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elexiconenergy.sharepoint.com/sites/EarlyRebasingApplication-ExhibitsWorkingDrafts/IRR Round 2/"/>
    </mc:Choice>
  </mc:AlternateContent>
  <xr:revisionPtr revIDLastSave="34" documentId="8_{4A5F23FA-674F-4B16-A270-D950874B58B9}" xr6:coauthVersionLast="47" xr6:coauthVersionMax="47" xr10:uidLastSave="{4D2FC80B-144B-4B4C-9043-E1A6DBBACFB3}"/>
  <bookViews>
    <workbookView xWindow="-120" yWindow="-120" windowWidth="29040" windowHeight="15720" tabRatio="873" xr2:uid="{3A86C60A-47AE-4BC9-AA1A-B9F102355D7A}"/>
  </bookViews>
  <sheets>
    <sheet name="Summary" sheetId="11" r:id="rId1"/>
    <sheet name="WRZ BI (2027)" sheetId="1" r:id="rId2"/>
    <sheet name="VRZ BI (2027)" sheetId="2" r:id="rId3"/>
    <sheet name="WRZ BI (2028)" sheetId="3" r:id="rId4"/>
    <sheet name="VRZ BI (2028)" sheetId="4" r:id="rId5"/>
    <sheet name="WRZ BI (2029)" sheetId="5" r:id="rId6"/>
    <sheet name="VRZ BI (2029)" sheetId="6" r:id="rId7"/>
    <sheet name="WRZ BI (2030)" sheetId="7" r:id="rId8"/>
    <sheet name="VRZ BI (2030)" sheetId="8" r:id="rId9"/>
    <sheet name="WRZ BI (2031)" sheetId="9" r:id="rId10"/>
    <sheet name="VRZ BI (2031)" sheetId="10" r:id="rId11"/>
  </sheets>
  <definedNames>
    <definedName name="_Fill" hidden="1">#REF!</definedName>
    <definedName name="_Order1" hidden="1">255</definedName>
    <definedName name="_Order2" hidden="1">0</definedName>
    <definedName name="_Sort" hidden="1">#REF!</definedName>
    <definedName name="MidPeak">0.157</definedName>
    <definedName name="MidPeakPer">0.18</definedName>
    <definedName name="OER">0.235</definedName>
    <definedName name="OffPeak">0.098</definedName>
    <definedName name="OffPeakPer">0.64</definedName>
    <definedName name="OnPeak">0.203</definedName>
    <definedName name="OnPeakPer">0.18</definedName>
    <definedName name="SME">0.42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7" i="9" l="1"/>
  <c r="F468" i="9"/>
  <c r="F469" i="9"/>
  <c r="F74" i="7" l="1"/>
  <c r="F523" i="10"/>
  <c r="F467" i="10"/>
  <c r="F299" i="10"/>
  <c r="F522" i="10"/>
  <c r="F466" i="10"/>
  <c r="F411" i="10"/>
  <c r="F410" i="10"/>
  <c r="F355" i="10"/>
  <c r="F354" i="10"/>
  <c r="F298" i="10"/>
  <c r="F298" i="8"/>
  <c r="F243" i="10"/>
  <c r="F242" i="10"/>
  <c r="F187" i="10"/>
  <c r="F186" i="10"/>
  <c r="F130" i="10"/>
  <c r="F74" i="10"/>
  <c r="F411" i="9"/>
  <c r="F410" i="9"/>
  <c r="F355" i="9"/>
  <c r="F354" i="9"/>
  <c r="F299" i="9"/>
  <c r="F298" i="9"/>
  <c r="F243" i="9"/>
  <c r="F242" i="9"/>
  <c r="F187" i="9"/>
  <c r="F186" i="9"/>
  <c r="F186" i="7"/>
  <c r="F130" i="9"/>
  <c r="F131" i="9"/>
  <c r="F130" i="7"/>
  <c r="F131" i="7"/>
  <c r="F74" i="9"/>
  <c r="F466" i="9" s="1"/>
  <c r="F522" i="8"/>
  <c r="F523" i="8"/>
  <c r="F467" i="8"/>
  <c r="F466" i="8"/>
  <c r="F411" i="8"/>
  <c r="F410" i="8"/>
  <c r="F355" i="8"/>
  <c r="F354" i="8"/>
  <c r="F299" i="8"/>
  <c r="F242" i="8"/>
  <c r="F243" i="8"/>
  <c r="F186" i="8"/>
  <c r="F187" i="8"/>
  <c r="F130" i="8"/>
  <c r="F74" i="8"/>
  <c r="F410" i="7"/>
  <c r="F411" i="7"/>
  <c r="F355" i="7"/>
  <c r="F354" i="7"/>
  <c r="F299" i="7"/>
  <c r="F298" i="7"/>
  <c r="F243" i="7"/>
  <c r="F242" i="7"/>
  <c r="F187" i="7"/>
  <c r="F415" i="9"/>
  <c r="F359" i="9"/>
  <c r="F303" i="9"/>
  <c r="F247" i="9"/>
  <c r="F191" i="9"/>
  <c r="F135" i="9"/>
  <c r="F523" i="6"/>
  <c r="F522" i="6"/>
  <c r="F467" i="6"/>
  <c r="F466" i="6"/>
  <c r="F411" i="6"/>
  <c r="F410" i="6"/>
  <c r="F355" i="6"/>
  <c r="F354" i="6"/>
  <c r="F299" i="6"/>
  <c r="F298" i="6"/>
  <c r="F243" i="6"/>
  <c r="F242" i="6"/>
  <c r="F187" i="6"/>
  <c r="F186" i="6"/>
  <c r="F130" i="6"/>
  <c r="F91" i="6"/>
  <c r="F90" i="6"/>
  <c r="F74" i="6"/>
  <c r="F427" i="5"/>
  <c r="F426" i="5"/>
  <c r="F411" i="5"/>
  <c r="F410" i="5"/>
  <c r="F371" i="5"/>
  <c r="F370" i="5"/>
  <c r="F355" i="5"/>
  <c r="F354" i="5"/>
  <c r="F315" i="5"/>
  <c r="F314" i="5"/>
  <c r="F299" i="5"/>
  <c r="F298" i="5"/>
  <c r="F259" i="5"/>
  <c r="F258" i="5"/>
  <c r="F203" i="5"/>
  <c r="F202" i="5"/>
  <c r="F187" i="5"/>
  <c r="F186" i="5"/>
  <c r="F147" i="5"/>
  <c r="F146" i="5"/>
  <c r="F131" i="5"/>
  <c r="F130" i="5"/>
  <c r="F91" i="5"/>
  <c r="F90" i="5"/>
  <c r="F243" i="1"/>
  <c r="F242" i="1"/>
  <c r="F474" i="5"/>
  <c r="F143" i="9"/>
  <c r="F535" i="10" l="1"/>
  <c r="F534" i="10"/>
  <c r="F533" i="10"/>
  <c r="F532" i="10"/>
  <c r="F531" i="10"/>
  <c r="F530" i="10"/>
  <c r="F479" i="10"/>
  <c r="F478" i="10"/>
  <c r="F477" i="10"/>
  <c r="F476" i="10"/>
  <c r="F475" i="10"/>
  <c r="F474" i="10"/>
  <c r="F423" i="10"/>
  <c r="F422" i="10"/>
  <c r="F421" i="10"/>
  <c r="F420" i="10"/>
  <c r="F419" i="10"/>
  <c r="F418" i="10"/>
  <c r="F367" i="10"/>
  <c r="F366" i="10"/>
  <c r="F365" i="10"/>
  <c r="F364" i="10"/>
  <c r="F363" i="10"/>
  <c r="F362" i="10"/>
  <c r="F311" i="10"/>
  <c r="F310" i="10"/>
  <c r="F309" i="10"/>
  <c r="F308" i="10"/>
  <c r="F307" i="10"/>
  <c r="F306" i="10"/>
  <c r="F255" i="10"/>
  <c r="F254" i="10"/>
  <c r="F253" i="10"/>
  <c r="F252" i="10"/>
  <c r="F251" i="10"/>
  <c r="F250" i="10"/>
  <c r="F199" i="10"/>
  <c r="F198" i="10"/>
  <c r="F197" i="10"/>
  <c r="F196" i="10"/>
  <c r="F195" i="10"/>
  <c r="F194" i="10"/>
  <c r="F144" i="10"/>
  <c r="F142" i="10"/>
  <c r="F141" i="10"/>
  <c r="F140" i="10"/>
  <c r="F139" i="10"/>
  <c r="F138" i="10"/>
  <c r="F88" i="10"/>
  <c r="F86" i="10"/>
  <c r="F84" i="10"/>
  <c r="F83" i="10"/>
  <c r="F82" i="10"/>
  <c r="F535" i="8"/>
  <c r="F534" i="8"/>
  <c r="F532" i="8"/>
  <c r="F531" i="8"/>
  <c r="F530" i="8"/>
  <c r="F526" i="8"/>
  <c r="F479" i="8"/>
  <c r="F478" i="8"/>
  <c r="F476" i="8"/>
  <c r="F475" i="8"/>
  <c r="F474" i="8"/>
  <c r="F470" i="8"/>
  <c r="F422" i="8"/>
  <c r="F420" i="8"/>
  <c r="F419" i="8"/>
  <c r="F418" i="8"/>
  <c r="F414" i="8"/>
  <c r="F364" i="8"/>
  <c r="F363" i="8"/>
  <c r="F362" i="8"/>
  <c r="F358" i="8"/>
  <c r="F308" i="8"/>
  <c r="F307" i="8"/>
  <c r="F306" i="8"/>
  <c r="F302" i="8"/>
  <c r="F252" i="8"/>
  <c r="F251" i="8"/>
  <c r="F250" i="8"/>
  <c r="F246" i="8"/>
  <c r="F196" i="8"/>
  <c r="F195" i="8"/>
  <c r="F194" i="8"/>
  <c r="F190" i="8"/>
  <c r="F140" i="8"/>
  <c r="F139" i="8"/>
  <c r="F138" i="8"/>
  <c r="F135" i="8"/>
  <c r="I590" i="6"/>
  <c r="F83" i="8"/>
  <c r="F587" i="8" s="1"/>
  <c r="F82" i="8"/>
  <c r="F586" i="8" s="1"/>
  <c r="F423" i="9"/>
  <c r="F422" i="9"/>
  <c r="F420" i="9"/>
  <c r="F419" i="9"/>
  <c r="F418" i="9"/>
  <c r="F367" i="9"/>
  <c r="F366" i="9"/>
  <c r="F364" i="9"/>
  <c r="F363" i="9"/>
  <c r="F362" i="9"/>
  <c r="F311" i="9"/>
  <c r="F310" i="9"/>
  <c r="F308" i="9"/>
  <c r="F307" i="9"/>
  <c r="F306" i="9"/>
  <c r="F255" i="9"/>
  <c r="F254" i="9"/>
  <c r="F252" i="9"/>
  <c r="F251" i="9"/>
  <c r="F250" i="9"/>
  <c r="F199" i="9"/>
  <c r="F198" i="9"/>
  <c r="F196" i="9"/>
  <c r="F195" i="9"/>
  <c r="F194" i="9"/>
  <c r="F140" i="9"/>
  <c r="F139" i="9"/>
  <c r="F138" i="9"/>
  <c r="F83" i="9"/>
  <c r="F84" i="9"/>
  <c r="F85" i="9"/>
  <c r="F86" i="9"/>
  <c r="F88" i="9"/>
  <c r="F82" i="9"/>
  <c r="I471" i="5"/>
  <c r="I477" i="5"/>
  <c r="I480" i="5"/>
  <c r="F420" i="7"/>
  <c r="F419" i="7"/>
  <c r="F418" i="7"/>
  <c r="F414" i="7"/>
  <c r="F414" i="9" s="1"/>
  <c r="F364" i="7"/>
  <c r="F363" i="7"/>
  <c r="F362" i="7"/>
  <c r="F358" i="7"/>
  <c r="F358" i="9" s="1"/>
  <c r="F308" i="7"/>
  <c r="F307" i="7"/>
  <c r="F302" i="7"/>
  <c r="F302" i="9" s="1"/>
  <c r="F252" i="7"/>
  <c r="F251" i="7"/>
  <c r="F250" i="7"/>
  <c r="F246" i="7"/>
  <c r="F246" i="9" s="1"/>
  <c r="F196" i="7"/>
  <c r="F195" i="7"/>
  <c r="F194" i="7"/>
  <c r="F190" i="7"/>
  <c r="F190" i="9" s="1"/>
  <c r="F140" i="7"/>
  <c r="F139" i="7"/>
  <c r="F138" i="7"/>
  <c r="F134" i="7"/>
  <c r="F134" i="9" s="1"/>
  <c r="F84" i="7"/>
  <c r="F476" i="7" s="1"/>
  <c r="I478" i="5"/>
  <c r="F83" i="7"/>
  <c r="F475" i="7" s="1"/>
  <c r="F82" i="7"/>
  <c r="F474" i="7" s="1"/>
  <c r="F79" i="7"/>
  <c r="F79" i="9" s="1"/>
  <c r="F471" i="9" s="1"/>
  <c r="I586" i="6"/>
  <c r="I587" i="6"/>
  <c r="I589" i="6"/>
  <c r="I592" i="6"/>
  <c r="F82" i="6"/>
  <c r="I583" i="6" l="1"/>
  <c r="F79" i="8"/>
  <c r="I475" i="5"/>
  <c r="I588" i="6"/>
  <c r="F84" i="8"/>
  <c r="F588" i="8" s="1"/>
  <c r="I476" i="5"/>
  <c r="I474" i="5"/>
  <c r="I480" i="1"/>
  <c r="I478" i="1"/>
  <c r="I476" i="1"/>
  <c r="F535" i="6"/>
  <c r="F534" i="6"/>
  <c r="F532" i="6"/>
  <c r="F531" i="6"/>
  <c r="F530" i="6"/>
  <c r="F479" i="6"/>
  <c r="F478" i="6"/>
  <c r="F476" i="6"/>
  <c r="F475" i="6"/>
  <c r="F474" i="6"/>
  <c r="F423" i="6"/>
  <c r="F422" i="6"/>
  <c r="F420" i="6"/>
  <c r="F419" i="6"/>
  <c r="F418" i="6"/>
  <c r="F367" i="6"/>
  <c r="F366" i="6"/>
  <c r="F364" i="6"/>
  <c r="F363" i="6"/>
  <c r="F362" i="6"/>
  <c r="F308" i="6"/>
  <c r="F307" i="6"/>
  <c r="F306" i="6"/>
  <c r="F252" i="6"/>
  <c r="F251" i="6"/>
  <c r="F250" i="6"/>
  <c r="F196" i="6"/>
  <c r="F195" i="6"/>
  <c r="F194" i="6"/>
  <c r="F140" i="6"/>
  <c r="F139" i="6"/>
  <c r="F138" i="6"/>
  <c r="F84" i="6"/>
  <c r="F83" i="6"/>
  <c r="F420" i="5"/>
  <c r="F419" i="5"/>
  <c r="F418" i="5"/>
  <c r="F364" i="5"/>
  <c r="F363" i="5"/>
  <c r="F362" i="5"/>
  <c r="F308" i="5"/>
  <c r="F307" i="5"/>
  <c r="F306" i="5"/>
  <c r="F252" i="5"/>
  <c r="F251" i="5"/>
  <c r="F250" i="5"/>
  <c r="F196" i="5"/>
  <c r="F195" i="5"/>
  <c r="F194" i="5"/>
  <c r="F140" i="5"/>
  <c r="F139" i="5"/>
  <c r="F138" i="5"/>
  <c r="F470" i="10" l="1"/>
  <c r="F190" i="10"/>
  <c r="F526" i="10"/>
  <c r="F414" i="10"/>
  <c r="F358" i="10"/>
  <c r="F302" i="10"/>
  <c r="F246" i="10"/>
  <c r="F135" i="10"/>
  <c r="F79" i="10"/>
  <c r="I477" i="1" l="1"/>
  <c r="F365" i="6" l="1"/>
  <c r="H186" i="1" l="1"/>
  <c r="I782" i="10"/>
  <c r="I781" i="10"/>
  <c r="I690" i="10"/>
  <c r="I735" i="10"/>
  <c r="I644" i="10"/>
  <c r="I485" i="9"/>
  <c r="I643" i="8"/>
  <c r="I828" i="8"/>
  <c r="I781" i="8"/>
  <c r="I735" i="8"/>
  <c r="F485" i="7"/>
  <c r="F486" i="7"/>
  <c r="I577" i="7"/>
  <c r="I486" i="7"/>
  <c r="I485" i="7"/>
  <c r="F485" i="5"/>
  <c r="F486" i="5"/>
  <c r="F531" i="5"/>
  <c r="F532" i="5"/>
  <c r="I532" i="5"/>
  <c r="I486" i="5"/>
  <c r="I485" i="5"/>
  <c r="I765" i="4"/>
  <c r="I764" i="4"/>
  <c r="I733" i="4"/>
  <c r="I684" i="4"/>
  <c r="I682" i="4"/>
  <c r="K682" i="4" s="1"/>
  <c r="I679" i="4"/>
  <c r="I718" i="4"/>
  <c r="I594" i="4"/>
  <c r="H190" i="4"/>
  <c r="F825" i="4"/>
  <c r="F782" i="4"/>
  <c r="F827" i="4"/>
  <c r="F820" i="4"/>
  <c r="H820" i="4" s="1"/>
  <c r="F765" i="4"/>
  <c r="F764" i="4"/>
  <c r="F673" i="4"/>
  <c r="F672" i="4"/>
  <c r="F588" i="4"/>
  <c r="F592" i="4"/>
  <c r="I574" i="3"/>
  <c r="I607" i="3"/>
  <c r="I560" i="3"/>
  <c r="I514" i="3"/>
  <c r="F529" i="5"/>
  <c r="F482" i="5"/>
  <c r="H302" i="3"/>
  <c r="F560" i="3"/>
  <c r="F478" i="3"/>
  <c r="H478" i="3" s="1"/>
  <c r="I579" i="2"/>
  <c r="I580" i="2"/>
  <c r="I581" i="2"/>
  <c r="I583" i="2"/>
  <c r="I588" i="2"/>
  <c r="I590" i="2"/>
  <c r="I592" i="2"/>
  <c r="I594" i="2"/>
  <c r="I595" i="2"/>
  <c r="I597" i="2"/>
  <c r="I598" i="2"/>
  <c r="I779" i="2"/>
  <c r="I778" i="2"/>
  <c r="I810" i="2"/>
  <c r="I687" i="2"/>
  <c r="I640" i="2"/>
  <c r="I641" i="2"/>
  <c r="F822" i="2"/>
  <c r="F816" i="2"/>
  <c r="F718" i="2"/>
  <c r="F579" i="2"/>
  <c r="F581" i="2"/>
  <c r="K198" i="1"/>
  <c r="I515" i="1"/>
  <c r="F474" i="1"/>
  <c r="F475" i="1"/>
  <c r="F476" i="1"/>
  <c r="F477" i="1"/>
  <c r="F478" i="1"/>
  <c r="H478" i="1" s="1"/>
  <c r="F480" i="1"/>
  <c r="F486" i="1"/>
  <c r="F487" i="1"/>
  <c r="F488" i="1"/>
  <c r="F489" i="1"/>
  <c r="F490" i="1"/>
  <c r="F491" i="1"/>
  <c r="H410" i="1"/>
  <c r="H354" i="1"/>
  <c r="H298" i="1"/>
  <c r="F483" i="1"/>
  <c r="F482" i="1"/>
  <c r="F621" i="1"/>
  <c r="F620" i="1"/>
  <c r="F571" i="1"/>
  <c r="H571" i="1" s="1"/>
  <c r="F572" i="1"/>
  <c r="F566" i="1"/>
  <c r="F485" i="1"/>
  <c r="F479" i="1"/>
  <c r="H479" i="1" s="1"/>
  <c r="F471" i="1"/>
  <c r="F466" i="1"/>
  <c r="H466" i="1" s="1"/>
  <c r="F467" i="1"/>
  <c r="F468" i="1"/>
  <c r="F515" i="1"/>
  <c r="F470" i="1"/>
  <c r="H470" i="1" s="1"/>
  <c r="I779" i="10"/>
  <c r="I824" i="10"/>
  <c r="I733" i="10"/>
  <c r="I732" i="10"/>
  <c r="I641" i="10"/>
  <c r="I640" i="10"/>
  <c r="I575" i="9"/>
  <c r="I574" i="9"/>
  <c r="I529" i="9"/>
  <c r="I528" i="9"/>
  <c r="F315" i="10"/>
  <c r="F314" i="10"/>
  <c r="F259" i="10"/>
  <c r="I779" i="8"/>
  <c r="I824" i="8"/>
  <c r="F147" i="10"/>
  <c r="F687" i="10" s="1"/>
  <c r="I686" i="8"/>
  <c r="I595" i="8"/>
  <c r="I594" i="8"/>
  <c r="F371" i="9"/>
  <c r="F314" i="9"/>
  <c r="F258" i="9"/>
  <c r="I621" i="7"/>
  <c r="I620" i="7"/>
  <c r="F91" i="9"/>
  <c r="F483" i="9" s="1"/>
  <c r="I528" i="7"/>
  <c r="F427" i="8"/>
  <c r="F370" i="8"/>
  <c r="F315" i="8"/>
  <c r="F259" i="8"/>
  <c r="I779" i="6"/>
  <c r="I778" i="6"/>
  <c r="I687" i="6"/>
  <c r="I686" i="6"/>
  <c r="I641" i="6"/>
  <c r="I640" i="6"/>
  <c r="F371" i="7"/>
  <c r="F314" i="7"/>
  <c r="I575" i="5"/>
  <c r="F146" i="7"/>
  <c r="F620" i="7" s="1"/>
  <c r="F91" i="7"/>
  <c r="F483" i="7" s="1"/>
  <c r="F90" i="7"/>
  <c r="F482" i="7" s="1"/>
  <c r="F427" i="6"/>
  <c r="F315" i="6"/>
  <c r="I825" i="4"/>
  <c r="I824" i="4"/>
  <c r="I686" i="4"/>
  <c r="I595" i="4"/>
  <c r="I621" i="3"/>
  <c r="F529" i="3"/>
  <c r="F528" i="3"/>
  <c r="B51" i="7"/>
  <c r="B50" i="7"/>
  <c r="B51" i="5"/>
  <c r="B50" i="5"/>
  <c r="B51" i="3"/>
  <c r="B50" i="3"/>
  <c r="G50" i="3"/>
  <c r="G51" i="3"/>
  <c r="D50" i="3"/>
  <c r="D51" i="3"/>
  <c r="D44" i="11"/>
  <c r="D45" i="11"/>
  <c r="D46" i="11"/>
  <c r="D47" i="11"/>
  <c r="D48" i="11"/>
  <c r="D49" i="11"/>
  <c r="D50" i="11"/>
  <c r="D51" i="11"/>
  <c r="D52" i="11"/>
  <c r="D53" i="11"/>
  <c r="D54" i="11"/>
  <c r="D55" i="11"/>
  <c r="D56" i="11"/>
  <c r="D57" i="11"/>
  <c r="D58" i="11"/>
  <c r="D62" i="11"/>
  <c r="D63" i="11"/>
  <c r="D64" i="11"/>
  <c r="D65" i="11"/>
  <c r="D66" i="11"/>
  <c r="D67" i="11"/>
  <c r="D68" i="11"/>
  <c r="D69" i="11"/>
  <c r="D70" i="11"/>
  <c r="D71" i="11"/>
  <c r="D72" i="11"/>
  <c r="D26" i="11"/>
  <c r="D27" i="11"/>
  <c r="D28" i="11"/>
  <c r="D29" i="11"/>
  <c r="D30" i="11"/>
  <c r="D31" i="11"/>
  <c r="D32" i="11"/>
  <c r="D33" i="11"/>
  <c r="D34" i="11"/>
  <c r="D35" i="11"/>
  <c r="D25" i="11"/>
  <c r="D21" i="11"/>
  <c r="D8" i="11"/>
  <c r="D9" i="11"/>
  <c r="D10" i="11"/>
  <c r="D11" i="11"/>
  <c r="D12" i="11"/>
  <c r="D13" i="11"/>
  <c r="D14" i="11"/>
  <c r="D15" i="11"/>
  <c r="D16" i="11"/>
  <c r="D17" i="11"/>
  <c r="D18" i="11"/>
  <c r="D19" i="11"/>
  <c r="D20" i="11"/>
  <c r="D7" i="11"/>
  <c r="C840" i="10"/>
  <c r="I839" i="10"/>
  <c r="F839" i="10"/>
  <c r="F835" i="10"/>
  <c r="F834" i="10"/>
  <c r="F833" i="10"/>
  <c r="F832" i="10"/>
  <c r="F831" i="10"/>
  <c r="I830" i="10"/>
  <c r="F830" i="10"/>
  <c r="I829" i="10"/>
  <c r="K829" i="10" s="1"/>
  <c r="L829" i="10" s="1"/>
  <c r="M829" i="10" s="1"/>
  <c r="F829" i="10"/>
  <c r="H829" i="10" s="1"/>
  <c r="I828" i="10"/>
  <c r="F828" i="10"/>
  <c r="F827" i="10"/>
  <c r="C826" i="10"/>
  <c r="C823" i="10"/>
  <c r="I821" i="10"/>
  <c r="K821" i="10" s="1"/>
  <c r="F821" i="10"/>
  <c r="H821" i="10" s="1"/>
  <c r="I820" i="10"/>
  <c r="K820" i="10" s="1"/>
  <c r="F820" i="10"/>
  <c r="H820" i="10" s="1"/>
  <c r="I818" i="10"/>
  <c r="F818" i="10"/>
  <c r="I817" i="10"/>
  <c r="F817" i="10"/>
  <c r="I816" i="10"/>
  <c r="F816" i="10"/>
  <c r="C814" i="10"/>
  <c r="J812" i="10"/>
  <c r="L811" i="10"/>
  <c r="M811" i="10" s="1"/>
  <c r="I811" i="10"/>
  <c r="F811" i="10"/>
  <c r="I810" i="10"/>
  <c r="F810" i="10"/>
  <c r="J808" i="10"/>
  <c r="E801" i="10"/>
  <c r="G813" i="10" s="1"/>
  <c r="E800" i="10"/>
  <c r="J834" i="10" s="1"/>
  <c r="E799" i="10"/>
  <c r="K798" i="10"/>
  <c r="E798" i="10"/>
  <c r="C794" i="10"/>
  <c r="I793" i="10"/>
  <c r="F793" i="10"/>
  <c r="F789" i="10"/>
  <c r="F788" i="10"/>
  <c r="F787" i="10"/>
  <c r="F786" i="10"/>
  <c r="F785" i="10"/>
  <c r="I784" i="10"/>
  <c r="F784" i="10"/>
  <c r="I783" i="10"/>
  <c r="K783" i="10" s="1"/>
  <c r="F783" i="10"/>
  <c r="H783" i="10" s="1"/>
  <c r="F782" i="10"/>
  <c r="F781" i="10"/>
  <c r="C780" i="10"/>
  <c r="C777" i="10"/>
  <c r="I775" i="10"/>
  <c r="K775" i="10" s="1"/>
  <c r="F775" i="10"/>
  <c r="H775" i="10" s="1"/>
  <c r="I774" i="10"/>
  <c r="K774" i="10" s="1"/>
  <c r="F774" i="10"/>
  <c r="H774" i="10" s="1"/>
  <c r="I772" i="10"/>
  <c r="F772" i="10"/>
  <c r="I771" i="10"/>
  <c r="G771" i="10"/>
  <c r="F771" i="10"/>
  <c r="I770" i="10"/>
  <c r="F770" i="10"/>
  <c r="C768" i="10"/>
  <c r="J766" i="10"/>
  <c r="L765" i="10"/>
  <c r="M765" i="10" s="1"/>
  <c r="I765" i="10"/>
  <c r="F765" i="10"/>
  <c r="I764" i="10"/>
  <c r="G764" i="10"/>
  <c r="F764" i="10"/>
  <c r="G763" i="10"/>
  <c r="J762" i="10"/>
  <c r="E755" i="10"/>
  <c r="J767" i="10" s="1"/>
  <c r="E754" i="10"/>
  <c r="J786" i="10" s="1"/>
  <c r="E753" i="10"/>
  <c r="K752" i="10"/>
  <c r="E752" i="10"/>
  <c r="C748" i="10"/>
  <c r="I747" i="10"/>
  <c r="F747" i="10"/>
  <c r="F743" i="10"/>
  <c r="F742" i="10"/>
  <c r="F741" i="10"/>
  <c r="F740" i="10"/>
  <c r="F739" i="10"/>
  <c r="I738" i="10"/>
  <c r="F738" i="10"/>
  <c r="K737" i="10"/>
  <c r="I737" i="10"/>
  <c r="F737" i="10"/>
  <c r="H737" i="10" s="1"/>
  <c r="F736" i="10"/>
  <c r="F735" i="10"/>
  <c r="C734" i="10"/>
  <c r="C731" i="10"/>
  <c r="I730" i="10"/>
  <c r="F730" i="10"/>
  <c r="I728" i="10"/>
  <c r="K728" i="10" s="1"/>
  <c r="F728" i="10"/>
  <c r="H728" i="10" s="1"/>
  <c r="I726" i="10"/>
  <c r="F726" i="10"/>
  <c r="I725" i="10"/>
  <c r="F725" i="10"/>
  <c r="I724" i="10"/>
  <c r="F724" i="10"/>
  <c r="C722" i="10"/>
  <c r="J720" i="10"/>
  <c r="L719" i="10"/>
  <c r="M719" i="10" s="1"/>
  <c r="I719" i="10"/>
  <c r="F719" i="10"/>
  <c r="I718" i="10"/>
  <c r="I717" i="10"/>
  <c r="F717" i="10"/>
  <c r="J716" i="10"/>
  <c r="E709" i="10"/>
  <c r="G718" i="10" s="1"/>
  <c r="E708" i="10"/>
  <c r="J740" i="10" s="1"/>
  <c r="E707" i="10"/>
  <c r="K706" i="10"/>
  <c r="E706" i="10"/>
  <c r="C702" i="10"/>
  <c r="I701" i="10"/>
  <c r="F701" i="10"/>
  <c r="F697" i="10"/>
  <c r="F696" i="10"/>
  <c r="F695" i="10"/>
  <c r="F694" i="10"/>
  <c r="F693" i="10"/>
  <c r="I692" i="10"/>
  <c r="F692" i="10"/>
  <c r="K691" i="10"/>
  <c r="L691" i="10" s="1"/>
  <c r="M691" i="10" s="1"/>
  <c r="I691" i="10"/>
  <c r="F691" i="10"/>
  <c r="H691" i="10" s="1"/>
  <c r="F690" i="10"/>
  <c r="I689" i="10"/>
  <c r="F689" i="10"/>
  <c r="C688" i="10"/>
  <c r="C685" i="10"/>
  <c r="I684" i="10"/>
  <c r="F684" i="10"/>
  <c r="I682" i="10"/>
  <c r="K682" i="10" s="1"/>
  <c r="F682" i="10"/>
  <c r="H682" i="10" s="1"/>
  <c r="I680" i="10"/>
  <c r="F680" i="10"/>
  <c r="I679" i="10"/>
  <c r="F679" i="10"/>
  <c r="I678" i="10"/>
  <c r="F678" i="10"/>
  <c r="C676" i="10"/>
  <c r="J674" i="10"/>
  <c r="L673" i="10"/>
  <c r="M673" i="10" s="1"/>
  <c r="I673" i="10"/>
  <c r="F673" i="10"/>
  <c r="I672" i="10"/>
  <c r="I671" i="10"/>
  <c r="F671" i="10"/>
  <c r="J670" i="10"/>
  <c r="E663" i="10"/>
  <c r="E662" i="10"/>
  <c r="J694" i="10" s="1"/>
  <c r="E661" i="10"/>
  <c r="K660" i="10"/>
  <c r="E660" i="10"/>
  <c r="C656" i="10"/>
  <c r="I655" i="10"/>
  <c r="F655" i="10"/>
  <c r="F651" i="10"/>
  <c r="F650" i="10"/>
  <c r="F649" i="10"/>
  <c r="F648" i="10"/>
  <c r="F647" i="10"/>
  <c r="I646" i="10"/>
  <c r="F646" i="10"/>
  <c r="K645" i="10"/>
  <c r="L645" i="10" s="1"/>
  <c r="M645" i="10" s="1"/>
  <c r="I645" i="10"/>
  <c r="F645" i="10"/>
  <c r="H645" i="10" s="1"/>
  <c r="F644" i="10"/>
  <c r="I643" i="10"/>
  <c r="F643" i="10"/>
  <c r="C642" i="10"/>
  <c r="C639" i="10"/>
  <c r="I638" i="10"/>
  <c r="F638" i="10"/>
  <c r="I636" i="10"/>
  <c r="K636" i="10" s="1"/>
  <c r="F636" i="10"/>
  <c r="H636" i="10" s="1"/>
  <c r="I634" i="10"/>
  <c r="F634" i="10"/>
  <c r="I633" i="10"/>
  <c r="F633" i="10"/>
  <c r="I632" i="10"/>
  <c r="F632" i="10"/>
  <c r="C630" i="10"/>
  <c r="J628" i="10"/>
  <c r="L627" i="10"/>
  <c r="M627" i="10" s="1"/>
  <c r="I627" i="10"/>
  <c r="F627" i="10"/>
  <c r="I626" i="10"/>
  <c r="I625" i="10"/>
  <c r="F625" i="10"/>
  <c r="J624" i="10"/>
  <c r="E617" i="10"/>
  <c r="G629" i="10" s="1"/>
  <c r="E616" i="10"/>
  <c r="J648" i="10" s="1"/>
  <c r="E615" i="10"/>
  <c r="K614" i="10"/>
  <c r="E614" i="10"/>
  <c r="C610" i="10"/>
  <c r="I609" i="10"/>
  <c r="F609" i="10"/>
  <c r="F605" i="10"/>
  <c r="I605" i="10" s="1"/>
  <c r="F604" i="10"/>
  <c r="I604" i="10" s="1"/>
  <c r="F603" i="10"/>
  <c r="F602" i="10"/>
  <c r="F601" i="10"/>
  <c r="I600" i="10"/>
  <c r="F600" i="10"/>
  <c r="I599" i="10"/>
  <c r="K599" i="10" s="1"/>
  <c r="F599" i="10"/>
  <c r="H599" i="10" s="1"/>
  <c r="I598" i="10"/>
  <c r="F598" i="10"/>
  <c r="I597" i="10"/>
  <c r="F597" i="10"/>
  <c r="C596" i="10"/>
  <c r="C593" i="10"/>
  <c r="I592" i="10"/>
  <c r="F592" i="10"/>
  <c r="I590" i="10"/>
  <c r="K590" i="10" s="1"/>
  <c r="F590" i="10"/>
  <c r="H590" i="10" s="1"/>
  <c r="I588" i="10"/>
  <c r="F588" i="10"/>
  <c r="I587" i="10"/>
  <c r="F587" i="10"/>
  <c r="I586" i="10"/>
  <c r="F586" i="10"/>
  <c r="C584" i="10"/>
  <c r="J582" i="10"/>
  <c r="L581" i="10"/>
  <c r="M581" i="10" s="1"/>
  <c r="I581" i="10"/>
  <c r="F581" i="10"/>
  <c r="I580" i="10"/>
  <c r="I579" i="10"/>
  <c r="F579" i="10"/>
  <c r="J578" i="10"/>
  <c r="E571" i="10"/>
  <c r="G581" i="10" s="1"/>
  <c r="E570" i="10"/>
  <c r="J602" i="10" s="1"/>
  <c r="E569" i="10"/>
  <c r="K568" i="10"/>
  <c r="E568" i="10"/>
  <c r="C840" i="8"/>
  <c r="I839" i="8"/>
  <c r="F839" i="8"/>
  <c r="F835" i="8"/>
  <c r="F834" i="8"/>
  <c r="F833" i="8"/>
  <c r="J832" i="8"/>
  <c r="F832" i="8"/>
  <c r="F831" i="8"/>
  <c r="I830" i="8"/>
  <c r="F830" i="8"/>
  <c r="I829" i="8"/>
  <c r="K829" i="8" s="1"/>
  <c r="F829" i="8"/>
  <c r="H829" i="8" s="1"/>
  <c r="F828" i="8"/>
  <c r="F827" i="8"/>
  <c r="C826" i="8"/>
  <c r="C823" i="8"/>
  <c r="G822" i="8"/>
  <c r="I821" i="8"/>
  <c r="K821" i="8" s="1"/>
  <c r="F821" i="8"/>
  <c r="H821" i="8" s="1"/>
  <c r="I820" i="8"/>
  <c r="K820" i="8" s="1"/>
  <c r="F820" i="8"/>
  <c r="H820" i="8" s="1"/>
  <c r="I818" i="8"/>
  <c r="F818" i="8"/>
  <c r="I817" i="8"/>
  <c r="F817" i="8"/>
  <c r="I816" i="8"/>
  <c r="F816" i="8"/>
  <c r="C814" i="8"/>
  <c r="J813" i="8"/>
  <c r="J812" i="8"/>
  <c r="L811" i="8"/>
  <c r="M811" i="8" s="1"/>
  <c r="I811" i="8"/>
  <c r="F811" i="8"/>
  <c r="I810" i="8"/>
  <c r="G810" i="8"/>
  <c r="F810" i="8"/>
  <c r="J808" i="8"/>
  <c r="E801" i="8"/>
  <c r="G817" i="8" s="1"/>
  <c r="E800" i="8"/>
  <c r="G833" i="8" s="1"/>
  <c r="E799" i="8"/>
  <c r="K798" i="8"/>
  <c r="E798" i="8"/>
  <c r="C794" i="8"/>
  <c r="I793" i="8"/>
  <c r="F793" i="8"/>
  <c r="F789" i="8"/>
  <c r="F788" i="8"/>
  <c r="F787" i="8"/>
  <c r="F786" i="8"/>
  <c r="F785" i="8"/>
  <c r="I784" i="8"/>
  <c r="F784" i="8"/>
  <c r="I783" i="8"/>
  <c r="K783" i="8" s="1"/>
  <c r="F783" i="8"/>
  <c r="H783" i="8" s="1"/>
  <c r="I782" i="8"/>
  <c r="F782" i="8"/>
  <c r="F781" i="8"/>
  <c r="C780" i="8"/>
  <c r="C777" i="8"/>
  <c r="I775" i="8"/>
  <c r="K775" i="8" s="1"/>
  <c r="F775" i="8"/>
  <c r="H775" i="8" s="1"/>
  <c r="I774" i="8"/>
  <c r="K774" i="8" s="1"/>
  <c r="F774" i="8"/>
  <c r="H774" i="8" s="1"/>
  <c r="I772" i="8"/>
  <c r="F772" i="8"/>
  <c r="I771" i="8"/>
  <c r="F771" i="8"/>
  <c r="I770" i="8"/>
  <c r="F770" i="8"/>
  <c r="C768" i="8"/>
  <c r="J766" i="8"/>
  <c r="L765" i="8"/>
  <c r="M765" i="8" s="1"/>
  <c r="I765" i="8"/>
  <c r="F765" i="8"/>
  <c r="I764" i="8"/>
  <c r="F764" i="8"/>
  <c r="J762" i="8"/>
  <c r="E755" i="8"/>
  <c r="J770" i="8" s="1"/>
  <c r="E754" i="8"/>
  <c r="G787" i="8" s="1"/>
  <c r="E753" i="8"/>
  <c r="K752" i="8"/>
  <c r="E752" i="8"/>
  <c r="C748" i="8"/>
  <c r="I747" i="8"/>
  <c r="F747" i="8"/>
  <c r="F743" i="8"/>
  <c r="F742" i="8"/>
  <c r="F741" i="8"/>
  <c r="F740" i="8"/>
  <c r="F739" i="8"/>
  <c r="I738" i="8"/>
  <c r="F738" i="8"/>
  <c r="I737" i="8"/>
  <c r="K737" i="8" s="1"/>
  <c r="F737" i="8"/>
  <c r="H737" i="8" s="1"/>
  <c r="I736" i="8"/>
  <c r="F736" i="8"/>
  <c r="F735" i="8"/>
  <c r="C734" i="8"/>
  <c r="C731" i="8"/>
  <c r="I730" i="8"/>
  <c r="F730" i="8"/>
  <c r="I728" i="8"/>
  <c r="K728" i="8" s="1"/>
  <c r="L728" i="8" s="1"/>
  <c r="M728" i="8" s="1"/>
  <c r="F728" i="8"/>
  <c r="H728" i="8" s="1"/>
  <c r="I726" i="8"/>
  <c r="F726" i="8"/>
  <c r="I725" i="8"/>
  <c r="F725" i="8"/>
  <c r="I724" i="8"/>
  <c r="F724" i="8"/>
  <c r="C722" i="8"/>
  <c r="J720" i="8"/>
  <c r="L719" i="8"/>
  <c r="M719" i="8" s="1"/>
  <c r="I719" i="8"/>
  <c r="F719" i="8"/>
  <c r="I718" i="8"/>
  <c r="F718" i="8"/>
  <c r="I717" i="8"/>
  <c r="F717" i="8"/>
  <c r="J716" i="8"/>
  <c r="E709" i="8"/>
  <c r="G730" i="8" s="1"/>
  <c r="H730" i="8" s="1"/>
  <c r="E708" i="8"/>
  <c r="G741" i="8" s="1"/>
  <c r="E707" i="8"/>
  <c r="K706" i="8"/>
  <c r="E706" i="8"/>
  <c r="C702" i="8"/>
  <c r="I701" i="8"/>
  <c r="F701" i="8"/>
  <c r="F697" i="8"/>
  <c r="F696" i="8"/>
  <c r="F695" i="8"/>
  <c r="F694" i="8"/>
  <c r="F693" i="8"/>
  <c r="I692" i="8"/>
  <c r="F692" i="8"/>
  <c r="K691" i="8"/>
  <c r="I691" i="8"/>
  <c r="F691" i="8"/>
  <c r="H691" i="8" s="1"/>
  <c r="I690" i="8"/>
  <c r="F690" i="8"/>
  <c r="F689" i="8"/>
  <c r="C688" i="8"/>
  <c r="C685" i="8"/>
  <c r="I684" i="8"/>
  <c r="F684" i="8"/>
  <c r="I682" i="8"/>
  <c r="K682" i="8" s="1"/>
  <c r="F682" i="8"/>
  <c r="H682" i="8" s="1"/>
  <c r="I680" i="8"/>
  <c r="F680" i="8"/>
  <c r="I679" i="8"/>
  <c r="F679" i="8"/>
  <c r="J678" i="8"/>
  <c r="I678" i="8"/>
  <c r="F678" i="8"/>
  <c r="C676" i="8"/>
  <c r="J674" i="8"/>
  <c r="L673" i="8"/>
  <c r="M673" i="8" s="1"/>
  <c r="I673" i="8"/>
  <c r="F673" i="8"/>
  <c r="I672" i="8"/>
  <c r="F672" i="8"/>
  <c r="I671" i="8"/>
  <c r="F671" i="8"/>
  <c r="J670" i="8"/>
  <c r="E663" i="8"/>
  <c r="G684" i="8" s="1"/>
  <c r="H684" i="8" s="1"/>
  <c r="E662" i="8"/>
  <c r="G695" i="8" s="1"/>
  <c r="E661" i="8"/>
  <c r="K660" i="8"/>
  <c r="E660" i="8"/>
  <c r="C656" i="8"/>
  <c r="I655" i="8"/>
  <c r="F655" i="8"/>
  <c r="F651" i="8"/>
  <c r="F650" i="8"/>
  <c r="F649" i="8"/>
  <c r="F648" i="8"/>
  <c r="F647" i="8"/>
  <c r="I646" i="8"/>
  <c r="F646" i="8"/>
  <c r="I645" i="8"/>
  <c r="K645" i="8" s="1"/>
  <c r="F645" i="8"/>
  <c r="H645" i="8" s="1"/>
  <c r="I644" i="8"/>
  <c r="F644" i="8"/>
  <c r="F643" i="8"/>
  <c r="C642" i="8"/>
  <c r="I641" i="8"/>
  <c r="I640" i="8"/>
  <c r="C639" i="8"/>
  <c r="I638" i="8"/>
  <c r="F638" i="8"/>
  <c r="I636" i="8"/>
  <c r="K636" i="8" s="1"/>
  <c r="F636" i="8"/>
  <c r="H636" i="8" s="1"/>
  <c r="I634" i="8"/>
  <c r="F634" i="8"/>
  <c r="I633" i="8"/>
  <c r="F633" i="8"/>
  <c r="I632" i="8"/>
  <c r="F632" i="8"/>
  <c r="C630" i="8"/>
  <c r="J628" i="8"/>
  <c r="L627" i="8"/>
  <c r="M627" i="8" s="1"/>
  <c r="I627" i="8"/>
  <c r="F627" i="8"/>
  <c r="I626" i="8"/>
  <c r="I625" i="8"/>
  <c r="F625" i="8"/>
  <c r="J624" i="8"/>
  <c r="E617" i="8"/>
  <c r="J632" i="8" s="1"/>
  <c r="E616" i="8"/>
  <c r="G649" i="8" s="1"/>
  <c r="H649" i="8" s="1"/>
  <c r="E615" i="8"/>
  <c r="K614" i="8"/>
  <c r="E614" i="8"/>
  <c r="C610" i="8"/>
  <c r="I609" i="8"/>
  <c r="F609" i="8"/>
  <c r="F605" i="8"/>
  <c r="I605" i="8" s="1"/>
  <c r="F604" i="8"/>
  <c r="I604" i="8" s="1"/>
  <c r="F603" i="8"/>
  <c r="F602" i="8"/>
  <c r="F601" i="8"/>
  <c r="I600" i="8"/>
  <c r="F600" i="8"/>
  <c r="K599" i="8"/>
  <c r="I599" i="8"/>
  <c r="F599" i="8"/>
  <c r="H599" i="8" s="1"/>
  <c r="L599" i="8" s="1"/>
  <c r="M599" i="8" s="1"/>
  <c r="I598" i="8"/>
  <c r="F598" i="8"/>
  <c r="F597" i="8"/>
  <c r="C596" i="8"/>
  <c r="C593" i="8"/>
  <c r="I592" i="8"/>
  <c r="F592" i="8"/>
  <c r="I590" i="8"/>
  <c r="K590" i="8" s="1"/>
  <c r="F590" i="8"/>
  <c r="H590" i="8" s="1"/>
  <c r="I588" i="8"/>
  <c r="G588" i="8"/>
  <c r="H588" i="8" s="1"/>
  <c r="I587" i="8"/>
  <c r="I586" i="8"/>
  <c r="C584" i="8"/>
  <c r="J582" i="8"/>
  <c r="L581" i="8"/>
  <c r="M581" i="8" s="1"/>
  <c r="I581" i="8"/>
  <c r="F581" i="8"/>
  <c r="I580" i="8"/>
  <c r="I579" i="8"/>
  <c r="F579" i="8"/>
  <c r="J578" i="8"/>
  <c r="E571" i="8"/>
  <c r="E570" i="8"/>
  <c r="G603" i="8" s="1"/>
  <c r="E569" i="8"/>
  <c r="K568" i="8"/>
  <c r="E568" i="8"/>
  <c r="C840" i="6"/>
  <c r="I839" i="6"/>
  <c r="F839" i="6"/>
  <c r="F835" i="6"/>
  <c r="F834" i="6"/>
  <c r="F833" i="6"/>
  <c r="F832" i="6"/>
  <c r="F831" i="6"/>
  <c r="I830" i="6"/>
  <c r="F830" i="6"/>
  <c r="K829" i="6"/>
  <c r="L829" i="6" s="1"/>
  <c r="M829" i="6" s="1"/>
  <c r="I829" i="6"/>
  <c r="F829" i="6"/>
  <c r="H829" i="6" s="1"/>
  <c r="I828" i="6"/>
  <c r="F828" i="6"/>
  <c r="I827" i="6"/>
  <c r="F827" i="6"/>
  <c r="C826" i="6"/>
  <c r="C823" i="6"/>
  <c r="I821" i="6"/>
  <c r="K821" i="6" s="1"/>
  <c r="F821" i="6"/>
  <c r="H821" i="6" s="1"/>
  <c r="I820" i="6"/>
  <c r="K820" i="6" s="1"/>
  <c r="F820" i="6"/>
  <c r="H820" i="6" s="1"/>
  <c r="I818" i="6"/>
  <c r="F818" i="6"/>
  <c r="I817" i="6"/>
  <c r="F817" i="6"/>
  <c r="I816" i="6"/>
  <c r="F816" i="6"/>
  <c r="C814" i="6"/>
  <c r="J812" i="6"/>
  <c r="L811" i="6"/>
  <c r="M811" i="6" s="1"/>
  <c r="I811" i="6"/>
  <c r="F811" i="6"/>
  <c r="I810" i="6"/>
  <c r="F810" i="6"/>
  <c r="J808" i="6"/>
  <c r="E801" i="6"/>
  <c r="E800" i="6"/>
  <c r="J831" i="6" s="1"/>
  <c r="E799" i="6"/>
  <c r="K798" i="6"/>
  <c r="E798" i="6"/>
  <c r="C794" i="6"/>
  <c r="I793" i="6"/>
  <c r="F793" i="6"/>
  <c r="F789" i="6"/>
  <c r="F788" i="6"/>
  <c r="F787" i="6"/>
  <c r="F786" i="6"/>
  <c r="F785" i="6"/>
  <c r="I784" i="6"/>
  <c r="F784" i="6"/>
  <c r="K783" i="6"/>
  <c r="L783" i="6" s="1"/>
  <c r="M783" i="6" s="1"/>
  <c r="I783" i="6"/>
  <c r="F783" i="6"/>
  <c r="H783" i="6" s="1"/>
  <c r="I782" i="6"/>
  <c r="F782" i="6"/>
  <c r="I781" i="6"/>
  <c r="F781" i="6"/>
  <c r="C780" i="6"/>
  <c r="C777" i="6"/>
  <c r="I775" i="6"/>
  <c r="K775" i="6" s="1"/>
  <c r="F775" i="6"/>
  <c r="H775" i="6" s="1"/>
  <c r="I774" i="6"/>
  <c r="K774" i="6" s="1"/>
  <c r="F774" i="6"/>
  <c r="H774" i="6" s="1"/>
  <c r="I772" i="6"/>
  <c r="F772" i="6"/>
  <c r="I771" i="6"/>
  <c r="F771" i="6"/>
  <c r="I770" i="6"/>
  <c r="F770" i="6"/>
  <c r="C768" i="6"/>
  <c r="J766" i="6"/>
  <c r="L765" i="6"/>
  <c r="M765" i="6" s="1"/>
  <c r="I765" i="6"/>
  <c r="F765" i="6"/>
  <c r="I764" i="6"/>
  <c r="F764" i="6"/>
  <c r="J762" i="6"/>
  <c r="E755" i="6"/>
  <c r="E754" i="6"/>
  <c r="J785" i="6" s="1"/>
  <c r="E753" i="6"/>
  <c r="K752" i="6"/>
  <c r="E752" i="6"/>
  <c r="C748" i="6"/>
  <c r="I747" i="6"/>
  <c r="F747" i="6"/>
  <c r="F743" i="6"/>
  <c r="F742" i="6"/>
  <c r="F741" i="6"/>
  <c r="F740" i="6"/>
  <c r="F739" i="6"/>
  <c r="I738" i="6"/>
  <c r="F738" i="6"/>
  <c r="K737" i="6"/>
  <c r="L737" i="6" s="1"/>
  <c r="M737" i="6" s="1"/>
  <c r="I737" i="6"/>
  <c r="F737" i="6"/>
  <c r="H737" i="6" s="1"/>
  <c r="I736" i="6"/>
  <c r="F736" i="6"/>
  <c r="I735" i="6"/>
  <c r="F735" i="6"/>
  <c r="C734" i="6"/>
  <c r="C731" i="6"/>
  <c r="I730" i="6"/>
  <c r="F730" i="6"/>
  <c r="I728" i="6"/>
  <c r="K728" i="6" s="1"/>
  <c r="F728" i="6"/>
  <c r="H728" i="6" s="1"/>
  <c r="I726" i="6"/>
  <c r="F726" i="6"/>
  <c r="I725" i="6"/>
  <c r="F725" i="6"/>
  <c r="I724" i="6"/>
  <c r="F724" i="6"/>
  <c r="C722" i="6"/>
  <c r="J720" i="6"/>
  <c r="L719" i="6"/>
  <c r="M719" i="6" s="1"/>
  <c r="I719" i="6"/>
  <c r="F719" i="6"/>
  <c r="I718" i="6"/>
  <c r="F718" i="6"/>
  <c r="I717" i="6"/>
  <c r="F717" i="6"/>
  <c r="J716" i="6"/>
  <c r="E709" i="6"/>
  <c r="G719" i="6" s="1"/>
  <c r="E708" i="6"/>
  <c r="G741" i="6" s="1"/>
  <c r="H741" i="6" s="1"/>
  <c r="E707" i="6"/>
  <c r="K706" i="6"/>
  <c r="E706" i="6"/>
  <c r="C702" i="6"/>
  <c r="I701" i="6"/>
  <c r="F701" i="6"/>
  <c r="F697" i="6"/>
  <c r="F696" i="6"/>
  <c r="F695" i="6"/>
  <c r="F694" i="6"/>
  <c r="F693" i="6"/>
  <c r="I692" i="6"/>
  <c r="F692" i="6"/>
  <c r="I691" i="6"/>
  <c r="K691" i="6" s="1"/>
  <c r="F691" i="6"/>
  <c r="H691" i="6" s="1"/>
  <c r="I690" i="6"/>
  <c r="F690" i="6"/>
  <c r="I689" i="6"/>
  <c r="F689" i="6"/>
  <c r="C688" i="6"/>
  <c r="C685" i="6"/>
  <c r="I684" i="6"/>
  <c r="F684" i="6"/>
  <c r="I682" i="6"/>
  <c r="K682" i="6" s="1"/>
  <c r="F682" i="6"/>
  <c r="H682" i="6" s="1"/>
  <c r="I680" i="6"/>
  <c r="F680" i="6"/>
  <c r="I679" i="6"/>
  <c r="F679" i="6"/>
  <c r="I678" i="6"/>
  <c r="F678" i="6"/>
  <c r="C676" i="6"/>
  <c r="J674" i="6"/>
  <c r="L673" i="6"/>
  <c r="M673" i="6" s="1"/>
  <c r="I673" i="6"/>
  <c r="F673" i="6"/>
  <c r="I672" i="6"/>
  <c r="F672" i="6"/>
  <c r="I671" i="6"/>
  <c r="F671" i="6"/>
  <c r="J670" i="6"/>
  <c r="E663" i="6"/>
  <c r="J684" i="6" s="1"/>
  <c r="E662" i="6"/>
  <c r="G695" i="6" s="1"/>
  <c r="H695" i="6" s="1"/>
  <c r="E661" i="6"/>
  <c r="K660" i="6"/>
  <c r="E660" i="6"/>
  <c r="C656" i="6"/>
  <c r="I655" i="6"/>
  <c r="F655" i="6"/>
  <c r="F651" i="6"/>
  <c r="F650" i="6"/>
  <c r="F649" i="6"/>
  <c r="F648" i="6"/>
  <c r="F647" i="6"/>
  <c r="I646" i="6"/>
  <c r="F646" i="6"/>
  <c r="I645" i="6"/>
  <c r="K645" i="6" s="1"/>
  <c r="F645" i="6"/>
  <c r="H645" i="6" s="1"/>
  <c r="I644" i="6"/>
  <c r="F644" i="6"/>
  <c r="I643" i="6"/>
  <c r="F643" i="6"/>
  <c r="C642" i="6"/>
  <c r="C639" i="6"/>
  <c r="I638" i="6"/>
  <c r="I636" i="6"/>
  <c r="K636" i="6" s="1"/>
  <c r="F636" i="6"/>
  <c r="H636" i="6" s="1"/>
  <c r="I634" i="6"/>
  <c r="F634" i="6"/>
  <c r="I633" i="6"/>
  <c r="F633" i="6"/>
  <c r="I632" i="6"/>
  <c r="F632" i="6"/>
  <c r="C630" i="6"/>
  <c r="J628" i="6"/>
  <c r="L627" i="6"/>
  <c r="M627" i="6" s="1"/>
  <c r="I627" i="6"/>
  <c r="F627" i="6"/>
  <c r="J626" i="6"/>
  <c r="I626" i="6"/>
  <c r="F626" i="6"/>
  <c r="I625" i="6"/>
  <c r="F625" i="6"/>
  <c r="J624" i="6"/>
  <c r="E617" i="6"/>
  <c r="E616" i="6"/>
  <c r="G627" i="6" s="1"/>
  <c r="E615" i="6"/>
  <c r="K614" i="6"/>
  <c r="E614" i="6"/>
  <c r="C610" i="6"/>
  <c r="I609" i="6"/>
  <c r="F609" i="6"/>
  <c r="F605" i="6"/>
  <c r="I605" i="6" s="1"/>
  <c r="F604" i="6"/>
  <c r="I604" i="6" s="1"/>
  <c r="G603" i="6"/>
  <c r="H603" i="6" s="1"/>
  <c r="F603" i="6"/>
  <c r="F602" i="6"/>
  <c r="F601" i="6"/>
  <c r="I600" i="6"/>
  <c r="F600" i="6"/>
  <c r="I599" i="6"/>
  <c r="K599" i="6" s="1"/>
  <c r="F599" i="6"/>
  <c r="H599" i="6" s="1"/>
  <c r="I598" i="6"/>
  <c r="F598" i="6"/>
  <c r="I597" i="6"/>
  <c r="F597" i="6"/>
  <c r="C596" i="6"/>
  <c r="C593" i="6"/>
  <c r="K590" i="6"/>
  <c r="F590" i="6"/>
  <c r="H590" i="6" s="1"/>
  <c r="F588" i="6"/>
  <c r="F587" i="6"/>
  <c r="F586" i="6"/>
  <c r="C584" i="6"/>
  <c r="J582" i="6"/>
  <c r="L581" i="6"/>
  <c r="M581" i="6" s="1"/>
  <c r="I581" i="6"/>
  <c r="F581" i="6"/>
  <c r="I580" i="6"/>
  <c r="F580" i="6"/>
  <c r="I579" i="6"/>
  <c r="F579" i="6"/>
  <c r="J578" i="6"/>
  <c r="E571" i="6"/>
  <c r="G581" i="6" s="1"/>
  <c r="E570" i="6"/>
  <c r="J605" i="6" s="1"/>
  <c r="E569" i="6"/>
  <c r="K568" i="6"/>
  <c r="E568" i="6"/>
  <c r="C840" i="4"/>
  <c r="I839" i="4"/>
  <c r="F839" i="4"/>
  <c r="F835" i="4"/>
  <c r="F834" i="4"/>
  <c r="F833" i="4"/>
  <c r="F832" i="4"/>
  <c r="F831" i="4"/>
  <c r="I830" i="4"/>
  <c r="F830" i="4"/>
  <c r="I829" i="4"/>
  <c r="K829" i="4" s="1"/>
  <c r="F829" i="4"/>
  <c r="H829" i="4" s="1"/>
  <c r="I828" i="4"/>
  <c r="I827" i="4"/>
  <c r="C826" i="4"/>
  <c r="C823" i="4"/>
  <c r="I821" i="4"/>
  <c r="K821" i="4" s="1"/>
  <c r="I820" i="4"/>
  <c r="K820" i="4" s="1"/>
  <c r="I818" i="4"/>
  <c r="F818" i="4"/>
  <c r="I817" i="4"/>
  <c r="I816" i="4"/>
  <c r="C814" i="4"/>
  <c r="J812" i="4"/>
  <c r="I812" i="4"/>
  <c r="L811" i="4"/>
  <c r="M811" i="4" s="1"/>
  <c r="J808" i="4"/>
  <c r="E801" i="4"/>
  <c r="E800" i="4"/>
  <c r="J832" i="4" s="1"/>
  <c r="E799" i="4"/>
  <c r="K798" i="4"/>
  <c r="E798" i="4"/>
  <c r="C794" i="4"/>
  <c r="I793" i="4"/>
  <c r="F793" i="4"/>
  <c r="F789" i="4"/>
  <c r="F788" i="4"/>
  <c r="F787" i="4"/>
  <c r="F786" i="4"/>
  <c r="F785" i="4"/>
  <c r="I784" i="4"/>
  <c r="F784" i="4"/>
  <c r="I783" i="4"/>
  <c r="K783" i="4" s="1"/>
  <c r="F783" i="4"/>
  <c r="H783" i="4" s="1"/>
  <c r="I782" i="4"/>
  <c r="I781" i="4"/>
  <c r="C780" i="4"/>
  <c r="C777" i="4"/>
  <c r="I775" i="4"/>
  <c r="K775" i="4" s="1"/>
  <c r="I774" i="4"/>
  <c r="K774" i="4" s="1"/>
  <c r="F774" i="4"/>
  <c r="H774" i="4" s="1"/>
  <c r="I772" i="4"/>
  <c r="F772" i="4"/>
  <c r="I771" i="4"/>
  <c r="I770" i="4"/>
  <c r="C768" i="4"/>
  <c r="J766" i="4"/>
  <c r="I766" i="4"/>
  <c r="L765" i="4"/>
  <c r="M765" i="4" s="1"/>
  <c r="J762" i="4"/>
  <c r="E755" i="4"/>
  <c r="E754" i="4"/>
  <c r="J786" i="4" s="1"/>
  <c r="E753" i="4"/>
  <c r="K752" i="4"/>
  <c r="E752" i="4"/>
  <c r="C748" i="4"/>
  <c r="I747" i="4"/>
  <c r="F747" i="4"/>
  <c r="F743" i="4"/>
  <c r="F742" i="4"/>
  <c r="F741" i="4"/>
  <c r="F740" i="4"/>
  <c r="J739" i="4"/>
  <c r="F739" i="4"/>
  <c r="I738" i="4"/>
  <c r="F738" i="4"/>
  <c r="I737" i="4"/>
  <c r="K737" i="4" s="1"/>
  <c r="F737" i="4"/>
  <c r="H737" i="4" s="1"/>
  <c r="I736" i="4"/>
  <c r="F736" i="4"/>
  <c r="I735" i="4"/>
  <c r="F735" i="4"/>
  <c r="C734" i="4"/>
  <c r="C731" i="4"/>
  <c r="I730" i="4"/>
  <c r="F730" i="4"/>
  <c r="F728" i="4"/>
  <c r="H728" i="4" s="1"/>
  <c r="G727" i="4"/>
  <c r="I726" i="4"/>
  <c r="F726" i="4"/>
  <c r="I724" i="4"/>
  <c r="C722" i="4"/>
  <c r="I721" i="4"/>
  <c r="J720" i="4"/>
  <c r="L719" i="4"/>
  <c r="M719" i="4" s="1"/>
  <c r="I719" i="4"/>
  <c r="I717" i="4"/>
  <c r="F717" i="4"/>
  <c r="J716" i="4"/>
  <c r="E709" i="4"/>
  <c r="G730" i="4" s="1"/>
  <c r="E708" i="4"/>
  <c r="J740" i="4" s="1"/>
  <c r="E707" i="4"/>
  <c r="K706" i="4"/>
  <c r="E706" i="4"/>
  <c r="C702" i="4"/>
  <c r="I701" i="4"/>
  <c r="F701" i="4"/>
  <c r="F697" i="4"/>
  <c r="F696" i="4"/>
  <c r="F695" i="4"/>
  <c r="F694" i="4"/>
  <c r="F693" i="4"/>
  <c r="I692" i="4"/>
  <c r="F692" i="4"/>
  <c r="I691" i="4"/>
  <c r="K691" i="4" s="1"/>
  <c r="F691" i="4"/>
  <c r="H691" i="4" s="1"/>
  <c r="I690" i="4"/>
  <c r="F690" i="4"/>
  <c r="I689" i="4"/>
  <c r="F689" i="4"/>
  <c r="C688" i="4"/>
  <c r="C685" i="4"/>
  <c r="F684" i="4"/>
  <c r="F682" i="4"/>
  <c r="H682" i="4" s="1"/>
  <c r="I680" i="4"/>
  <c r="G680" i="4"/>
  <c r="F680" i="4"/>
  <c r="I678" i="4"/>
  <c r="C676" i="4"/>
  <c r="I675" i="4"/>
  <c r="J674" i="4"/>
  <c r="L673" i="4"/>
  <c r="M673" i="4" s="1"/>
  <c r="J673" i="4"/>
  <c r="I673" i="4"/>
  <c r="I672" i="4"/>
  <c r="I671" i="4"/>
  <c r="F671" i="4"/>
  <c r="J670" i="4"/>
  <c r="E663" i="4"/>
  <c r="J684" i="4" s="1"/>
  <c r="E662" i="4"/>
  <c r="J694" i="4" s="1"/>
  <c r="E661" i="4"/>
  <c r="K660" i="4"/>
  <c r="E660" i="4"/>
  <c r="C656" i="4"/>
  <c r="I655" i="4"/>
  <c r="F655" i="4"/>
  <c r="J651" i="4"/>
  <c r="F651" i="4"/>
  <c r="F650" i="4"/>
  <c r="G649" i="4"/>
  <c r="F649" i="4"/>
  <c r="F648" i="4"/>
  <c r="F647" i="4"/>
  <c r="I646" i="4"/>
  <c r="F646" i="4"/>
  <c r="I645" i="4"/>
  <c r="K645" i="4" s="1"/>
  <c r="F645" i="4"/>
  <c r="H645" i="4" s="1"/>
  <c r="I644" i="4"/>
  <c r="F644" i="4"/>
  <c r="I643" i="4"/>
  <c r="F643" i="4"/>
  <c r="C642" i="4"/>
  <c r="C639" i="4"/>
  <c r="I638" i="4"/>
  <c r="F638" i="4"/>
  <c r="I636" i="4"/>
  <c r="K636" i="4" s="1"/>
  <c r="F636" i="4"/>
  <c r="H636" i="4" s="1"/>
  <c r="I634" i="4"/>
  <c r="G634" i="4"/>
  <c r="I633" i="4"/>
  <c r="I632" i="4"/>
  <c r="C630" i="4"/>
  <c r="I629" i="4"/>
  <c r="J628" i="4"/>
  <c r="L627" i="4"/>
  <c r="M627" i="4" s="1"/>
  <c r="I627" i="4"/>
  <c r="F627" i="4"/>
  <c r="I626" i="4"/>
  <c r="F626" i="4"/>
  <c r="I625" i="4"/>
  <c r="F625" i="4"/>
  <c r="J624" i="4"/>
  <c r="E617" i="4"/>
  <c r="E616" i="4"/>
  <c r="J648" i="4" s="1"/>
  <c r="E615" i="4"/>
  <c r="K614" i="4"/>
  <c r="E614" i="4"/>
  <c r="C610" i="4"/>
  <c r="I609" i="4"/>
  <c r="F609" i="4"/>
  <c r="G605" i="4"/>
  <c r="H605" i="4" s="1"/>
  <c r="F605" i="4"/>
  <c r="I605" i="4" s="1"/>
  <c r="G604" i="4"/>
  <c r="F604" i="4"/>
  <c r="I604" i="4" s="1"/>
  <c r="G603" i="4"/>
  <c r="F603" i="4"/>
  <c r="F602" i="4"/>
  <c r="J601" i="4"/>
  <c r="G601" i="4"/>
  <c r="F601" i="4"/>
  <c r="I600" i="4"/>
  <c r="F600" i="4"/>
  <c r="I599" i="4"/>
  <c r="K599" i="4" s="1"/>
  <c r="F599" i="4"/>
  <c r="H599" i="4" s="1"/>
  <c r="I598" i="4"/>
  <c r="F598" i="4"/>
  <c r="I597" i="4"/>
  <c r="F597" i="4"/>
  <c r="C596" i="4"/>
  <c r="C593" i="4"/>
  <c r="J592" i="4"/>
  <c r="I592" i="4"/>
  <c r="I590" i="4"/>
  <c r="K590" i="4" s="1"/>
  <c r="F590" i="4"/>
  <c r="H590" i="4" s="1"/>
  <c r="G589" i="4"/>
  <c r="J588" i="4"/>
  <c r="I588" i="4"/>
  <c r="K588" i="4" s="1"/>
  <c r="I587" i="4"/>
  <c r="I586" i="4"/>
  <c r="C584" i="4"/>
  <c r="I583" i="4"/>
  <c r="J582" i="4"/>
  <c r="L581" i="4"/>
  <c r="M581" i="4" s="1"/>
  <c r="J581" i="4"/>
  <c r="I581" i="4"/>
  <c r="F581" i="4"/>
  <c r="I580" i="4"/>
  <c r="G580" i="4"/>
  <c r="F580" i="4"/>
  <c r="I579" i="4"/>
  <c r="F579" i="4"/>
  <c r="J578" i="4"/>
  <c r="E571" i="4"/>
  <c r="G587" i="4" s="1"/>
  <c r="E570" i="4"/>
  <c r="J602" i="4" s="1"/>
  <c r="E569" i="4"/>
  <c r="K568" i="4"/>
  <c r="E568" i="4"/>
  <c r="C636" i="9"/>
  <c r="F631" i="9"/>
  <c r="F630" i="9"/>
  <c r="F629" i="9"/>
  <c r="F628" i="9"/>
  <c r="F627" i="9"/>
  <c r="I626" i="9"/>
  <c r="F626" i="9"/>
  <c r="I625" i="9"/>
  <c r="K625" i="9" s="1"/>
  <c r="F625" i="9"/>
  <c r="H625" i="9" s="1"/>
  <c r="I624" i="9"/>
  <c r="F624" i="9"/>
  <c r="I623" i="9"/>
  <c r="F623" i="9"/>
  <c r="C622" i="9"/>
  <c r="I621" i="9"/>
  <c r="I620" i="9"/>
  <c r="C619" i="9"/>
  <c r="I617" i="9"/>
  <c r="K617" i="9" s="1"/>
  <c r="I616" i="9"/>
  <c r="K616" i="9" s="1"/>
  <c r="F616" i="9"/>
  <c r="H616" i="9" s="1"/>
  <c r="I614" i="9"/>
  <c r="F614" i="9"/>
  <c r="I613" i="9"/>
  <c r="F613" i="9"/>
  <c r="I612" i="9"/>
  <c r="F612" i="9"/>
  <c r="C610" i="9"/>
  <c r="J608" i="9"/>
  <c r="L607" i="9"/>
  <c r="M607" i="9" s="1"/>
  <c r="I607" i="9"/>
  <c r="F607" i="9"/>
  <c r="I606" i="9"/>
  <c r="F606" i="9"/>
  <c r="J604" i="9"/>
  <c r="E597" i="9"/>
  <c r="E596" i="9"/>
  <c r="G627" i="9" s="1"/>
  <c r="H627" i="9" s="1"/>
  <c r="E595" i="9"/>
  <c r="K594" i="9"/>
  <c r="E594" i="9"/>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C590" i="9"/>
  <c r="F585" i="9"/>
  <c r="F584" i="9"/>
  <c r="F583" i="9"/>
  <c r="F582" i="9"/>
  <c r="F581" i="9"/>
  <c r="I580" i="9"/>
  <c r="F580" i="9"/>
  <c r="I579" i="9"/>
  <c r="K579" i="9" s="1"/>
  <c r="F579" i="9"/>
  <c r="H579" i="9" s="1"/>
  <c r="I578" i="9"/>
  <c r="F578" i="9"/>
  <c r="I577" i="9"/>
  <c r="F577" i="9"/>
  <c r="C576" i="9"/>
  <c r="C573" i="9"/>
  <c r="I571" i="9"/>
  <c r="K571" i="9" s="1"/>
  <c r="I570" i="9"/>
  <c r="K570" i="9" s="1"/>
  <c r="F570" i="9"/>
  <c r="H570" i="9" s="1"/>
  <c r="I568" i="9"/>
  <c r="F568" i="9"/>
  <c r="I567" i="9"/>
  <c r="F567" i="9"/>
  <c r="I566" i="9"/>
  <c r="F566" i="9"/>
  <c r="C564" i="9"/>
  <c r="J562" i="9"/>
  <c r="L561" i="9"/>
  <c r="M561" i="9" s="1"/>
  <c r="I561" i="9"/>
  <c r="F561" i="9"/>
  <c r="I560" i="9"/>
  <c r="F560" i="9"/>
  <c r="J558" i="9"/>
  <c r="E551" i="9"/>
  <c r="G572" i="9" s="1"/>
  <c r="E550" i="9"/>
  <c r="J582" i="9" s="1"/>
  <c r="E549" i="9"/>
  <c r="K548" i="9"/>
  <c r="E548" i="9"/>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C544" i="9"/>
  <c r="F539" i="9"/>
  <c r="F538" i="9"/>
  <c r="F537" i="9"/>
  <c r="F536" i="9"/>
  <c r="F535" i="9"/>
  <c r="I534" i="9"/>
  <c r="F534" i="9"/>
  <c r="I533" i="9"/>
  <c r="K533" i="9" s="1"/>
  <c r="F533" i="9"/>
  <c r="H533" i="9" s="1"/>
  <c r="I532" i="9"/>
  <c r="F532" i="9"/>
  <c r="F531" i="9"/>
  <c r="C530" i="9"/>
  <c r="C527" i="9"/>
  <c r="I526" i="9"/>
  <c r="F526" i="9"/>
  <c r="I524" i="9"/>
  <c r="K524" i="9" s="1"/>
  <c r="F524" i="9"/>
  <c r="H524" i="9" s="1"/>
  <c r="I522" i="9"/>
  <c r="F522" i="9"/>
  <c r="I521" i="9"/>
  <c r="F521" i="9"/>
  <c r="I520" i="9"/>
  <c r="F520" i="9"/>
  <c r="C518" i="9"/>
  <c r="J516" i="9"/>
  <c r="L515" i="9"/>
  <c r="M515" i="9" s="1"/>
  <c r="I515" i="9"/>
  <c r="F515" i="9"/>
  <c r="I514" i="9"/>
  <c r="F514" i="9"/>
  <c r="I513" i="9"/>
  <c r="F513" i="9"/>
  <c r="J512" i="9"/>
  <c r="E505" i="9"/>
  <c r="E504" i="9"/>
  <c r="G535" i="9" s="1"/>
  <c r="H535" i="9" s="1"/>
  <c r="E503" i="9"/>
  <c r="K502" i="9"/>
  <c r="E502" i="9"/>
  <c r="C498" i="9"/>
  <c r="F493" i="9"/>
  <c r="F492" i="9"/>
  <c r="F491" i="9"/>
  <c r="F490" i="9"/>
  <c r="F489" i="9"/>
  <c r="I488" i="9"/>
  <c r="F488" i="9"/>
  <c r="I487" i="9"/>
  <c r="K487" i="9" s="1"/>
  <c r="F487" i="9"/>
  <c r="H487" i="9" s="1"/>
  <c r="I486" i="9"/>
  <c r="F486" i="9"/>
  <c r="F485" i="9"/>
  <c r="C484" i="9"/>
  <c r="C481" i="9"/>
  <c r="I480" i="9"/>
  <c r="F480" i="9"/>
  <c r="I478" i="9"/>
  <c r="K478" i="9" s="1"/>
  <c r="F478" i="9"/>
  <c r="H478" i="9" s="1"/>
  <c r="I476" i="9"/>
  <c r="F476" i="9"/>
  <c r="I475" i="9"/>
  <c r="F475" i="9"/>
  <c r="I474" i="9"/>
  <c r="F474" i="9"/>
  <c r="C472" i="9"/>
  <c r="J470" i="9"/>
  <c r="M469" i="9"/>
  <c r="L469" i="9"/>
  <c r="I469" i="9"/>
  <c r="I468" i="9"/>
  <c r="I467" i="9"/>
  <c r="J466" i="9"/>
  <c r="E459" i="9"/>
  <c r="E458" i="9"/>
  <c r="G493" i="9" s="1"/>
  <c r="H493" i="9" s="1"/>
  <c r="E457" i="9"/>
  <c r="K456" i="9"/>
  <c r="E456" i="9"/>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C636" i="7"/>
  <c r="F631" i="7"/>
  <c r="F630" i="7"/>
  <c r="F629" i="7"/>
  <c r="F628" i="7"/>
  <c r="F627" i="7"/>
  <c r="I626" i="7"/>
  <c r="F626" i="7"/>
  <c r="I625" i="7"/>
  <c r="K625" i="7" s="1"/>
  <c r="L625" i="7" s="1"/>
  <c r="M625" i="7" s="1"/>
  <c r="F625" i="7"/>
  <c r="H625" i="7" s="1"/>
  <c r="I624" i="7"/>
  <c r="F624" i="7"/>
  <c r="F623" i="7"/>
  <c r="C622" i="7"/>
  <c r="C619" i="7"/>
  <c r="I617" i="7"/>
  <c r="K617" i="7" s="1"/>
  <c r="F617" i="7"/>
  <c r="H617" i="7" s="1"/>
  <c r="I616" i="7"/>
  <c r="K616" i="7" s="1"/>
  <c r="F616" i="7"/>
  <c r="H616" i="7" s="1"/>
  <c r="I614" i="7"/>
  <c r="F614" i="7"/>
  <c r="I613" i="7"/>
  <c r="F613" i="7"/>
  <c r="I612" i="7"/>
  <c r="F612" i="7"/>
  <c r="C610" i="7"/>
  <c r="J608" i="7"/>
  <c r="L607" i="7"/>
  <c r="M607" i="7" s="1"/>
  <c r="I607" i="7"/>
  <c r="F607" i="7"/>
  <c r="I606" i="7"/>
  <c r="F606" i="7"/>
  <c r="J604" i="7"/>
  <c r="A604" i="7"/>
  <c r="A605" i="7" s="1"/>
  <c r="A606" i="7" s="1"/>
  <c r="A607" i="7" s="1"/>
  <c r="A608" i="7" s="1"/>
  <c r="A609" i="7" s="1"/>
  <c r="A610" i="7" s="1"/>
  <c r="A611" i="7" s="1"/>
  <c r="A612" i="7" s="1"/>
  <c r="A613" i="7" s="1"/>
  <c r="A614" i="7" s="1"/>
  <c r="A615" i="7" s="1"/>
  <c r="A616" i="7" s="1"/>
  <c r="A617" i="7" s="1"/>
  <c r="A618" i="7" s="1"/>
  <c r="A619" i="7" s="1"/>
  <c r="A620" i="7" s="1"/>
  <c r="A621" i="7" s="1"/>
  <c r="A622" i="7" s="1"/>
  <c r="A623" i="7" s="1"/>
  <c r="A624" i="7" s="1"/>
  <c r="A625" i="7" s="1"/>
  <c r="A626" i="7" s="1"/>
  <c r="A627" i="7" s="1"/>
  <c r="A628" i="7" s="1"/>
  <c r="A629" i="7" s="1"/>
  <c r="A630" i="7" s="1"/>
  <c r="A631" i="7" s="1"/>
  <c r="A632" i="7" s="1"/>
  <c r="A633" i="7" s="1"/>
  <c r="A634" i="7" s="1"/>
  <c r="A635" i="7" s="1"/>
  <c r="A636" i="7" s="1"/>
  <c r="A637" i="7" s="1"/>
  <c r="E597" i="7"/>
  <c r="G609" i="7" s="1"/>
  <c r="E596" i="7"/>
  <c r="G627" i="7" s="1"/>
  <c r="H627" i="7" s="1"/>
  <c r="E595" i="7"/>
  <c r="K594" i="7"/>
  <c r="E594" i="7"/>
  <c r="C590" i="7"/>
  <c r="F585" i="7"/>
  <c r="F584" i="7"/>
  <c r="F583" i="7"/>
  <c r="F582" i="7"/>
  <c r="F581" i="7"/>
  <c r="I580" i="7"/>
  <c r="F580" i="7"/>
  <c r="K579" i="7"/>
  <c r="I579" i="7"/>
  <c r="H579" i="7"/>
  <c r="F579" i="7"/>
  <c r="I578" i="7"/>
  <c r="F578" i="7"/>
  <c r="F577" i="7"/>
  <c r="C576" i="7"/>
  <c r="I574" i="7"/>
  <c r="C573" i="7"/>
  <c r="I571" i="7"/>
  <c r="K571" i="7" s="1"/>
  <c r="L571" i="7" s="1"/>
  <c r="M571" i="7" s="1"/>
  <c r="H571" i="7"/>
  <c r="F571" i="7"/>
  <c r="I570" i="7"/>
  <c r="K570" i="7" s="1"/>
  <c r="F570" i="7"/>
  <c r="H570" i="7" s="1"/>
  <c r="I568" i="7"/>
  <c r="F568" i="7"/>
  <c r="I567" i="7"/>
  <c r="F567" i="7"/>
  <c r="I566" i="7"/>
  <c r="F566" i="7"/>
  <c r="C564" i="7"/>
  <c r="J562" i="7"/>
  <c r="M561" i="7"/>
  <c r="L561" i="7"/>
  <c r="I561" i="7"/>
  <c r="F561" i="7"/>
  <c r="I560" i="7"/>
  <c r="F560" i="7"/>
  <c r="J558" i="7"/>
  <c r="E551" i="7"/>
  <c r="G572" i="7" s="1"/>
  <c r="E550" i="7"/>
  <c r="J582" i="7" s="1"/>
  <c r="E549" i="7"/>
  <c r="K548" i="7"/>
  <c r="E548" i="7"/>
  <c r="A558" i="7" s="1"/>
  <c r="A559" i="7" s="1"/>
  <c r="A560" i="7" s="1"/>
  <c r="A561" i="7" s="1"/>
  <c r="A562" i="7" s="1"/>
  <c r="A563" i="7" s="1"/>
  <c r="A564" i="7" s="1"/>
  <c r="A565" i="7" s="1"/>
  <c r="A566" i="7" s="1"/>
  <c r="A567" i="7" s="1"/>
  <c r="A568" i="7" s="1"/>
  <c r="A569" i="7" s="1"/>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C544" i="7"/>
  <c r="F539" i="7"/>
  <c r="F538" i="7"/>
  <c r="F537" i="7"/>
  <c r="F536" i="7"/>
  <c r="F535" i="7"/>
  <c r="I534" i="7"/>
  <c r="F534" i="7"/>
  <c r="I533" i="7"/>
  <c r="K533" i="7" s="1"/>
  <c r="L533" i="7" s="1"/>
  <c r="M533" i="7" s="1"/>
  <c r="F533" i="7"/>
  <c r="H533" i="7" s="1"/>
  <c r="I532" i="7"/>
  <c r="F532" i="7"/>
  <c r="I531" i="7"/>
  <c r="F531" i="7"/>
  <c r="C530" i="7"/>
  <c r="C527" i="7"/>
  <c r="I526" i="7"/>
  <c r="F526" i="7"/>
  <c r="I524" i="7"/>
  <c r="K524" i="7" s="1"/>
  <c r="F524" i="7"/>
  <c r="H524" i="7" s="1"/>
  <c r="I522" i="7"/>
  <c r="F522" i="7"/>
  <c r="I521" i="7"/>
  <c r="F521" i="7"/>
  <c r="I520" i="7"/>
  <c r="F520" i="7"/>
  <c r="C518" i="7"/>
  <c r="J516" i="7"/>
  <c r="L515" i="7"/>
  <c r="M515" i="7" s="1"/>
  <c r="I515" i="7"/>
  <c r="F515" i="7"/>
  <c r="I514" i="7"/>
  <c r="F514" i="7"/>
  <c r="I513" i="7"/>
  <c r="F513" i="7"/>
  <c r="J512" i="7"/>
  <c r="E505" i="7"/>
  <c r="E504" i="7"/>
  <c r="J537" i="7" s="1"/>
  <c r="E503" i="7"/>
  <c r="K502" i="7"/>
  <c r="E502" i="7"/>
  <c r="C498" i="7"/>
  <c r="F493" i="7"/>
  <c r="F492" i="7"/>
  <c r="F491" i="7"/>
  <c r="F490" i="7"/>
  <c r="F489" i="7"/>
  <c r="I488" i="7"/>
  <c r="F488" i="7"/>
  <c r="I487" i="7"/>
  <c r="K487" i="7" s="1"/>
  <c r="F487" i="7"/>
  <c r="H487" i="7" s="1"/>
  <c r="C484" i="7"/>
  <c r="C481" i="7"/>
  <c r="I480" i="7"/>
  <c r="F480" i="7"/>
  <c r="I478" i="7"/>
  <c r="K478" i="7" s="1"/>
  <c r="F478" i="7"/>
  <c r="H478" i="7" s="1"/>
  <c r="J476" i="7"/>
  <c r="I476" i="7"/>
  <c r="I475" i="7"/>
  <c r="I474" i="7"/>
  <c r="C472" i="7"/>
  <c r="J470" i="7"/>
  <c r="L469" i="7"/>
  <c r="M469" i="7" s="1"/>
  <c r="I469" i="7"/>
  <c r="F469" i="7"/>
  <c r="I468" i="7"/>
  <c r="G468" i="7"/>
  <c r="F468" i="7"/>
  <c r="I467" i="7"/>
  <c r="F467" i="7"/>
  <c r="J466" i="7"/>
  <c r="E459" i="7"/>
  <c r="G475" i="7" s="1"/>
  <c r="E458" i="7"/>
  <c r="G493" i="7" s="1"/>
  <c r="E457" i="7"/>
  <c r="K456" i="7"/>
  <c r="E456" i="7"/>
  <c r="A466" i="7" s="1"/>
  <c r="A467" i="7" s="1"/>
  <c r="A468" i="7" s="1"/>
  <c r="A469" i="7" s="1"/>
  <c r="A470" i="7" s="1"/>
  <c r="A471" i="7" s="1"/>
  <c r="A472" i="7" s="1"/>
  <c r="A473" i="7" s="1"/>
  <c r="A474" i="7" s="1"/>
  <c r="A475" i="7" s="1"/>
  <c r="A476" i="7" s="1"/>
  <c r="A477" i="7" s="1"/>
  <c r="A478" i="7" s="1"/>
  <c r="A479" i="7" s="1"/>
  <c r="A480" i="7" s="1"/>
  <c r="A481" i="7" s="1"/>
  <c r="A482" i="7" s="1"/>
  <c r="A483" i="7" s="1"/>
  <c r="A484" i="7" s="1"/>
  <c r="A485" i="7" s="1"/>
  <c r="A486" i="7" s="1"/>
  <c r="A487" i="7" s="1"/>
  <c r="A488" i="7" s="1"/>
  <c r="A489" i="7" s="1"/>
  <c r="A490" i="7" s="1"/>
  <c r="A491" i="7" s="1"/>
  <c r="A492" i="7" s="1"/>
  <c r="A493" i="7" s="1"/>
  <c r="A494" i="7" s="1"/>
  <c r="A495" i="7" s="1"/>
  <c r="A496" i="7" s="1"/>
  <c r="A497" i="7" s="1"/>
  <c r="A498" i="7" s="1"/>
  <c r="A499" i="7" s="1"/>
  <c r="C636" i="5"/>
  <c r="F631" i="5"/>
  <c r="F630" i="5"/>
  <c r="F629" i="5"/>
  <c r="F628" i="5"/>
  <c r="J627" i="5"/>
  <c r="F627" i="5"/>
  <c r="I626" i="5"/>
  <c r="F626" i="5"/>
  <c r="I625" i="5"/>
  <c r="K625" i="5" s="1"/>
  <c r="F625" i="5"/>
  <c r="H625" i="5" s="1"/>
  <c r="I624" i="5"/>
  <c r="F624" i="5"/>
  <c r="I623" i="5"/>
  <c r="F623" i="5"/>
  <c r="C622" i="5"/>
  <c r="I620" i="5"/>
  <c r="C619" i="5"/>
  <c r="I617" i="5"/>
  <c r="K617" i="5" s="1"/>
  <c r="L617" i="5" s="1"/>
  <c r="M617" i="5" s="1"/>
  <c r="F617" i="5"/>
  <c r="H617" i="5" s="1"/>
  <c r="I616" i="5"/>
  <c r="K616" i="5" s="1"/>
  <c r="L616" i="5" s="1"/>
  <c r="M616" i="5" s="1"/>
  <c r="F616" i="5"/>
  <c r="H616" i="5" s="1"/>
  <c r="I614" i="5"/>
  <c r="F614" i="5"/>
  <c r="I613" i="5"/>
  <c r="F613" i="5"/>
  <c r="I612" i="5"/>
  <c r="F612" i="5"/>
  <c r="C610" i="5"/>
  <c r="J608" i="5"/>
  <c r="L607" i="5"/>
  <c r="M607" i="5" s="1"/>
  <c r="J607" i="5"/>
  <c r="I607" i="5"/>
  <c r="F607" i="5"/>
  <c r="I606" i="5"/>
  <c r="G606" i="5"/>
  <c r="F606" i="5"/>
  <c r="J604" i="5"/>
  <c r="E597" i="5"/>
  <c r="J606" i="5" s="1"/>
  <c r="E596" i="5"/>
  <c r="G627" i="5" s="1"/>
  <c r="H627" i="5" s="1"/>
  <c r="E595" i="5"/>
  <c r="K594" i="5"/>
  <c r="E594" i="5"/>
  <c r="A604" i="5" s="1"/>
  <c r="A605" i="5" s="1"/>
  <c r="A606" i="5" s="1"/>
  <c r="A607" i="5" s="1"/>
  <c r="A608" i="5" s="1"/>
  <c r="A609" i="5" s="1"/>
  <c r="A610" i="5" s="1"/>
  <c r="A611" i="5" s="1"/>
  <c r="A612" i="5" s="1"/>
  <c r="A613" i="5" s="1"/>
  <c r="A614" i="5" s="1"/>
  <c r="A615" i="5" s="1"/>
  <c r="A616" i="5" s="1"/>
  <c r="A617" i="5" s="1"/>
  <c r="A618" i="5" s="1"/>
  <c r="A619" i="5" s="1"/>
  <c r="A620" i="5" s="1"/>
  <c r="A621" i="5" s="1"/>
  <c r="A622" i="5" s="1"/>
  <c r="A623" i="5" s="1"/>
  <c r="A624" i="5" s="1"/>
  <c r="A625" i="5" s="1"/>
  <c r="A626" i="5" s="1"/>
  <c r="A627" i="5" s="1"/>
  <c r="A628" i="5" s="1"/>
  <c r="A629" i="5" s="1"/>
  <c r="A630" i="5" s="1"/>
  <c r="A631" i="5" s="1"/>
  <c r="A632" i="5" s="1"/>
  <c r="A633" i="5" s="1"/>
  <c r="A634" i="5" s="1"/>
  <c r="A635" i="5" s="1"/>
  <c r="A636" i="5" s="1"/>
  <c r="A637" i="5" s="1"/>
  <c r="C590" i="5"/>
  <c r="F585" i="5"/>
  <c r="F584" i="5"/>
  <c r="F583" i="5"/>
  <c r="F582" i="5"/>
  <c r="F581" i="5"/>
  <c r="I580" i="5"/>
  <c r="F580" i="5"/>
  <c r="I579" i="5"/>
  <c r="K579" i="5" s="1"/>
  <c r="L579" i="5" s="1"/>
  <c r="M579" i="5" s="1"/>
  <c r="F579" i="5"/>
  <c r="H579" i="5" s="1"/>
  <c r="I578" i="5"/>
  <c r="F578" i="5"/>
  <c r="I577" i="5"/>
  <c r="F577" i="5"/>
  <c r="C576" i="5"/>
  <c r="C573" i="5"/>
  <c r="I571" i="5"/>
  <c r="K571" i="5" s="1"/>
  <c r="F571" i="5"/>
  <c r="H571" i="5" s="1"/>
  <c r="I570" i="5"/>
  <c r="K570" i="5" s="1"/>
  <c r="L570" i="5" s="1"/>
  <c r="M570" i="5" s="1"/>
  <c r="F570" i="5"/>
  <c r="H570" i="5" s="1"/>
  <c r="I568" i="5"/>
  <c r="F568" i="5"/>
  <c r="I567" i="5"/>
  <c r="F567" i="5"/>
  <c r="I566" i="5"/>
  <c r="F566" i="5"/>
  <c r="C564" i="5"/>
  <c r="J562" i="5"/>
  <c r="L561" i="5"/>
  <c r="M561" i="5" s="1"/>
  <c r="I561" i="5"/>
  <c r="F561" i="5"/>
  <c r="I560" i="5"/>
  <c r="F560" i="5"/>
  <c r="J558" i="5"/>
  <c r="E551" i="5"/>
  <c r="E550" i="5"/>
  <c r="J582" i="5" s="1"/>
  <c r="E549" i="5"/>
  <c r="K548" i="5"/>
  <c r="E548" i="5"/>
  <c r="A558" i="5" s="1"/>
  <c r="A559" i="5" s="1"/>
  <c r="A560" i="5" s="1"/>
  <c r="A561" i="5" s="1"/>
  <c r="A562" i="5" s="1"/>
  <c r="A563" i="5" s="1"/>
  <c r="A564" i="5" s="1"/>
  <c r="A565" i="5" s="1"/>
  <c r="A566" i="5" s="1"/>
  <c r="A567" i="5" s="1"/>
  <c r="A568" i="5" s="1"/>
  <c r="A569" i="5" s="1"/>
  <c r="A570" i="5" s="1"/>
  <c r="A571" i="5" s="1"/>
  <c r="A572" i="5" s="1"/>
  <c r="A573" i="5" s="1"/>
  <c r="A574" i="5" s="1"/>
  <c r="A575" i="5" s="1"/>
  <c r="A576" i="5" s="1"/>
  <c r="A577" i="5" s="1"/>
  <c r="A578" i="5" s="1"/>
  <c r="A579" i="5" s="1"/>
  <c r="A580" i="5" s="1"/>
  <c r="A581" i="5" s="1"/>
  <c r="A582" i="5" s="1"/>
  <c r="A583" i="5" s="1"/>
  <c r="A584" i="5" s="1"/>
  <c r="A585" i="5" s="1"/>
  <c r="A586" i="5" s="1"/>
  <c r="A587" i="5" s="1"/>
  <c r="A588" i="5" s="1"/>
  <c r="A589" i="5" s="1"/>
  <c r="A590" i="5" s="1"/>
  <c r="A591" i="5" s="1"/>
  <c r="C544" i="5"/>
  <c r="F539" i="5"/>
  <c r="F538" i="5"/>
  <c r="F537" i="5"/>
  <c r="F536" i="5"/>
  <c r="F535" i="5"/>
  <c r="I534" i="5"/>
  <c r="F534" i="5"/>
  <c r="I533" i="5"/>
  <c r="K533" i="5" s="1"/>
  <c r="F533" i="5"/>
  <c r="H533" i="5" s="1"/>
  <c r="C530" i="5"/>
  <c r="C527" i="5"/>
  <c r="I526" i="5"/>
  <c r="F526" i="5"/>
  <c r="I524" i="5"/>
  <c r="K524" i="5" s="1"/>
  <c r="F524" i="5"/>
  <c r="H524" i="5" s="1"/>
  <c r="I522" i="5"/>
  <c r="F522" i="5"/>
  <c r="I521" i="5"/>
  <c r="F521" i="5"/>
  <c r="I520" i="5"/>
  <c r="F520" i="5"/>
  <c r="C518" i="5"/>
  <c r="J516" i="5"/>
  <c r="L515" i="5"/>
  <c r="M515" i="5" s="1"/>
  <c r="I515" i="5"/>
  <c r="F515" i="5"/>
  <c r="I514" i="5"/>
  <c r="F514" i="5"/>
  <c r="I513" i="5"/>
  <c r="F513" i="5"/>
  <c r="J512" i="5"/>
  <c r="E505" i="5"/>
  <c r="E504" i="5"/>
  <c r="G535" i="5" s="1"/>
  <c r="E503" i="5"/>
  <c r="K502" i="5"/>
  <c r="E502" i="5"/>
  <c r="C498" i="5"/>
  <c r="F493" i="5"/>
  <c r="F492" i="5"/>
  <c r="F491" i="5"/>
  <c r="F490" i="5"/>
  <c r="F489" i="5"/>
  <c r="I488" i="5"/>
  <c r="F488" i="5"/>
  <c r="I487" i="5"/>
  <c r="K487" i="5" s="1"/>
  <c r="F487" i="5"/>
  <c r="H487" i="5" s="1"/>
  <c r="C484" i="5"/>
  <c r="C481" i="5"/>
  <c r="F480" i="5"/>
  <c r="K478" i="5"/>
  <c r="F478" i="5"/>
  <c r="H478" i="5" s="1"/>
  <c r="F476" i="5"/>
  <c r="F475" i="5"/>
  <c r="C472" i="5"/>
  <c r="J470" i="5"/>
  <c r="L469" i="5"/>
  <c r="M469" i="5" s="1"/>
  <c r="I469" i="5"/>
  <c r="F469" i="5"/>
  <c r="I468" i="5"/>
  <c r="F468" i="5"/>
  <c r="I467" i="5"/>
  <c r="F467" i="5"/>
  <c r="J466" i="5"/>
  <c r="E459" i="5"/>
  <c r="E458" i="5"/>
  <c r="G493" i="5" s="1"/>
  <c r="H493" i="5" s="1"/>
  <c r="E457" i="5"/>
  <c r="K456" i="5"/>
  <c r="E456" i="5"/>
  <c r="C636" i="3"/>
  <c r="F631" i="3"/>
  <c r="F630" i="3"/>
  <c r="F629" i="3"/>
  <c r="F628" i="3"/>
  <c r="F627" i="3"/>
  <c r="I626" i="3"/>
  <c r="F626" i="3"/>
  <c r="I625" i="3"/>
  <c r="K625" i="3" s="1"/>
  <c r="F625" i="3"/>
  <c r="H625" i="3" s="1"/>
  <c r="I624" i="3"/>
  <c r="F624" i="3"/>
  <c r="I623" i="3"/>
  <c r="F623" i="3"/>
  <c r="C622" i="3"/>
  <c r="C619" i="3"/>
  <c r="I617" i="3"/>
  <c r="K617" i="3" s="1"/>
  <c r="F617" i="3"/>
  <c r="H617" i="3" s="1"/>
  <c r="I616" i="3"/>
  <c r="K616" i="3" s="1"/>
  <c r="F616" i="3"/>
  <c r="H616" i="3" s="1"/>
  <c r="I614" i="3"/>
  <c r="G614" i="3"/>
  <c r="F614" i="3"/>
  <c r="I613" i="3"/>
  <c r="I612" i="3"/>
  <c r="C610" i="3"/>
  <c r="J608" i="3"/>
  <c r="I608" i="3"/>
  <c r="L607" i="3"/>
  <c r="M607" i="3" s="1"/>
  <c r="F607" i="3"/>
  <c r="J604" i="3"/>
  <c r="E597" i="3"/>
  <c r="J606" i="3" s="1"/>
  <c r="E596" i="3"/>
  <c r="G628" i="3" s="1"/>
  <c r="E595" i="3"/>
  <c r="K594" i="3"/>
  <c r="E594" i="3"/>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C590" i="3"/>
  <c r="F585" i="3"/>
  <c r="F584" i="3"/>
  <c r="F583" i="3"/>
  <c r="F582" i="3"/>
  <c r="F581" i="3"/>
  <c r="I580" i="3"/>
  <c r="F580" i="3"/>
  <c r="I579" i="3"/>
  <c r="K579" i="3" s="1"/>
  <c r="F579" i="3"/>
  <c r="H579" i="3" s="1"/>
  <c r="I578" i="3"/>
  <c r="F578" i="3"/>
  <c r="I577" i="3"/>
  <c r="F577" i="3"/>
  <c r="C576" i="3"/>
  <c r="I575" i="3"/>
  <c r="C573" i="3"/>
  <c r="I571" i="3"/>
  <c r="K571" i="3" s="1"/>
  <c r="F571" i="3"/>
  <c r="H571" i="3" s="1"/>
  <c r="I570" i="3"/>
  <c r="K570" i="3" s="1"/>
  <c r="F570" i="3"/>
  <c r="H570" i="3" s="1"/>
  <c r="I568" i="3"/>
  <c r="F568" i="3"/>
  <c r="I567" i="3"/>
  <c r="I566" i="3"/>
  <c r="C564" i="3"/>
  <c r="J562" i="3"/>
  <c r="I562" i="3"/>
  <c r="L561" i="3"/>
  <c r="M561" i="3" s="1"/>
  <c r="I561" i="3"/>
  <c r="F561" i="3"/>
  <c r="J558" i="3"/>
  <c r="E551" i="3"/>
  <c r="E550" i="3"/>
  <c r="J582" i="3" s="1"/>
  <c r="E549" i="3"/>
  <c r="K548" i="3"/>
  <c r="E548" i="3"/>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C544" i="3"/>
  <c r="F539" i="3"/>
  <c r="F538" i="3"/>
  <c r="F537" i="3"/>
  <c r="F536" i="3"/>
  <c r="F535" i="3"/>
  <c r="I534" i="3"/>
  <c r="F534" i="3"/>
  <c r="K533" i="3"/>
  <c r="L533" i="3" s="1"/>
  <c r="M533" i="3" s="1"/>
  <c r="I533" i="3"/>
  <c r="F533" i="3"/>
  <c r="H533" i="3" s="1"/>
  <c r="I532" i="3"/>
  <c r="F532" i="3"/>
  <c r="I531" i="3"/>
  <c r="F531" i="3"/>
  <c r="C530" i="3"/>
  <c r="C527" i="3"/>
  <c r="I526" i="3"/>
  <c r="F526" i="3"/>
  <c r="I524" i="3"/>
  <c r="K524" i="3" s="1"/>
  <c r="F524" i="3"/>
  <c r="H524" i="3" s="1"/>
  <c r="I522" i="3"/>
  <c r="F522" i="3"/>
  <c r="I521" i="3"/>
  <c r="I520" i="3"/>
  <c r="C518" i="3"/>
  <c r="I517" i="3"/>
  <c r="J516" i="3"/>
  <c r="M515" i="3"/>
  <c r="L515" i="3"/>
  <c r="I515" i="3"/>
  <c r="F515" i="3"/>
  <c r="F514" i="3"/>
  <c r="I513" i="3"/>
  <c r="F513" i="3"/>
  <c r="J512" i="3"/>
  <c r="E505" i="3"/>
  <c r="G521" i="3" s="1"/>
  <c r="E504" i="3"/>
  <c r="G539" i="3" s="1"/>
  <c r="E503" i="3"/>
  <c r="K502" i="3"/>
  <c r="E502" i="3"/>
  <c r="C498" i="3"/>
  <c r="F493" i="3"/>
  <c r="F492" i="3"/>
  <c r="F491" i="3"/>
  <c r="F490" i="3"/>
  <c r="F489" i="3"/>
  <c r="I488" i="3"/>
  <c r="F488" i="3"/>
  <c r="I487" i="3"/>
  <c r="K487" i="3" s="1"/>
  <c r="F487" i="3"/>
  <c r="H487" i="3" s="1"/>
  <c r="I486" i="3"/>
  <c r="F486" i="3"/>
  <c r="I485" i="3"/>
  <c r="F485" i="3"/>
  <c r="C484" i="3"/>
  <c r="I483" i="3"/>
  <c r="I482" i="3"/>
  <c r="C481" i="3"/>
  <c r="I480" i="3"/>
  <c r="F480" i="3"/>
  <c r="I478" i="3"/>
  <c r="K478" i="3" s="1"/>
  <c r="I476" i="3"/>
  <c r="F476" i="3"/>
  <c r="I475" i="3"/>
  <c r="G475" i="3"/>
  <c r="I474" i="3"/>
  <c r="C472" i="3"/>
  <c r="I471" i="3"/>
  <c r="J470" i="3"/>
  <c r="L469" i="3"/>
  <c r="M469" i="3" s="1"/>
  <c r="I469" i="3"/>
  <c r="F469" i="3"/>
  <c r="F468" i="3"/>
  <c r="I467" i="3"/>
  <c r="F467" i="3"/>
  <c r="J466" i="3"/>
  <c r="E459" i="3"/>
  <c r="E458" i="3"/>
  <c r="J489" i="3" s="1"/>
  <c r="E457" i="3"/>
  <c r="K456" i="3"/>
  <c r="E456" i="3"/>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G49" i="9"/>
  <c r="G50" i="9"/>
  <c r="G51" i="9"/>
  <c r="G52" i="9"/>
  <c r="L52" i="9" s="1"/>
  <c r="G53" i="9"/>
  <c r="I53" i="9" s="1"/>
  <c r="D49" i="9"/>
  <c r="D50" i="9"/>
  <c r="D51" i="9"/>
  <c r="D52" i="9"/>
  <c r="D53" i="9"/>
  <c r="G50" i="7"/>
  <c r="G51" i="7"/>
  <c r="D50" i="7"/>
  <c r="D51" i="7"/>
  <c r="G50" i="5"/>
  <c r="G51" i="5"/>
  <c r="D50" i="5"/>
  <c r="D51" i="5"/>
  <c r="D48" i="6"/>
  <c r="D49" i="6"/>
  <c r="D50" i="6"/>
  <c r="D51" i="6"/>
  <c r="D52" i="6"/>
  <c r="D48" i="8"/>
  <c r="D49" i="8"/>
  <c r="D50" i="8"/>
  <c r="D51" i="8"/>
  <c r="D52" i="8"/>
  <c r="D53" i="8"/>
  <c r="D49" i="10"/>
  <c r="D50" i="10"/>
  <c r="D51" i="10"/>
  <c r="D50" i="4"/>
  <c r="C840" i="2"/>
  <c r="C826" i="2"/>
  <c r="C823" i="2"/>
  <c r="C814" i="2"/>
  <c r="C794" i="2"/>
  <c r="C780" i="2"/>
  <c r="C777" i="2"/>
  <c r="C768" i="2"/>
  <c r="C748" i="2"/>
  <c r="C734" i="2"/>
  <c r="C731" i="2"/>
  <c r="C722" i="2"/>
  <c r="C702" i="2"/>
  <c r="C688" i="2"/>
  <c r="C685" i="2"/>
  <c r="C676" i="2"/>
  <c r="C656" i="2"/>
  <c r="C642" i="2"/>
  <c r="C639" i="2"/>
  <c r="C630" i="2"/>
  <c r="C610" i="2"/>
  <c r="C596" i="2"/>
  <c r="C593" i="2"/>
  <c r="C584" i="2"/>
  <c r="I830" i="2"/>
  <c r="I829" i="2"/>
  <c r="I828" i="2"/>
  <c r="I827" i="2"/>
  <c r="I825" i="2"/>
  <c r="I824" i="2"/>
  <c r="I821" i="2"/>
  <c r="K821" i="2" s="1"/>
  <c r="I820" i="2"/>
  <c r="K820" i="2" s="1"/>
  <c r="I818" i="2"/>
  <c r="I812" i="2"/>
  <c r="I811" i="2"/>
  <c r="F835" i="2"/>
  <c r="F834" i="2"/>
  <c r="F833" i="2"/>
  <c r="F832" i="2"/>
  <c r="F831" i="2"/>
  <c r="F830" i="2"/>
  <c r="F829" i="2"/>
  <c r="H829" i="2" s="1"/>
  <c r="F828" i="2"/>
  <c r="F827" i="2"/>
  <c r="F825" i="2"/>
  <c r="F824" i="2"/>
  <c r="F821" i="2"/>
  <c r="H821" i="2" s="1"/>
  <c r="F820" i="2"/>
  <c r="H820" i="2" s="1"/>
  <c r="F819" i="2"/>
  <c r="F818" i="2"/>
  <c r="F817" i="2"/>
  <c r="F813" i="2"/>
  <c r="F812" i="2"/>
  <c r="H812" i="2" s="1"/>
  <c r="F811" i="2"/>
  <c r="F810" i="2"/>
  <c r="I784" i="2"/>
  <c r="I783" i="2"/>
  <c r="I782" i="2"/>
  <c r="I781" i="2"/>
  <c r="I775" i="2"/>
  <c r="K775" i="2" s="1"/>
  <c r="I774" i="2"/>
  <c r="K774" i="2" s="1"/>
  <c r="I772" i="2"/>
  <c r="I766" i="2"/>
  <c r="K766" i="2" s="1"/>
  <c r="I765" i="2"/>
  <c r="F789" i="2"/>
  <c r="F788" i="2"/>
  <c r="F787" i="2"/>
  <c r="F786" i="2"/>
  <c r="F785" i="2"/>
  <c r="F784" i="2"/>
  <c r="F783" i="2"/>
  <c r="H783" i="2" s="1"/>
  <c r="F782" i="2"/>
  <c r="F781" i="2"/>
  <c r="F779" i="2"/>
  <c r="F778" i="2"/>
  <c r="F775" i="2"/>
  <c r="H775" i="2" s="1"/>
  <c r="F774" i="2"/>
  <c r="H774" i="2" s="1"/>
  <c r="F773" i="2"/>
  <c r="F772" i="2"/>
  <c r="F771" i="2"/>
  <c r="F767" i="2"/>
  <c r="F766" i="2"/>
  <c r="H766" i="2" s="1"/>
  <c r="F765" i="2"/>
  <c r="F764" i="2"/>
  <c r="E802" i="2"/>
  <c r="E801" i="2"/>
  <c r="E800" i="2"/>
  <c r="G832" i="2" s="1"/>
  <c r="E799" i="2"/>
  <c r="E798" i="2"/>
  <c r="E756" i="2"/>
  <c r="E755" i="2"/>
  <c r="E754" i="2"/>
  <c r="J785" i="2" s="1"/>
  <c r="E753" i="2"/>
  <c r="E752" i="2"/>
  <c r="I839" i="2"/>
  <c r="F839" i="2"/>
  <c r="J812" i="2"/>
  <c r="L811" i="2"/>
  <c r="M811" i="2" s="1"/>
  <c r="J808" i="2"/>
  <c r="K798" i="2"/>
  <c r="I793" i="2"/>
  <c r="F793" i="2"/>
  <c r="J788" i="2"/>
  <c r="J766" i="2"/>
  <c r="L765" i="2"/>
  <c r="M765" i="2" s="1"/>
  <c r="J764" i="2"/>
  <c r="J762" i="2"/>
  <c r="G786" i="2"/>
  <c r="K752" i="2"/>
  <c r="I738" i="2"/>
  <c r="I737" i="2"/>
  <c r="K737" i="2" s="1"/>
  <c r="I736" i="2"/>
  <c r="I735" i="2"/>
  <c r="I730" i="2"/>
  <c r="I728" i="2"/>
  <c r="K728" i="2" s="1"/>
  <c r="I726" i="2"/>
  <c r="I721" i="2"/>
  <c r="I719" i="2"/>
  <c r="I718" i="2"/>
  <c r="I717" i="2"/>
  <c r="F743" i="2"/>
  <c r="F742" i="2"/>
  <c r="F741" i="2"/>
  <c r="F740" i="2"/>
  <c r="F739" i="2"/>
  <c r="F738" i="2"/>
  <c r="F737" i="2"/>
  <c r="H737" i="2" s="1"/>
  <c r="F736" i="2"/>
  <c r="F735" i="2"/>
  <c r="F733" i="2"/>
  <c r="F732" i="2"/>
  <c r="F730" i="2"/>
  <c r="F729" i="2"/>
  <c r="H729" i="2" s="1"/>
  <c r="F728" i="2"/>
  <c r="H728" i="2" s="1"/>
  <c r="F727" i="2"/>
  <c r="F726" i="2"/>
  <c r="F725" i="2"/>
  <c r="F724" i="2"/>
  <c r="F721" i="2"/>
  <c r="F720" i="2"/>
  <c r="H720" i="2" s="1"/>
  <c r="F719" i="2"/>
  <c r="F717" i="2"/>
  <c r="I692" i="2"/>
  <c r="I691" i="2"/>
  <c r="I690" i="2"/>
  <c r="I689" i="2"/>
  <c r="I684" i="2"/>
  <c r="I682" i="2"/>
  <c r="K682" i="2" s="1"/>
  <c r="I680" i="2"/>
  <c r="I675" i="2"/>
  <c r="I673" i="2"/>
  <c r="I672" i="2"/>
  <c r="I671" i="2"/>
  <c r="F697" i="2"/>
  <c r="F696" i="2"/>
  <c r="F695" i="2"/>
  <c r="F694" i="2"/>
  <c r="F693" i="2"/>
  <c r="F692" i="2"/>
  <c r="F691" i="2"/>
  <c r="F690" i="2"/>
  <c r="F689" i="2"/>
  <c r="F687" i="2"/>
  <c r="F686" i="2"/>
  <c r="F684" i="2"/>
  <c r="F683" i="2"/>
  <c r="H683" i="2" s="1"/>
  <c r="F682" i="2"/>
  <c r="H682" i="2" s="1"/>
  <c r="F681" i="2"/>
  <c r="F680" i="2"/>
  <c r="F679" i="2"/>
  <c r="F678" i="2"/>
  <c r="F675" i="2"/>
  <c r="F674" i="2"/>
  <c r="H674" i="2" s="1"/>
  <c r="F673" i="2"/>
  <c r="F671" i="2"/>
  <c r="I646" i="2"/>
  <c r="I645" i="2"/>
  <c r="K645" i="2" s="1"/>
  <c r="I644" i="2"/>
  <c r="I643" i="2"/>
  <c r="I638" i="2"/>
  <c r="I636" i="2"/>
  <c r="K636" i="2" s="1"/>
  <c r="I634" i="2"/>
  <c r="I629" i="2"/>
  <c r="I627" i="2"/>
  <c r="I626" i="2"/>
  <c r="I625" i="2"/>
  <c r="J624" i="2"/>
  <c r="F651" i="2"/>
  <c r="F650" i="2"/>
  <c r="F649" i="2"/>
  <c r="F648" i="2"/>
  <c r="F647" i="2"/>
  <c r="F646" i="2"/>
  <c r="F645" i="2"/>
  <c r="H645" i="2" s="1"/>
  <c r="F644" i="2"/>
  <c r="F643" i="2"/>
  <c r="F641" i="2"/>
  <c r="F640" i="2"/>
  <c r="F638" i="2"/>
  <c r="F637" i="2"/>
  <c r="H637" i="2" s="1"/>
  <c r="F636" i="2"/>
  <c r="H636" i="2" s="1"/>
  <c r="F635" i="2"/>
  <c r="F634" i="2"/>
  <c r="F633" i="2"/>
  <c r="F632" i="2"/>
  <c r="F629" i="2"/>
  <c r="F628" i="2"/>
  <c r="H628" i="2" s="1"/>
  <c r="F626" i="2"/>
  <c r="I600" i="2"/>
  <c r="I599" i="2"/>
  <c r="K599" i="2" s="1"/>
  <c r="F605" i="2"/>
  <c r="I605" i="2" s="1"/>
  <c r="F604" i="2"/>
  <c r="I604" i="2" s="1"/>
  <c r="F603" i="2"/>
  <c r="F602" i="2"/>
  <c r="F601" i="2"/>
  <c r="F600" i="2"/>
  <c r="F599" i="2"/>
  <c r="F598" i="2"/>
  <c r="F597" i="2"/>
  <c r="F595" i="2"/>
  <c r="F594" i="2"/>
  <c r="F592" i="2"/>
  <c r="F591" i="2"/>
  <c r="H591" i="2" s="1"/>
  <c r="F590" i="2"/>
  <c r="H590" i="2" s="1"/>
  <c r="F589" i="2"/>
  <c r="F588" i="2"/>
  <c r="F587" i="2"/>
  <c r="F586" i="2"/>
  <c r="F583" i="2"/>
  <c r="F582" i="2"/>
  <c r="H582" i="2" s="1"/>
  <c r="F580" i="2"/>
  <c r="E710" i="2"/>
  <c r="E709" i="2"/>
  <c r="E708" i="2"/>
  <c r="J740" i="2" s="1"/>
  <c r="E707" i="2"/>
  <c r="E706" i="2"/>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E664" i="2"/>
  <c r="E663" i="2"/>
  <c r="E662" i="2"/>
  <c r="E661" i="2"/>
  <c r="E660" i="2"/>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E618" i="2"/>
  <c r="E617" i="2"/>
  <c r="J626" i="2" s="1"/>
  <c r="E616" i="2"/>
  <c r="G647" i="2" s="1"/>
  <c r="E615" i="2"/>
  <c r="E614" i="2"/>
  <c r="E572" i="2"/>
  <c r="E571" i="2"/>
  <c r="E570" i="2"/>
  <c r="J588" i="2" s="1"/>
  <c r="E569" i="2"/>
  <c r="E568" i="2"/>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I747" i="2"/>
  <c r="F747" i="2"/>
  <c r="J720" i="2"/>
  <c r="L719" i="2"/>
  <c r="M719" i="2" s="1"/>
  <c r="J716" i="2"/>
  <c r="K706" i="2"/>
  <c r="I701" i="2"/>
  <c r="F701" i="2"/>
  <c r="K691" i="2"/>
  <c r="H691" i="2"/>
  <c r="G680" i="2"/>
  <c r="J679" i="2"/>
  <c r="J674" i="2"/>
  <c r="L673" i="2"/>
  <c r="M673" i="2" s="1"/>
  <c r="J670" i="2"/>
  <c r="K660" i="2"/>
  <c r="I655" i="2"/>
  <c r="F655" i="2"/>
  <c r="J628" i="2"/>
  <c r="L627" i="2"/>
  <c r="M627" i="2" s="1"/>
  <c r="A624" i="2"/>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K614" i="2"/>
  <c r="I609" i="2"/>
  <c r="F609" i="2"/>
  <c r="H599" i="2"/>
  <c r="K590" i="2"/>
  <c r="J582" i="2"/>
  <c r="L581" i="2"/>
  <c r="M581" i="2" s="1"/>
  <c r="J578" i="2"/>
  <c r="K568" i="2"/>
  <c r="J25" i="2"/>
  <c r="J26" i="2" s="1"/>
  <c r="J27" i="2" s="1"/>
  <c r="J28" i="2" s="1"/>
  <c r="I28" i="10" s="1"/>
  <c r="E710" i="10" s="1"/>
  <c r="O58" i="1"/>
  <c r="O57" i="1"/>
  <c r="C636" i="1"/>
  <c r="C622" i="1"/>
  <c r="C619" i="1"/>
  <c r="C610" i="1"/>
  <c r="C590" i="1"/>
  <c r="C576" i="1"/>
  <c r="C573" i="1"/>
  <c r="C564" i="1"/>
  <c r="C544" i="1"/>
  <c r="C530" i="1"/>
  <c r="C527" i="1"/>
  <c r="C518" i="1"/>
  <c r="C284" i="1"/>
  <c r="C498" i="1"/>
  <c r="C484" i="1"/>
  <c r="C481" i="1"/>
  <c r="C472" i="1"/>
  <c r="C260" i="1"/>
  <c r="C257" i="1"/>
  <c r="C248" i="1"/>
  <c r="B51" i="1"/>
  <c r="B50" i="1"/>
  <c r="A558" i="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G50" i="1"/>
  <c r="G51" i="1"/>
  <c r="D50" i="1"/>
  <c r="D51" i="1"/>
  <c r="I583" i="1"/>
  <c r="I582" i="1"/>
  <c r="I581" i="1"/>
  <c r="I580" i="1"/>
  <c r="I579" i="1"/>
  <c r="I578" i="1"/>
  <c r="I577" i="1"/>
  <c r="I571" i="1"/>
  <c r="K571" i="1" s="1"/>
  <c r="I570" i="1"/>
  <c r="K570" i="1" s="1"/>
  <c r="I568" i="1"/>
  <c r="I562" i="1"/>
  <c r="I561" i="1"/>
  <c r="I560" i="1"/>
  <c r="F585" i="1"/>
  <c r="F584" i="1"/>
  <c r="F583" i="1"/>
  <c r="F582" i="1"/>
  <c r="F581" i="1"/>
  <c r="F580" i="1"/>
  <c r="F579" i="1"/>
  <c r="H579" i="1" s="1"/>
  <c r="F578" i="1"/>
  <c r="F577" i="1"/>
  <c r="F574" i="1"/>
  <c r="F570" i="1"/>
  <c r="H570" i="1" s="1"/>
  <c r="F569" i="1"/>
  <c r="F568" i="1"/>
  <c r="F567" i="1"/>
  <c r="F563" i="1"/>
  <c r="F562" i="1"/>
  <c r="H562" i="1" s="1"/>
  <c r="F561" i="1"/>
  <c r="F560" i="1"/>
  <c r="I629" i="1"/>
  <c r="I628" i="1"/>
  <c r="I627" i="1"/>
  <c r="I626" i="1"/>
  <c r="I625" i="1"/>
  <c r="I624" i="1"/>
  <c r="I623" i="1"/>
  <c r="I617" i="1"/>
  <c r="K617" i="1" s="1"/>
  <c r="I616" i="1"/>
  <c r="K616" i="1" s="1"/>
  <c r="I614" i="1"/>
  <c r="I608" i="1"/>
  <c r="I607" i="1"/>
  <c r="I606" i="1"/>
  <c r="F631" i="1"/>
  <c r="F630" i="1"/>
  <c r="F629" i="1"/>
  <c r="F628" i="1"/>
  <c r="F627" i="1"/>
  <c r="F626" i="1"/>
  <c r="F625" i="1"/>
  <c r="H625" i="1" s="1"/>
  <c r="F624" i="1"/>
  <c r="F623" i="1"/>
  <c r="F616" i="1"/>
  <c r="H616" i="1" s="1"/>
  <c r="F615" i="1"/>
  <c r="F614" i="1"/>
  <c r="F613" i="1"/>
  <c r="F609" i="1"/>
  <c r="F608" i="1"/>
  <c r="H608" i="1" s="1"/>
  <c r="F607" i="1"/>
  <c r="F606" i="1"/>
  <c r="E598" i="1"/>
  <c r="E597" i="1"/>
  <c r="E596" i="1"/>
  <c r="E595" i="1"/>
  <c r="E594" i="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E552" i="1"/>
  <c r="E551" i="1"/>
  <c r="E550" i="1"/>
  <c r="E549" i="1"/>
  <c r="E548" i="1"/>
  <c r="J608" i="1"/>
  <c r="L607" i="1"/>
  <c r="M607" i="1" s="1"/>
  <c r="J604" i="1"/>
  <c r="K594" i="1"/>
  <c r="J562" i="1"/>
  <c r="L561" i="1"/>
  <c r="M561" i="1" s="1"/>
  <c r="J558" i="1"/>
  <c r="K548" i="1"/>
  <c r="I537" i="1"/>
  <c r="I536" i="1"/>
  <c r="I535" i="1"/>
  <c r="I534" i="1"/>
  <c r="I533" i="1"/>
  <c r="K533" i="1" s="1"/>
  <c r="I532" i="1"/>
  <c r="I531" i="1"/>
  <c r="I526" i="1"/>
  <c r="I524" i="1"/>
  <c r="K524" i="1" s="1"/>
  <c r="I522" i="1"/>
  <c r="I517" i="1"/>
  <c r="I514" i="1"/>
  <c r="I513" i="1"/>
  <c r="F539" i="1"/>
  <c r="F538" i="1"/>
  <c r="F537" i="1"/>
  <c r="F536" i="1"/>
  <c r="F535" i="1"/>
  <c r="F534" i="1"/>
  <c r="F533" i="1"/>
  <c r="H533" i="1" s="1"/>
  <c r="F532" i="1"/>
  <c r="F531" i="1"/>
  <c r="F529" i="1"/>
  <c r="F526" i="1"/>
  <c r="F525" i="1"/>
  <c r="H525" i="1" s="1"/>
  <c r="F524" i="1"/>
  <c r="H524" i="1" s="1"/>
  <c r="F523" i="1"/>
  <c r="F522" i="1"/>
  <c r="F521" i="1"/>
  <c r="F520" i="1"/>
  <c r="F517" i="1"/>
  <c r="F516" i="1"/>
  <c r="H516" i="1" s="1"/>
  <c r="E506" i="1"/>
  <c r="E505" i="1"/>
  <c r="J517" i="1" s="1"/>
  <c r="E504" i="1"/>
  <c r="E503" i="1"/>
  <c r="E502" i="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J526" i="1"/>
  <c r="J516" i="1"/>
  <c r="L515" i="1"/>
  <c r="M515" i="1" s="1"/>
  <c r="J512" i="1"/>
  <c r="K502" i="1"/>
  <c r="I491" i="1"/>
  <c r="I490" i="1"/>
  <c r="I489" i="1"/>
  <c r="I488" i="1"/>
  <c r="I487" i="1"/>
  <c r="K487" i="1" s="1"/>
  <c r="I486" i="1"/>
  <c r="I485" i="1"/>
  <c r="K478" i="1"/>
  <c r="I471" i="1"/>
  <c r="I468" i="1"/>
  <c r="I467" i="1"/>
  <c r="E457" i="1"/>
  <c r="E456" i="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E460" i="1"/>
  <c r="E459" i="1"/>
  <c r="E458" i="1"/>
  <c r="G490" i="1" s="1"/>
  <c r="F493" i="1"/>
  <c r="F492" i="1"/>
  <c r="H487" i="1"/>
  <c r="J470" i="1"/>
  <c r="L469" i="1"/>
  <c r="M469" i="1" s="1"/>
  <c r="J466" i="1"/>
  <c r="K456" i="1"/>
  <c r="C564" i="10"/>
  <c r="I563" i="10"/>
  <c r="F563" i="10"/>
  <c r="I558" i="10"/>
  <c r="F558" i="10"/>
  <c r="I553" i="10"/>
  <c r="F553" i="10"/>
  <c r="I549" i="10"/>
  <c r="I548" i="10"/>
  <c r="I547" i="10"/>
  <c r="I546" i="10"/>
  <c r="I545" i="10"/>
  <c r="K543" i="10"/>
  <c r="H543" i="10"/>
  <c r="C540" i="10"/>
  <c r="C537" i="10"/>
  <c r="K535" i="10"/>
  <c r="H535" i="10"/>
  <c r="K534" i="10"/>
  <c r="H534" i="10"/>
  <c r="C528" i="10"/>
  <c r="L525" i="10"/>
  <c r="M525" i="10" s="1"/>
  <c r="E513" i="10"/>
  <c r="E512" i="10"/>
  <c r="K558" i="10" s="1"/>
  <c r="I507" i="10"/>
  <c r="F507" i="10"/>
  <c r="I502" i="10"/>
  <c r="F502" i="10"/>
  <c r="C498" i="10"/>
  <c r="I497" i="10"/>
  <c r="F497" i="10"/>
  <c r="I493" i="10"/>
  <c r="I492" i="10"/>
  <c r="I491" i="10"/>
  <c r="I490" i="10"/>
  <c r="I489" i="10"/>
  <c r="K487" i="10"/>
  <c r="L487" i="10" s="1"/>
  <c r="M487" i="10" s="1"/>
  <c r="H487" i="10"/>
  <c r="C484" i="10"/>
  <c r="C481" i="10"/>
  <c r="K479" i="10"/>
  <c r="H479" i="10"/>
  <c r="K478" i="10"/>
  <c r="H478" i="10"/>
  <c r="C472" i="10"/>
  <c r="L469" i="10"/>
  <c r="M469" i="10" s="1"/>
  <c r="E457" i="10"/>
  <c r="K456" i="10"/>
  <c r="E456" i="10"/>
  <c r="I451" i="10"/>
  <c r="F451" i="10"/>
  <c r="I446" i="10"/>
  <c r="F446" i="10"/>
  <c r="C442" i="10"/>
  <c r="I441" i="10"/>
  <c r="F441" i="10"/>
  <c r="I437" i="10"/>
  <c r="I436" i="10"/>
  <c r="I435" i="10"/>
  <c r="I434" i="10"/>
  <c r="I433" i="10"/>
  <c r="K431" i="10"/>
  <c r="H431" i="10"/>
  <c r="C428" i="10"/>
  <c r="C425" i="10"/>
  <c r="K423" i="10"/>
  <c r="H423" i="10"/>
  <c r="K422" i="10"/>
  <c r="H422" i="10"/>
  <c r="C416" i="10"/>
  <c r="L413" i="10"/>
  <c r="M413" i="10" s="1"/>
  <c r="E403" i="10"/>
  <c r="E401" i="10"/>
  <c r="K400" i="10"/>
  <c r="E400" i="10"/>
  <c r="C396" i="10"/>
  <c r="I395" i="10"/>
  <c r="F395" i="10"/>
  <c r="I390" i="10"/>
  <c r="F390" i="10"/>
  <c r="I385" i="10"/>
  <c r="F385" i="10"/>
  <c r="I381" i="10"/>
  <c r="I380" i="10"/>
  <c r="I379" i="10"/>
  <c r="I378" i="10"/>
  <c r="I377" i="10"/>
  <c r="K375" i="10"/>
  <c r="L375" i="10" s="1"/>
  <c r="M375" i="10" s="1"/>
  <c r="H375" i="10"/>
  <c r="C372" i="10"/>
  <c r="C369" i="10"/>
  <c r="K367" i="10"/>
  <c r="H367" i="10"/>
  <c r="K366" i="10"/>
  <c r="H366" i="10"/>
  <c r="C360" i="10"/>
  <c r="J358" i="10"/>
  <c r="L357" i="10"/>
  <c r="M357" i="10" s="1"/>
  <c r="J354" i="10"/>
  <c r="E345" i="10"/>
  <c r="K344" i="10"/>
  <c r="E344" i="10"/>
  <c r="C340" i="10"/>
  <c r="I339" i="10"/>
  <c r="F339" i="10"/>
  <c r="I334" i="10"/>
  <c r="F334" i="10"/>
  <c r="I329" i="10"/>
  <c r="F329" i="10"/>
  <c r="I325" i="10"/>
  <c r="I324" i="10"/>
  <c r="I323" i="10"/>
  <c r="I322" i="10"/>
  <c r="I321" i="10"/>
  <c r="K319" i="10"/>
  <c r="H319" i="10"/>
  <c r="C316" i="10"/>
  <c r="C313" i="10"/>
  <c r="K311" i="10"/>
  <c r="H311" i="10"/>
  <c r="K310" i="10"/>
  <c r="H310" i="10"/>
  <c r="C304" i="10"/>
  <c r="J302" i="10"/>
  <c r="L301" i="10"/>
  <c r="M301" i="10" s="1"/>
  <c r="J298" i="10"/>
  <c r="E289" i="10"/>
  <c r="K288" i="10"/>
  <c r="E288" i="10"/>
  <c r="C284" i="10"/>
  <c r="I283" i="10"/>
  <c r="F283" i="10"/>
  <c r="I278" i="10"/>
  <c r="F278" i="10"/>
  <c r="I273" i="10"/>
  <c r="F273" i="10"/>
  <c r="I269" i="10"/>
  <c r="I268" i="10"/>
  <c r="I267" i="10"/>
  <c r="I266" i="10"/>
  <c r="I265" i="10"/>
  <c r="K263" i="10"/>
  <c r="H263" i="10"/>
  <c r="C260" i="10"/>
  <c r="C257" i="10"/>
  <c r="K255" i="10"/>
  <c r="H255" i="10"/>
  <c r="K254" i="10"/>
  <c r="H254" i="10"/>
  <c r="C248" i="10"/>
  <c r="J246" i="10"/>
  <c r="L245" i="10"/>
  <c r="M245" i="10" s="1"/>
  <c r="J242" i="10"/>
  <c r="E233" i="10"/>
  <c r="K232" i="10"/>
  <c r="E232" i="10"/>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I227" i="10"/>
  <c r="F227" i="10"/>
  <c r="I222" i="10"/>
  <c r="F222" i="10"/>
  <c r="C218" i="10"/>
  <c r="I217" i="10"/>
  <c r="F217" i="10"/>
  <c r="I213" i="10"/>
  <c r="I835" i="10" s="1"/>
  <c r="I212" i="10"/>
  <c r="I834" i="10" s="1"/>
  <c r="I211" i="10"/>
  <c r="I787" i="10" s="1"/>
  <c r="I210" i="10"/>
  <c r="I786" i="10" s="1"/>
  <c r="I209" i="10"/>
  <c r="K207" i="10"/>
  <c r="H207" i="10"/>
  <c r="C204" i="10"/>
  <c r="C201" i="10"/>
  <c r="K199" i="10"/>
  <c r="H199" i="10"/>
  <c r="K198" i="10"/>
  <c r="H198" i="10"/>
  <c r="C192" i="10"/>
  <c r="J190" i="10"/>
  <c r="L189" i="10"/>
  <c r="M189" i="10" s="1"/>
  <c r="J186" i="10"/>
  <c r="E179" i="10"/>
  <c r="E177" i="10"/>
  <c r="K176" i="10"/>
  <c r="E176" i="10"/>
  <c r="I171" i="10"/>
  <c r="F171" i="10"/>
  <c r="I166" i="10"/>
  <c r="F166" i="10"/>
  <c r="C162" i="10"/>
  <c r="I161" i="10"/>
  <c r="F161" i="10"/>
  <c r="I157" i="10"/>
  <c r="I743" i="10" s="1"/>
  <c r="I156" i="10"/>
  <c r="I696" i="10" s="1"/>
  <c r="I155" i="10"/>
  <c r="I695" i="10" s="1"/>
  <c r="I154" i="10"/>
  <c r="I694" i="10" s="1"/>
  <c r="I153" i="10"/>
  <c r="K151" i="10"/>
  <c r="L151" i="10" s="1"/>
  <c r="M151" i="10" s="1"/>
  <c r="H151" i="10"/>
  <c r="C148" i="10"/>
  <c r="C145" i="10"/>
  <c r="K142" i="10"/>
  <c r="H142" i="10"/>
  <c r="C136" i="10"/>
  <c r="J134" i="10"/>
  <c r="L133" i="10"/>
  <c r="M133" i="10" s="1"/>
  <c r="J130" i="10"/>
  <c r="E123" i="10"/>
  <c r="E121" i="10"/>
  <c r="K120" i="10"/>
  <c r="E120" i="10"/>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I115" i="10"/>
  <c r="F115" i="10"/>
  <c r="I110" i="10"/>
  <c r="F110" i="10"/>
  <c r="C106" i="10"/>
  <c r="I105" i="10"/>
  <c r="F105" i="10"/>
  <c r="I101" i="10"/>
  <c r="I651" i="10" s="1"/>
  <c r="I100" i="10"/>
  <c r="I650" i="10" s="1"/>
  <c r="I99" i="10"/>
  <c r="I603" i="10" s="1"/>
  <c r="I98" i="10"/>
  <c r="I648" i="10" s="1"/>
  <c r="I97" i="10"/>
  <c r="K95" i="10"/>
  <c r="H95" i="10"/>
  <c r="C92" i="10"/>
  <c r="C89" i="10"/>
  <c r="K86" i="10"/>
  <c r="H86" i="10"/>
  <c r="C80" i="10"/>
  <c r="J78" i="10"/>
  <c r="L77" i="10"/>
  <c r="M77" i="10" s="1"/>
  <c r="J74" i="10"/>
  <c r="E67" i="10"/>
  <c r="E65" i="10"/>
  <c r="K64" i="10"/>
  <c r="E64" i="10"/>
  <c r="G60" i="10"/>
  <c r="O60" i="10" s="1"/>
  <c r="D60" i="10"/>
  <c r="B60" i="10"/>
  <c r="G59" i="10"/>
  <c r="L59" i="10" s="1"/>
  <c r="D59" i="10"/>
  <c r="B59" i="10"/>
  <c r="G58" i="10"/>
  <c r="K58" i="10" s="1"/>
  <c r="D58" i="10"/>
  <c r="B58" i="10"/>
  <c r="G57" i="10"/>
  <c r="D57" i="10"/>
  <c r="B57" i="10"/>
  <c r="G56" i="10"/>
  <c r="L56" i="10" s="1"/>
  <c r="D56" i="10"/>
  <c r="B56" i="10"/>
  <c r="G55" i="10"/>
  <c r="D55" i="10"/>
  <c r="B55" i="10"/>
  <c r="G54" i="10"/>
  <c r="D54" i="10"/>
  <c r="B54" i="10"/>
  <c r="G53" i="10"/>
  <c r="D53" i="10"/>
  <c r="B53" i="10"/>
  <c r="G52" i="10"/>
  <c r="D52" i="10"/>
  <c r="B52" i="10"/>
  <c r="G51" i="10"/>
  <c r="B51" i="10"/>
  <c r="G50" i="10"/>
  <c r="B50" i="10"/>
  <c r="G49" i="10"/>
  <c r="B49" i="10"/>
  <c r="G48" i="10"/>
  <c r="D48" i="10"/>
  <c r="B48" i="10"/>
  <c r="G47" i="10"/>
  <c r="D47" i="10"/>
  <c r="B47" i="10"/>
  <c r="G46" i="10"/>
  <c r="D46" i="10"/>
  <c r="B46" i="10"/>
  <c r="G45" i="10"/>
  <c r="D45" i="10"/>
  <c r="B45" i="10"/>
  <c r="G44" i="10"/>
  <c r="D44" i="10"/>
  <c r="B44" i="10"/>
  <c r="G43" i="10"/>
  <c r="D43" i="10"/>
  <c r="B43" i="10"/>
  <c r="G42" i="10"/>
  <c r="D42" i="10"/>
  <c r="B42" i="10"/>
  <c r="G41" i="10"/>
  <c r="D41" i="10"/>
  <c r="B41" i="10"/>
  <c r="C35" i="10"/>
  <c r="C34" i="10"/>
  <c r="C33" i="10"/>
  <c r="C32" i="10"/>
  <c r="C31" i="10"/>
  <c r="C30" i="10"/>
  <c r="C29" i="10"/>
  <c r="C28" i="10"/>
  <c r="C27" i="10"/>
  <c r="C26" i="10"/>
  <c r="C25" i="10"/>
  <c r="K512" i="10"/>
  <c r="E515" i="10"/>
  <c r="E514" i="10"/>
  <c r="I24" i="10"/>
  <c r="E516" i="10" s="1"/>
  <c r="E459" i="10"/>
  <c r="E458" i="10"/>
  <c r="I23" i="10"/>
  <c r="J23" i="10" s="1"/>
  <c r="E461" i="10" s="1"/>
  <c r="E402" i="10"/>
  <c r="I22" i="10"/>
  <c r="E347" i="10"/>
  <c r="E346" i="10"/>
  <c r="I21" i="10"/>
  <c r="E291" i="10"/>
  <c r="E290" i="10"/>
  <c r="I20" i="10"/>
  <c r="J20" i="10" s="1"/>
  <c r="E293" i="10" s="1"/>
  <c r="E235" i="10"/>
  <c r="E234" i="10"/>
  <c r="I19" i="10"/>
  <c r="E178" i="10"/>
  <c r="I18" i="10"/>
  <c r="E180" i="10" s="1"/>
  <c r="E122" i="10"/>
  <c r="G150" i="10" s="1"/>
  <c r="H150" i="10" s="1"/>
  <c r="I17" i="10"/>
  <c r="E66" i="10"/>
  <c r="G93" i="10" s="1"/>
  <c r="H93" i="10" s="1"/>
  <c r="I16" i="10"/>
  <c r="C452" i="9"/>
  <c r="I437" i="9"/>
  <c r="I436" i="9"/>
  <c r="I435" i="9"/>
  <c r="I434" i="9"/>
  <c r="I433" i="9"/>
  <c r="K431" i="9"/>
  <c r="H431" i="9"/>
  <c r="C428" i="9"/>
  <c r="C425" i="9"/>
  <c r="K423" i="9"/>
  <c r="H423" i="9"/>
  <c r="K422" i="9"/>
  <c r="H422" i="9"/>
  <c r="C416" i="9"/>
  <c r="L413" i="9"/>
  <c r="M413" i="9" s="1"/>
  <c r="E401" i="9"/>
  <c r="E400" i="9"/>
  <c r="H451" i="9" s="1"/>
  <c r="C386" i="9"/>
  <c r="I381" i="9"/>
  <c r="I380" i="9"/>
  <c r="I379" i="9"/>
  <c r="I378" i="9"/>
  <c r="I377" i="9"/>
  <c r="K375" i="9"/>
  <c r="L375" i="9" s="1"/>
  <c r="M375" i="9" s="1"/>
  <c r="H375" i="9"/>
  <c r="C372" i="9"/>
  <c r="C369" i="9"/>
  <c r="K367" i="9"/>
  <c r="H367" i="9"/>
  <c r="K366" i="9"/>
  <c r="H366" i="9"/>
  <c r="C360" i="9"/>
  <c r="L357" i="9"/>
  <c r="M357" i="9" s="1"/>
  <c r="E345" i="9"/>
  <c r="K344" i="9"/>
  <c r="E344" i="9"/>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C330" i="9"/>
  <c r="I325" i="9"/>
  <c r="I324" i="9"/>
  <c r="I323" i="9"/>
  <c r="I322" i="9"/>
  <c r="I321" i="9"/>
  <c r="K319" i="9"/>
  <c r="H319" i="9"/>
  <c r="L319" i="9" s="1"/>
  <c r="M319" i="9" s="1"/>
  <c r="C316" i="9"/>
  <c r="C313" i="9"/>
  <c r="K311" i="9"/>
  <c r="H311" i="9"/>
  <c r="K310" i="9"/>
  <c r="H310" i="9"/>
  <c r="C304" i="9"/>
  <c r="L301" i="9"/>
  <c r="M301" i="9" s="1"/>
  <c r="E291" i="9"/>
  <c r="E289" i="9"/>
  <c r="K288" i="9"/>
  <c r="E288" i="9"/>
  <c r="I269" i="9"/>
  <c r="I268" i="9"/>
  <c r="I267" i="9"/>
  <c r="I266" i="9"/>
  <c r="I265" i="9"/>
  <c r="K263" i="9"/>
  <c r="H263" i="9"/>
  <c r="K255" i="9"/>
  <c r="H255" i="9"/>
  <c r="K254" i="9"/>
  <c r="H254" i="9"/>
  <c r="J246" i="9"/>
  <c r="L245" i="9"/>
  <c r="M245" i="9" s="1"/>
  <c r="J242" i="9"/>
  <c r="E233" i="9"/>
  <c r="K232" i="9"/>
  <c r="E232" i="9"/>
  <c r="C228" i="9"/>
  <c r="I213" i="9"/>
  <c r="I212" i="9"/>
  <c r="I211" i="9"/>
  <c r="I210" i="9"/>
  <c r="I209" i="9"/>
  <c r="K207" i="9"/>
  <c r="H207" i="9"/>
  <c r="C204" i="9"/>
  <c r="C201" i="9"/>
  <c r="K199" i="9"/>
  <c r="H199" i="9"/>
  <c r="K198" i="9"/>
  <c r="H198" i="9"/>
  <c r="C192" i="9"/>
  <c r="J190" i="9"/>
  <c r="L189" i="9"/>
  <c r="M189" i="9" s="1"/>
  <c r="J186" i="9"/>
  <c r="E177" i="9"/>
  <c r="K176" i="9"/>
  <c r="E176" i="9"/>
  <c r="C162" i="9"/>
  <c r="I157" i="9"/>
  <c r="I585" i="9" s="1"/>
  <c r="I156" i="9"/>
  <c r="I584" i="9" s="1"/>
  <c r="I155" i="9"/>
  <c r="I629" i="9" s="1"/>
  <c r="I154" i="9"/>
  <c r="I628" i="9" s="1"/>
  <c r="I153" i="9"/>
  <c r="K151" i="9"/>
  <c r="L151" i="9" s="1"/>
  <c r="M151" i="9" s="1"/>
  <c r="H151" i="9"/>
  <c r="C148" i="9"/>
  <c r="C145" i="9"/>
  <c r="K143" i="9"/>
  <c r="H143" i="9"/>
  <c r="K142" i="9"/>
  <c r="H142" i="9"/>
  <c r="C136" i="9"/>
  <c r="J134" i="9"/>
  <c r="L133" i="9"/>
  <c r="M133" i="9" s="1"/>
  <c r="J130" i="9"/>
  <c r="E123" i="9"/>
  <c r="E121" i="9"/>
  <c r="K120" i="9"/>
  <c r="E120" i="9"/>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C106" i="9"/>
  <c r="I101" i="9"/>
  <c r="I493" i="9" s="1"/>
  <c r="I100" i="9"/>
  <c r="I492" i="9" s="1"/>
  <c r="I99" i="9"/>
  <c r="I491" i="9" s="1"/>
  <c r="I98" i="9"/>
  <c r="I536" i="9" s="1"/>
  <c r="I97" i="9"/>
  <c r="K95" i="9"/>
  <c r="H95" i="9"/>
  <c r="C92" i="9"/>
  <c r="C89" i="9"/>
  <c r="K86" i="9"/>
  <c r="H86" i="9"/>
  <c r="C80" i="9"/>
  <c r="J78" i="9"/>
  <c r="L77" i="9"/>
  <c r="M77" i="9" s="1"/>
  <c r="J74" i="9"/>
  <c r="E67" i="9"/>
  <c r="E65" i="9"/>
  <c r="K64" i="9"/>
  <c r="E64" i="9"/>
  <c r="A74" i="9" s="1"/>
  <c r="G60" i="9"/>
  <c r="D60" i="9"/>
  <c r="B60" i="9"/>
  <c r="G59" i="9"/>
  <c r="I59" i="9" s="1"/>
  <c r="D59" i="9"/>
  <c r="B59" i="9"/>
  <c r="G58" i="9"/>
  <c r="H58" i="9" s="1"/>
  <c r="D58" i="9"/>
  <c r="B58" i="9"/>
  <c r="G57" i="9"/>
  <c r="O57" i="9" s="1"/>
  <c r="D57" i="9"/>
  <c r="B57" i="9"/>
  <c r="G56" i="9"/>
  <c r="J56" i="9" s="1"/>
  <c r="D56" i="9"/>
  <c r="B56" i="9"/>
  <c r="G55" i="9"/>
  <c r="O55" i="9" s="1"/>
  <c r="D55" i="9"/>
  <c r="B55" i="9"/>
  <c r="G54" i="9"/>
  <c r="N54" i="9" s="1"/>
  <c r="D54" i="9"/>
  <c r="B54" i="9"/>
  <c r="B53" i="9"/>
  <c r="B52" i="9"/>
  <c r="B51" i="9"/>
  <c r="B50" i="9"/>
  <c r="B49" i="9"/>
  <c r="G48" i="9"/>
  <c r="D48" i="9"/>
  <c r="B48" i="9"/>
  <c r="G47" i="9"/>
  <c r="D47" i="9"/>
  <c r="B47" i="9"/>
  <c r="G46" i="9"/>
  <c r="D46" i="9"/>
  <c r="B46" i="9"/>
  <c r="G45" i="9"/>
  <c r="D45" i="9"/>
  <c r="B45" i="9"/>
  <c r="G44" i="9"/>
  <c r="D44" i="9"/>
  <c r="B44" i="9"/>
  <c r="G43" i="9"/>
  <c r="D43" i="9"/>
  <c r="B43" i="9"/>
  <c r="G42" i="9"/>
  <c r="D42" i="9"/>
  <c r="B42" i="9"/>
  <c r="G41" i="9"/>
  <c r="D41" i="9"/>
  <c r="B41" i="9"/>
  <c r="C35" i="9"/>
  <c r="C34" i="9"/>
  <c r="C33" i="9"/>
  <c r="C32" i="9"/>
  <c r="C31" i="9"/>
  <c r="C30" i="9"/>
  <c r="C29" i="9"/>
  <c r="C28" i="9"/>
  <c r="C27" i="9"/>
  <c r="C26" i="9"/>
  <c r="C25" i="9"/>
  <c r="C24" i="9"/>
  <c r="C23" i="9"/>
  <c r="K400" i="9"/>
  <c r="E403" i="9"/>
  <c r="J415" i="9" s="1"/>
  <c r="E402" i="9"/>
  <c r="I417" i="9" s="1"/>
  <c r="J417" i="9" s="1"/>
  <c r="K417" i="9" s="1"/>
  <c r="I22" i="9"/>
  <c r="J22" i="9" s="1"/>
  <c r="E405" i="9" s="1"/>
  <c r="E347" i="9"/>
  <c r="E346" i="9"/>
  <c r="I21" i="9"/>
  <c r="E290" i="9"/>
  <c r="I20" i="9"/>
  <c r="E292" i="9" s="1"/>
  <c r="E235" i="9"/>
  <c r="E234" i="9"/>
  <c r="I19" i="9"/>
  <c r="E179" i="9"/>
  <c r="J200" i="9" s="1"/>
  <c r="E178" i="9"/>
  <c r="I193" i="9" s="1"/>
  <c r="J193" i="9" s="1"/>
  <c r="K193" i="9" s="1"/>
  <c r="I18" i="9"/>
  <c r="J18" i="9" s="1"/>
  <c r="E181" i="9" s="1"/>
  <c r="E122" i="9"/>
  <c r="G132" i="9" s="1"/>
  <c r="I17" i="9"/>
  <c r="E66" i="9"/>
  <c r="I16" i="9"/>
  <c r="J16" i="9" s="1"/>
  <c r="E69" i="9" s="1"/>
  <c r="C564" i="8"/>
  <c r="I563" i="8"/>
  <c r="F563" i="8"/>
  <c r="I558" i="8"/>
  <c r="F558" i="8"/>
  <c r="I553" i="8"/>
  <c r="F553" i="8"/>
  <c r="I549" i="8"/>
  <c r="I548" i="8"/>
  <c r="I547" i="8"/>
  <c r="I546" i="8"/>
  <c r="I545" i="8"/>
  <c r="K543" i="8"/>
  <c r="H543" i="8"/>
  <c r="C540" i="8"/>
  <c r="F539" i="10"/>
  <c r="F538" i="10"/>
  <c r="C537" i="8"/>
  <c r="K535" i="8"/>
  <c r="H535" i="8"/>
  <c r="K534" i="8"/>
  <c r="H534" i="8"/>
  <c r="C528" i="8"/>
  <c r="L525" i="8"/>
  <c r="M525" i="8" s="1"/>
  <c r="E513" i="8"/>
  <c r="E512" i="8"/>
  <c r="K558" i="8" s="1"/>
  <c r="I507" i="8"/>
  <c r="F507" i="8"/>
  <c r="I502" i="8"/>
  <c r="F502" i="8"/>
  <c r="C498" i="8"/>
  <c r="I497" i="8"/>
  <c r="F497" i="8"/>
  <c r="I493" i="8"/>
  <c r="I492" i="8"/>
  <c r="I491" i="8"/>
  <c r="I490" i="8"/>
  <c r="I489" i="8"/>
  <c r="K487" i="8"/>
  <c r="H487" i="8"/>
  <c r="C484" i="8"/>
  <c r="F483" i="10"/>
  <c r="F482" i="10"/>
  <c r="C481" i="8"/>
  <c r="K479" i="8"/>
  <c r="H479" i="8"/>
  <c r="K478" i="8"/>
  <c r="H478" i="8"/>
  <c r="C472" i="8"/>
  <c r="L469" i="8"/>
  <c r="M469" i="8" s="1"/>
  <c r="E457" i="8"/>
  <c r="K456" i="8"/>
  <c r="E456" i="8"/>
  <c r="A466" i="8" s="1"/>
  <c r="A467" i="8" s="1"/>
  <c r="A468" i="8" s="1"/>
  <c r="A469" i="8" s="1"/>
  <c r="A470" i="8" s="1"/>
  <c r="A471" i="8" s="1"/>
  <c r="A472" i="8" s="1"/>
  <c r="A473" i="8" s="1"/>
  <c r="A474" i="8" s="1"/>
  <c r="A475" i="8" s="1"/>
  <c r="A476" i="8" s="1"/>
  <c r="A477" i="8" s="1"/>
  <c r="A478" i="8" s="1"/>
  <c r="A479" i="8" s="1"/>
  <c r="A480" i="8" s="1"/>
  <c r="A481" i="8" s="1"/>
  <c r="A482" i="8" s="1"/>
  <c r="A483" i="8" s="1"/>
  <c r="A484" i="8" s="1"/>
  <c r="A485" i="8" s="1"/>
  <c r="A486" i="8" s="1"/>
  <c r="A487" i="8" s="1"/>
  <c r="A488" i="8" s="1"/>
  <c r="A489" i="8" s="1"/>
  <c r="A490" i="8" s="1"/>
  <c r="A491" i="8" s="1"/>
  <c r="A492" i="8" s="1"/>
  <c r="A493" i="8" s="1"/>
  <c r="A494" i="8" s="1"/>
  <c r="A495" i="8" s="1"/>
  <c r="A496" i="8" s="1"/>
  <c r="A497" i="8" s="1"/>
  <c r="A498" i="8" s="1"/>
  <c r="A499" i="8" s="1"/>
  <c r="A500" i="8" s="1"/>
  <c r="A501" i="8" s="1"/>
  <c r="A502" i="8" s="1"/>
  <c r="A503" i="8" s="1"/>
  <c r="A504" i="8" s="1"/>
  <c r="A505" i="8" s="1"/>
  <c r="A506" i="8" s="1"/>
  <c r="A507" i="8" s="1"/>
  <c r="A508" i="8" s="1"/>
  <c r="A509" i="8" s="1"/>
  <c r="I451" i="8"/>
  <c r="F451" i="8"/>
  <c r="I446" i="8"/>
  <c r="F446" i="8"/>
  <c r="C442" i="8"/>
  <c r="I441" i="8"/>
  <c r="F441" i="8"/>
  <c r="I437" i="8"/>
  <c r="I436" i="8"/>
  <c r="I435" i="8"/>
  <c r="I434" i="8"/>
  <c r="I433" i="8"/>
  <c r="K431" i="8"/>
  <c r="L431" i="8" s="1"/>
  <c r="M431" i="8" s="1"/>
  <c r="H431" i="8"/>
  <c r="C428" i="8"/>
  <c r="F427" i="10"/>
  <c r="F426" i="10"/>
  <c r="C425" i="8"/>
  <c r="K423" i="8"/>
  <c r="H423" i="8"/>
  <c r="K422" i="8"/>
  <c r="H422" i="8"/>
  <c r="C416" i="8"/>
  <c r="L413" i="8"/>
  <c r="M413" i="8" s="1"/>
  <c r="E403" i="8"/>
  <c r="E401" i="8"/>
  <c r="K400" i="8"/>
  <c r="E400" i="8"/>
  <c r="C396" i="8"/>
  <c r="I395" i="8"/>
  <c r="F395" i="8"/>
  <c r="I390" i="8"/>
  <c r="F390" i="8"/>
  <c r="I385" i="8"/>
  <c r="F385" i="8"/>
  <c r="I381" i="8"/>
  <c r="I380" i="8"/>
  <c r="I379" i="8"/>
  <c r="I378" i="8"/>
  <c r="I377" i="8"/>
  <c r="L375" i="8"/>
  <c r="M375" i="8" s="1"/>
  <c r="K375" i="8"/>
  <c r="H375" i="8"/>
  <c r="C372" i="8"/>
  <c r="F371" i="10"/>
  <c r="F370" i="10"/>
  <c r="C369" i="8"/>
  <c r="K367" i="8"/>
  <c r="H367" i="8"/>
  <c r="K366" i="8"/>
  <c r="H366" i="8"/>
  <c r="C360" i="8"/>
  <c r="J358" i="8"/>
  <c r="L357" i="8"/>
  <c r="M357" i="8" s="1"/>
  <c r="J354" i="8"/>
  <c r="E345" i="8"/>
  <c r="K344" i="8"/>
  <c r="E344" i="8"/>
  <c r="C340" i="8"/>
  <c r="I339" i="8"/>
  <c r="F339" i="8"/>
  <c r="I334" i="8"/>
  <c r="F334" i="8"/>
  <c r="I329" i="8"/>
  <c r="F329" i="8"/>
  <c r="I325" i="8"/>
  <c r="I324" i="8"/>
  <c r="I323" i="8"/>
  <c r="I322" i="8"/>
  <c r="I321" i="8"/>
  <c r="K319" i="8"/>
  <c r="L319" i="8" s="1"/>
  <c r="M319" i="8" s="1"/>
  <c r="H319" i="8"/>
  <c r="C316" i="8"/>
  <c r="C313" i="8"/>
  <c r="K311" i="8"/>
  <c r="H311" i="8"/>
  <c r="K310" i="8"/>
  <c r="H310" i="8"/>
  <c r="C304" i="8"/>
  <c r="J302" i="8"/>
  <c r="L301" i="8"/>
  <c r="M301" i="8" s="1"/>
  <c r="J298" i="8"/>
  <c r="E289" i="8"/>
  <c r="K288" i="8"/>
  <c r="E288" i="8"/>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C284" i="8"/>
  <c r="I283" i="8"/>
  <c r="F283" i="8"/>
  <c r="I278" i="8"/>
  <c r="F278" i="8"/>
  <c r="I273" i="8"/>
  <c r="F273" i="8"/>
  <c r="I269" i="8"/>
  <c r="I268" i="8"/>
  <c r="I267" i="8"/>
  <c r="I266" i="8"/>
  <c r="I265" i="8"/>
  <c r="K263" i="8"/>
  <c r="H263" i="8"/>
  <c r="C260" i="8"/>
  <c r="F258" i="10"/>
  <c r="C257" i="8"/>
  <c r="K255" i="8"/>
  <c r="H255" i="8"/>
  <c r="K254" i="8"/>
  <c r="L254" i="8" s="1"/>
  <c r="M254" i="8" s="1"/>
  <c r="H254" i="8"/>
  <c r="C248" i="8"/>
  <c r="J246" i="8"/>
  <c r="L245" i="8"/>
  <c r="M245" i="8" s="1"/>
  <c r="J242" i="8"/>
  <c r="E233" i="8"/>
  <c r="K232" i="8"/>
  <c r="E232" i="8"/>
  <c r="I227" i="8"/>
  <c r="F227" i="8"/>
  <c r="I222" i="8"/>
  <c r="F222" i="8"/>
  <c r="C218" i="8"/>
  <c r="I217" i="8"/>
  <c r="F217" i="8"/>
  <c r="I213" i="8"/>
  <c r="I789" i="8" s="1"/>
  <c r="I212" i="8"/>
  <c r="I788" i="8" s="1"/>
  <c r="I211" i="8"/>
  <c r="I833" i="8" s="1"/>
  <c r="I210" i="8"/>
  <c r="I832" i="8" s="1"/>
  <c r="I209" i="8"/>
  <c r="K207" i="8"/>
  <c r="H207" i="8"/>
  <c r="L207" i="8" s="1"/>
  <c r="M207" i="8" s="1"/>
  <c r="C204" i="8"/>
  <c r="C201" i="8"/>
  <c r="K199" i="8"/>
  <c r="H199" i="8"/>
  <c r="K198" i="8"/>
  <c r="H198" i="8"/>
  <c r="C192" i="8"/>
  <c r="J190" i="8"/>
  <c r="M189" i="8"/>
  <c r="L189" i="8"/>
  <c r="J186" i="8"/>
  <c r="E179" i="8"/>
  <c r="E177" i="8"/>
  <c r="K176" i="8"/>
  <c r="E176" i="8"/>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I171" i="8"/>
  <c r="F171" i="8"/>
  <c r="I166" i="8"/>
  <c r="F166" i="8"/>
  <c r="C162" i="8"/>
  <c r="I161" i="8"/>
  <c r="F161" i="8"/>
  <c r="I157" i="8"/>
  <c r="I697" i="8" s="1"/>
  <c r="I156" i="8"/>
  <c r="I696" i="8" s="1"/>
  <c r="I155" i="8"/>
  <c r="I695" i="8" s="1"/>
  <c r="I154" i="8"/>
  <c r="I694" i="8" s="1"/>
  <c r="I153" i="8"/>
  <c r="L151" i="8"/>
  <c r="M151" i="8" s="1"/>
  <c r="K151" i="8"/>
  <c r="H151" i="8"/>
  <c r="C148" i="8"/>
  <c r="C145" i="8"/>
  <c r="K142" i="8"/>
  <c r="H142" i="8"/>
  <c r="C136" i="8"/>
  <c r="J134" i="8"/>
  <c r="L133" i="8"/>
  <c r="M133" i="8" s="1"/>
  <c r="J130" i="8"/>
  <c r="E123" i="8"/>
  <c r="E121" i="8"/>
  <c r="K120" i="8"/>
  <c r="E120" i="8"/>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I115" i="8"/>
  <c r="F115" i="8"/>
  <c r="I110" i="8"/>
  <c r="F110" i="8"/>
  <c r="C106" i="8"/>
  <c r="I105" i="8"/>
  <c r="F105" i="8"/>
  <c r="I101" i="8"/>
  <c r="I651" i="8" s="1"/>
  <c r="I100" i="8"/>
  <c r="I650" i="8" s="1"/>
  <c r="I99" i="8"/>
  <c r="I603" i="8" s="1"/>
  <c r="I98" i="8"/>
  <c r="I602" i="8" s="1"/>
  <c r="I97" i="8"/>
  <c r="K95" i="8"/>
  <c r="H95" i="8"/>
  <c r="C92" i="8"/>
  <c r="F91" i="10"/>
  <c r="F595" i="10" s="1"/>
  <c r="F90" i="10"/>
  <c r="F640" i="10" s="1"/>
  <c r="C89" i="8"/>
  <c r="K86" i="8"/>
  <c r="H86" i="8"/>
  <c r="C80" i="8"/>
  <c r="J78" i="8"/>
  <c r="M77" i="8"/>
  <c r="L77" i="8"/>
  <c r="J74" i="8"/>
  <c r="E67" i="8"/>
  <c r="E65" i="8"/>
  <c r="K64" i="8"/>
  <c r="E64" i="8"/>
  <c r="A74" i="8" s="1"/>
  <c r="A75" i="8" s="1"/>
  <c r="A76" i="8" s="1"/>
  <c r="A77" i="8" s="1"/>
  <c r="A78" i="8" s="1"/>
  <c r="A79" i="8" s="1"/>
  <c r="A80" i="8" s="1"/>
  <c r="A81" i="8" s="1"/>
  <c r="A82" i="8" s="1"/>
  <c r="A83" i="8" s="1"/>
  <c r="A84" i="8" s="1"/>
  <c r="A85" i="8" s="1"/>
  <c r="G60" i="8"/>
  <c r="H60" i="8" s="1"/>
  <c r="D60" i="8"/>
  <c r="B60" i="8"/>
  <c r="J59" i="8"/>
  <c r="G59" i="8"/>
  <c r="L59" i="8" s="1"/>
  <c r="D59" i="8"/>
  <c r="B59" i="8"/>
  <c r="G58" i="8"/>
  <c r="L58" i="8" s="1"/>
  <c r="D58" i="8"/>
  <c r="B58" i="8"/>
  <c r="G57" i="8"/>
  <c r="N57" i="8" s="1"/>
  <c r="D57" i="8"/>
  <c r="B57" i="8"/>
  <c r="J56" i="8"/>
  <c r="G56" i="8"/>
  <c r="L56" i="8" s="1"/>
  <c r="D56" i="8"/>
  <c r="B56" i="8"/>
  <c r="G55" i="8"/>
  <c r="D55" i="8"/>
  <c r="B55" i="8"/>
  <c r="G54" i="8"/>
  <c r="D54" i="8"/>
  <c r="B54" i="8"/>
  <c r="G53" i="8"/>
  <c r="B53" i="8"/>
  <c r="G52" i="8"/>
  <c r="B52" i="8"/>
  <c r="G51" i="8"/>
  <c r="B51" i="8"/>
  <c r="G50" i="8"/>
  <c r="B50" i="8"/>
  <c r="G49" i="8"/>
  <c r="B49" i="8"/>
  <c r="G48" i="8"/>
  <c r="B48" i="8"/>
  <c r="G47" i="8"/>
  <c r="D47" i="8"/>
  <c r="B47" i="8"/>
  <c r="G46" i="8"/>
  <c r="D46" i="8"/>
  <c r="B46" i="8"/>
  <c r="G45" i="8"/>
  <c r="D45" i="8"/>
  <c r="B45" i="8"/>
  <c r="G44" i="8"/>
  <c r="D44" i="8"/>
  <c r="B44" i="8"/>
  <c r="G43" i="8"/>
  <c r="D43" i="8"/>
  <c r="B43" i="8"/>
  <c r="G42" i="8"/>
  <c r="D42" i="8"/>
  <c r="B42" i="8"/>
  <c r="G41" i="8"/>
  <c r="D41" i="8"/>
  <c r="B41" i="8"/>
  <c r="C35" i="8"/>
  <c r="C34" i="8"/>
  <c r="C33" i="8"/>
  <c r="C32" i="8"/>
  <c r="C31" i="8"/>
  <c r="C30" i="8"/>
  <c r="C29" i="8"/>
  <c r="C28" i="8"/>
  <c r="C27" i="8"/>
  <c r="C26" i="8"/>
  <c r="C25" i="8"/>
  <c r="K512" i="8"/>
  <c r="E515" i="8"/>
  <c r="E514" i="8"/>
  <c r="I24" i="8"/>
  <c r="E459" i="8"/>
  <c r="E458" i="8"/>
  <c r="G485" i="8" s="1"/>
  <c r="H485" i="8" s="1"/>
  <c r="I23" i="8"/>
  <c r="E460" i="8" s="1"/>
  <c r="E402" i="8"/>
  <c r="G430" i="8" s="1"/>
  <c r="H430" i="8" s="1"/>
  <c r="I22" i="8"/>
  <c r="J22" i="8" s="1"/>
  <c r="E405" i="8" s="1"/>
  <c r="E347" i="8"/>
  <c r="E346" i="8"/>
  <c r="I21" i="8"/>
  <c r="E348" i="8" s="1"/>
  <c r="E291" i="8"/>
  <c r="E290" i="8"/>
  <c r="I20" i="8"/>
  <c r="J20" i="8" s="1"/>
  <c r="E293" i="8" s="1"/>
  <c r="E235" i="8"/>
  <c r="E234" i="8"/>
  <c r="I19" i="8"/>
  <c r="E178" i="8"/>
  <c r="J213" i="8" s="1"/>
  <c r="K213" i="8" s="1"/>
  <c r="I18" i="8"/>
  <c r="E180" i="8" s="1"/>
  <c r="E122" i="8"/>
  <c r="J154" i="8" s="1"/>
  <c r="K154" i="8" s="1"/>
  <c r="I17" i="8"/>
  <c r="E66" i="8"/>
  <c r="G94" i="8" s="1"/>
  <c r="H94" i="8" s="1"/>
  <c r="I16" i="8"/>
  <c r="J16" i="8" s="1"/>
  <c r="C452" i="7"/>
  <c r="I437" i="7"/>
  <c r="I436" i="7"/>
  <c r="I435" i="7"/>
  <c r="I434" i="7"/>
  <c r="I433" i="7"/>
  <c r="K431" i="7"/>
  <c r="H431" i="7"/>
  <c r="C428" i="7"/>
  <c r="F427" i="9"/>
  <c r="F426" i="9"/>
  <c r="C425" i="7"/>
  <c r="K423" i="7"/>
  <c r="L423" i="7" s="1"/>
  <c r="M423" i="7" s="1"/>
  <c r="H423" i="7"/>
  <c r="K422" i="7"/>
  <c r="H422" i="7"/>
  <c r="C416" i="7"/>
  <c r="L413" i="7"/>
  <c r="M413" i="7" s="1"/>
  <c r="E401" i="7"/>
  <c r="E400" i="7"/>
  <c r="K451" i="7" s="1"/>
  <c r="C386" i="7"/>
  <c r="I381" i="7"/>
  <c r="I380" i="7"/>
  <c r="I379" i="7"/>
  <c r="I378" i="7"/>
  <c r="I377" i="7"/>
  <c r="K375" i="7"/>
  <c r="H375" i="7"/>
  <c r="C372" i="7"/>
  <c r="F370" i="9"/>
  <c r="C369" i="7"/>
  <c r="K367" i="7"/>
  <c r="H367" i="7"/>
  <c r="K366" i="7"/>
  <c r="H366" i="7"/>
  <c r="C360" i="7"/>
  <c r="L357" i="7"/>
  <c r="M357" i="7" s="1"/>
  <c r="A354" i="7"/>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75" i="7" s="1"/>
  <c r="A376" i="7" s="1"/>
  <c r="A377" i="7" s="1"/>
  <c r="A378" i="7" s="1"/>
  <c r="A379" i="7" s="1"/>
  <c r="A380" i="7" s="1"/>
  <c r="A381" i="7" s="1"/>
  <c r="A382" i="7" s="1"/>
  <c r="A383" i="7" s="1"/>
  <c r="A384" i="7" s="1"/>
  <c r="A385" i="7" s="1"/>
  <c r="A386" i="7" s="1"/>
  <c r="A387" i="7" s="1"/>
  <c r="A388" i="7" s="1"/>
  <c r="A389" i="7" s="1"/>
  <c r="A390" i="7" s="1"/>
  <c r="A391" i="7" s="1"/>
  <c r="A392" i="7" s="1"/>
  <c r="A393" i="7" s="1"/>
  <c r="A394" i="7" s="1"/>
  <c r="A395" i="7" s="1"/>
  <c r="A396" i="7" s="1"/>
  <c r="A397" i="7" s="1"/>
  <c r="E345" i="7"/>
  <c r="K344" i="7"/>
  <c r="E344" i="7"/>
  <c r="C330" i="7"/>
  <c r="I325" i="7"/>
  <c r="I324" i="7"/>
  <c r="I323" i="7"/>
  <c r="I322" i="7"/>
  <c r="I321" i="7"/>
  <c r="K319" i="7"/>
  <c r="H319" i="7"/>
  <c r="C316" i="7"/>
  <c r="F315" i="9"/>
  <c r="C313" i="7"/>
  <c r="K311" i="7"/>
  <c r="L311" i="7" s="1"/>
  <c r="M311" i="7" s="1"/>
  <c r="H311" i="7"/>
  <c r="K310" i="7"/>
  <c r="H310" i="7"/>
  <c r="C304" i="7"/>
  <c r="L301" i="7"/>
  <c r="M301" i="7" s="1"/>
  <c r="E291" i="7"/>
  <c r="E289" i="7"/>
  <c r="K288" i="7"/>
  <c r="E288" i="7"/>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A334" i="7" s="1"/>
  <c r="A335" i="7" s="1"/>
  <c r="A336" i="7" s="1"/>
  <c r="A337" i="7" s="1"/>
  <c r="A338" i="7" s="1"/>
  <c r="A339" i="7" s="1"/>
  <c r="A340" i="7" s="1"/>
  <c r="A341" i="7" s="1"/>
  <c r="I269" i="7"/>
  <c r="I268" i="7"/>
  <c r="I267" i="7"/>
  <c r="I266" i="7"/>
  <c r="I265" i="7"/>
  <c r="K263" i="7"/>
  <c r="H263" i="7"/>
  <c r="K255" i="7"/>
  <c r="H255" i="7"/>
  <c r="K254" i="7"/>
  <c r="L254" i="7" s="1"/>
  <c r="M254" i="7" s="1"/>
  <c r="H254" i="7"/>
  <c r="J246" i="7"/>
  <c r="L245" i="7"/>
  <c r="M245" i="7" s="1"/>
  <c r="J242" i="7"/>
  <c r="E233" i="7"/>
  <c r="K232" i="7"/>
  <c r="E232" i="7"/>
  <c r="C228" i="7"/>
  <c r="I213" i="7"/>
  <c r="I212" i="7"/>
  <c r="I211" i="7"/>
  <c r="I210" i="7"/>
  <c r="I209" i="7"/>
  <c r="K207" i="7"/>
  <c r="H207" i="7"/>
  <c r="C204" i="7"/>
  <c r="F203" i="9"/>
  <c r="F202" i="9"/>
  <c r="C201" i="7"/>
  <c r="K199" i="7"/>
  <c r="H199" i="7"/>
  <c r="K198" i="7"/>
  <c r="H198" i="7"/>
  <c r="C192" i="7"/>
  <c r="J190" i="7"/>
  <c r="L189" i="7"/>
  <c r="M189" i="7" s="1"/>
  <c r="J186" i="7"/>
  <c r="E177" i="7"/>
  <c r="K176" i="7"/>
  <c r="E176" i="7"/>
  <c r="C162" i="7"/>
  <c r="I157" i="7"/>
  <c r="I585" i="7" s="1"/>
  <c r="I156" i="7"/>
  <c r="I584" i="7" s="1"/>
  <c r="I155" i="7"/>
  <c r="I583" i="7" s="1"/>
  <c r="I154" i="7"/>
  <c r="I628" i="7" s="1"/>
  <c r="I153" i="7"/>
  <c r="K151" i="7"/>
  <c r="H151" i="7"/>
  <c r="C148" i="7"/>
  <c r="C145" i="7"/>
  <c r="K143" i="7"/>
  <c r="L143" i="7" s="1"/>
  <c r="M143" i="7" s="1"/>
  <c r="H143" i="7"/>
  <c r="K142" i="7"/>
  <c r="H142" i="7"/>
  <c r="C136" i="7"/>
  <c r="J134" i="7"/>
  <c r="L133" i="7"/>
  <c r="M133" i="7" s="1"/>
  <c r="J130" i="7"/>
  <c r="E123" i="7"/>
  <c r="E121" i="7"/>
  <c r="K120" i="7"/>
  <c r="E120" i="7"/>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C106" i="7"/>
  <c r="I101" i="7"/>
  <c r="I539" i="7" s="1"/>
  <c r="I100" i="7"/>
  <c r="I492" i="7" s="1"/>
  <c r="I99" i="7"/>
  <c r="I537" i="7" s="1"/>
  <c r="I98" i="7"/>
  <c r="I490" i="7" s="1"/>
  <c r="I97" i="7"/>
  <c r="K95" i="7"/>
  <c r="L95" i="7" s="1"/>
  <c r="M95" i="7" s="1"/>
  <c r="H95" i="7"/>
  <c r="C92" i="7"/>
  <c r="C89" i="7"/>
  <c r="K86" i="7"/>
  <c r="H86" i="7"/>
  <c r="C80" i="7"/>
  <c r="J78" i="7"/>
  <c r="L77" i="7"/>
  <c r="M77" i="7" s="1"/>
  <c r="J74" i="7"/>
  <c r="E67" i="7"/>
  <c r="E65" i="7"/>
  <c r="K64" i="7"/>
  <c r="E64" i="7"/>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G60" i="7"/>
  <c r="L60" i="7" s="1"/>
  <c r="D60" i="7"/>
  <c r="B60" i="7"/>
  <c r="I59" i="7"/>
  <c r="G59" i="7"/>
  <c r="N59" i="7" s="1"/>
  <c r="D59" i="7"/>
  <c r="B59" i="7"/>
  <c r="G58" i="7"/>
  <c r="K58" i="7" s="1"/>
  <c r="D58" i="7"/>
  <c r="B58" i="7"/>
  <c r="G57" i="7"/>
  <c r="H57" i="7" s="1"/>
  <c r="D57" i="7"/>
  <c r="B57" i="7"/>
  <c r="G56" i="7"/>
  <c r="H56" i="7" s="1"/>
  <c r="D56" i="7"/>
  <c r="B56" i="7"/>
  <c r="G55" i="7"/>
  <c r="O55" i="7" s="1"/>
  <c r="D55" i="7"/>
  <c r="B55" i="7"/>
  <c r="G54" i="7"/>
  <c r="O54" i="7" s="1"/>
  <c r="D54" i="7"/>
  <c r="B54" i="7"/>
  <c r="M53" i="7"/>
  <c r="L53" i="7"/>
  <c r="G53" i="7"/>
  <c r="I53" i="7" s="1"/>
  <c r="D53" i="7"/>
  <c r="B53" i="7"/>
  <c r="G49" i="7"/>
  <c r="D49" i="7"/>
  <c r="B49" i="7"/>
  <c r="G48" i="7"/>
  <c r="D48" i="7"/>
  <c r="B48" i="7"/>
  <c r="G47" i="7"/>
  <c r="D47" i="7"/>
  <c r="B47" i="7"/>
  <c r="G46" i="7"/>
  <c r="D46" i="7"/>
  <c r="B46" i="7"/>
  <c r="G45" i="7"/>
  <c r="D45" i="7"/>
  <c r="B45" i="7"/>
  <c r="G44" i="7"/>
  <c r="D44" i="7"/>
  <c r="B44" i="7"/>
  <c r="G43" i="7"/>
  <c r="D43" i="7"/>
  <c r="B43" i="7"/>
  <c r="G42" i="7"/>
  <c r="D42" i="7"/>
  <c r="B42" i="7"/>
  <c r="G41" i="7"/>
  <c r="D41" i="7"/>
  <c r="B41" i="7"/>
  <c r="C35" i="7"/>
  <c r="C34" i="7"/>
  <c r="C33" i="7"/>
  <c r="C32" i="7"/>
  <c r="C31" i="7"/>
  <c r="C30" i="7"/>
  <c r="C29" i="7"/>
  <c r="C28" i="7"/>
  <c r="C27" i="7"/>
  <c r="C26" i="7"/>
  <c r="C25" i="7"/>
  <c r="C24" i="7"/>
  <c r="C23" i="7"/>
  <c r="K400" i="7"/>
  <c r="E403" i="7"/>
  <c r="G412" i="7" s="1"/>
  <c r="E402" i="7"/>
  <c r="I22" i="7"/>
  <c r="E404" i="7" s="1"/>
  <c r="E347" i="7"/>
  <c r="E346" i="7"/>
  <c r="F361" i="7" s="1"/>
  <c r="I21" i="7"/>
  <c r="J21" i="7" s="1"/>
  <c r="E349" i="7" s="1"/>
  <c r="E290" i="7"/>
  <c r="I20" i="7"/>
  <c r="E235" i="7"/>
  <c r="E234" i="7"/>
  <c r="I249" i="7" s="1"/>
  <c r="J249" i="7" s="1"/>
  <c r="K249" i="7" s="1"/>
  <c r="I19" i="7"/>
  <c r="E179" i="7"/>
  <c r="J195" i="7" s="1"/>
  <c r="K195" i="7" s="1"/>
  <c r="E178" i="7"/>
  <c r="I18" i="7"/>
  <c r="E180" i="7" s="1"/>
  <c r="E122" i="7"/>
  <c r="I17" i="7"/>
  <c r="E66" i="7"/>
  <c r="I16" i="7"/>
  <c r="J16" i="7" s="1"/>
  <c r="E69" i="7" s="1"/>
  <c r="C564" i="6"/>
  <c r="I563" i="6"/>
  <c r="F563" i="6"/>
  <c r="I558" i="6"/>
  <c r="F558" i="6"/>
  <c r="I553" i="6"/>
  <c r="F553" i="6"/>
  <c r="I549" i="6"/>
  <c r="I548" i="6"/>
  <c r="I547" i="6"/>
  <c r="I546" i="6"/>
  <c r="I545" i="6"/>
  <c r="K543" i="6"/>
  <c r="H543" i="6"/>
  <c r="L543" i="6" s="1"/>
  <c r="M543" i="6" s="1"/>
  <c r="C540" i="6"/>
  <c r="F539" i="8"/>
  <c r="F538" i="8"/>
  <c r="C537" i="6"/>
  <c r="K535" i="6"/>
  <c r="H535" i="6"/>
  <c r="K534" i="6"/>
  <c r="H534" i="6"/>
  <c r="C528" i="6"/>
  <c r="F526" i="6"/>
  <c r="L525" i="6"/>
  <c r="M525" i="6" s="1"/>
  <c r="E513" i="6"/>
  <c r="E512" i="6"/>
  <c r="I507" i="6"/>
  <c r="F507" i="6"/>
  <c r="I502" i="6"/>
  <c r="F502" i="6"/>
  <c r="C498" i="6"/>
  <c r="I497" i="6"/>
  <c r="F497" i="6"/>
  <c r="I493" i="6"/>
  <c r="I492" i="6"/>
  <c r="I491" i="6"/>
  <c r="I490" i="6"/>
  <c r="I489" i="6"/>
  <c r="K487" i="6"/>
  <c r="H487" i="6"/>
  <c r="C484" i="6"/>
  <c r="F483" i="8"/>
  <c r="F482" i="8"/>
  <c r="C481" i="6"/>
  <c r="K479" i="6"/>
  <c r="H479" i="6"/>
  <c r="K478" i="6"/>
  <c r="H478" i="6"/>
  <c r="C472" i="6"/>
  <c r="F470" i="6"/>
  <c r="L469" i="6"/>
  <c r="M469" i="6" s="1"/>
  <c r="E457" i="6"/>
  <c r="K456" i="6"/>
  <c r="E456" i="6"/>
  <c r="I451" i="6"/>
  <c r="F451" i="6"/>
  <c r="I446" i="6"/>
  <c r="F446" i="6"/>
  <c r="C442" i="6"/>
  <c r="I441" i="6"/>
  <c r="F441" i="6"/>
  <c r="I437" i="6"/>
  <c r="I436" i="6"/>
  <c r="I435" i="6"/>
  <c r="I434" i="6"/>
  <c r="I433" i="6"/>
  <c r="K431" i="6"/>
  <c r="L431" i="6" s="1"/>
  <c r="M431" i="6" s="1"/>
  <c r="H431" i="6"/>
  <c r="C428" i="6"/>
  <c r="F426" i="8"/>
  <c r="C425" i="6"/>
  <c r="K423" i="6"/>
  <c r="H423" i="6"/>
  <c r="K422" i="6"/>
  <c r="H422" i="6"/>
  <c r="C416" i="6"/>
  <c r="F414" i="6"/>
  <c r="H414" i="6" s="1"/>
  <c r="L413" i="6"/>
  <c r="M413" i="6" s="1"/>
  <c r="E403" i="6"/>
  <c r="E401" i="6"/>
  <c r="K400" i="6"/>
  <c r="E400" i="6"/>
  <c r="C396" i="6"/>
  <c r="I395" i="6"/>
  <c r="F395" i="6"/>
  <c r="I390" i="6"/>
  <c r="F390" i="6"/>
  <c r="I385" i="6"/>
  <c r="F385" i="6"/>
  <c r="I381" i="6"/>
  <c r="I380" i="6"/>
  <c r="I379" i="6"/>
  <c r="I378" i="6"/>
  <c r="I377" i="6"/>
  <c r="K375" i="6"/>
  <c r="H375" i="6"/>
  <c r="C372" i="6"/>
  <c r="F371" i="8"/>
  <c r="C369" i="6"/>
  <c r="K367" i="6"/>
  <c r="H367" i="6"/>
  <c r="K366" i="6"/>
  <c r="H366" i="6"/>
  <c r="C360" i="6"/>
  <c r="J358" i="6"/>
  <c r="F358" i="6"/>
  <c r="L357" i="6"/>
  <c r="M357" i="6" s="1"/>
  <c r="J354" i="6"/>
  <c r="A354" i="6"/>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E345" i="6"/>
  <c r="K344" i="6"/>
  <c r="E344" i="6"/>
  <c r="C340" i="6"/>
  <c r="I339" i="6"/>
  <c r="F339" i="6"/>
  <c r="I334" i="6"/>
  <c r="F334" i="6"/>
  <c r="I329" i="6"/>
  <c r="F329" i="6"/>
  <c r="I325" i="6"/>
  <c r="I324" i="6"/>
  <c r="I323" i="6"/>
  <c r="I322" i="6"/>
  <c r="I321" i="6"/>
  <c r="K319" i="6"/>
  <c r="H319" i="6"/>
  <c r="C316" i="6"/>
  <c r="F314" i="8"/>
  <c r="C313" i="6"/>
  <c r="K311" i="6"/>
  <c r="H311" i="6"/>
  <c r="K310" i="6"/>
  <c r="H310" i="6"/>
  <c r="C304" i="6"/>
  <c r="J302" i="6"/>
  <c r="F302" i="6"/>
  <c r="L301" i="6"/>
  <c r="M301" i="6" s="1"/>
  <c r="J298" i="6"/>
  <c r="E289" i="6"/>
  <c r="K288" i="6"/>
  <c r="E288" i="6"/>
  <c r="C284" i="6"/>
  <c r="I283" i="6"/>
  <c r="F283" i="6"/>
  <c r="I278" i="6"/>
  <c r="F278" i="6"/>
  <c r="I273" i="6"/>
  <c r="F273" i="6"/>
  <c r="I269" i="6"/>
  <c r="I268" i="6"/>
  <c r="I267" i="6"/>
  <c r="I266" i="6"/>
  <c r="I265" i="6"/>
  <c r="K263" i="6"/>
  <c r="H263" i="6"/>
  <c r="C260" i="6"/>
  <c r="F258" i="8"/>
  <c r="C257" i="6"/>
  <c r="K255" i="6"/>
  <c r="H255" i="6"/>
  <c r="K254" i="6"/>
  <c r="H254" i="6"/>
  <c r="C248" i="6"/>
  <c r="J246" i="6"/>
  <c r="F246" i="6"/>
  <c r="L245" i="6"/>
  <c r="M245" i="6" s="1"/>
  <c r="J242" i="6"/>
  <c r="A242" i="6"/>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E233" i="6"/>
  <c r="K232" i="6"/>
  <c r="E232" i="6"/>
  <c r="I227" i="6"/>
  <c r="F227" i="6"/>
  <c r="I222" i="6"/>
  <c r="F222" i="6"/>
  <c r="C218" i="6"/>
  <c r="I217" i="6"/>
  <c r="F217" i="6"/>
  <c r="I213" i="6"/>
  <c r="I835" i="6" s="1"/>
  <c r="I212" i="6"/>
  <c r="I834" i="6" s="1"/>
  <c r="I211" i="6"/>
  <c r="I833" i="6" s="1"/>
  <c r="I210" i="6"/>
  <c r="I832" i="6" s="1"/>
  <c r="I209" i="6"/>
  <c r="K207" i="6"/>
  <c r="H207" i="6"/>
  <c r="C204" i="6"/>
  <c r="F203" i="8"/>
  <c r="F779" i="8" s="1"/>
  <c r="F202" i="8"/>
  <c r="F778" i="8" s="1"/>
  <c r="C201" i="6"/>
  <c r="K199" i="6"/>
  <c r="H199" i="6"/>
  <c r="K198" i="6"/>
  <c r="H198" i="6"/>
  <c r="C192" i="6"/>
  <c r="J190" i="6"/>
  <c r="F190" i="6"/>
  <c r="F766" i="6" s="1"/>
  <c r="H766" i="6" s="1"/>
  <c r="L189" i="6"/>
  <c r="M189" i="6" s="1"/>
  <c r="J186" i="6"/>
  <c r="E179" i="6"/>
  <c r="E177" i="6"/>
  <c r="K176" i="6"/>
  <c r="E176" i="6"/>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I171" i="6"/>
  <c r="F171" i="6"/>
  <c r="I166" i="6"/>
  <c r="F166" i="6"/>
  <c r="C162" i="6"/>
  <c r="I161" i="6"/>
  <c r="F161" i="6"/>
  <c r="I157" i="6"/>
  <c r="I743" i="6" s="1"/>
  <c r="I156" i="6"/>
  <c r="I696" i="6" s="1"/>
  <c r="I155" i="6"/>
  <c r="I741" i="6" s="1"/>
  <c r="I154" i="6"/>
  <c r="I740" i="6" s="1"/>
  <c r="I153" i="6"/>
  <c r="K151" i="6"/>
  <c r="H151" i="6"/>
  <c r="C148" i="6"/>
  <c r="C145" i="6"/>
  <c r="K142" i="6"/>
  <c r="L142" i="6" s="1"/>
  <c r="M142" i="6" s="1"/>
  <c r="H142" i="6"/>
  <c r="C136" i="6"/>
  <c r="F135" i="6"/>
  <c r="F675" i="8" s="1"/>
  <c r="J134" i="6"/>
  <c r="L133" i="6"/>
  <c r="M133" i="6" s="1"/>
  <c r="J130" i="6"/>
  <c r="E123" i="6"/>
  <c r="E121" i="6"/>
  <c r="K120" i="6"/>
  <c r="E120" i="6"/>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I115" i="6"/>
  <c r="F115" i="6"/>
  <c r="I110" i="6"/>
  <c r="F110" i="6"/>
  <c r="C106" i="6"/>
  <c r="I105" i="6"/>
  <c r="F105" i="6"/>
  <c r="I101" i="6"/>
  <c r="I651" i="6" s="1"/>
  <c r="I100" i="6"/>
  <c r="I650" i="6" s="1"/>
  <c r="I99" i="6"/>
  <c r="I649" i="6" s="1"/>
  <c r="I98" i="6"/>
  <c r="I648" i="6" s="1"/>
  <c r="I97" i="6"/>
  <c r="I647" i="6" s="1"/>
  <c r="K95" i="6"/>
  <c r="H95" i="6"/>
  <c r="L95" i="6" s="1"/>
  <c r="M95" i="6" s="1"/>
  <c r="C92" i="6"/>
  <c r="F91" i="8"/>
  <c r="F641" i="8" s="1"/>
  <c r="F90" i="8"/>
  <c r="F640" i="8" s="1"/>
  <c r="C89" i="6"/>
  <c r="F88" i="6"/>
  <c r="F592" i="6" s="1"/>
  <c r="K86" i="6"/>
  <c r="H86" i="6"/>
  <c r="C80" i="6"/>
  <c r="F79" i="6"/>
  <c r="F583" i="8" s="1"/>
  <c r="J78" i="6"/>
  <c r="L77" i="6"/>
  <c r="M77" i="6" s="1"/>
  <c r="J74" i="6"/>
  <c r="A74" i="6"/>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E67" i="6"/>
  <c r="E65" i="6"/>
  <c r="K64" i="6"/>
  <c r="E64" i="6"/>
  <c r="H60" i="6"/>
  <c r="G60" i="6"/>
  <c r="O60" i="6" s="1"/>
  <c r="D60" i="6"/>
  <c r="B60" i="6"/>
  <c r="G59" i="6"/>
  <c r="D59" i="6"/>
  <c r="B59" i="6"/>
  <c r="L58" i="6"/>
  <c r="J58" i="6"/>
  <c r="G58" i="6"/>
  <c r="H58" i="6" s="1"/>
  <c r="D58" i="6"/>
  <c r="B58" i="6"/>
  <c r="L57" i="6"/>
  <c r="K57" i="6"/>
  <c r="J57" i="6"/>
  <c r="I57" i="6"/>
  <c r="H57" i="6"/>
  <c r="G57" i="6"/>
  <c r="M57" i="6" s="1"/>
  <c r="D57" i="6"/>
  <c r="B57" i="6"/>
  <c r="G56" i="6"/>
  <c r="H56" i="6" s="1"/>
  <c r="D56" i="6"/>
  <c r="B56" i="6"/>
  <c r="G55" i="6"/>
  <c r="D55" i="6"/>
  <c r="B55" i="6"/>
  <c r="G54" i="6"/>
  <c r="D54" i="6"/>
  <c r="B54" i="6"/>
  <c r="G53" i="6"/>
  <c r="D53" i="6"/>
  <c r="B53" i="6"/>
  <c r="G52" i="6"/>
  <c r="B52" i="6"/>
  <c r="G51" i="6"/>
  <c r="B51" i="6"/>
  <c r="G50" i="6"/>
  <c r="B50" i="6"/>
  <c r="G49" i="6"/>
  <c r="B49" i="6"/>
  <c r="G48" i="6"/>
  <c r="B48" i="6"/>
  <c r="G47" i="6"/>
  <c r="D47" i="6"/>
  <c r="B47" i="6"/>
  <c r="G46" i="6"/>
  <c r="D46" i="6"/>
  <c r="B46" i="6"/>
  <c r="G45" i="6"/>
  <c r="D45" i="6"/>
  <c r="B45" i="6"/>
  <c r="G44" i="6"/>
  <c r="D44" i="6"/>
  <c r="B44" i="6"/>
  <c r="G43" i="6"/>
  <c r="D43" i="6"/>
  <c r="B43" i="6"/>
  <c r="G42" i="6"/>
  <c r="D42" i="6"/>
  <c r="B42" i="6"/>
  <c r="G41" i="6"/>
  <c r="D41" i="6"/>
  <c r="B41" i="6"/>
  <c r="C35" i="6"/>
  <c r="C34" i="6"/>
  <c r="C33" i="6"/>
  <c r="C32" i="6"/>
  <c r="C31" i="6"/>
  <c r="C30" i="6"/>
  <c r="C29" i="6"/>
  <c r="C28" i="6"/>
  <c r="C27" i="6"/>
  <c r="C26" i="6"/>
  <c r="C25" i="6"/>
  <c r="K512" i="6"/>
  <c r="E515" i="6"/>
  <c r="J536" i="6" s="1"/>
  <c r="E514" i="6"/>
  <c r="I529" i="6" s="1"/>
  <c r="J529" i="6" s="1"/>
  <c r="K529" i="6" s="1"/>
  <c r="I24" i="6"/>
  <c r="E459" i="6"/>
  <c r="E458" i="6"/>
  <c r="G491" i="6" s="1"/>
  <c r="H491" i="6" s="1"/>
  <c r="I23" i="6"/>
  <c r="E402" i="6"/>
  <c r="I22" i="6"/>
  <c r="E346" i="6"/>
  <c r="I361" i="6" s="1"/>
  <c r="J361" i="6" s="1"/>
  <c r="K361" i="6" s="1"/>
  <c r="I21" i="6"/>
  <c r="E348" i="6" s="1"/>
  <c r="E291" i="6"/>
  <c r="E290" i="6"/>
  <c r="I20" i="6"/>
  <c r="E292" i="6" s="1"/>
  <c r="E235" i="6"/>
  <c r="E234" i="6"/>
  <c r="I249" i="6" s="1"/>
  <c r="J249" i="6" s="1"/>
  <c r="K249" i="6" s="1"/>
  <c r="I19" i="6"/>
  <c r="E236" i="6" s="1"/>
  <c r="I18" i="6"/>
  <c r="E180" i="6" s="1"/>
  <c r="E122" i="6"/>
  <c r="I17" i="6"/>
  <c r="E124" i="6" s="1"/>
  <c r="E66" i="6"/>
  <c r="G88" i="6" s="1"/>
  <c r="I16" i="6"/>
  <c r="E68" i="6" s="1"/>
  <c r="C452" i="5"/>
  <c r="I437" i="5"/>
  <c r="I436" i="5"/>
  <c r="I435" i="5"/>
  <c r="I434" i="5"/>
  <c r="I433" i="5"/>
  <c r="K431" i="5"/>
  <c r="H431" i="5"/>
  <c r="C428" i="5"/>
  <c r="F427" i="7"/>
  <c r="F426" i="7"/>
  <c r="C425" i="5"/>
  <c r="K423" i="5"/>
  <c r="H423" i="5"/>
  <c r="K422" i="5"/>
  <c r="H422" i="5"/>
  <c r="C416" i="5"/>
  <c r="F414" i="5"/>
  <c r="L413" i="5"/>
  <c r="M413" i="5" s="1"/>
  <c r="E401" i="5"/>
  <c r="E400" i="5"/>
  <c r="K446" i="5" s="1"/>
  <c r="C386" i="5"/>
  <c r="I381" i="5"/>
  <c r="I380" i="5"/>
  <c r="I379" i="5"/>
  <c r="I378" i="5"/>
  <c r="I377" i="5"/>
  <c r="K375" i="5"/>
  <c r="H375" i="5"/>
  <c r="C372" i="5"/>
  <c r="F370" i="7"/>
  <c r="C369" i="5"/>
  <c r="K367" i="5"/>
  <c r="H367" i="5"/>
  <c r="K366" i="5"/>
  <c r="H366" i="5"/>
  <c r="C360" i="5"/>
  <c r="F358" i="5"/>
  <c r="H358" i="5" s="1"/>
  <c r="L357" i="5"/>
  <c r="M357" i="5" s="1"/>
  <c r="E345" i="5"/>
  <c r="K344" i="5"/>
  <c r="E344" i="5"/>
  <c r="A354" i="5" s="1"/>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A375" i="5" s="1"/>
  <c r="A376" i="5" s="1"/>
  <c r="A377" i="5" s="1"/>
  <c r="A378" i="5" s="1"/>
  <c r="A379" i="5" s="1"/>
  <c r="A380" i="5" s="1"/>
  <c r="A381" i="5" s="1"/>
  <c r="A382" i="5" s="1"/>
  <c r="A383" i="5" s="1"/>
  <c r="A384" i="5" s="1"/>
  <c r="A385" i="5" s="1"/>
  <c r="A386" i="5" s="1"/>
  <c r="A387" i="5" s="1"/>
  <c r="A388" i="5" s="1"/>
  <c r="A389" i="5" s="1"/>
  <c r="A390" i="5" s="1"/>
  <c r="A391" i="5" s="1"/>
  <c r="A392" i="5" s="1"/>
  <c r="A393" i="5" s="1"/>
  <c r="A394" i="5" s="1"/>
  <c r="A395" i="5" s="1"/>
  <c r="A396" i="5" s="1"/>
  <c r="A397" i="5" s="1"/>
  <c r="C330" i="5"/>
  <c r="I325" i="5"/>
  <c r="I324" i="5"/>
  <c r="I323" i="5"/>
  <c r="I322" i="5"/>
  <c r="I321" i="5"/>
  <c r="K319" i="5"/>
  <c r="H319" i="5"/>
  <c r="C316" i="5"/>
  <c r="F315" i="7"/>
  <c r="C313" i="5"/>
  <c r="K311" i="5"/>
  <c r="H311" i="5"/>
  <c r="K310" i="5"/>
  <c r="H310" i="5"/>
  <c r="C304" i="5"/>
  <c r="F302" i="5"/>
  <c r="L301" i="5"/>
  <c r="M301" i="5" s="1"/>
  <c r="E291" i="5"/>
  <c r="E289" i="5"/>
  <c r="K288" i="5"/>
  <c r="E288" i="5"/>
  <c r="I269" i="5"/>
  <c r="I268" i="5"/>
  <c r="I267" i="5"/>
  <c r="I266" i="5"/>
  <c r="I265" i="5"/>
  <c r="K263" i="5"/>
  <c r="H263" i="5"/>
  <c r="F258" i="7"/>
  <c r="K255" i="5"/>
  <c r="H255" i="5"/>
  <c r="K254" i="5"/>
  <c r="H254" i="5"/>
  <c r="J246" i="5"/>
  <c r="L245" i="5"/>
  <c r="M245" i="5" s="1"/>
  <c r="J242" i="5"/>
  <c r="E233" i="5"/>
  <c r="K232" i="5"/>
  <c r="E232" i="5"/>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A266" i="5" s="1"/>
  <c r="A267" i="5" s="1"/>
  <c r="A268" i="5" s="1"/>
  <c r="A269" i="5" s="1"/>
  <c r="A270" i="5" s="1"/>
  <c r="A271" i="5" s="1"/>
  <c r="A272" i="5" s="1"/>
  <c r="A273" i="5" s="1"/>
  <c r="A274" i="5" s="1"/>
  <c r="A275" i="5" s="1"/>
  <c r="A276" i="5" s="1"/>
  <c r="A277" i="5" s="1"/>
  <c r="A278" i="5" s="1"/>
  <c r="A279" i="5" s="1"/>
  <c r="A280" i="5" s="1"/>
  <c r="A281" i="5" s="1"/>
  <c r="A282" i="5" s="1"/>
  <c r="A283" i="5" s="1"/>
  <c r="A284" i="5" s="1"/>
  <c r="A285" i="5" s="1"/>
  <c r="C228" i="5"/>
  <c r="I213" i="5"/>
  <c r="I212" i="5"/>
  <c r="I211" i="5"/>
  <c r="I210" i="5"/>
  <c r="I209" i="5"/>
  <c r="K207" i="5"/>
  <c r="H207" i="5"/>
  <c r="C204" i="5"/>
  <c r="F203" i="7"/>
  <c r="F202" i="7"/>
  <c r="C201" i="5"/>
  <c r="K199" i="5"/>
  <c r="H199" i="5"/>
  <c r="K198" i="5"/>
  <c r="H198" i="5"/>
  <c r="C192" i="5"/>
  <c r="J190" i="5"/>
  <c r="F190" i="5"/>
  <c r="H190" i="5" s="1"/>
  <c r="L189" i="5"/>
  <c r="M189" i="5" s="1"/>
  <c r="J186" i="5"/>
  <c r="E177" i="5"/>
  <c r="K176" i="5"/>
  <c r="E176" i="5"/>
  <c r="C162" i="5"/>
  <c r="I157" i="5"/>
  <c r="I585" i="5" s="1"/>
  <c r="I156" i="5"/>
  <c r="I584" i="5" s="1"/>
  <c r="I155" i="5"/>
  <c r="I583" i="5" s="1"/>
  <c r="I154" i="5"/>
  <c r="I628" i="5" s="1"/>
  <c r="I153" i="5"/>
  <c r="K151" i="5"/>
  <c r="H151" i="5"/>
  <c r="C148" i="5"/>
  <c r="F147" i="7"/>
  <c r="F621" i="7" s="1"/>
  <c r="C145" i="5"/>
  <c r="K143" i="5"/>
  <c r="H143" i="5"/>
  <c r="K142" i="5"/>
  <c r="H142" i="5"/>
  <c r="C136" i="5"/>
  <c r="J134" i="5"/>
  <c r="F134" i="5"/>
  <c r="F608" i="7" s="1"/>
  <c r="H608" i="7" s="1"/>
  <c r="L133" i="5"/>
  <c r="M133" i="5" s="1"/>
  <c r="J130" i="5"/>
  <c r="E123" i="5"/>
  <c r="E121" i="5"/>
  <c r="K120" i="5"/>
  <c r="E120" i="5"/>
  <c r="C106" i="5"/>
  <c r="I101" i="5"/>
  <c r="I539" i="5" s="1"/>
  <c r="I100" i="5"/>
  <c r="I538" i="5" s="1"/>
  <c r="I99" i="5"/>
  <c r="I491" i="5" s="1"/>
  <c r="I98" i="5"/>
  <c r="I490" i="5" s="1"/>
  <c r="I97" i="5"/>
  <c r="I489" i="5" s="1"/>
  <c r="K95" i="5"/>
  <c r="H95" i="5"/>
  <c r="C92" i="5"/>
  <c r="C89" i="5"/>
  <c r="K86" i="5"/>
  <c r="H86" i="5"/>
  <c r="C80" i="5"/>
  <c r="F79" i="5"/>
  <c r="F471" i="5" s="1"/>
  <c r="J78" i="5"/>
  <c r="L77" i="5"/>
  <c r="M77" i="5" s="1"/>
  <c r="J74" i="5"/>
  <c r="E67" i="5"/>
  <c r="E65" i="5"/>
  <c r="K64" i="5"/>
  <c r="E64" i="5"/>
  <c r="A74" i="5" s="1"/>
  <c r="A75" i="5" s="1"/>
  <c r="A76" i="5" s="1"/>
  <c r="A77" i="5" s="1"/>
  <c r="A78" i="5" s="1"/>
  <c r="A79" i="5" s="1"/>
  <c r="A80" i="5" s="1"/>
  <c r="A81" i="5" s="1"/>
  <c r="A82" i="5" s="1"/>
  <c r="A83" i="5" s="1"/>
  <c r="A84" i="5" s="1"/>
  <c r="G60" i="5"/>
  <c r="D60" i="5"/>
  <c r="B60" i="5"/>
  <c r="G59" i="5"/>
  <c r="N59" i="5" s="1"/>
  <c r="D59" i="5"/>
  <c r="B59" i="5"/>
  <c r="G58" i="5"/>
  <c r="K58" i="5" s="1"/>
  <c r="D58" i="5"/>
  <c r="B58" i="5"/>
  <c r="G57" i="5"/>
  <c r="O57" i="5" s="1"/>
  <c r="D57" i="5"/>
  <c r="B57" i="5"/>
  <c r="G56" i="5"/>
  <c r="H56" i="5" s="1"/>
  <c r="D56" i="5"/>
  <c r="B56" i="5"/>
  <c r="G55" i="5"/>
  <c r="H55" i="5" s="1"/>
  <c r="D55" i="5"/>
  <c r="B55" i="5"/>
  <c r="G54" i="5"/>
  <c r="O54" i="5" s="1"/>
  <c r="D54" i="5"/>
  <c r="B54" i="5"/>
  <c r="G53" i="5"/>
  <c r="I53" i="5" s="1"/>
  <c r="D53" i="5"/>
  <c r="B53" i="5"/>
  <c r="G49" i="5"/>
  <c r="D49" i="5"/>
  <c r="B49" i="5"/>
  <c r="G48" i="5"/>
  <c r="D48" i="5"/>
  <c r="B48" i="5"/>
  <c r="G47" i="5"/>
  <c r="D47" i="5"/>
  <c r="B47" i="5"/>
  <c r="G46" i="5"/>
  <c r="D46" i="5"/>
  <c r="B46" i="5"/>
  <c r="G45" i="5"/>
  <c r="D45" i="5"/>
  <c r="B45" i="5"/>
  <c r="G44" i="5"/>
  <c r="D44" i="5"/>
  <c r="B44" i="5"/>
  <c r="G43" i="5"/>
  <c r="D43" i="5"/>
  <c r="B43" i="5"/>
  <c r="G42" i="5"/>
  <c r="D42" i="5"/>
  <c r="B42" i="5"/>
  <c r="G41" i="5"/>
  <c r="D41" i="5"/>
  <c r="B41" i="5"/>
  <c r="C35" i="5"/>
  <c r="C34" i="5"/>
  <c r="C33" i="5"/>
  <c r="C32" i="5"/>
  <c r="C31" i="5"/>
  <c r="C30" i="5"/>
  <c r="C29" i="5"/>
  <c r="C28" i="5"/>
  <c r="C27" i="5"/>
  <c r="C26" i="5"/>
  <c r="C25" i="5"/>
  <c r="C24" i="5"/>
  <c r="C23" i="5"/>
  <c r="K400" i="5"/>
  <c r="E403" i="5"/>
  <c r="E402" i="5"/>
  <c r="I22" i="5"/>
  <c r="E404" i="5" s="1"/>
  <c r="E347" i="5"/>
  <c r="J357" i="5" s="1"/>
  <c r="E346" i="5"/>
  <c r="G377" i="5" s="1"/>
  <c r="H377" i="5" s="1"/>
  <c r="I21" i="5"/>
  <c r="E290" i="5"/>
  <c r="G307" i="5" s="1"/>
  <c r="H307" i="5" s="1"/>
  <c r="I20" i="5"/>
  <c r="E235" i="5"/>
  <c r="G258" i="5" s="1"/>
  <c r="E234" i="5"/>
  <c r="I249" i="5" s="1"/>
  <c r="J249" i="5" s="1"/>
  <c r="K249" i="5" s="1"/>
  <c r="I19" i="5"/>
  <c r="J19" i="5" s="1"/>
  <c r="E179" i="5"/>
  <c r="G202" i="5" s="1"/>
  <c r="E178" i="5"/>
  <c r="I18" i="5"/>
  <c r="E180" i="5" s="1"/>
  <c r="E122" i="5"/>
  <c r="I17" i="5"/>
  <c r="E124" i="5" s="1"/>
  <c r="E66" i="5"/>
  <c r="I16" i="5"/>
  <c r="E68" i="5" s="1"/>
  <c r="C564" i="4"/>
  <c r="I563" i="4"/>
  <c r="F563" i="4"/>
  <c r="I558" i="4"/>
  <c r="F558" i="4"/>
  <c r="I553" i="4"/>
  <c r="F553" i="4"/>
  <c r="I549" i="4"/>
  <c r="I548" i="4"/>
  <c r="I547" i="4"/>
  <c r="I546" i="4"/>
  <c r="I545" i="4"/>
  <c r="L543" i="4"/>
  <c r="M543" i="4" s="1"/>
  <c r="K543" i="4"/>
  <c r="H543" i="4"/>
  <c r="C540" i="4"/>
  <c r="F539" i="6"/>
  <c r="F538" i="6"/>
  <c r="C537" i="4"/>
  <c r="K535" i="4"/>
  <c r="H535" i="4"/>
  <c r="K534" i="4"/>
  <c r="H534" i="4"/>
  <c r="C528" i="4"/>
  <c r="K526" i="4"/>
  <c r="H526" i="4"/>
  <c r="L525" i="4"/>
  <c r="M525" i="4" s="1"/>
  <c r="E513" i="4"/>
  <c r="E512" i="4"/>
  <c r="H553" i="4" s="1"/>
  <c r="I507" i="4"/>
  <c r="F507" i="4"/>
  <c r="I502" i="4"/>
  <c r="F502" i="4"/>
  <c r="C498" i="4"/>
  <c r="I497" i="4"/>
  <c r="F497" i="4"/>
  <c r="I493" i="4"/>
  <c r="I492" i="4"/>
  <c r="I491" i="4"/>
  <c r="I490" i="4"/>
  <c r="I489" i="4"/>
  <c r="K487" i="4"/>
  <c r="H487" i="4"/>
  <c r="C484" i="4"/>
  <c r="F483" i="6"/>
  <c r="F482" i="6"/>
  <c r="C481" i="4"/>
  <c r="K479" i="4"/>
  <c r="H479" i="4"/>
  <c r="K478" i="4"/>
  <c r="H478" i="4"/>
  <c r="C472" i="4"/>
  <c r="K470" i="4"/>
  <c r="H470" i="4"/>
  <c r="L469" i="4"/>
  <c r="M469" i="4" s="1"/>
  <c r="E457" i="4"/>
  <c r="K456" i="4"/>
  <c r="E456" i="4"/>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I451" i="4"/>
  <c r="F451" i="4"/>
  <c r="I446" i="4"/>
  <c r="F446" i="4"/>
  <c r="C442" i="4"/>
  <c r="I441" i="4"/>
  <c r="F441" i="4"/>
  <c r="I437" i="4"/>
  <c r="I436" i="4"/>
  <c r="I435" i="4"/>
  <c r="I434" i="4"/>
  <c r="I433" i="4"/>
  <c r="K431" i="4"/>
  <c r="H431" i="4"/>
  <c r="L431" i="4" s="1"/>
  <c r="M431" i="4" s="1"/>
  <c r="C428" i="4"/>
  <c r="F426" i="6"/>
  <c r="C425" i="4"/>
  <c r="K423" i="4"/>
  <c r="H423" i="4"/>
  <c r="K422" i="4"/>
  <c r="H422" i="4"/>
  <c r="C416" i="4"/>
  <c r="K414" i="4"/>
  <c r="H414" i="4"/>
  <c r="L413" i="4"/>
  <c r="M413" i="4" s="1"/>
  <c r="E403" i="4"/>
  <c r="E401" i="4"/>
  <c r="K400" i="4"/>
  <c r="E400" i="4"/>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C396" i="4"/>
  <c r="I395" i="4"/>
  <c r="F395" i="4"/>
  <c r="I390" i="4"/>
  <c r="F390" i="4"/>
  <c r="I385" i="4"/>
  <c r="F385" i="4"/>
  <c r="I381" i="4"/>
  <c r="I380" i="4"/>
  <c r="I379" i="4"/>
  <c r="I378" i="4"/>
  <c r="I377" i="4"/>
  <c r="K375" i="4"/>
  <c r="H375" i="4"/>
  <c r="C372" i="4"/>
  <c r="F371" i="6"/>
  <c r="F370" i="6"/>
  <c r="C369" i="4"/>
  <c r="K367" i="4"/>
  <c r="H367" i="4"/>
  <c r="K366" i="4"/>
  <c r="H366" i="4"/>
  <c r="C360" i="4"/>
  <c r="J358" i="4"/>
  <c r="K358" i="4" s="1"/>
  <c r="H358" i="4"/>
  <c r="L357" i="4"/>
  <c r="M357" i="4" s="1"/>
  <c r="J354" i="4"/>
  <c r="E345" i="4"/>
  <c r="K344" i="4"/>
  <c r="E344" i="4"/>
  <c r="C340" i="4"/>
  <c r="I339" i="4"/>
  <c r="F339" i="4"/>
  <c r="I334" i="4"/>
  <c r="F334" i="4"/>
  <c r="I329" i="4"/>
  <c r="F329" i="4"/>
  <c r="I325" i="4"/>
  <c r="I324" i="4"/>
  <c r="I323" i="4"/>
  <c r="I322" i="4"/>
  <c r="I321" i="4"/>
  <c r="K319" i="4"/>
  <c r="H319" i="4"/>
  <c r="C316" i="4"/>
  <c r="F314" i="6"/>
  <c r="C313" i="4"/>
  <c r="K311" i="4"/>
  <c r="H311" i="4"/>
  <c r="K310" i="4"/>
  <c r="H310" i="4"/>
  <c r="C304" i="4"/>
  <c r="J302" i="4"/>
  <c r="K302" i="4" s="1"/>
  <c r="H302" i="4"/>
  <c r="L301" i="4"/>
  <c r="M301" i="4" s="1"/>
  <c r="J298" i="4"/>
  <c r="E289" i="4"/>
  <c r="K288" i="4"/>
  <c r="E288" i="4"/>
  <c r="C284" i="4"/>
  <c r="I283" i="4"/>
  <c r="F283" i="4"/>
  <c r="I278" i="4"/>
  <c r="F278" i="4"/>
  <c r="I273" i="4"/>
  <c r="F273" i="4"/>
  <c r="I269" i="4"/>
  <c r="I268" i="4"/>
  <c r="I267" i="4"/>
  <c r="I266" i="4"/>
  <c r="I265" i="4"/>
  <c r="K263" i="4"/>
  <c r="H263" i="4"/>
  <c r="C260" i="4"/>
  <c r="F259" i="6"/>
  <c r="F258" i="6"/>
  <c r="C257" i="4"/>
  <c r="K255" i="4"/>
  <c r="H255" i="4"/>
  <c r="K254" i="4"/>
  <c r="H254" i="4"/>
  <c r="C248" i="4"/>
  <c r="J246" i="4"/>
  <c r="K246" i="4" s="1"/>
  <c r="H246" i="4"/>
  <c r="L245" i="4"/>
  <c r="M245" i="4" s="1"/>
  <c r="J242" i="4"/>
  <c r="E233" i="4"/>
  <c r="K232" i="4"/>
  <c r="E232" i="4"/>
  <c r="I227" i="4"/>
  <c r="F227" i="4"/>
  <c r="I222" i="4"/>
  <c r="F222" i="4"/>
  <c r="C218" i="4"/>
  <c r="I217" i="4"/>
  <c r="F217" i="4"/>
  <c r="I213" i="4"/>
  <c r="I835" i="4" s="1"/>
  <c r="I212" i="4"/>
  <c r="I788" i="4" s="1"/>
  <c r="I211" i="4"/>
  <c r="I787" i="4" s="1"/>
  <c r="I210" i="4"/>
  <c r="I786" i="4" s="1"/>
  <c r="I209" i="4"/>
  <c r="I831" i="4" s="1"/>
  <c r="K207" i="4"/>
  <c r="H207" i="4"/>
  <c r="C204" i="4"/>
  <c r="F203" i="6"/>
  <c r="F779" i="6" s="1"/>
  <c r="F202" i="6"/>
  <c r="F778" i="6" s="1"/>
  <c r="C201" i="4"/>
  <c r="K199" i="4"/>
  <c r="K198" i="4"/>
  <c r="C192" i="4"/>
  <c r="J190" i="4"/>
  <c r="K190" i="4" s="1"/>
  <c r="L189" i="4"/>
  <c r="M189" i="4" s="1"/>
  <c r="J186" i="4"/>
  <c r="E179" i="4"/>
  <c r="E177" i="4"/>
  <c r="K176" i="4"/>
  <c r="E176" i="4"/>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I171" i="4"/>
  <c r="F171" i="4"/>
  <c r="I166" i="4"/>
  <c r="F166" i="4"/>
  <c r="C162" i="4"/>
  <c r="I161" i="4"/>
  <c r="F161" i="4"/>
  <c r="I157" i="4"/>
  <c r="I697" i="4" s="1"/>
  <c r="I156" i="4"/>
  <c r="I696" i="4" s="1"/>
  <c r="I155" i="4"/>
  <c r="I695" i="4" s="1"/>
  <c r="I154" i="4"/>
  <c r="I694" i="4" s="1"/>
  <c r="I153" i="4"/>
  <c r="I693" i="4" s="1"/>
  <c r="K151" i="4"/>
  <c r="H151" i="4"/>
  <c r="C148" i="4"/>
  <c r="F147" i="6"/>
  <c r="F687" i="6" s="1"/>
  <c r="F146" i="6"/>
  <c r="F732" i="6" s="1"/>
  <c r="C145" i="4"/>
  <c r="K142" i="4"/>
  <c r="H142" i="4"/>
  <c r="C136" i="4"/>
  <c r="F721" i="4"/>
  <c r="J134" i="4"/>
  <c r="L133" i="4"/>
  <c r="M133" i="4" s="1"/>
  <c r="J130" i="4"/>
  <c r="A130" i="4"/>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E123" i="4"/>
  <c r="E121" i="4"/>
  <c r="K120" i="4"/>
  <c r="E120" i="4"/>
  <c r="I115" i="4"/>
  <c r="F115" i="4"/>
  <c r="I110" i="4"/>
  <c r="F110" i="4"/>
  <c r="C106" i="4"/>
  <c r="I105" i="4"/>
  <c r="F105" i="4"/>
  <c r="I101" i="4"/>
  <c r="I651" i="4" s="1"/>
  <c r="I100" i="4"/>
  <c r="I650" i="4" s="1"/>
  <c r="I99" i="4"/>
  <c r="I649" i="4" s="1"/>
  <c r="I98" i="4"/>
  <c r="I602" i="4" s="1"/>
  <c r="I97" i="4"/>
  <c r="I601" i="4" s="1"/>
  <c r="K95" i="4"/>
  <c r="H95" i="4"/>
  <c r="C92" i="4"/>
  <c r="F595" i="6"/>
  <c r="F594" i="6"/>
  <c r="C89" i="4"/>
  <c r="K86" i="4"/>
  <c r="H86" i="4"/>
  <c r="C80" i="4"/>
  <c r="F629" i="4"/>
  <c r="J78" i="4"/>
  <c r="L77" i="4"/>
  <c r="M77" i="4" s="1"/>
  <c r="J74" i="4"/>
  <c r="E67" i="4"/>
  <c r="E65" i="4"/>
  <c r="K64" i="4"/>
  <c r="E64" i="4"/>
  <c r="G60" i="4"/>
  <c r="K60" i="4" s="1"/>
  <c r="D60" i="4"/>
  <c r="B60" i="4"/>
  <c r="G59" i="4"/>
  <c r="D59" i="4"/>
  <c r="B59" i="4"/>
  <c r="G58" i="4"/>
  <c r="O58" i="4" s="1"/>
  <c r="D58" i="4"/>
  <c r="B58" i="4"/>
  <c r="G57" i="4"/>
  <c r="H57" i="4" s="1"/>
  <c r="D57" i="4"/>
  <c r="B57" i="4"/>
  <c r="G56" i="4"/>
  <c r="J56" i="4" s="1"/>
  <c r="D56" i="4"/>
  <c r="B56" i="4"/>
  <c r="G55" i="4"/>
  <c r="D55" i="4"/>
  <c r="B55" i="4"/>
  <c r="G54" i="4"/>
  <c r="D54" i="4"/>
  <c r="B54" i="4"/>
  <c r="G53" i="4"/>
  <c r="D53" i="4"/>
  <c r="B53" i="4"/>
  <c r="G52" i="4"/>
  <c r="D52" i="4"/>
  <c r="B52" i="4"/>
  <c r="G51" i="4"/>
  <c r="D51" i="4"/>
  <c r="B51" i="4"/>
  <c r="G50" i="4"/>
  <c r="B50" i="4"/>
  <c r="G49" i="4"/>
  <c r="D49" i="4"/>
  <c r="B49" i="4"/>
  <c r="G48" i="4"/>
  <c r="D48" i="4"/>
  <c r="B48" i="4"/>
  <c r="G47" i="4"/>
  <c r="D47" i="4"/>
  <c r="B47" i="4"/>
  <c r="G46" i="4"/>
  <c r="D46" i="4"/>
  <c r="B46" i="4"/>
  <c r="G45" i="4"/>
  <c r="D45" i="4"/>
  <c r="B45" i="4"/>
  <c r="G44" i="4"/>
  <c r="D44" i="4"/>
  <c r="B44" i="4"/>
  <c r="G43" i="4"/>
  <c r="D43" i="4"/>
  <c r="B43" i="4"/>
  <c r="G42" i="4"/>
  <c r="D42" i="4"/>
  <c r="B42" i="4"/>
  <c r="G41" i="4"/>
  <c r="D41" i="4"/>
  <c r="B41" i="4"/>
  <c r="C35" i="4"/>
  <c r="C34" i="4"/>
  <c r="C33" i="4"/>
  <c r="C32" i="4"/>
  <c r="C31" i="4"/>
  <c r="C30" i="4"/>
  <c r="C29" i="4"/>
  <c r="C28" i="4"/>
  <c r="C27" i="4"/>
  <c r="C26" i="4"/>
  <c r="C25" i="4"/>
  <c r="K512" i="4"/>
  <c r="E515" i="4"/>
  <c r="J539" i="4" s="1"/>
  <c r="K539" i="4" s="1"/>
  <c r="E514" i="4"/>
  <c r="F529" i="4" s="1"/>
  <c r="I24" i="4"/>
  <c r="E516" i="4" s="1"/>
  <c r="E459" i="4"/>
  <c r="E458" i="4"/>
  <c r="F473" i="4" s="1"/>
  <c r="I23" i="4"/>
  <c r="E402" i="4"/>
  <c r="F417" i="4" s="1"/>
  <c r="I22" i="4"/>
  <c r="E404" i="4" s="1"/>
  <c r="E347" i="4"/>
  <c r="J371" i="4" s="1"/>
  <c r="E346" i="4"/>
  <c r="G364" i="4" s="1"/>
  <c r="I21" i="4"/>
  <c r="J21" i="4" s="1"/>
  <c r="E349" i="4" s="1"/>
  <c r="E291" i="4"/>
  <c r="G303" i="4" s="1"/>
  <c r="E290" i="4"/>
  <c r="F305" i="4" s="1"/>
  <c r="I20" i="4"/>
  <c r="E235" i="4"/>
  <c r="E234" i="4"/>
  <c r="F249" i="4" s="1"/>
  <c r="I19" i="4"/>
  <c r="E178" i="4"/>
  <c r="G212" i="4" s="1"/>
  <c r="H212" i="4" s="1"/>
  <c r="I18" i="4"/>
  <c r="E122" i="4"/>
  <c r="I137" i="4" s="1"/>
  <c r="I17" i="4"/>
  <c r="E66" i="4"/>
  <c r="I16" i="4"/>
  <c r="C452" i="3"/>
  <c r="I437" i="3"/>
  <c r="I436" i="3"/>
  <c r="I435" i="3"/>
  <c r="I434" i="3"/>
  <c r="I433" i="3"/>
  <c r="K431" i="3"/>
  <c r="H431" i="3"/>
  <c r="C428" i="3"/>
  <c r="C425" i="3"/>
  <c r="K423" i="3"/>
  <c r="H423" i="3"/>
  <c r="K422" i="3"/>
  <c r="H422" i="3"/>
  <c r="C416" i="3"/>
  <c r="K414" i="3"/>
  <c r="H414" i="3"/>
  <c r="L413" i="3"/>
  <c r="M413" i="3" s="1"/>
  <c r="E401" i="3"/>
  <c r="E400" i="3"/>
  <c r="H451" i="3" s="1"/>
  <c r="C386" i="3"/>
  <c r="I381" i="3"/>
  <c r="I380" i="3"/>
  <c r="I379" i="3"/>
  <c r="I378" i="3"/>
  <c r="I377" i="3"/>
  <c r="K375" i="3"/>
  <c r="H375" i="3"/>
  <c r="C372" i="3"/>
  <c r="C369" i="3"/>
  <c r="K367" i="3"/>
  <c r="H367" i="3"/>
  <c r="K366" i="3"/>
  <c r="H366" i="3"/>
  <c r="C360" i="3"/>
  <c r="K358" i="3"/>
  <c r="H358" i="3"/>
  <c r="L357" i="3"/>
  <c r="M357" i="3" s="1"/>
  <c r="E345" i="3"/>
  <c r="K344" i="3"/>
  <c r="E344" i="3"/>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C330" i="3"/>
  <c r="I325" i="3"/>
  <c r="I324" i="3"/>
  <c r="I323" i="3"/>
  <c r="I322" i="3"/>
  <c r="I321" i="3"/>
  <c r="K319" i="3"/>
  <c r="H319" i="3"/>
  <c r="C316" i="3"/>
  <c r="C313" i="3"/>
  <c r="K311" i="3"/>
  <c r="H311" i="3"/>
  <c r="K310" i="3"/>
  <c r="H310" i="3"/>
  <c r="C304" i="3"/>
  <c r="K302" i="3"/>
  <c r="L301" i="3"/>
  <c r="M301" i="3" s="1"/>
  <c r="E291" i="3"/>
  <c r="E289" i="3"/>
  <c r="K288" i="3"/>
  <c r="E288" i="3"/>
  <c r="I269" i="3"/>
  <c r="I268" i="3"/>
  <c r="I267" i="3"/>
  <c r="I266" i="3"/>
  <c r="I265" i="3"/>
  <c r="K263" i="3"/>
  <c r="H263" i="3"/>
  <c r="K255" i="3"/>
  <c r="H255" i="3"/>
  <c r="K254" i="3"/>
  <c r="H254" i="3"/>
  <c r="J246" i="3"/>
  <c r="L245" i="3"/>
  <c r="M245" i="3" s="1"/>
  <c r="J242" i="3"/>
  <c r="E233" i="3"/>
  <c r="K232" i="3"/>
  <c r="E232" i="3"/>
  <c r="C228" i="3"/>
  <c r="I213" i="3"/>
  <c r="I212" i="3"/>
  <c r="I211" i="3"/>
  <c r="I210" i="3"/>
  <c r="I209" i="3"/>
  <c r="K207" i="3"/>
  <c r="H207" i="3"/>
  <c r="C204" i="3"/>
  <c r="C201" i="3"/>
  <c r="K199" i="3"/>
  <c r="H199" i="3"/>
  <c r="K198" i="3"/>
  <c r="H198" i="3"/>
  <c r="C192" i="3"/>
  <c r="J190" i="3"/>
  <c r="K190" i="3" s="1"/>
  <c r="H190" i="3"/>
  <c r="L189" i="3"/>
  <c r="M189" i="3" s="1"/>
  <c r="J186" i="3"/>
  <c r="E177" i="3"/>
  <c r="K176" i="3"/>
  <c r="E176" i="3"/>
  <c r="C162" i="3"/>
  <c r="I157" i="3"/>
  <c r="I631" i="3" s="1"/>
  <c r="I156" i="3"/>
  <c r="I630" i="3" s="1"/>
  <c r="I155" i="3"/>
  <c r="I629" i="3" s="1"/>
  <c r="I154" i="3"/>
  <c r="I628" i="3" s="1"/>
  <c r="I153" i="3"/>
  <c r="I627" i="3" s="1"/>
  <c r="K151" i="3"/>
  <c r="H151" i="3"/>
  <c r="C148" i="3"/>
  <c r="F621" i="5"/>
  <c r="C145" i="3"/>
  <c r="K143" i="3"/>
  <c r="H143" i="3"/>
  <c r="K142" i="3"/>
  <c r="H142" i="3"/>
  <c r="C136" i="3"/>
  <c r="J134" i="3"/>
  <c r="K134" i="3" s="1"/>
  <c r="H134" i="3"/>
  <c r="L133" i="3"/>
  <c r="M133" i="3" s="1"/>
  <c r="J130" i="3"/>
  <c r="E123" i="3"/>
  <c r="E121" i="3"/>
  <c r="K120" i="3"/>
  <c r="E120" i="3"/>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C106" i="3"/>
  <c r="I101" i="3"/>
  <c r="I539" i="3" s="1"/>
  <c r="I100" i="3"/>
  <c r="I538" i="3" s="1"/>
  <c r="I99" i="3"/>
  <c r="I537" i="3" s="1"/>
  <c r="I98" i="3"/>
  <c r="I536" i="3" s="1"/>
  <c r="I97" i="3"/>
  <c r="I535" i="3" s="1"/>
  <c r="K95" i="3"/>
  <c r="H95" i="3"/>
  <c r="C92" i="3"/>
  <c r="C89" i="3"/>
  <c r="K86" i="3"/>
  <c r="H86" i="3"/>
  <c r="C80" i="3"/>
  <c r="J78" i="3"/>
  <c r="L77" i="3"/>
  <c r="M77" i="3" s="1"/>
  <c r="J74" i="3"/>
  <c r="E67" i="3"/>
  <c r="E65" i="3"/>
  <c r="K64" i="3"/>
  <c r="E64" i="3"/>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G60" i="3"/>
  <c r="M60" i="3" s="1"/>
  <c r="D60" i="3"/>
  <c r="B60" i="3"/>
  <c r="G59" i="3"/>
  <c r="O59" i="3" s="1"/>
  <c r="D59" i="3"/>
  <c r="B59" i="3"/>
  <c r="G58" i="3"/>
  <c r="N58" i="3" s="1"/>
  <c r="D58" i="3"/>
  <c r="B58" i="3"/>
  <c r="G57" i="3"/>
  <c r="D57" i="3"/>
  <c r="B57" i="3"/>
  <c r="G56" i="3"/>
  <c r="N56" i="3" s="1"/>
  <c r="D56" i="3"/>
  <c r="B56" i="3"/>
  <c r="L55" i="3"/>
  <c r="G55" i="3"/>
  <c r="I55" i="3" s="1"/>
  <c r="D55" i="3"/>
  <c r="B55" i="3"/>
  <c r="G54" i="3"/>
  <c r="N54" i="3" s="1"/>
  <c r="D54" i="3"/>
  <c r="B54" i="3"/>
  <c r="G53" i="3"/>
  <c r="M53" i="3" s="1"/>
  <c r="D53" i="3"/>
  <c r="B53" i="3"/>
  <c r="G49" i="3"/>
  <c r="D49" i="3"/>
  <c r="B49" i="3"/>
  <c r="G48" i="3"/>
  <c r="D48" i="3"/>
  <c r="B48" i="3"/>
  <c r="G47" i="3"/>
  <c r="D47" i="3"/>
  <c r="B47" i="3"/>
  <c r="G46" i="3"/>
  <c r="D46" i="3"/>
  <c r="B46" i="3"/>
  <c r="G45" i="3"/>
  <c r="D45" i="3"/>
  <c r="B45" i="3"/>
  <c r="G44" i="3"/>
  <c r="D44" i="3"/>
  <c r="B44" i="3"/>
  <c r="G43" i="3"/>
  <c r="D43" i="3"/>
  <c r="B43" i="3"/>
  <c r="G42" i="3"/>
  <c r="D42" i="3"/>
  <c r="B42" i="3"/>
  <c r="G41" i="3"/>
  <c r="D41" i="3"/>
  <c r="B41" i="3"/>
  <c r="K400" i="3"/>
  <c r="E403" i="3"/>
  <c r="G421" i="3" s="1"/>
  <c r="E402" i="3"/>
  <c r="I417" i="3" s="1"/>
  <c r="J417" i="3" s="1"/>
  <c r="K417" i="3" s="1"/>
  <c r="I22" i="3"/>
  <c r="E404" i="3" s="1"/>
  <c r="E347" i="3"/>
  <c r="E346" i="3"/>
  <c r="I361" i="3" s="1"/>
  <c r="I21" i="3"/>
  <c r="J21" i="3" s="1"/>
  <c r="E290" i="3"/>
  <c r="I305" i="3" s="1"/>
  <c r="I20" i="3"/>
  <c r="E235" i="3"/>
  <c r="G251" i="3" s="1"/>
  <c r="E234" i="3"/>
  <c r="I249" i="3" s="1"/>
  <c r="J249" i="3" s="1"/>
  <c r="K249" i="3" s="1"/>
  <c r="I19" i="3"/>
  <c r="E179" i="3"/>
  <c r="E178" i="3"/>
  <c r="I193" i="3" s="1"/>
  <c r="J193" i="3" s="1"/>
  <c r="K193" i="3" s="1"/>
  <c r="I18" i="3"/>
  <c r="E180" i="3" s="1"/>
  <c r="E122" i="3"/>
  <c r="G153" i="3" s="1"/>
  <c r="H153" i="3" s="1"/>
  <c r="I17" i="3"/>
  <c r="E66" i="3"/>
  <c r="J100" i="3" s="1"/>
  <c r="K100" i="3" s="1"/>
  <c r="I16" i="3"/>
  <c r="C564" i="2"/>
  <c r="I563" i="2"/>
  <c r="F563" i="2"/>
  <c r="I558" i="2"/>
  <c r="F558" i="2"/>
  <c r="I553" i="2"/>
  <c r="F553" i="2"/>
  <c r="I549" i="2"/>
  <c r="I548" i="2"/>
  <c r="I547" i="2"/>
  <c r="I546" i="2"/>
  <c r="I545" i="2"/>
  <c r="K543" i="2"/>
  <c r="H543" i="2"/>
  <c r="C540" i="2"/>
  <c r="C537" i="2"/>
  <c r="K535" i="2"/>
  <c r="K534" i="2"/>
  <c r="H534" i="2"/>
  <c r="C528" i="2"/>
  <c r="K526" i="2"/>
  <c r="L525" i="2"/>
  <c r="M525" i="2" s="1"/>
  <c r="H522" i="2"/>
  <c r="E517" i="2"/>
  <c r="E516" i="2"/>
  <c r="E513" i="2"/>
  <c r="E512" i="2"/>
  <c r="K553" i="2" s="1"/>
  <c r="I507" i="2"/>
  <c r="F507" i="2"/>
  <c r="I502" i="2"/>
  <c r="F502" i="2"/>
  <c r="C498" i="2"/>
  <c r="I497" i="2"/>
  <c r="F497" i="2"/>
  <c r="I493" i="2"/>
  <c r="I492" i="2"/>
  <c r="I491" i="2"/>
  <c r="I490" i="2"/>
  <c r="I489" i="2"/>
  <c r="K487" i="2"/>
  <c r="H487" i="2"/>
  <c r="C484" i="2"/>
  <c r="C481" i="2"/>
  <c r="K479" i="2"/>
  <c r="K478" i="2"/>
  <c r="H478" i="2"/>
  <c r="C472" i="2"/>
  <c r="K470" i="2"/>
  <c r="L469" i="2"/>
  <c r="M469" i="2" s="1"/>
  <c r="H466" i="2"/>
  <c r="E461" i="2"/>
  <c r="E460" i="2"/>
  <c r="E457" i="2"/>
  <c r="K456" i="2"/>
  <c r="E456" i="2"/>
  <c r="I451" i="2"/>
  <c r="F451" i="2"/>
  <c r="I446" i="2"/>
  <c r="F446" i="2"/>
  <c r="C442" i="2"/>
  <c r="I441" i="2"/>
  <c r="F441" i="2"/>
  <c r="I437" i="2"/>
  <c r="I436" i="2"/>
  <c r="I435" i="2"/>
  <c r="I434" i="2"/>
  <c r="I433" i="2"/>
  <c r="K431" i="2"/>
  <c r="H431" i="2"/>
  <c r="C428" i="2"/>
  <c r="C425" i="2"/>
  <c r="K423" i="2"/>
  <c r="H423" i="2"/>
  <c r="K422" i="2"/>
  <c r="H422" i="2"/>
  <c r="C416" i="2"/>
  <c r="K414" i="2"/>
  <c r="L413" i="2"/>
  <c r="M413" i="2" s="1"/>
  <c r="H410" i="2"/>
  <c r="E405" i="2"/>
  <c r="E404" i="2"/>
  <c r="E403" i="2"/>
  <c r="E401" i="2"/>
  <c r="K400" i="2"/>
  <c r="E400" i="2"/>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C396" i="2"/>
  <c r="I395" i="2"/>
  <c r="F395" i="2"/>
  <c r="I390" i="2"/>
  <c r="F390" i="2"/>
  <c r="I385" i="2"/>
  <c r="F385" i="2"/>
  <c r="I381" i="2"/>
  <c r="I380" i="2"/>
  <c r="I379" i="2"/>
  <c r="I378" i="2"/>
  <c r="I377" i="2"/>
  <c r="K375" i="2"/>
  <c r="L375" i="2" s="1"/>
  <c r="M375" i="2" s="1"/>
  <c r="H375" i="2"/>
  <c r="C372" i="2"/>
  <c r="C369" i="2"/>
  <c r="K367" i="2"/>
  <c r="K366" i="2"/>
  <c r="H366" i="2"/>
  <c r="C360" i="2"/>
  <c r="J358" i="2"/>
  <c r="K358" i="2" s="1"/>
  <c r="L357" i="2"/>
  <c r="M357" i="2" s="1"/>
  <c r="J354" i="2"/>
  <c r="H354" i="2"/>
  <c r="E349" i="2"/>
  <c r="E345" i="2"/>
  <c r="K344" i="2"/>
  <c r="E344" i="2"/>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C340" i="2"/>
  <c r="I339" i="2"/>
  <c r="F339" i="2"/>
  <c r="I334" i="2"/>
  <c r="F334" i="2"/>
  <c r="I329" i="2"/>
  <c r="F329" i="2"/>
  <c r="I325" i="2"/>
  <c r="I324" i="2"/>
  <c r="I323" i="2"/>
  <c r="I322" i="2"/>
  <c r="I321" i="2"/>
  <c r="K319" i="2"/>
  <c r="L319" i="2" s="1"/>
  <c r="M319" i="2" s="1"/>
  <c r="H319" i="2"/>
  <c r="C316" i="2"/>
  <c r="C313" i="2"/>
  <c r="K311" i="2"/>
  <c r="H311" i="2"/>
  <c r="K310" i="2"/>
  <c r="H310" i="2"/>
  <c r="C304" i="2"/>
  <c r="J302" i="2"/>
  <c r="K302" i="2" s="1"/>
  <c r="L301" i="2"/>
  <c r="M301" i="2" s="1"/>
  <c r="J298" i="2"/>
  <c r="H298" i="2"/>
  <c r="E293" i="2"/>
  <c r="E289" i="2"/>
  <c r="K288" i="2"/>
  <c r="E288" i="2"/>
  <c r="C284" i="2"/>
  <c r="I283" i="2"/>
  <c r="F283" i="2"/>
  <c r="I278" i="2"/>
  <c r="F278" i="2"/>
  <c r="I273" i="2"/>
  <c r="F273" i="2"/>
  <c r="I269" i="2"/>
  <c r="I268" i="2"/>
  <c r="I267" i="2"/>
  <c r="I266" i="2"/>
  <c r="I265" i="2"/>
  <c r="K263" i="2"/>
  <c r="H263" i="2"/>
  <c r="C260" i="2"/>
  <c r="C257" i="2"/>
  <c r="K255" i="2"/>
  <c r="H255" i="2"/>
  <c r="K254" i="2"/>
  <c r="H254" i="2"/>
  <c r="C248" i="2"/>
  <c r="J246" i="2"/>
  <c r="K246" i="2" s="1"/>
  <c r="H246" i="2"/>
  <c r="L245" i="2"/>
  <c r="M245" i="2" s="1"/>
  <c r="J242" i="2"/>
  <c r="H242" i="2"/>
  <c r="E237" i="2"/>
  <c r="E236" i="2"/>
  <c r="E233" i="2"/>
  <c r="K232" i="2"/>
  <c r="E232" i="2"/>
  <c r="I227" i="2"/>
  <c r="F227" i="2"/>
  <c r="I222" i="2"/>
  <c r="F222" i="2"/>
  <c r="C218" i="2"/>
  <c r="I217" i="2"/>
  <c r="F217" i="2"/>
  <c r="I213" i="2"/>
  <c r="I835" i="2" s="1"/>
  <c r="I212" i="2"/>
  <c r="I788" i="2" s="1"/>
  <c r="I211" i="2"/>
  <c r="I787" i="2" s="1"/>
  <c r="I210" i="2"/>
  <c r="I786" i="2" s="1"/>
  <c r="I209" i="2"/>
  <c r="I785" i="2" s="1"/>
  <c r="K207" i="2"/>
  <c r="L207" i="2" s="1"/>
  <c r="M207" i="2" s="1"/>
  <c r="H207" i="2"/>
  <c r="C204" i="2"/>
  <c r="C201" i="2"/>
  <c r="K199" i="2"/>
  <c r="H199" i="2"/>
  <c r="K198" i="2"/>
  <c r="H198" i="2"/>
  <c r="C192" i="2"/>
  <c r="J190" i="2"/>
  <c r="K190" i="2" s="1"/>
  <c r="H190" i="2"/>
  <c r="L189" i="2"/>
  <c r="M189" i="2" s="1"/>
  <c r="F763" i="2"/>
  <c r="J186" i="2"/>
  <c r="F808" i="2"/>
  <c r="H808" i="2" s="1"/>
  <c r="E181" i="2"/>
  <c r="E180" i="2"/>
  <c r="E179" i="2"/>
  <c r="E177" i="2"/>
  <c r="K176" i="2"/>
  <c r="E176" i="2"/>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I171" i="2"/>
  <c r="F171" i="2"/>
  <c r="I166" i="2"/>
  <c r="F166" i="2"/>
  <c r="C162" i="2"/>
  <c r="I161" i="2"/>
  <c r="F161" i="2"/>
  <c r="I157" i="2"/>
  <c r="I743" i="2" s="1"/>
  <c r="I156" i="2"/>
  <c r="I742" i="2" s="1"/>
  <c r="I155" i="2"/>
  <c r="I741" i="2" s="1"/>
  <c r="I154" i="2"/>
  <c r="I740" i="2" s="1"/>
  <c r="I153" i="2"/>
  <c r="I739" i="2" s="1"/>
  <c r="K151" i="2"/>
  <c r="H151" i="2"/>
  <c r="C148" i="2"/>
  <c r="F687" i="4"/>
  <c r="C145" i="2"/>
  <c r="H143" i="2"/>
  <c r="K142" i="2"/>
  <c r="H142" i="2"/>
  <c r="C136" i="2"/>
  <c r="J134" i="2"/>
  <c r="H134" i="2"/>
  <c r="L133" i="2"/>
  <c r="M133" i="2" s="1"/>
  <c r="J130" i="2"/>
  <c r="H130" i="2"/>
  <c r="E125" i="2"/>
  <c r="E124" i="2"/>
  <c r="E123" i="2"/>
  <c r="E121" i="2"/>
  <c r="K120" i="2"/>
  <c r="E120" i="2"/>
  <c r="I115" i="2"/>
  <c r="F115" i="2"/>
  <c r="I110" i="2"/>
  <c r="F110" i="2"/>
  <c r="C106" i="2"/>
  <c r="I105" i="2"/>
  <c r="F105" i="2"/>
  <c r="I101" i="2"/>
  <c r="I651" i="2" s="1"/>
  <c r="I100" i="2"/>
  <c r="I650" i="2" s="1"/>
  <c r="I99" i="2"/>
  <c r="I603" i="2" s="1"/>
  <c r="I98" i="2"/>
  <c r="I602" i="2" s="1"/>
  <c r="I97" i="2"/>
  <c r="I601" i="2" s="1"/>
  <c r="K95" i="2"/>
  <c r="H95" i="2"/>
  <c r="C92" i="2"/>
  <c r="F641" i="4"/>
  <c r="F640" i="4"/>
  <c r="C89" i="2"/>
  <c r="H87" i="2"/>
  <c r="K86" i="2"/>
  <c r="H86" i="2"/>
  <c r="C80" i="2"/>
  <c r="J78" i="2"/>
  <c r="H78" i="2"/>
  <c r="L77" i="2"/>
  <c r="M77" i="2" s="1"/>
  <c r="J74" i="2"/>
  <c r="H74" i="2"/>
  <c r="E69" i="2"/>
  <c r="E68" i="2"/>
  <c r="E67" i="2"/>
  <c r="E65" i="2"/>
  <c r="K64" i="2"/>
  <c r="E64" i="2"/>
  <c r="A74" i="2" s="1"/>
  <c r="A75" i="2" s="1"/>
  <c r="A76" i="2" s="1"/>
  <c r="A77" i="2" s="1"/>
  <c r="H60" i="2"/>
  <c r="G60" i="2"/>
  <c r="I60" i="2" s="1"/>
  <c r="D60" i="2"/>
  <c r="B60" i="2"/>
  <c r="N59" i="2"/>
  <c r="K59" i="2"/>
  <c r="G59" i="2"/>
  <c r="L59" i="2" s="1"/>
  <c r="D59" i="2"/>
  <c r="B59" i="2"/>
  <c r="G58" i="2"/>
  <c r="O58" i="2" s="1"/>
  <c r="D58" i="2"/>
  <c r="B58" i="2"/>
  <c r="G57" i="2"/>
  <c r="I57" i="2" s="1"/>
  <c r="D57" i="2"/>
  <c r="B57" i="2"/>
  <c r="O56" i="2"/>
  <c r="L56" i="2"/>
  <c r="J56" i="2"/>
  <c r="G56" i="2"/>
  <c r="I56" i="2" s="1"/>
  <c r="D56" i="2"/>
  <c r="B56" i="2"/>
  <c r="G55" i="2"/>
  <c r="D55" i="2"/>
  <c r="B55" i="2"/>
  <c r="G54" i="2"/>
  <c r="D54" i="2"/>
  <c r="B54" i="2"/>
  <c r="G53" i="2"/>
  <c r="D53" i="2"/>
  <c r="B53" i="2"/>
  <c r="G52" i="2"/>
  <c r="D52" i="2"/>
  <c r="B52" i="2"/>
  <c r="G51" i="2"/>
  <c r="D51" i="2"/>
  <c r="B51" i="2"/>
  <c r="G50" i="2"/>
  <c r="D50" i="2"/>
  <c r="B50" i="2"/>
  <c r="G49" i="2"/>
  <c r="D49" i="2"/>
  <c r="B49" i="2"/>
  <c r="G48" i="2"/>
  <c r="D48" i="2"/>
  <c r="B48" i="2"/>
  <c r="G47" i="2"/>
  <c r="D47" i="2"/>
  <c r="B47" i="2"/>
  <c r="G46" i="2"/>
  <c r="D46" i="2"/>
  <c r="B46" i="2"/>
  <c r="G45" i="2"/>
  <c r="D45" i="2"/>
  <c r="B45" i="2"/>
  <c r="G44" i="2"/>
  <c r="D44" i="2"/>
  <c r="B44" i="2"/>
  <c r="G43" i="2"/>
  <c r="D43" i="2"/>
  <c r="B43" i="2"/>
  <c r="G42" i="2"/>
  <c r="D42" i="2"/>
  <c r="B42" i="2"/>
  <c r="G41" i="2"/>
  <c r="D41" i="2"/>
  <c r="B41" i="2"/>
  <c r="J35" i="2"/>
  <c r="C35" i="2"/>
  <c r="J34" i="2"/>
  <c r="C34" i="2"/>
  <c r="J33" i="2"/>
  <c r="C33" i="2"/>
  <c r="J32" i="2"/>
  <c r="C32" i="2"/>
  <c r="J31" i="2"/>
  <c r="C31" i="2"/>
  <c r="C30" i="2"/>
  <c r="C29" i="2"/>
  <c r="C28" i="2"/>
  <c r="C27" i="2"/>
  <c r="C26" i="2"/>
  <c r="C25" i="2"/>
  <c r="K512" i="2"/>
  <c r="E515" i="2"/>
  <c r="E459" i="2"/>
  <c r="G471" i="2" s="1"/>
  <c r="E458" i="2"/>
  <c r="G491" i="2" s="1"/>
  <c r="H491" i="2" s="1"/>
  <c r="E402" i="2"/>
  <c r="F417" i="2" s="1"/>
  <c r="E347" i="2"/>
  <c r="G355" i="2" s="1"/>
  <c r="E346" i="2"/>
  <c r="F361" i="2" s="1"/>
  <c r="E348" i="2"/>
  <c r="E291" i="2"/>
  <c r="E290" i="2"/>
  <c r="F305" i="2" s="1"/>
  <c r="E235" i="2"/>
  <c r="G258" i="2" s="1"/>
  <c r="E234" i="2"/>
  <c r="F249" i="2" s="1"/>
  <c r="E122" i="2"/>
  <c r="G157" i="2" s="1"/>
  <c r="H157" i="2" s="1"/>
  <c r="E66" i="2"/>
  <c r="J100" i="2" s="1"/>
  <c r="C452" i="1"/>
  <c r="I437" i="1"/>
  <c r="I436" i="1"/>
  <c r="K431" i="1"/>
  <c r="H431" i="1"/>
  <c r="C428" i="1"/>
  <c r="C425" i="1"/>
  <c r="K423" i="1"/>
  <c r="H423" i="1"/>
  <c r="K422" i="1"/>
  <c r="H422" i="1"/>
  <c r="C416" i="1"/>
  <c r="K414" i="1"/>
  <c r="H414" i="1"/>
  <c r="L413" i="1"/>
  <c r="M413" i="1" s="1"/>
  <c r="E405" i="1"/>
  <c r="E404" i="1"/>
  <c r="E401" i="1"/>
  <c r="E400" i="1"/>
  <c r="K446" i="1" s="1"/>
  <c r="C386" i="1"/>
  <c r="I381" i="1"/>
  <c r="I380" i="1"/>
  <c r="K375" i="1"/>
  <c r="H375" i="1"/>
  <c r="C372" i="1"/>
  <c r="C369" i="1"/>
  <c r="K367" i="1"/>
  <c r="H367" i="1"/>
  <c r="K366" i="1"/>
  <c r="H366" i="1"/>
  <c r="C360" i="1"/>
  <c r="K358" i="1"/>
  <c r="H358" i="1"/>
  <c r="L357" i="1"/>
  <c r="M357" i="1" s="1"/>
  <c r="E349" i="1"/>
  <c r="E348" i="1"/>
  <c r="E345" i="1"/>
  <c r="K344" i="1"/>
  <c r="E344" i="1"/>
  <c r="C330" i="1"/>
  <c r="I325" i="1"/>
  <c r="I324" i="1"/>
  <c r="K319" i="1"/>
  <c r="H319" i="1"/>
  <c r="C316" i="1"/>
  <c r="C313" i="1"/>
  <c r="K311" i="1"/>
  <c r="H311" i="1"/>
  <c r="K310" i="1"/>
  <c r="H310" i="1"/>
  <c r="C304" i="1"/>
  <c r="K302" i="1"/>
  <c r="H302" i="1"/>
  <c r="L301" i="1"/>
  <c r="M301" i="1" s="1"/>
  <c r="E293" i="1"/>
  <c r="E292" i="1"/>
  <c r="E291" i="1"/>
  <c r="E289" i="1"/>
  <c r="K288" i="1"/>
  <c r="E288" i="1"/>
  <c r="I269" i="1"/>
  <c r="I268" i="1"/>
  <c r="K263" i="1"/>
  <c r="H263" i="1"/>
  <c r="F259" i="1"/>
  <c r="F258" i="1"/>
  <c r="F256" i="1"/>
  <c r="K255" i="1"/>
  <c r="F255" i="1"/>
  <c r="H255" i="1" s="1"/>
  <c r="K254" i="1"/>
  <c r="F254" i="1"/>
  <c r="F253" i="1"/>
  <c r="F252" i="1"/>
  <c r="F251" i="1"/>
  <c r="F250" i="1"/>
  <c r="F247" i="1"/>
  <c r="J246" i="1"/>
  <c r="K246" i="1" s="1"/>
  <c r="F246" i="1"/>
  <c r="L245" i="1"/>
  <c r="M245" i="1" s="1"/>
  <c r="J242" i="1"/>
  <c r="E237" i="1"/>
  <c r="E233" i="1"/>
  <c r="K232" i="1"/>
  <c r="E232" i="1"/>
  <c r="C228" i="1"/>
  <c r="I213" i="1"/>
  <c r="I212" i="1"/>
  <c r="K207" i="1"/>
  <c r="H207" i="1"/>
  <c r="C204" i="1"/>
  <c r="C201" i="1"/>
  <c r="K199" i="1"/>
  <c r="H199" i="1"/>
  <c r="H198" i="1"/>
  <c r="C192" i="1"/>
  <c r="J190" i="1"/>
  <c r="K190" i="1" s="1"/>
  <c r="H190" i="1"/>
  <c r="L189" i="1"/>
  <c r="M189" i="1" s="1"/>
  <c r="J186" i="1"/>
  <c r="E181" i="1"/>
  <c r="E180" i="1"/>
  <c r="E177" i="1"/>
  <c r="K176" i="1"/>
  <c r="E176" i="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C162" i="1"/>
  <c r="I157" i="1"/>
  <c r="I585" i="1" s="1"/>
  <c r="I156" i="1"/>
  <c r="I584" i="1" s="1"/>
  <c r="K151" i="1"/>
  <c r="H151" i="1"/>
  <c r="C148" i="1"/>
  <c r="F575" i="3"/>
  <c r="F574" i="3"/>
  <c r="C145" i="1"/>
  <c r="K143" i="1"/>
  <c r="K142" i="1"/>
  <c r="H142" i="1"/>
  <c r="C136" i="1"/>
  <c r="J134" i="1"/>
  <c r="K134" i="1" s="1"/>
  <c r="H134" i="1"/>
  <c r="L133" i="1"/>
  <c r="M133" i="1" s="1"/>
  <c r="F559" i="1"/>
  <c r="J130" i="1"/>
  <c r="H130" i="1"/>
  <c r="E125" i="1"/>
  <c r="E124" i="1"/>
  <c r="E123" i="1"/>
  <c r="E121" i="1"/>
  <c r="K120" i="1"/>
  <c r="E120" i="1"/>
  <c r="C106" i="1"/>
  <c r="I101" i="1"/>
  <c r="I539" i="1" s="1"/>
  <c r="I100" i="1"/>
  <c r="I538" i="1" s="1"/>
  <c r="K95" i="1"/>
  <c r="H95" i="1"/>
  <c r="C92" i="1"/>
  <c r="C89" i="1"/>
  <c r="H87" i="1"/>
  <c r="K86" i="1"/>
  <c r="H86" i="1"/>
  <c r="C80" i="1"/>
  <c r="J78" i="1"/>
  <c r="H78" i="1"/>
  <c r="L77" i="1"/>
  <c r="M77" i="1" s="1"/>
  <c r="J74" i="1"/>
  <c r="E69" i="1"/>
  <c r="E68" i="1"/>
  <c r="E67" i="1"/>
  <c r="E65" i="1"/>
  <c r="K64" i="1"/>
  <c r="E64" i="1"/>
  <c r="A74" i="1" s="1"/>
  <c r="A75" i="1" s="1"/>
  <c r="A76" i="1" s="1"/>
  <c r="A77" i="1" s="1"/>
  <c r="G60" i="1"/>
  <c r="N60" i="1" s="1"/>
  <c r="D60" i="1"/>
  <c r="B60" i="1"/>
  <c r="G59" i="1"/>
  <c r="N59" i="1" s="1"/>
  <c r="D59" i="1"/>
  <c r="B59" i="1"/>
  <c r="G58" i="1"/>
  <c r="D58" i="1"/>
  <c r="B58" i="1"/>
  <c r="G57" i="1"/>
  <c r="L57" i="1" s="1"/>
  <c r="D57" i="1"/>
  <c r="B57" i="1"/>
  <c r="G56" i="1"/>
  <c r="J56" i="1" s="1"/>
  <c r="D56" i="1"/>
  <c r="B56" i="1"/>
  <c r="G55" i="1"/>
  <c r="J55" i="1" s="1"/>
  <c r="D55" i="1"/>
  <c r="B55" i="1"/>
  <c r="G54" i="1"/>
  <c r="H54" i="1" s="1"/>
  <c r="D54" i="1"/>
  <c r="B54" i="1"/>
  <c r="G53" i="1"/>
  <c r="H53" i="1" s="1"/>
  <c r="D53" i="1"/>
  <c r="B53" i="1"/>
  <c r="G49" i="1"/>
  <c r="D49" i="1"/>
  <c r="B49" i="1"/>
  <c r="G48" i="1"/>
  <c r="D48" i="1"/>
  <c r="B48" i="1"/>
  <c r="G47" i="1"/>
  <c r="D47" i="1"/>
  <c r="B47" i="1"/>
  <c r="G46" i="1"/>
  <c r="D46" i="1"/>
  <c r="B46" i="1"/>
  <c r="G45" i="1"/>
  <c r="D45" i="1"/>
  <c r="B45" i="1"/>
  <c r="G44" i="1"/>
  <c r="D44" i="1"/>
  <c r="B44" i="1"/>
  <c r="G43" i="1"/>
  <c r="D43" i="1"/>
  <c r="B43" i="1"/>
  <c r="G42" i="1"/>
  <c r="D42" i="1"/>
  <c r="B42" i="1"/>
  <c r="G41" i="1"/>
  <c r="D41" i="1"/>
  <c r="B41" i="1"/>
  <c r="C35" i="1"/>
  <c r="C34" i="1"/>
  <c r="C33" i="1"/>
  <c r="C32" i="1"/>
  <c r="C31" i="1"/>
  <c r="C30" i="1"/>
  <c r="C29" i="1"/>
  <c r="C28" i="1"/>
  <c r="C27" i="1"/>
  <c r="C26" i="1"/>
  <c r="C25" i="1"/>
  <c r="C24" i="1"/>
  <c r="J23" i="1"/>
  <c r="E461" i="1" s="1"/>
  <c r="J486" i="1" s="1"/>
  <c r="C23" i="1"/>
  <c r="K400" i="1"/>
  <c r="E403" i="1"/>
  <c r="J413" i="1" s="1"/>
  <c r="E347" i="1"/>
  <c r="J371" i="1" s="1"/>
  <c r="E346" i="1"/>
  <c r="I361" i="1" s="1"/>
  <c r="E290" i="1"/>
  <c r="F305" i="1" s="1"/>
  <c r="E235" i="1"/>
  <c r="J247" i="1" s="1"/>
  <c r="E234" i="1"/>
  <c r="I249" i="1" s="1"/>
  <c r="J249" i="1" s="1"/>
  <c r="K249" i="1" s="1"/>
  <c r="E236" i="1"/>
  <c r="E179" i="1"/>
  <c r="E178" i="1"/>
  <c r="I193" i="1" s="1"/>
  <c r="J193" i="1" s="1"/>
  <c r="K193" i="1" s="1"/>
  <c r="E122" i="1"/>
  <c r="J156" i="1" s="1"/>
  <c r="E66" i="1"/>
  <c r="F81" i="1" s="1"/>
  <c r="F473" i="1" s="1"/>
  <c r="I827" i="8" l="1"/>
  <c r="I827" i="10"/>
  <c r="I531" i="5"/>
  <c r="H628" i="3"/>
  <c r="L579" i="3"/>
  <c r="M579" i="3" s="1"/>
  <c r="H539" i="3"/>
  <c r="L487" i="3"/>
  <c r="M487" i="3" s="1"/>
  <c r="L599" i="4"/>
  <c r="M599" i="4" s="1"/>
  <c r="K770" i="8"/>
  <c r="H771" i="10"/>
  <c r="G560" i="5"/>
  <c r="J629" i="5"/>
  <c r="G536" i="5"/>
  <c r="H536" i="5" s="1"/>
  <c r="G572" i="5"/>
  <c r="G538" i="5"/>
  <c r="J538" i="5"/>
  <c r="G613" i="5"/>
  <c r="G539" i="5"/>
  <c r="G568" i="5"/>
  <c r="H568" i="5" s="1"/>
  <c r="J628" i="5"/>
  <c r="G771" i="4"/>
  <c r="J726" i="4"/>
  <c r="K726" i="4" s="1"/>
  <c r="G819" i="4"/>
  <c r="J605" i="4"/>
  <c r="K605" i="4" s="1"/>
  <c r="L605" i="4" s="1"/>
  <c r="M605" i="4" s="1"/>
  <c r="G741" i="4"/>
  <c r="J718" i="4"/>
  <c r="J730" i="4"/>
  <c r="G588" i="4"/>
  <c r="J719" i="4"/>
  <c r="G787" i="4"/>
  <c r="H787" i="4" s="1"/>
  <c r="G773" i="4"/>
  <c r="J788" i="4"/>
  <c r="K788" i="4" s="1"/>
  <c r="K634" i="4"/>
  <c r="G633" i="4"/>
  <c r="J634" i="4"/>
  <c r="G647" i="4"/>
  <c r="H647" i="4" s="1"/>
  <c r="J721" i="4"/>
  <c r="G818" i="4"/>
  <c r="H818" i="4" s="1"/>
  <c r="J580" i="4"/>
  <c r="J647" i="4"/>
  <c r="G471" i="3"/>
  <c r="J468" i="3"/>
  <c r="G515" i="3"/>
  <c r="J480" i="3"/>
  <c r="K480" i="3" s="1"/>
  <c r="G469" i="3"/>
  <c r="G493" i="3"/>
  <c r="H493" i="3" s="1"/>
  <c r="J471" i="3"/>
  <c r="G627" i="3"/>
  <c r="H627" i="3" s="1"/>
  <c r="G618" i="3"/>
  <c r="J628" i="3"/>
  <c r="J771" i="2"/>
  <c r="G818" i="2"/>
  <c r="G831" i="2"/>
  <c r="J767" i="2"/>
  <c r="G833" i="2"/>
  <c r="J817" i="2"/>
  <c r="K786" i="2"/>
  <c r="J770" i="2"/>
  <c r="J834" i="2"/>
  <c r="G772" i="2"/>
  <c r="H772" i="2" s="1"/>
  <c r="G813" i="2"/>
  <c r="H813" i="2" s="1"/>
  <c r="J786" i="2"/>
  <c r="G788" i="2"/>
  <c r="G633" i="10"/>
  <c r="J739" i="10"/>
  <c r="G625" i="10"/>
  <c r="J633" i="10"/>
  <c r="K633" i="10" s="1"/>
  <c r="J771" i="10"/>
  <c r="K771" i="10" s="1"/>
  <c r="J764" i="10"/>
  <c r="G626" i="10"/>
  <c r="K634" i="10"/>
  <c r="G785" i="10"/>
  <c r="H785" i="10" s="1"/>
  <c r="J634" i="10"/>
  <c r="G765" i="10"/>
  <c r="J772" i="10"/>
  <c r="K772" i="10" s="1"/>
  <c r="J785" i="10"/>
  <c r="J626" i="10"/>
  <c r="G647" i="10"/>
  <c r="H647" i="10" s="1"/>
  <c r="J822" i="10"/>
  <c r="J647" i="10"/>
  <c r="J765" i="10"/>
  <c r="G727" i="10"/>
  <c r="G787" i="10"/>
  <c r="H787" i="10" s="1"/>
  <c r="J627" i="10"/>
  <c r="J638" i="10"/>
  <c r="K638" i="10" s="1"/>
  <c r="G649" i="10"/>
  <c r="H649" i="10" s="1"/>
  <c r="J788" i="10"/>
  <c r="J650" i="10"/>
  <c r="H633" i="10"/>
  <c r="G651" i="10"/>
  <c r="H651" i="10" s="1"/>
  <c r="G725" i="10"/>
  <c r="H725" i="10" s="1"/>
  <c r="G467" i="9"/>
  <c r="H467" i="9" s="1"/>
  <c r="G489" i="9"/>
  <c r="J629" i="9"/>
  <c r="K629" i="9" s="1"/>
  <c r="J489" i="9"/>
  <c r="G630" i="9"/>
  <c r="H630" i="9" s="1"/>
  <c r="G468" i="9"/>
  <c r="G568" i="9"/>
  <c r="H568" i="9" s="1"/>
  <c r="G491" i="9"/>
  <c r="G631" i="9"/>
  <c r="H631" i="9" s="1"/>
  <c r="J492" i="9"/>
  <c r="G614" i="9"/>
  <c r="H614" i="9" s="1"/>
  <c r="J618" i="9"/>
  <c r="J614" i="9"/>
  <c r="K614" i="9" s="1"/>
  <c r="G475" i="9"/>
  <c r="J474" i="9"/>
  <c r="G604" i="8"/>
  <c r="J648" i="8"/>
  <c r="J764" i="8"/>
  <c r="G818" i="8"/>
  <c r="J604" i="8"/>
  <c r="J694" i="8"/>
  <c r="J788" i="8"/>
  <c r="J810" i="8"/>
  <c r="J627" i="8"/>
  <c r="G819" i="8"/>
  <c r="J650" i="8"/>
  <c r="J695" i="8"/>
  <c r="G718" i="8"/>
  <c r="G743" i="8"/>
  <c r="G789" i="8"/>
  <c r="H789" i="8" s="1"/>
  <c r="J811" i="8"/>
  <c r="G831" i="8"/>
  <c r="J696" i="8"/>
  <c r="J831" i="8"/>
  <c r="J822" i="8"/>
  <c r="J588" i="8"/>
  <c r="K588" i="8" s="1"/>
  <c r="L588" i="8" s="1"/>
  <c r="M588" i="8" s="1"/>
  <c r="G601" i="8"/>
  <c r="H601" i="8" s="1"/>
  <c r="J638" i="8"/>
  <c r="K638" i="8" s="1"/>
  <c r="G834" i="8"/>
  <c r="G587" i="8"/>
  <c r="J601" i="8"/>
  <c r="G771" i="8"/>
  <c r="H771" i="8" s="1"/>
  <c r="J771" i="8"/>
  <c r="K771" i="8" s="1"/>
  <c r="J816" i="8"/>
  <c r="K816" i="8" s="1"/>
  <c r="J834" i="8"/>
  <c r="G679" i="8"/>
  <c r="H679" i="8" s="1"/>
  <c r="J602" i="8"/>
  <c r="K602" i="8" s="1"/>
  <c r="G625" i="8"/>
  <c r="J634" i="8"/>
  <c r="G763" i="8"/>
  <c r="G785" i="8"/>
  <c r="G809" i="8"/>
  <c r="G835" i="8"/>
  <c r="H835" i="8" s="1"/>
  <c r="G635" i="8"/>
  <c r="J680" i="8"/>
  <c r="K680" i="8" s="1"/>
  <c r="J719" i="8"/>
  <c r="J817" i="8"/>
  <c r="J522" i="7"/>
  <c r="J535" i="7"/>
  <c r="J607" i="7"/>
  <c r="J469" i="7"/>
  <c r="G536" i="7"/>
  <c r="H536" i="7" s="1"/>
  <c r="G538" i="7"/>
  <c r="H538" i="7" s="1"/>
  <c r="G491" i="7"/>
  <c r="H491" i="7" s="1"/>
  <c r="J539" i="7"/>
  <c r="K539" i="7" s="1"/>
  <c r="J696" i="6"/>
  <c r="J638" i="6"/>
  <c r="K638" i="6" s="1"/>
  <c r="G649" i="6"/>
  <c r="H649" i="6" s="1"/>
  <c r="G767" i="6"/>
  <c r="J592" i="6"/>
  <c r="J604" i="6"/>
  <c r="K604" i="6" s="1"/>
  <c r="G833" i="6"/>
  <c r="J580" i="6"/>
  <c r="J650" i="6"/>
  <c r="J651" i="6"/>
  <c r="G787" i="6"/>
  <c r="G633" i="6"/>
  <c r="H633" i="6" s="1"/>
  <c r="G587" i="6"/>
  <c r="H587" i="6" s="1"/>
  <c r="G583" i="6"/>
  <c r="G601" i="6"/>
  <c r="H601" i="6" s="1"/>
  <c r="J588" i="6"/>
  <c r="K588" i="6" s="1"/>
  <c r="J634" i="6"/>
  <c r="G647" i="6"/>
  <c r="H647" i="6" s="1"/>
  <c r="J680" i="6"/>
  <c r="K680" i="6" s="1"/>
  <c r="G813" i="6"/>
  <c r="K678" i="8"/>
  <c r="H730" i="4"/>
  <c r="I361" i="5"/>
  <c r="G252" i="9"/>
  <c r="H252" i="9" s="1"/>
  <c r="I249" i="9"/>
  <c r="J249" i="9" s="1"/>
  <c r="K249" i="9" s="1"/>
  <c r="G318" i="10"/>
  <c r="H318" i="10" s="1"/>
  <c r="F305" i="10"/>
  <c r="I305" i="10"/>
  <c r="J305" i="10" s="1"/>
  <c r="K305" i="10" s="1"/>
  <c r="I417" i="6"/>
  <c r="I473" i="8"/>
  <c r="J473" i="8" s="1"/>
  <c r="K473" i="8" s="1"/>
  <c r="L534" i="8"/>
  <c r="M534" i="8" s="1"/>
  <c r="G542" i="8"/>
  <c r="H542" i="8" s="1"/>
  <c r="I529" i="8"/>
  <c r="J529" i="8" s="1"/>
  <c r="K529" i="8" s="1"/>
  <c r="G374" i="10"/>
  <c r="H374" i="10" s="1"/>
  <c r="F361" i="10"/>
  <c r="I361" i="10"/>
  <c r="J361" i="10" s="1"/>
  <c r="K361" i="10" s="1"/>
  <c r="F193" i="5"/>
  <c r="G193" i="5" s="1"/>
  <c r="H193" i="5" s="1"/>
  <c r="I193" i="5"/>
  <c r="J193" i="5" s="1"/>
  <c r="K193" i="5" s="1"/>
  <c r="I417" i="10"/>
  <c r="J308" i="6"/>
  <c r="K308" i="6" s="1"/>
  <c r="I305" i="6"/>
  <c r="J305" i="6" s="1"/>
  <c r="K305" i="6" s="1"/>
  <c r="G430" i="7"/>
  <c r="H430" i="7" s="1"/>
  <c r="I417" i="7"/>
  <c r="J417" i="7" s="1"/>
  <c r="K417" i="7" s="1"/>
  <c r="G262" i="8"/>
  <c r="H262" i="8" s="1"/>
  <c r="I249" i="8"/>
  <c r="J249" i="8" s="1"/>
  <c r="K249" i="8" s="1"/>
  <c r="I417" i="8"/>
  <c r="J417" i="8" s="1"/>
  <c r="K417" i="8" s="1"/>
  <c r="G430" i="10"/>
  <c r="H430" i="10" s="1"/>
  <c r="F417" i="10"/>
  <c r="G318" i="8"/>
  <c r="H318" i="8" s="1"/>
  <c r="I305" i="8"/>
  <c r="J305" i="8" s="1"/>
  <c r="K305" i="8" s="1"/>
  <c r="G486" i="10"/>
  <c r="H486" i="10" s="1"/>
  <c r="F473" i="10"/>
  <c r="J196" i="7"/>
  <c r="K196" i="7" s="1"/>
  <c r="I193" i="7"/>
  <c r="J193" i="7" s="1"/>
  <c r="K193" i="7" s="1"/>
  <c r="G364" i="8"/>
  <c r="H364" i="8" s="1"/>
  <c r="I361" i="8"/>
  <c r="J361" i="8" s="1"/>
  <c r="K361" i="8" s="1"/>
  <c r="G206" i="10"/>
  <c r="H206" i="10" s="1"/>
  <c r="F193" i="10"/>
  <c r="G542" i="10"/>
  <c r="H542" i="10" s="1"/>
  <c r="F529" i="10"/>
  <c r="I529" i="10"/>
  <c r="J529" i="10" s="1"/>
  <c r="K529" i="10" s="1"/>
  <c r="L310" i="6"/>
  <c r="M310" i="6" s="1"/>
  <c r="I473" i="6"/>
  <c r="I361" i="9"/>
  <c r="G262" i="10"/>
  <c r="H262" i="10" s="1"/>
  <c r="F249" i="10"/>
  <c r="I249" i="10"/>
  <c r="J249" i="10" s="1"/>
  <c r="K249" i="10" s="1"/>
  <c r="I473" i="10"/>
  <c r="G430" i="5"/>
  <c r="H430" i="5" s="1"/>
  <c r="I417" i="5"/>
  <c r="J417" i="5" s="1"/>
  <c r="K417" i="5" s="1"/>
  <c r="L478" i="10"/>
  <c r="M478" i="10" s="1"/>
  <c r="L479" i="10"/>
  <c r="M479" i="10" s="1"/>
  <c r="L422" i="10"/>
  <c r="M422" i="10" s="1"/>
  <c r="L367" i="10"/>
  <c r="M367" i="10" s="1"/>
  <c r="L423" i="9"/>
  <c r="M423" i="9" s="1"/>
  <c r="L311" i="9"/>
  <c r="M311" i="9" s="1"/>
  <c r="L254" i="9"/>
  <c r="M254" i="9" s="1"/>
  <c r="L198" i="9"/>
  <c r="M198" i="9" s="1"/>
  <c r="H475" i="9"/>
  <c r="H818" i="8"/>
  <c r="H587" i="8"/>
  <c r="L534" i="6"/>
  <c r="M534" i="6" s="1"/>
  <c r="L479" i="6"/>
  <c r="M479" i="6" s="1"/>
  <c r="L423" i="6"/>
  <c r="M423" i="6" s="1"/>
  <c r="H613" i="5"/>
  <c r="I627" i="5"/>
  <c r="I137" i="5"/>
  <c r="I831" i="6"/>
  <c r="I489" i="7"/>
  <c r="I81" i="7"/>
  <c r="I739" i="6"/>
  <c r="I137" i="6"/>
  <c r="I601" i="8"/>
  <c r="I81" i="8"/>
  <c r="I305" i="9"/>
  <c r="I739" i="10"/>
  <c r="I137" i="10"/>
  <c r="I305" i="5"/>
  <c r="I305" i="7"/>
  <c r="I627" i="9"/>
  <c r="I137" i="9"/>
  <c r="I627" i="7"/>
  <c r="I137" i="7"/>
  <c r="I647" i="10"/>
  <c r="I81" i="10"/>
  <c r="I785" i="8"/>
  <c r="I193" i="8"/>
  <c r="I361" i="7"/>
  <c r="I693" i="8"/>
  <c r="I137" i="8"/>
  <c r="I785" i="10"/>
  <c r="K785" i="10" s="1"/>
  <c r="L785" i="10" s="1"/>
  <c r="M785" i="10" s="1"/>
  <c r="I193" i="10"/>
  <c r="I489" i="9"/>
  <c r="I81" i="9"/>
  <c r="L774" i="10"/>
  <c r="M774" i="10" s="1"/>
  <c r="K817" i="8"/>
  <c r="L142" i="8"/>
  <c r="M142" i="8" s="1"/>
  <c r="K634" i="8"/>
  <c r="K474" i="9"/>
  <c r="K592" i="6"/>
  <c r="K684" i="6"/>
  <c r="L254" i="6"/>
  <c r="M254" i="6" s="1"/>
  <c r="L255" i="3"/>
  <c r="M255" i="3" s="1"/>
  <c r="L246" i="2"/>
  <c r="M246" i="2" s="1"/>
  <c r="L535" i="4"/>
  <c r="M535" i="4" s="1"/>
  <c r="L414" i="4"/>
  <c r="M414" i="4" s="1"/>
  <c r="K562" i="3"/>
  <c r="K562" i="1"/>
  <c r="L366" i="3"/>
  <c r="M366" i="3" s="1"/>
  <c r="L617" i="3"/>
  <c r="M617" i="3" s="1"/>
  <c r="G150" i="5"/>
  <c r="H150" i="5" s="1"/>
  <c r="G318" i="9"/>
  <c r="H318" i="9" s="1"/>
  <c r="I825" i="6"/>
  <c r="I621" i="5"/>
  <c r="I575" i="7"/>
  <c r="F137" i="4"/>
  <c r="I249" i="4"/>
  <c r="J249" i="4" s="1"/>
  <c r="K249" i="4" s="1"/>
  <c r="G317" i="9"/>
  <c r="H317" i="9" s="1"/>
  <c r="G94" i="10"/>
  <c r="H94" i="10" s="1"/>
  <c r="F193" i="1"/>
  <c r="G193" i="1" s="1"/>
  <c r="H193" i="1" s="1"/>
  <c r="I137" i="1"/>
  <c r="F137" i="3"/>
  <c r="I305" i="4"/>
  <c r="J305" i="4" s="1"/>
  <c r="K305" i="4" s="1"/>
  <c r="G317" i="8"/>
  <c r="H317" i="8" s="1"/>
  <c r="G486" i="8"/>
  <c r="H486" i="8" s="1"/>
  <c r="G317" i="10"/>
  <c r="H317" i="10" s="1"/>
  <c r="G485" i="10"/>
  <c r="H485" i="10" s="1"/>
  <c r="I473" i="2"/>
  <c r="F193" i="3"/>
  <c r="I361" i="4"/>
  <c r="J361" i="4" s="1"/>
  <c r="K361" i="4" s="1"/>
  <c r="G149" i="8"/>
  <c r="H149" i="8" s="1"/>
  <c r="I81" i="1"/>
  <c r="I417" i="2"/>
  <c r="J417" i="2" s="1"/>
  <c r="K417" i="2" s="1"/>
  <c r="F249" i="3"/>
  <c r="G249" i="3" s="1"/>
  <c r="H249" i="3" s="1"/>
  <c r="L249" i="3" s="1"/>
  <c r="M249" i="3" s="1"/>
  <c r="I81" i="3"/>
  <c r="I417" i="4"/>
  <c r="J417" i="4" s="1"/>
  <c r="K417" i="4" s="1"/>
  <c r="G149" i="5"/>
  <c r="H149" i="5" s="1"/>
  <c r="G541" i="8"/>
  <c r="H541" i="8" s="1"/>
  <c r="G149" i="10"/>
  <c r="H149" i="10" s="1"/>
  <c r="F361" i="1"/>
  <c r="I137" i="2"/>
  <c r="I361" i="2"/>
  <c r="J361" i="2" s="1"/>
  <c r="K361" i="2" s="1"/>
  <c r="F305" i="3"/>
  <c r="I473" i="4"/>
  <c r="G150" i="8"/>
  <c r="H150" i="8" s="1"/>
  <c r="F137" i="2"/>
  <c r="F473" i="2"/>
  <c r="I305" i="2"/>
  <c r="J305" i="2" s="1"/>
  <c r="K305" i="2" s="1"/>
  <c r="F361" i="3"/>
  <c r="I529" i="4"/>
  <c r="J529" i="4" s="1"/>
  <c r="K529" i="4" s="1"/>
  <c r="G205" i="7"/>
  <c r="H205" i="7" s="1"/>
  <c r="G429" i="7"/>
  <c r="H429" i="7" s="1"/>
  <c r="G541" i="10"/>
  <c r="H541" i="10" s="1"/>
  <c r="I249" i="2"/>
  <c r="J249" i="2" s="1"/>
  <c r="K249" i="2" s="1"/>
  <c r="F417" i="3"/>
  <c r="G373" i="8"/>
  <c r="H373" i="8" s="1"/>
  <c r="G205" i="5"/>
  <c r="H205" i="5" s="1"/>
  <c r="G206" i="7"/>
  <c r="H206" i="7" s="1"/>
  <c r="G205" i="8"/>
  <c r="H205" i="8" s="1"/>
  <c r="G93" i="8"/>
  <c r="H93" i="8" s="1"/>
  <c r="G205" i="10"/>
  <c r="H205" i="10" s="1"/>
  <c r="G373" i="10"/>
  <c r="H373" i="10" s="1"/>
  <c r="G374" i="8"/>
  <c r="H374" i="8" s="1"/>
  <c r="G206" i="5"/>
  <c r="H206" i="5" s="1"/>
  <c r="G429" i="5"/>
  <c r="H429" i="5" s="1"/>
  <c r="I305" i="1"/>
  <c r="J305" i="1" s="1"/>
  <c r="K305" i="1" s="1"/>
  <c r="I137" i="3"/>
  <c r="F361" i="4"/>
  <c r="G361" i="4" s="1"/>
  <c r="H361" i="4" s="1"/>
  <c r="G206" i="8"/>
  <c r="H206" i="8" s="1"/>
  <c r="G429" i="8"/>
  <c r="H429" i="8" s="1"/>
  <c r="G269" i="1"/>
  <c r="G261" i="10"/>
  <c r="H261" i="10" s="1"/>
  <c r="G429" i="10"/>
  <c r="H429" i="10" s="1"/>
  <c r="G261" i="8"/>
  <c r="H261" i="8" s="1"/>
  <c r="F193" i="4"/>
  <c r="I193" i="4"/>
  <c r="L422" i="2"/>
  <c r="M422" i="2" s="1"/>
  <c r="I736" i="10"/>
  <c r="I531" i="9"/>
  <c r="I597" i="8"/>
  <c r="I689" i="8"/>
  <c r="I623" i="7"/>
  <c r="L367" i="4"/>
  <c r="M367" i="4" s="1"/>
  <c r="I810" i="4"/>
  <c r="I811" i="4"/>
  <c r="I725" i="4"/>
  <c r="L682" i="4"/>
  <c r="M682" i="4" s="1"/>
  <c r="I728" i="4"/>
  <c r="K728" i="4" s="1"/>
  <c r="L728" i="4" s="1"/>
  <c r="M728" i="4" s="1"/>
  <c r="L366" i="4"/>
  <c r="M366" i="4" s="1"/>
  <c r="F781" i="4"/>
  <c r="F775" i="4"/>
  <c r="H775" i="4" s="1"/>
  <c r="H199" i="4"/>
  <c r="H198" i="4"/>
  <c r="L198" i="4" s="1"/>
  <c r="M198" i="4" s="1"/>
  <c r="F810" i="4"/>
  <c r="F811" i="4"/>
  <c r="F821" i="4"/>
  <c r="H821" i="4" s="1"/>
  <c r="L821" i="4" s="1"/>
  <c r="M821" i="4" s="1"/>
  <c r="F828" i="4"/>
  <c r="L142" i="4"/>
  <c r="M142" i="4" s="1"/>
  <c r="H680" i="4"/>
  <c r="F718" i="4"/>
  <c r="F719" i="4"/>
  <c r="F732" i="4"/>
  <c r="F634" i="4"/>
  <c r="H634" i="4" s="1"/>
  <c r="I606" i="3"/>
  <c r="I468" i="3"/>
  <c r="K471" i="3"/>
  <c r="L199" i="3"/>
  <c r="M199" i="3" s="1"/>
  <c r="H614" i="3"/>
  <c r="F606" i="3"/>
  <c r="L616" i="3"/>
  <c r="M616" i="3" s="1"/>
  <c r="L571" i="3"/>
  <c r="M571" i="3" s="1"/>
  <c r="F471" i="3"/>
  <c r="H471" i="3" s="1"/>
  <c r="L255" i="2"/>
  <c r="M255" i="2" s="1"/>
  <c r="I764" i="2"/>
  <c r="F675" i="4"/>
  <c r="F770" i="2"/>
  <c r="F776" i="2"/>
  <c r="H680" i="2"/>
  <c r="F672" i="2"/>
  <c r="F625" i="2"/>
  <c r="F627" i="2"/>
  <c r="F528" i="1"/>
  <c r="F612" i="1"/>
  <c r="K517" i="1"/>
  <c r="F575" i="1"/>
  <c r="F513" i="1"/>
  <c r="F514" i="1"/>
  <c r="F469" i="1"/>
  <c r="F617" i="1"/>
  <c r="H617" i="1" s="1"/>
  <c r="L617" i="1" s="1"/>
  <c r="M617" i="1" s="1"/>
  <c r="H143" i="1"/>
  <c r="L143" i="1" s="1"/>
  <c r="M143" i="1" s="1"/>
  <c r="F618" i="1"/>
  <c r="K486" i="1"/>
  <c r="K526" i="1"/>
  <c r="F517" i="3"/>
  <c r="I469" i="1"/>
  <c r="L134" i="1"/>
  <c r="M134" i="1" s="1"/>
  <c r="I640" i="4"/>
  <c r="I641" i="4"/>
  <c r="I594" i="6"/>
  <c r="I595" i="6"/>
  <c r="I594" i="10"/>
  <c r="I595" i="10"/>
  <c r="F147" i="8"/>
  <c r="F687" i="8" s="1"/>
  <c r="I529" i="3"/>
  <c r="I483" i="7"/>
  <c r="I733" i="8"/>
  <c r="I732" i="2"/>
  <c r="I574" i="5"/>
  <c r="I824" i="6"/>
  <c r="F824" i="4"/>
  <c r="I733" i="2"/>
  <c r="I686" i="10"/>
  <c r="F203" i="10"/>
  <c r="F779" i="10" s="1"/>
  <c r="I732" i="4"/>
  <c r="I778" i="4"/>
  <c r="I529" i="7"/>
  <c r="F146" i="8"/>
  <c r="F732" i="8" s="1"/>
  <c r="F620" i="5"/>
  <c r="I529" i="5"/>
  <c r="I687" i="4"/>
  <c r="I687" i="10"/>
  <c r="F146" i="9"/>
  <c r="F620" i="9" s="1"/>
  <c r="F146" i="10"/>
  <c r="F686" i="10" s="1"/>
  <c r="I482" i="5"/>
  <c r="I779" i="4"/>
  <c r="I687" i="8"/>
  <c r="I528" i="3"/>
  <c r="I482" i="7"/>
  <c r="I732" i="8"/>
  <c r="I778" i="8"/>
  <c r="I528" i="5"/>
  <c r="F147" i="9"/>
  <c r="F621" i="9" s="1"/>
  <c r="F202" i="10"/>
  <c r="F778" i="10" s="1"/>
  <c r="I483" i="5"/>
  <c r="I620" i="3"/>
  <c r="I732" i="6"/>
  <c r="I825" i="8"/>
  <c r="I482" i="9"/>
  <c r="F90" i="9"/>
  <c r="F482" i="9" s="1"/>
  <c r="I686" i="2"/>
  <c r="I483" i="9"/>
  <c r="I778" i="10"/>
  <c r="I825" i="10"/>
  <c r="L820" i="10"/>
  <c r="M820" i="10" s="1"/>
  <c r="L198" i="10"/>
  <c r="M198" i="10" s="1"/>
  <c r="L590" i="10"/>
  <c r="M590" i="10" s="1"/>
  <c r="L774" i="4"/>
  <c r="M774" i="4" s="1"/>
  <c r="L590" i="4"/>
  <c r="M590" i="4" s="1"/>
  <c r="L728" i="10"/>
  <c r="M728" i="10" s="1"/>
  <c r="L682" i="6"/>
  <c r="M682" i="6" s="1"/>
  <c r="I733" i="6"/>
  <c r="H538" i="5"/>
  <c r="I493" i="7"/>
  <c r="H539" i="5"/>
  <c r="I789" i="2"/>
  <c r="I631" i="7"/>
  <c r="I742" i="4"/>
  <c r="I789" i="4"/>
  <c r="H649" i="4"/>
  <c r="H741" i="8"/>
  <c r="H787" i="8"/>
  <c r="H603" i="4"/>
  <c r="H741" i="4"/>
  <c r="H833" i="6"/>
  <c r="I537" i="9"/>
  <c r="H491" i="9"/>
  <c r="H787" i="6"/>
  <c r="H831" i="8"/>
  <c r="H601" i="4"/>
  <c r="H831" i="2"/>
  <c r="H489" i="9"/>
  <c r="F624" i="2"/>
  <c r="H624" i="2" s="1"/>
  <c r="F809" i="2"/>
  <c r="J144" i="2"/>
  <c r="K144" i="2" s="1"/>
  <c r="F670" i="2"/>
  <c r="H670" i="2" s="1"/>
  <c r="F716" i="2"/>
  <c r="H716" i="2" s="1"/>
  <c r="H74" i="1"/>
  <c r="H186" i="2"/>
  <c r="F762" i="2"/>
  <c r="H762" i="2" s="1"/>
  <c r="F578" i="2"/>
  <c r="H578" i="2" s="1"/>
  <c r="I535" i="7"/>
  <c r="K535" i="7" s="1"/>
  <c r="I831" i="10"/>
  <c r="K696" i="10"/>
  <c r="G579" i="10"/>
  <c r="H579" i="10" s="1"/>
  <c r="G675" i="10"/>
  <c r="I788" i="10"/>
  <c r="G810" i="10"/>
  <c r="G817" i="10"/>
  <c r="H817" i="10" s="1"/>
  <c r="J831" i="10"/>
  <c r="K831" i="10" s="1"/>
  <c r="G601" i="10"/>
  <c r="H601" i="10" s="1"/>
  <c r="I649" i="10"/>
  <c r="G697" i="10"/>
  <c r="J718" i="10"/>
  <c r="I740" i="10"/>
  <c r="G580" i="10"/>
  <c r="G587" i="10"/>
  <c r="H587" i="10" s="1"/>
  <c r="J592" i="10"/>
  <c r="K592" i="10" s="1"/>
  <c r="I601" i="10"/>
  <c r="G635" i="10"/>
  <c r="J649" i="10"/>
  <c r="I697" i="10"/>
  <c r="J725" i="10"/>
  <c r="K725" i="10" s="1"/>
  <c r="K786" i="10"/>
  <c r="J810" i="10"/>
  <c r="I832" i="10"/>
  <c r="K329" i="10"/>
  <c r="I58" i="10"/>
  <c r="J601" i="10"/>
  <c r="J629" i="10"/>
  <c r="G671" i="10"/>
  <c r="G693" i="10"/>
  <c r="H693" i="10" s="1"/>
  <c r="G719" i="10"/>
  <c r="G741" i="10"/>
  <c r="H741" i="10" s="1"/>
  <c r="G767" i="10"/>
  <c r="G789" i="10"/>
  <c r="H789" i="10" s="1"/>
  <c r="J817" i="10"/>
  <c r="K817" i="10" s="1"/>
  <c r="J580" i="10"/>
  <c r="K648" i="10"/>
  <c r="J684" i="10"/>
  <c r="K684" i="10" s="1"/>
  <c r="I693" i="10"/>
  <c r="I741" i="10"/>
  <c r="I789" i="10"/>
  <c r="G811" i="10"/>
  <c r="G833" i="10"/>
  <c r="H833" i="10" s="1"/>
  <c r="L86" i="10"/>
  <c r="M86" i="10" s="1"/>
  <c r="J587" i="10"/>
  <c r="K587" i="10" s="1"/>
  <c r="I602" i="10"/>
  <c r="L636" i="10"/>
  <c r="M636" i="10" s="1"/>
  <c r="G672" i="10"/>
  <c r="G679" i="10"/>
  <c r="H679" i="10" s="1"/>
  <c r="J693" i="10"/>
  <c r="J719" i="10"/>
  <c r="J726" i="10"/>
  <c r="K726" i="10" s="1"/>
  <c r="J741" i="10"/>
  <c r="I833" i="10"/>
  <c r="L263" i="10"/>
  <c r="M263" i="10" s="1"/>
  <c r="J776" i="10"/>
  <c r="J811" i="10"/>
  <c r="J818" i="10"/>
  <c r="K818" i="10" s="1"/>
  <c r="J833" i="10"/>
  <c r="N59" i="10"/>
  <c r="L207" i="10"/>
  <c r="M207" i="10" s="1"/>
  <c r="K588" i="10"/>
  <c r="G603" i="10"/>
  <c r="H603" i="10" s="1"/>
  <c r="J672" i="10"/>
  <c r="I742" i="10"/>
  <c r="K742" i="10" s="1"/>
  <c r="G819" i="10"/>
  <c r="J581" i="10"/>
  <c r="J588" i="10"/>
  <c r="J679" i="10"/>
  <c r="K679" i="10" s="1"/>
  <c r="J721" i="10"/>
  <c r="J742" i="10"/>
  <c r="K739" i="10"/>
  <c r="L739" i="10" s="1"/>
  <c r="M739" i="10" s="1"/>
  <c r="J56" i="10"/>
  <c r="J603" i="10"/>
  <c r="K603" i="10" s="1"/>
  <c r="G673" i="10"/>
  <c r="G695" i="10"/>
  <c r="H695" i="10" s="1"/>
  <c r="K740" i="10"/>
  <c r="J813" i="10"/>
  <c r="M56" i="10"/>
  <c r="G589" i="10"/>
  <c r="K604" i="10"/>
  <c r="K680" i="10"/>
  <c r="G721" i="10"/>
  <c r="G743" i="10"/>
  <c r="H743" i="10" s="1"/>
  <c r="G835" i="10"/>
  <c r="H835" i="10" s="1"/>
  <c r="N56" i="10"/>
  <c r="J583" i="10"/>
  <c r="J604" i="10"/>
  <c r="K647" i="10"/>
  <c r="J673" i="10"/>
  <c r="J680" i="10"/>
  <c r="K834" i="10"/>
  <c r="O56" i="10"/>
  <c r="K602" i="10"/>
  <c r="G681" i="10"/>
  <c r="J695" i="10"/>
  <c r="K695" i="10" s="1"/>
  <c r="L695" i="10" s="1"/>
  <c r="M695" i="10" s="1"/>
  <c r="K694" i="10"/>
  <c r="G583" i="10"/>
  <c r="G605" i="10"/>
  <c r="H605" i="10" s="1"/>
  <c r="G717" i="10"/>
  <c r="H717" i="10" s="1"/>
  <c r="G739" i="10"/>
  <c r="H739" i="10" s="1"/>
  <c r="L682" i="10"/>
  <c r="M682" i="10" s="1"/>
  <c r="J696" i="10"/>
  <c r="L311" i="10"/>
  <c r="M311" i="10" s="1"/>
  <c r="G627" i="10"/>
  <c r="J675" i="10"/>
  <c r="J730" i="10"/>
  <c r="K730" i="10" s="1"/>
  <c r="G773" i="10"/>
  <c r="J787" i="10"/>
  <c r="K787" i="10" s="1"/>
  <c r="G809" i="10"/>
  <c r="G831" i="10"/>
  <c r="H831" i="10" s="1"/>
  <c r="K604" i="8"/>
  <c r="L604" i="8" s="1"/>
  <c r="M604" i="8" s="1"/>
  <c r="K696" i="8"/>
  <c r="L696" i="8" s="1"/>
  <c r="M696" i="8" s="1"/>
  <c r="K56" i="8"/>
  <c r="N59" i="8"/>
  <c r="L423" i="8"/>
  <c r="M423" i="8" s="1"/>
  <c r="H604" i="8"/>
  <c r="K632" i="8"/>
  <c r="K650" i="8"/>
  <c r="I786" i="8"/>
  <c r="H834" i="8"/>
  <c r="F641" i="10"/>
  <c r="M56" i="8"/>
  <c r="G638" i="8"/>
  <c r="H638" i="8" s="1"/>
  <c r="G672" i="8"/>
  <c r="G697" i="8"/>
  <c r="H697" i="8" s="1"/>
  <c r="G739" i="8"/>
  <c r="H739" i="8" s="1"/>
  <c r="I743" i="8"/>
  <c r="G772" i="8"/>
  <c r="H772" i="8" s="1"/>
  <c r="J786" i="8"/>
  <c r="I834" i="8"/>
  <c r="K834" i="8" s="1"/>
  <c r="N56" i="8"/>
  <c r="G579" i="8"/>
  <c r="H579" i="8" s="1"/>
  <c r="J586" i="8"/>
  <c r="K586" i="8" s="1"/>
  <c r="G626" i="8"/>
  <c r="G651" i="8"/>
  <c r="H651" i="8" s="1"/>
  <c r="J718" i="8"/>
  <c r="J725" i="8"/>
  <c r="K725" i="8" s="1"/>
  <c r="J730" i="8"/>
  <c r="K730" i="8" s="1"/>
  <c r="L730" i="8" s="1"/>
  <c r="M730" i="8" s="1"/>
  <c r="I739" i="8"/>
  <c r="J765" i="8"/>
  <c r="G592" i="8"/>
  <c r="H592" i="8" s="1"/>
  <c r="J672" i="8"/>
  <c r="J679" i="8"/>
  <c r="K679" i="8" s="1"/>
  <c r="J684" i="8"/>
  <c r="K684" i="8" s="1"/>
  <c r="L684" i="8" s="1"/>
  <c r="M684" i="8" s="1"/>
  <c r="G693" i="8"/>
  <c r="H693" i="8" s="1"/>
  <c r="J739" i="8"/>
  <c r="I787" i="8"/>
  <c r="H833" i="8"/>
  <c r="G580" i="8"/>
  <c r="J626" i="8"/>
  <c r="J633" i="8"/>
  <c r="K633" i="8" s="1"/>
  <c r="G647" i="8"/>
  <c r="H647" i="8" s="1"/>
  <c r="G726" i="8"/>
  <c r="H726" i="8" s="1"/>
  <c r="J772" i="8"/>
  <c r="K772" i="8" s="1"/>
  <c r="J787" i="8"/>
  <c r="H817" i="8"/>
  <c r="L817" i="8" s="1"/>
  <c r="M817" i="8" s="1"/>
  <c r="F594" i="10"/>
  <c r="L95" i="8"/>
  <c r="M95" i="8" s="1"/>
  <c r="G605" i="8"/>
  <c r="H605" i="8" s="1"/>
  <c r="I647" i="8"/>
  <c r="G680" i="8"/>
  <c r="H680" i="8" s="1"/>
  <c r="J693" i="8"/>
  <c r="I740" i="8"/>
  <c r="J767" i="8"/>
  <c r="I835" i="8"/>
  <c r="K553" i="8"/>
  <c r="J580" i="8"/>
  <c r="J587" i="8"/>
  <c r="K587" i="8" s="1"/>
  <c r="L587" i="8" s="1"/>
  <c r="M587" i="8" s="1"/>
  <c r="J592" i="8"/>
  <c r="K592" i="8" s="1"/>
  <c r="G634" i="8"/>
  <c r="H634" i="8" s="1"/>
  <c r="J647" i="8"/>
  <c r="J673" i="8"/>
  <c r="J740" i="8"/>
  <c r="G773" i="8"/>
  <c r="G788" i="8"/>
  <c r="H788" i="8" s="1"/>
  <c r="J726" i="8"/>
  <c r="K726" i="8" s="1"/>
  <c r="I831" i="8"/>
  <c r="K831" i="8" s="1"/>
  <c r="G155" i="8"/>
  <c r="H155" i="8" s="1"/>
  <c r="K601" i="8"/>
  <c r="I648" i="8"/>
  <c r="K648" i="8" s="1"/>
  <c r="K694" i="8"/>
  <c r="J721" i="8"/>
  <c r="I741" i="8"/>
  <c r="L783" i="8"/>
  <c r="M783" i="8" s="1"/>
  <c r="J58" i="8"/>
  <c r="L263" i="8"/>
  <c r="M263" i="8" s="1"/>
  <c r="J581" i="8"/>
  <c r="J675" i="8"/>
  <c r="G727" i="8"/>
  <c r="J741" i="8"/>
  <c r="K788" i="8"/>
  <c r="L788" i="8" s="1"/>
  <c r="M788" i="8" s="1"/>
  <c r="M58" i="8"/>
  <c r="J629" i="8"/>
  <c r="H695" i="8"/>
  <c r="G681" i="8"/>
  <c r="G725" i="8"/>
  <c r="H725" i="8" s="1"/>
  <c r="F733" i="10"/>
  <c r="I649" i="8"/>
  <c r="K695" i="8"/>
  <c r="L695" i="8" s="1"/>
  <c r="M695" i="8" s="1"/>
  <c r="G742" i="8"/>
  <c r="H742" i="8" s="1"/>
  <c r="K832" i="8"/>
  <c r="J583" i="8"/>
  <c r="J649" i="8"/>
  <c r="I742" i="8"/>
  <c r="L775" i="8"/>
  <c r="M775" i="8" s="1"/>
  <c r="H785" i="8"/>
  <c r="G589" i="8"/>
  <c r="G633" i="8"/>
  <c r="H633" i="8" s="1"/>
  <c r="L691" i="8"/>
  <c r="M691" i="8" s="1"/>
  <c r="G696" i="8"/>
  <c r="H696" i="8" s="1"/>
  <c r="G717" i="8"/>
  <c r="H717" i="8" s="1"/>
  <c r="L737" i="8"/>
  <c r="M737" i="8" s="1"/>
  <c r="J742" i="8"/>
  <c r="K742" i="8" s="1"/>
  <c r="L742" i="8" s="1"/>
  <c r="M742" i="8" s="1"/>
  <c r="G764" i="8"/>
  <c r="G776" i="8"/>
  <c r="H56" i="8"/>
  <c r="I59" i="8"/>
  <c r="L198" i="8"/>
  <c r="M198" i="8" s="1"/>
  <c r="H603" i="8"/>
  <c r="J603" i="8"/>
  <c r="K603" i="8" s="1"/>
  <c r="L645" i="8"/>
  <c r="M645" i="8" s="1"/>
  <c r="G650" i="8"/>
  <c r="H650" i="8" s="1"/>
  <c r="G671" i="8"/>
  <c r="H671" i="8" s="1"/>
  <c r="J724" i="8"/>
  <c r="K724" i="8" s="1"/>
  <c r="J776" i="8"/>
  <c r="J785" i="8"/>
  <c r="K785" i="8" s="1"/>
  <c r="J818" i="8"/>
  <c r="K818" i="8" s="1"/>
  <c r="J833" i="8"/>
  <c r="K833" i="8" s="1"/>
  <c r="L833" i="8" s="1"/>
  <c r="M833" i="8" s="1"/>
  <c r="K831" i="6"/>
  <c r="K651" i="6"/>
  <c r="O58" i="6"/>
  <c r="G76" i="6"/>
  <c r="K696" i="6"/>
  <c r="I742" i="6"/>
  <c r="I788" i="6"/>
  <c r="L478" i="6"/>
  <c r="M478" i="6" s="1"/>
  <c r="L535" i="6"/>
  <c r="M535" i="6" s="1"/>
  <c r="L590" i="6"/>
  <c r="M590" i="6" s="1"/>
  <c r="L636" i="6"/>
  <c r="M636" i="6" s="1"/>
  <c r="G673" i="6"/>
  <c r="J718" i="6"/>
  <c r="J742" i="6"/>
  <c r="K742" i="6" s="1"/>
  <c r="J764" i="6"/>
  <c r="J788" i="6"/>
  <c r="J810" i="6"/>
  <c r="J834" i="6"/>
  <c r="K834" i="6" s="1"/>
  <c r="I697" i="6"/>
  <c r="J726" i="6"/>
  <c r="K726" i="6" s="1"/>
  <c r="J772" i="6"/>
  <c r="K772" i="6" s="1"/>
  <c r="J818" i="6"/>
  <c r="K818" i="6" s="1"/>
  <c r="L198" i="6"/>
  <c r="M198" i="6" s="1"/>
  <c r="I601" i="6"/>
  <c r="J697" i="6"/>
  <c r="G765" i="6"/>
  <c r="I789" i="6"/>
  <c r="G811" i="6"/>
  <c r="J601" i="6"/>
  <c r="J647" i="6"/>
  <c r="K647" i="6" s="1"/>
  <c r="J743" i="6"/>
  <c r="K743" i="6" s="1"/>
  <c r="J789" i="6"/>
  <c r="K789" i="6" s="1"/>
  <c r="J835" i="6"/>
  <c r="K835" i="6" s="1"/>
  <c r="L422" i="6"/>
  <c r="M422" i="6" s="1"/>
  <c r="G693" i="6"/>
  <c r="H693" i="6" s="1"/>
  <c r="I602" i="6"/>
  <c r="I693" i="6"/>
  <c r="G629" i="6"/>
  <c r="J693" i="6"/>
  <c r="G739" i="6"/>
  <c r="H739" i="6" s="1"/>
  <c r="G785" i="6"/>
  <c r="H785" i="6" s="1"/>
  <c r="G831" i="6"/>
  <c r="H831" i="6" s="1"/>
  <c r="L255" i="6"/>
  <c r="M255" i="6" s="1"/>
  <c r="L311" i="6"/>
  <c r="M311" i="6" s="1"/>
  <c r="J730" i="6"/>
  <c r="K730" i="6" s="1"/>
  <c r="J776" i="6"/>
  <c r="I785" i="6"/>
  <c r="K785" i="6" s="1"/>
  <c r="L785" i="6" s="1"/>
  <c r="M785" i="6" s="1"/>
  <c r="J822" i="6"/>
  <c r="F594" i="8"/>
  <c r="G675" i="6"/>
  <c r="I694" i="6"/>
  <c r="J739" i="6"/>
  <c r="K739" i="6" s="1"/>
  <c r="F824" i="8"/>
  <c r="G318" i="6"/>
  <c r="H318" i="6" s="1"/>
  <c r="I58" i="6"/>
  <c r="I603" i="6"/>
  <c r="F595" i="8"/>
  <c r="H334" i="6"/>
  <c r="G679" i="6"/>
  <c r="H679" i="6" s="1"/>
  <c r="G721" i="6"/>
  <c r="I786" i="6"/>
  <c r="F629" i="8"/>
  <c r="F825" i="8"/>
  <c r="K58" i="6"/>
  <c r="J85" i="6"/>
  <c r="L151" i="6"/>
  <c r="M151" i="6" s="1"/>
  <c r="L207" i="6"/>
  <c r="M207" i="6" s="1"/>
  <c r="K650" i="6"/>
  <c r="I695" i="6"/>
  <c r="G725" i="6"/>
  <c r="H725" i="6" s="1"/>
  <c r="G771" i="6"/>
  <c r="H771" i="6" s="1"/>
  <c r="G817" i="6"/>
  <c r="H817" i="6" s="1"/>
  <c r="M58" i="6"/>
  <c r="K605" i="6"/>
  <c r="K634" i="6"/>
  <c r="I787" i="6"/>
  <c r="N58" i="6"/>
  <c r="J672" i="6"/>
  <c r="L636" i="4"/>
  <c r="M636" i="4" s="1"/>
  <c r="G629" i="4"/>
  <c r="H629" i="4" s="1"/>
  <c r="M57" i="4"/>
  <c r="K602" i="4"/>
  <c r="I603" i="4"/>
  <c r="G650" i="4"/>
  <c r="H650" i="4" s="1"/>
  <c r="J675" i="4"/>
  <c r="K675" i="4" s="1"/>
  <c r="G696" i="4"/>
  <c r="H696" i="4" s="1"/>
  <c r="L737" i="4"/>
  <c r="M737" i="4" s="1"/>
  <c r="J742" i="4"/>
  <c r="G764" i="4"/>
  <c r="G776" i="4"/>
  <c r="G785" i="4"/>
  <c r="H785" i="4" s="1"/>
  <c r="J789" i="4"/>
  <c r="I832" i="4"/>
  <c r="K832" i="4" s="1"/>
  <c r="F733" i="6"/>
  <c r="F824" i="6"/>
  <c r="L423" i="4"/>
  <c r="M423" i="4" s="1"/>
  <c r="G583" i="4"/>
  <c r="J629" i="4"/>
  <c r="K629" i="4" s="1"/>
  <c r="G671" i="4"/>
  <c r="G717" i="4"/>
  <c r="H717" i="4" s="1"/>
  <c r="I785" i="4"/>
  <c r="J811" i="4"/>
  <c r="J818" i="4"/>
  <c r="K818" i="4" s="1"/>
  <c r="F638" i="6"/>
  <c r="H604" i="4"/>
  <c r="G625" i="4"/>
  <c r="J650" i="4"/>
  <c r="K650" i="4" s="1"/>
  <c r="L691" i="4"/>
  <c r="M691" i="4" s="1"/>
  <c r="J696" i="4"/>
  <c r="K696" i="4" s="1"/>
  <c r="G743" i="4"/>
  <c r="J764" i="4"/>
  <c r="J776" i="4"/>
  <c r="J785" i="4"/>
  <c r="G833" i="4"/>
  <c r="H833" i="4" s="1"/>
  <c r="F583" i="6"/>
  <c r="F686" i="6"/>
  <c r="F825" i="6"/>
  <c r="J583" i="4"/>
  <c r="L645" i="4"/>
  <c r="M645" i="4" s="1"/>
  <c r="I743" i="4"/>
  <c r="G772" i="4"/>
  <c r="H772" i="4" s="1"/>
  <c r="F721" i="8"/>
  <c r="G579" i="4"/>
  <c r="H579" i="4" s="1"/>
  <c r="J604" i="4"/>
  <c r="K604" i="4" s="1"/>
  <c r="G651" i="4"/>
  <c r="G672" i="4"/>
  <c r="G697" i="4"/>
  <c r="H697" i="4" s="1"/>
  <c r="G718" i="4"/>
  <c r="G739" i="4"/>
  <c r="H739" i="4" s="1"/>
  <c r="J743" i="4"/>
  <c r="K812" i="4"/>
  <c r="I833" i="4"/>
  <c r="L319" i="4"/>
  <c r="M319" i="4" s="1"/>
  <c r="G626" i="4"/>
  <c r="K730" i="4"/>
  <c r="I739" i="4"/>
  <c r="K739" i="4" s="1"/>
  <c r="J765" i="4"/>
  <c r="J772" i="4"/>
  <c r="K772" i="4" s="1"/>
  <c r="F640" i="6"/>
  <c r="F812" i="6"/>
  <c r="H812" i="6" s="1"/>
  <c r="G638" i="4"/>
  <c r="H638" i="4" s="1"/>
  <c r="K651" i="4"/>
  <c r="J672" i="4"/>
  <c r="G684" i="4"/>
  <c r="H684" i="4" s="1"/>
  <c r="G693" i="4"/>
  <c r="H693" i="4" s="1"/>
  <c r="J697" i="4"/>
  <c r="K697" i="4" s="1"/>
  <c r="J813" i="4"/>
  <c r="L820" i="4"/>
  <c r="M820" i="4" s="1"/>
  <c r="G834" i="4"/>
  <c r="H834" i="4" s="1"/>
  <c r="F721" i="6"/>
  <c r="J626" i="4"/>
  <c r="K638" i="4"/>
  <c r="K684" i="4"/>
  <c r="I834" i="4"/>
  <c r="F641" i="6"/>
  <c r="L151" i="4"/>
  <c r="M151" i="4" s="1"/>
  <c r="G592" i="4"/>
  <c r="H592" i="4" s="1"/>
  <c r="J638" i="4"/>
  <c r="I647" i="4"/>
  <c r="K647" i="4" s="1"/>
  <c r="L647" i="4" s="1"/>
  <c r="M647" i="4" s="1"/>
  <c r="J693" i="4"/>
  <c r="K693" i="4" s="1"/>
  <c r="G726" i="4"/>
  <c r="H726" i="4" s="1"/>
  <c r="I740" i="4"/>
  <c r="K740" i="4" s="1"/>
  <c r="K766" i="4"/>
  <c r="G817" i="4"/>
  <c r="J834" i="4"/>
  <c r="K592" i="4"/>
  <c r="J627" i="4"/>
  <c r="J767" i="4"/>
  <c r="G788" i="4"/>
  <c r="H788" i="4" s="1"/>
  <c r="G809" i="4"/>
  <c r="G835" i="4"/>
  <c r="H835" i="4" s="1"/>
  <c r="L835" i="4" s="1"/>
  <c r="M835" i="4" s="1"/>
  <c r="F675" i="6"/>
  <c r="K601" i="4"/>
  <c r="I648" i="4"/>
  <c r="K648" i="4" s="1"/>
  <c r="J680" i="4"/>
  <c r="K680" i="4" s="1"/>
  <c r="K786" i="4"/>
  <c r="J77" i="4"/>
  <c r="H588" i="4"/>
  <c r="L588" i="4" s="1"/>
  <c r="M588" i="4" s="1"/>
  <c r="G695" i="4"/>
  <c r="H695" i="4" s="1"/>
  <c r="I741" i="4"/>
  <c r="G810" i="4"/>
  <c r="G822" i="4"/>
  <c r="G831" i="4"/>
  <c r="H831" i="4" s="1"/>
  <c r="J835" i="4"/>
  <c r="K835" i="4" s="1"/>
  <c r="G635" i="4"/>
  <c r="K694" i="4"/>
  <c r="G681" i="4"/>
  <c r="F629" i="6"/>
  <c r="G679" i="4"/>
  <c r="G725" i="4"/>
  <c r="G742" i="4"/>
  <c r="H742" i="4" s="1"/>
  <c r="G763" i="4"/>
  <c r="G789" i="4"/>
  <c r="H789" i="4" s="1"/>
  <c r="J810" i="4"/>
  <c r="J822" i="4"/>
  <c r="J831" i="4"/>
  <c r="K831" i="4" s="1"/>
  <c r="L691" i="2"/>
  <c r="M691" i="2" s="1"/>
  <c r="F766" i="4"/>
  <c r="H766" i="4" s="1"/>
  <c r="F812" i="4"/>
  <c r="H812" i="4" s="1"/>
  <c r="K785" i="2"/>
  <c r="I831" i="2"/>
  <c r="F779" i="4"/>
  <c r="I832" i="2"/>
  <c r="L774" i="2"/>
  <c r="M774" i="2" s="1"/>
  <c r="I833" i="2"/>
  <c r="I834" i="2"/>
  <c r="K834" i="2"/>
  <c r="H832" i="2"/>
  <c r="H818" i="2"/>
  <c r="H833" i="2"/>
  <c r="H786" i="2"/>
  <c r="L786" i="2" s="1"/>
  <c r="M786" i="2" s="1"/>
  <c r="I693" i="2"/>
  <c r="F733" i="4"/>
  <c r="L142" i="2"/>
  <c r="M142" i="2" s="1"/>
  <c r="I694" i="2"/>
  <c r="I695" i="2"/>
  <c r="I696" i="2"/>
  <c r="I697" i="2"/>
  <c r="F686" i="4"/>
  <c r="F594" i="4"/>
  <c r="I647" i="2"/>
  <c r="F583" i="4"/>
  <c r="F595" i="4"/>
  <c r="I648" i="2"/>
  <c r="I649" i="2"/>
  <c r="G736" i="10"/>
  <c r="H736" i="10" s="1"/>
  <c r="G735" i="10"/>
  <c r="H735" i="10" s="1"/>
  <c r="G733" i="10"/>
  <c r="G732" i="10"/>
  <c r="I25" i="8"/>
  <c r="E572" i="8" s="1"/>
  <c r="G597" i="2"/>
  <c r="H597" i="2" s="1"/>
  <c r="G634" i="2"/>
  <c r="G690" i="2"/>
  <c r="H690" i="2" s="1"/>
  <c r="G770" i="2"/>
  <c r="J772" i="2"/>
  <c r="K772" i="2" s="1"/>
  <c r="O59" i="2"/>
  <c r="J634" i="2"/>
  <c r="K634" i="2" s="1"/>
  <c r="J680" i="2"/>
  <c r="J822" i="2"/>
  <c r="I26" i="8"/>
  <c r="E618" i="8" s="1"/>
  <c r="G764" i="2"/>
  <c r="G773" i="2"/>
  <c r="H773" i="2" s="1"/>
  <c r="G816" i="2"/>
  <c r="G822" i="2"/>
  <c r="H822" i="2" s="1"/>
  <c r="I28" i="4"/>
  <c r="E710" i="4" s="1"/>
  <c r="G732" i="4" s="1"/>
  <c r="I27" i="8"/>
  <c r="E664" i="8" s="1"/>
  <c r="E665" i="2"/>
  <c r="I27" i="4"/>
  <c r="E664" i="4" s="1"/>
  <c r="G686" i="4" s="1"/>
  <c r="I28" i="8"/>
  <c r="E710" i="8" s="1"/>
  <c r="G765" i="2"/>
  <c r="J833" i="2"/>
  <c r="G828" i="2"/>
  <c r="H828" i="2" s="1"/>
  <c r="I26" i="4"/>
  <c r="E618" i="4" s="1"/>
  <c r="G640" i="4" s="1"/>
  <c r="H640" i="4" s="1"/>
  <c r="G586" i="2"/>
  <c r="H586" i="2" s="1"/>
  <c r="J765" i="2"/>
  <c r="G778" i="2"/>
  <c r="H778" i="2" s="1"/>
  <c r="G810" i="2"/>
  <c r="G834" i="2"/>
  <c r="I25" i="4"/>
  <c r="E572" i="4" s="1"/>
  <c r="G651" i="2"/>
  <c r="H651" i="2" s="1"/>
  <c r="G696" i="2"/>
  <c r="H696" i="2" s="1"/>
  <c r="G811" i="2"/>
  <c r="I25" i="10"/>
  <c r="E572" i="10" s="1"/>
  <c r="K650" i="10"/>
  <c r="E573" i="2"/>
  <c r="J597" i="2" s="1"/>
  <c r="K597" i="2" s="1"/>
  <c r="I25" i="6"/>
  <c r="E572" i="6" s="1"/>
  <c r="G785" i="2"/>
  <c r="H785" i="2" s="1"/>
  <c r="I26" i="10"/>
  <c r="E618" i="10" s="1"/>
  <c r="J627" i="2"/>
  <c r="E711" i="2"/>
  <c r="J736" i="2" s="1"/>
  <c r="K736" i="2" s="1"/>
  <c r="G767" i="2"/>
  <c r="H767" i="2" s="1"/>
  <c r="I26" i="6"/>
  <c r="E618" i="6" s="1"/>
  <c r="I27" i="10"/>
  <c r="E664" i="10" s="1"/>
  <c r="J373" i="2"/>
  <c r="J29" i="2"/>
  <c r="I27" i="6"/>
  <c r="E664" i="6" s="1"/>
  <c r="J816" i="2"/>
  <c r="I28" i="6"/>
  <c r="E710" i="6" s="1"/>
  <c r="G736" i="6"/>
  <c r="H736" i="6" s="1"/>
  <c r="K788" i="10"/>
  <c r="E619" i="2"/>
  <c r="J643" i="2" s="1"/>
  <c r="K643" i="2" s="1"/>
  <c r="G817" i="2"/>
  <c r="I490" i="9"/>
  <c r="J537" i="9"/>
  <c r="K537" i="9" s="1"/>
  <c r="L579" i="9"/>
  <c r="M579" i="9" s="1"/>
  <c r="J609" i="9"/>
  <c r="G615" i="9"/>
  <c r="J630" i="9"/>
  <c r="H57" i="9"/>
  <c r="J468" i="9"/>
  <c r="G522" i="9"/>
  <c r="H522" i="9" s="1"/>
  <c r="G537" i="9"/>
  <c r="H537" i="9" s="1"/>
  <c r="I630" i="9"/>
  <c r="L57" i="9"/>
  <c r="I538" i="9"/>
  <c r="N57" i="9"/>
  <c r="O53" i="9"/>
  <c r="J538" i="9"/>
  <c r="I631" i="9"/>
  <c r="K489" i="9"/>
  <c r="L489" i="9" s="1"/>
  <c r="M489" i="9" s="1"/>
  <c r="H53" i="9"/>
  <c r="J469" i="9"/>
  <c r="J491" i="9"/>
  <c r="K491" i="9" s="1"/>
  <c r="L524" i="9"/>
  <c r="M524" i="9" s="1"/>
  <c r="I581" i="9"/>
  <c r="J476" i="9"/>
  <c r="K476" i="9" s="1"/>
  <c r="G539" i="9"/>
  <c r="H539" i="9" s="1"/>
  <c r="G605" i="9"/>
  <c r="G612" i="9"/>
  <c r="H612" i="9" s="1"/>
  <c r="G477" i="9"/>
  <c r="L487" i="9"/>
  <c r="M487" i="9" s="1"/>
  <c r="I535" i="9"/>
  <c r="I539" i="9"/>
  <c r="I582" i="9"/>
  <c r="K582" i="9" s="1"/>
  <c r="G618" i="9"/>
  <c r="K492" i="9"/>
  <c r="J535" i="9"/>
  <c r="J539" i="9"/>
  <c r="G606" i="9"/>
  <c r="J612" i="9"/>
  <c r="K612" i="9" s="1"/>
  <c r="L310" i="9"/>
  <c r="M310" i="9" s="1"/>
  <c r="G471" i="9"/>
  <c r="I583" i="9"/>
  <c r="J628" i="9"/>
  <c r="J471" i="9"/>
  <c r="G536" i="9"/>
  <c r="H536" i="9" s="1"/>
  <c r="J606" i="9"/>
  <c r="G613" i="9"/>
  <c r="H613" i="9" s="1"/>
  <c r="M55" i="9"/>
  <c r="J59" i="9"/>
  <c r="L478" i="9"/>
  <c r="M478" i="9" s="1"/>
  <c r="G629" i="9"/>
  <c r="H629" i="9" s="1"/>
  <c r="N59" i="9"/>
  <c r="J536" i="9"/>
  <c r="K536" i="9" s="1"/>
  <c r="G607" i="9"/>
  <c r="L625" i="9"/>
  <c r="M625" i="9" s="1"/>
  <c r="O59" i="9"/>
  <c r="J567" i="9"/>
  <c r="K567" i="9" s="1"/>
  <c r="J480" i="9"/>
  <c r="K480" i="9" s="1"/>
  <c r="J607" i="9"/>
  <c r="K537" i="7"/>
  <c r="J613" i="7"/>
  <c r="K613" i="7" s="1"/>
  <c r="I629" i="7"/>
  <c r="I57" i="7"/>
  <c r="I491" i="7"/>
  <c r="K522" i="7"/>
  <c r="I538" i="7"/>
  <c r="G614" i="7"/>
  <c r="H614" i="7" s="1"/>
  <c r="G630" i="7"/>
  <c r="H630" i="7" s="1"/>
  <c r="J468" i="7"/>
  <c r="J491" i="7"/>
  <c r="J538" i="7"/>
  <c r="K538" i="7" s="1"/>
  <c r="L538" i="7" s="1"/>
  <c r="M538" i="7" s="1"/>
  <c r="L579" i="7"/>
  <c r="M579" i="7" s="1"/>
  <c r="I630" i="7"/>
  <c r="F529" i="9"/>
  <c r="J609" i="7"/>
  <c r="J630" i="7"/>
  <c r="F617" i="9"/>
  <c r="H617" i="9" s="1"/>
  <c r="L617" i="9" s="1"/>
  <c r="M617" i="9" s="1"/>
  <c r="K476" i="7"/>
  <c r="L524" i="7"/>
  <c r="M524" i="7" s="1"/>
  <c r="G535" i="7"/>
  <c r="H535" i="7" s="1"/>
  <c r="G539" i="7"/>
  <c r="H539" i="7" s="1"/>
  <c r="J618" i="7"/>
  <c r="G615" i="7"/>
  <c r="L198" i="7"/>
  <c r="M198" i="7" s="1"/>
  <c r="I581" i="7"/>
  <c r="L199" i="7"/>
  <c r="M199" i="7" s="1"/>
  <c r="G605" i="7"/>
  <c r="L478" i="7"/>
  <c r="M478" i="7" s="1"/>
  <c r="I582" i="7"/>
  <c r="K582" i="7" s="1"/>
  <c r="G612" i="7"/>
  <c r="H612" i="7" s="1"/>
  <c r="H493" i="7"/>
  <c r="G471" i="7"/>
  <c r="I536" i="7"/>
  <c r="G606" i="7"/>
  <c r="A410" i="7"/>
  <c r="A411" i="7" s="1"/>
  <c r="A412" i="7" s="1"/>
  <c r="A413" i="7" s="1"/>
  <c r="A414" i="7" s="1"/>
  <c r="A415" i="7" s="1"/>
  <c r="A416" i="7" s="1"/>
  <c r="A417" i="7" s="1"/>
  <c r="A418" i="7" s="1"/>
  <c r="A419" i="7" s="1"/>
  <c r="A420" i="7" s="1"/>
  <c r="A421" i="7" s="1"/>
  <c r="A422" i="7" s="1"/>
  <c r="A423" i="7" s="1"/>
  <c r="A424" i="7" s="1"/>
  <c r="A425" i="7" s="1"/>
  <c r="A426" i="7" s="1"/>
  <c r="A427" i="7" s="1"/>
  <c r="A428" i="7" s="1"/>
  <c r="A429" i="7" s="1"/>
  <c r="A430" i="7" s="1"/>
  <c r="A431" i="7" s="1"/>
  <c r="A432" i="7" s="1"/>
  <c r="A433" i="7" s="1"/>
  <c r="A434" i="7" s="1"/>
  <c r="A435" i="7" s="1"/>
  <c r="A436" i="7" s="1"/>
  <c r="A437" i="7" s="1"/>
  <c r="A438" i="7" s="1"/>
  <c r="A439" i="7" s="1"/>
  <c r="A440" i="7" s="1"/>
  <c r="A441" i="7" s="1"/>
  <c r="A442" i="7" s="1"/>
  <c r="A443" i="7" s="1"/>
  <c r="A444" i="7" s="1"/>
  <c r="A445" i="7" s="1"/>
  <c r="A446" i="7" s="1"/>
  <c r="A447" i="7" s="1"/>
  <c r="A448" i="7" s="1"/>
  <c r="A449" i="7" s="1"/>
  <c r="A450" i="7" s="1"/>
  <c r="A451" i="7" s="1"/>
  <c r="A452" i="7" s="1"/>
  <c r="A453" i="7" s="1"/>
  <c r="H475" i="7"/>
  <c r="J471" i="7"/>
  <c r="G489" i="7"/>
  <c r="H489" i="7" s="1"/>
  <c r="J536" i="7"/>
  <c r="J480" i="7"/>
  <c r="K480" i="7" s="1"/>
  <c r="J606" i="7"/>
  <c r="J612" i="7"/>
  <c r="K612" i="7" s="1"/>
  <c r="G618" i="7"/>
  <c r="J489" i="7"/>
  <c r="K489" i="7" s="1"/>
  <c r="G537" i="7"/>
  <c r="H537" i="7" s="1"/>
  <c r="J628" i="7"/>
  <c r="K628" i="7" s="1"/>
  <c r="G467" i="7"/>
  <c r="H467" i="7" s="1"/>
  <c r="G568" i="7"/>
  <c r="H568" i="7" s="1"/>
  <c r="G607" i="7"/>
  <c r="G613" i="7"/>
  <c r="H613" i="7" s="1"/>
  <c r="F571" i="9"/>
  <c r="H571" i="9" s="1"/>
  <c r="L571" i="9" s="1"/>
  <c r="M571" i="9" s="1"/>
  <c r="G522" i="7"/>
  <c r="H522" i="7" s="1"/>
  <c r="G629" i="7"/>
  <c r="H629" i="7" s="1"/>
  <c r="L533" i="5"/>
  <c r="M533" i="5" s="1"/>
  <c r="J55" i="5"/>
  <c r="L95" i="5"/>
  <c r="M95" i="5" s="1"/>
  <c r="J476" i="5"/>
  <c r="K476" i="5" s="1"/>
  <c r="I492" i="5"/>
  <c r="L524" i="5"/>
  <c r="M524" i="5" s="1"/>
  <c r="G614" i="5"/>
  <c r="H614" i="5" s="1"/>
  <c r="I629" i="5"/>
  <c r="F528" i="7"/>
  <c r="J492" i="5"/>
  <c r="K538" i="5"/>
  <c r="L538" i="5" s="1"/>
  <c r="M538" i="5" s="1"/>
  <c r="K629" i="5"/>
  <c r="G609" i="5"/>
  <c r="F529" i="7"/>
  <c r="G471" i="5"/>
  <c r="I535" i="5"/>
  <c r="J609" i="5"/>
  <c r="G615" i="5"/>
  <c r="G630" i="5"/>
  <c r="H630" i="5" s="1"/>
  <c r="F574" i="7"/>
  <c r="L478" i="5"/>
  <c r="M478" i="5" s="1"/>
  <c r="I493" i="5"/>
  <c r="J535" i="5"/>
  <c r="J618" i="5"/>
  <c r="I630" i="5"/>
  <c r="L207" i="5"/>
  <c r="M207" i="5" s="1"/>
  <c r="G489" i="5"/>
  <c r="H489" i="5" s="1"/>
  <c r="J493" i="5"/>
  <c r="J539" i="5"/>
  <c r="K539" i="5" s="1"/>
  <c r="L571" i="5"/>
  <c r="M571" i="5" s="1"/>
  <c r="J630" i="5"/>
  <c r="F575" i="7"/>
  <c r="I581" i="5"/>
  <c r="G475" i="5"/>
  <c r="H475" i="5" s="1"/>
  <c r="J480" i="5"/>
  <c r="K480" i="5" s="1"/>
  <c r="J489" i="5"/>
  <c r="K489" i="5" s="1"/>
  <c r="I536" i="5"/>
  <c r="G605" i="5"/>
  <c r="G631" i="5"/>
  <c r="H631" i="5" s="1"/>
  <c r="J536" i="5"/>
  <c r="I582" i="5"/>
  <c r="K582" i="5" s="1"/>
  <c r="G612" i="5"/>
  <c r="H612" i="5" s="1"/>
  <c r="I631" i="5"/>
  <c r="J474" i="5"/>
  <c r="K474" i="5" s="1"/>
  <c r="K627" i="5"/>
  <c r="L627" i="5" s="1"/>
  <c r="M627" i="5" s="1"/>
  <c r="H535" i="5"/>
  <c r="G537" i="5"/>
  <c r="H537" i="5" s="1"/>
  <c r="J612" i="5"/>
  <c r="K612" i="5" s="1"/>
  <c r="G618" i="5"/>
  <c r="G491" i="5"/>
  <c r="H491" i="5" s="1"/>
  <c r="G468" i="5"/>
  <c r="I537" i="5"/>
  <c r="K628" i="5"/>
  <c r="J475" i="5"/>
  <c r="K475" i="5" s="1"/>
  <c r="L475" i="5" s="1"/>
  <c r="M475" i="5" s="1"/>
  <c r="G522" i="5"/>
  <c r="H522" i="5" s="1"/>
  <c r="J537" i="5"/>
  <c r="G607" i="5"/>
  <c r="J468" i="5"/>
  <c r="J491" i="5"/>
  <c r="K491" i="5" s="1"/>
  <c r="J613" i="5"/>
  <c r="K613" i="5" s="1"/>
  <c r="G629" i="5"/>
  <c r="H629" i="5" s="1"/>
  <c r="G468" i="3"/>
  <c r="G612" i="3"/>
  <c r="F517" i="5"/>
  <c r="I581" i="3"/>
  <c r="F483" i="5"/>
  <c r="G489" i="3"/>
  <c r="H489" i="3" s="1"/>
  <c r="L524" i="3"/>
  <c r="M524" i="3" s="1"/>
  <c r="I489" i="3"/>
  <c r="K489" i="3" s="1"/>
  <c r="I582" i="3"/>
  <c r="K582" i="3" s="1"/>
  <c r="J612" i="3"/>
  <c r="K612" i="3" s="1"/>
  <c r="J618" i="3"/>
  <c r="F575" i="5"/>
  <c r="L319" i="3"/>
  <c r="M319" i="3" s="1"/>
  <c r="I490" i="3"/>
  <c r="J521" i="3"/>
  <c r="K521" i="3" s="1"/>
  <c r="I583" i="3"/>
  <c r="H471" i="5"/>
  <c r="F562" i="7"/>
  <c r="H562" i="7" s="1"/>
  <c r="J469" i="3"/>
  <c r="J490" i="3"/>
  <c r="F562" i="5"/>
  <c r="H562" i="5" s="1"/>
  <c r="I584" i="3"/>
  <c r="K628" i="3"/>
  <c r="L628" i="3" s="1"/>
  <c r="M628" i="3" s="1"/>
  <c r="F528" i="5"/>
  <c r="G491" i="3"/>
  <c r="H491" i="3" s="1"/>
  <c r="J476" i="3"/>
  <c r="K476" i="3" s="1"/>
  <c r="I491" i="3"/>
  <c r="I585" i="3"/>
  <c r="J614" i="3"/>
  <c r="K614" i="3" s="1"/>
  <c r="G477" i="3"/>
  <c r="J491" i="3"/>
  <c r="J537" i="3"/>
  <c r="K537" i="3" s="1"/>
  <c r="K608" i="3"/>
  <c r="L570" i="3"/>
  <c r="M570" i="3" s="1"/>
  <c r="G630" i="3"/>
  <c r="H630" i="3" s="1"/>
  <c r="I492" i="3"/>
  <c r="G467" i="3"/>
  <c r="H467" i="3" s="1"/>
  <c r="J630" i="3"/>
  <c r="K630" i="3" s="1"/>
  <c r="F608" i="5"/>
  <c r="H608" i="5" s="1"/>
  <c r="L478" i="3"/>
  <c r="M478" i="3" s="1"/>
  <c r="I493" i="3"/>
  <c r="L625" i="3"/>
  <c r="M625" i="3" s="1"/>
  <c r="F562" i="3"/>
  <c r="H562" i="3" s="1"/>
  <c r="L562" i="3" s="1"/>
  <c r="M562" i="3" s="1"/>
  <c r="F608" i="3"/>
  <c r="H608" i="3" s="1"/>
  <c r="F620" i="3"/>
  <c r="F621" i="3"/>
  <c r="F482" i="3"/>
  <c r="F483" i="3"/>
  <c r="G210" i="1"/>
  <c r="H210" i="1" s="1"/>
  <c r="I23" i="7"/>
  <c r="E460" i="7" s="1"/>
  <c r="O53" i="1"/>
  <c r="O54" i="1"/>
  <c r="K628" i="9"/>
  <c r="O55" i="1"/>
  <c r="I23" i="3"/>
  <c r="E460" i="3" s="1"/>
  <c r="O56" i="1"/>
  <c r="I23" i="5"/>
  <c r="E460" i="5" s="1"/>
  <c r="I23" i="9"/>
  <c r="E460" i="9" s="1"/>
  <c r="G485" i="9" s="1"/>
  <c r="H485" i="9" s="1"/>
  <c r="O59" i="1"/>
  <c r="G491" i="1"/>
  <c r="H491" i="1" s="1"/>
  <c r="O60" i="1"/>
  <c r="L737" i="10"/>
  <c r="M737" i="10" s="1"/>
  <c r="L821" i="10"/>
  <c r="M821" i="10" s="1"/>
  <c r="H671" i="10"/>
  <c r="H697" i="10"/>
  <c r="H625" i="10"/>
  <c r="L599" i="10"/>
  <c r="M599" i="10" s="1"/>
  <c r="L775" i="10"/>
  <c r="M775" i="10" s="1"/>
  <c r="A716" i="10"/>
  <c r="A717" i="10" s="1"/>
  <c r="A718" i="10" s="1"/>
  <c r="A719" i="10" s="1"/>
  <c r="A720" i="10" s="1"/>
  <c r="A721" i="10" s="1"/>
  <c r="A722" i="10" s="1"/>
  <c r="A723" i="10" s="1"/>
  <c r="A724" i="10" s="1"/>
  <c r="A725" i="10" s="1"/>
  <c r="A726" i="10" s="1"/>
  <c r="A727" i="10" s="1"/>
  <c r="A728" i="10" s="1"/>
  <c r="A729" i="10" s="1"/>
  <c r="A730" i="10" s="1"/>
  <c r="A731" i="10" s="1"/>
  <c r="A732" i="10" s="1"/>
  <c r="A733" i="10" s="1"/>
  <c r="A734" i="10" s="1"/>
  <c r="A735" i="10" s="1"/>
  <c r="A736" i="10" s="1"/>
  <c r="A737" i="10" s="1"/>
  <c r="A738" i="10" s="1"/>
  <c r="A739" i="10" s="1"/>
  <c r="A740" i="10" s="1"/>
  <c r="A741" i="10" s="1"/>
  <c r="A742" i="10" s="1"/>
  <c r="A743" i="10" s="1"/>
  <c r="A744" i="10" s="1"/>
  <c r="A745" i="10" s="1"/>
  <c r="A746" i="10" s="1"/>
  <c r="A747" i="10" s="1"/>
  <c r="A748" i="10" s="1"/>
  <c r="A749" i="10" s="1"/>
  <c r="A670" i="10"/>
  <c r="A671" i="10" s="1"/>
  <c r="A672" i="10" s="1"/>
  <c r="A673" i="10" s="1"/>
  <c r="A674" i="10" s="1"/>
  <c r="A675" i="10" s="1"/>
  <c r="A676" i="10" s="1"/>
  <c r="A677" i="10" s="1"/>
  <c r="A678" i="10" s="1"/>
  <c r="A679" i="10" s="1"/>
  <c r="A680" i="10" s="1"/>
  <c r="A681" i="10" s="1"/>
  <c r="A682" i="10" s="1"/>
  <c r="A683" i="10" s="1"/>
  <c r="A684" i="10" s="1"/>
  <c r="A685" i="10" s="1"/>
  <c r="A686" i="10" s="1"/>
  <c r="A687" i="10" s="1"/>
  <c r="A688" i="10" s="1"/>
  <c r="A689" i="10" s="1"/>
  <c r="A690" i="10" s="1"/>
  <c r="A691" i="10" s="1"/>
  <c r="A692" i="10" s="1"/>
  <c r="A693" i="10" s="1"/>
  <c r="A694" i="10" s="1"/>
  <c r="A695" i="10" s="1"/>
  <c r="A696" i="10" s="1"/>
  <c r="A697" i="10" s="1"/>
  <c r="A698" i="10" s="1"/>
  <c r="A699" i="10" s="1"/>
  <c r="A700" i="10" s="1"/>
  <c r="A701" i="10" s="1"/>
  <c r="A702" i="10" s="1"/>
  <c r="A703" i="10" s="1"/>
  <c r="A578" i="10"/>
  <c r="A579" i="10" s="1"/>
  <c r="A580" i="10" s="1"/>
  <c r="A581" i="10" s="1"/>
  <c r="A582" i="10" s="1"/>
  <c r="A583" i="10" s="1"/>
  <c r="A584" i="10" s="1"/>
  <c r="A585" i="10" s="1"/>
  <c r="A586" i="10" s="1"/>
  <c r="A587" i="10" s="1"/>
  <c r="A588" i="10" s="1"/>
  <c r="A589" i="10" s="1"/>
  <c r="A590" i="10" s="1"/>
  <c r="A591" i="10" s="1"/>
  <c r="A592" i="10" s="1"/>
  <c r="A593" i="10" s="1"/>
  <c r="A594" i="10" s="1"/>
  <c r="A595" i="10" s="1"/>
  <c r="A596" i="10" s="1"/>
  <c r="A597" i="10" s="1"/>
  <c r="A598" i="10" s="1"/>
  <c r="A599" i="10" s="1"/>
  <c r="A600" i="10" s="1"/>
  <c r="A601" i="10" s="1"/>
  <c r="A602" i="10" s="1"/>
  <c r="A603" i="10" s="1"/>
  <c r="A604" i="10" s="1"/>
  <c r="A605" i="10" s="1"/>
  <c r="A606" i="10" s="1"/>
  <c r="A607" i="10" s="1"/>
  <c r="A608" i="10" s="1"/>
  <c r="A609" i="10" s="1"/>
  <c r="A610" i="10" s="1"/>
  <c r="A611" i="10" s="1"/>
  <c r="A624" i="10"/>
  <c r="A625" i="10" s="1"/>
  <c r="A626" i="10" s="1"/>
  <c r="A627" i="10" s="1"/>
  <c r="A628" i="10" s="1"/>
  <c r="A629" i="10" s="1"/>
  <c r="A630" i="10" s="1"/>
  <c r="A631" i="10" s="1"/>
  <c r="A632" i="10" s="1"/>
  <c r="A633" i="10" s="1"/>
  <c r="A634" i="10" s="1"/>
  <c r="A635" i="10" s="1"/>
  <c r="A636" i="10" s="1"/>
  <c r="A637" i="10" s="1"/>
  <c r="A638" i="10" s="1"/>
  <c r="A639" i="10" s="1"/>
  <c r="A640" i="10" s="1"/>
  <c r="A641" i="10" s="1"/>
  <c r="A642" i="10" s="1"/>
  <c r="A643" i="10" s="1"/>
  <c r="A644" i="10" s="1"/>
  <c r="A645" i="10" s="1"/>
  <c r="A646" i="10" s="1"/>
  <c r="A647" i="10" s="1"/>
  <c r="A648" i="10" s="1"/>
  <c r="A649" i="10" s="1"/>
  <c r="A650" i="10" s="1"/>
  <c r="A651" i="10" s="1"/>
  <c r="A652" i="10" s="1"/>
  <c r="A653" i="10" s="1"/>
  <c r="A654" i="10" s="1"/>
  <c r="A655" i="10" s="1"/>
  <c r="A656" i="10" s="1"/>
  <c r="A657" i="10" s="1"/>
  <c r="L783" i="10"/>
  <c r="M783" i="10" s="1"/>
  <c r="J579" i="10"/>
  <c r="K579" i="10" s="1"/>
  <c r="J589" i="10"/>
  <c r="J605" i="10"/>
  <c r="K605" i="10" s="1"/>
  <c r="L605" i="10" s="1"/>
  <c r="M605" i="10" s="1"/>
  <c r="J625" i="10"/>
  <c r="K625" i="10" s="1"/>
  <c r="J635" i="10"/>
  <c r="J651" i="10"/>
  <c r="K651" i="10" s="1"/>
  <c r="J671" i="10"/>
  <c r="K671" i="10" s="1"/>
  <c r="J681" i="10"/>
  <c r="J697" i="10"/>
  <c r="K697" i="10" s="1"/>
  <c r="J717" i="10"/>
  <c r="K717" i="10" s="1"/>
  <c r="J727" i="10"/>
  <c r="J743" i="10"/>
  <c r="K743" i="10" s="1"/>
  <c r="L743" i="10" s="1"/>
  <c r="M743" i="10" s="1"/>
  <c r="J763" i="10"/>
  <c r="J773" i="10"/>
  <c r="J789" i="10"/>
  <c r="K789" i="10" s="1"/>
  <c r="J809" i="10"/>
  <c r="J819" i="10"/>
  <c r="J835" i="10"/>
  <c r="K835" i="10" s="1"/>
  <c r="G586" i="10"/>
  <c r="H586" i="10" s="1"/>
  <c r="G602" i="10"/>
  <c r="H602" i="10" s="1"/>
  <c r="G632" i="10"/>
  <c r="H632" i="10" s="1"/>
  <c r="G648" i="10"/>
  <c r="H648" i="10" s="1"/>
  <c r="G678" i="10"/>
  <c r="H678" i="10" s="1"/>
  <c r="G694" i="10"/>
  <c r="H694" i="10" s="1"/>
  <c r="G724" i="10"/>
  <c r="H724" i="10" s="1"/>
  <c r="G740" i="10"/>
  <c r="H740" i="10" s="1"/>
  <c r="G770" i="10"/>
  <c r="H770" i="10" s="1"/>
  <c r="G786" i="10"/>
  <c r="H786" i="10" s="1"/>
  <c r="G816" i="10"/>
  <c r="H816" i="10" s="1"/>
  <c r="G832" i="10"/>
  <c r="H832" i="10" s="1"/>
  <c r="A762" i="10"/>
  <c r="A763" i="10" s="1"/>
  <c r="A764" i="10" s="1"/>
  <c r="A765" i="10" s="1"/>
  <c r="A766" i="10" s="1"/>
  <c r="A767" i="10" s="1"/>
  <c r="A768" i="10" s="1"/>
  <c r="A769" i="10" s="1"/>
  <c r="A770" i="10" s="1"/>
  <c r="A771" i="10" s="1"/>
  <c r="A772" i="10" s="1"/>
  <c r="A773" i="10" s="1"/>
  <c r="A774" i="10" s="1"/>
  <c r="A775" i="10" s="1"/>
  <c r="A776" i="10" s="1"/>
  <c r="A777" i="10" s="1"/>
  <c r="A778" i="10" s="1"/>
  <c r="A779" i="10" s="1"/>
  <c r="A780" i="10" s="1"/>
  <c r="A781" i="10" s="1"/>
  <c r="A782" i="10" s="1"/>
  <c r="A783" i="10" s="1"/>
  <c r="A784" i="10" s="1"/>
  <c r="A785" i="10" s="1"/>
  <c r="A786" i="10" s="1"/>
  <c r="A787" i="10" s="1"/>
  <c r="A788" i="10" s="1"/>
  <c r="A789" i="10" s="1"/>
  <c r="A790" i="10" s="1"/>
  <c r="A791" i="10" s="1"/>
  <c r="A792" i="10" s="1"/>
  <c r="A793" i="10" s="1"/>
  <c r="A794" i="10" s="1"/>
  <c r="A795" i="10" s="1"/>
  <c r="A808" i="10"/>
  <c r="A809" i="10" s="1"/>
  <c r="A810" i="10" s="1"/>
  <c r="A811" i="10" s="1"/>
  <c r="A812" i="10" s="1"/>
  <c r="A813" i="10" s="1"/>
  <c r="A814" i="10" s="1"/>
  <c r="A815" i="10" s="1"/>
  <c r="A816" i="10" s="1"/>
  <c r="A817" i="10" s="1"/>
  <c r="A818" i="10" s="1"/>
  <c r="A819" i="10" s="1"/>
  <c r="A820" i="10" s="1"/>
  <c r="A821" i="10" s="1"/>
  <c r="A822" i="10" s="1"/>
  <c r="A823" i="10" s="1"/>
  <c r="A824" i="10" s="1"/>
  <c r="A825" i="10" s="1"/>
  <c r="A826" i="10" s="1"/>
  <c r="A827" i="10" s="1"/>
  <c r="A828" i="10" s="1"/>
  <c r="A829" i="10" s="1"/>
  <c r="A830" i="10" s="1"/>
  <c r="A831" i="10" s="1"/>
  <c r="A832" i="10" s="1"/>
  <c r="A833" i="10" s="1"/>
  <c r="A834" i="10" s="1"/>
  <c r="A835" i="10" s="1"/>
  <c r="A836" i="10" s="1"/>
  <c r="A837" i="10" s="1"/>
  <c r="A838" i="10" s="1"/>
  <c r="A839" i="10" s="1"/>
  <c r="A840" i="10" s="1"/>
  <c r="A841" i="10" s="1"/>
  <c r="G588" i="10"/>
  <c r="H588" i="10" s="1"/>
  <c r="G592" i="10"/>
  <c r="H592" i="10" s="1"/>
  <c r="G604" i="10"/>
  <c r="H604" i="10" s="1"/>
  <c r="G634" i="10"/>
  <c r="H634" i="10" s="1"/>
  <c r="G638" i="10"/>
  <c r="H638" i="10" s="1"/>
  <c r="G650" i="10"/>
  <c r="H650" i="10" s="1"/>
  <c r="G680" i="10"/>
  <c r="H680" i="10" s="1"/>
  <c r="G684" i="10"/>
  <c r="H684" i="10" s="1"/>
  <c r="G696" i="10"/>
  <c r="H696" i="10" s="1"/>
  <c r="G726" i="10"/>
  <c r="H726" i="10" s="1"/>
  <c r="G730" i="10"/>
  <c r="H730" i="10" s="1"/>
  <c r="G742" i="10"/>
  <c r="H742" i="10" s="1"/>
  <c r="G772" i="10"/>
  <c r="H772" i="10" s="1"/>
  <c r="G776" i="10"/>
  <c r="G788" i="10"/>
  <c r="H788" i="10" s="1"/>
  <c r="G818" i="10"/>
  <c r="H818" i="10" s="1"/>
  <c r="G822" i="10"/>
  <c r="G834" i="10"/>
  <c r="H834" i="10" s="1"/>
  <c r="L834" i="10" s="1"/>
  <c r="M834" i="10" s="1"/>
  <c r="J586" i="10"/>
  <c r="K586" i="10" s="1"/>
  <c r="L586" i="10" s="1"/>
  <c r="M586" i="10" s="1"/>
  <c r="J632" i="10"/>
  <c r="K632" i="10" s="1"/>
  <c r="J678" i="10"/>
  <c r="K678" i="10" s="1"/>
  <c r="J724" i="10"/>
  <c r="K724" i="10" s="1"/>
  <c r="J770" i="10"/>
  <c r="K770" i="10" s="1"/>
  <c r="J816" i="10"/>
  <c r="K816" i="10" s="1"/>
  <c r="J832" i="10"/>
  <c r="K832" i="10" s="1"/>
  <c r="H743" i="8"/>
  <c r="A670" i="8"/>
  <c r="A671" i="8" s="1"/>
  <c r="A672" i="8" s="1"/>
  <c r="A673" i="8" s="1"/>
  <c r="A674" i="8" s="1"/>
  <c r="A675" i="8" s="1"/>
  <c r="A676" i="8" s="1"/>
  <c r="A677" i="8" s="1"/>
  <c r="A678" i="8" s="1"/>
  <c r="A679" i="8" s="1"/>
  <c r="A680" i="8" s="1"/>
  <c r="A681" i="8" s="1"/>
  <c r="A682" i="8" s="1"/>
  <c r="A683" i="8" s="1"/>
  <c r="A684" i="8" s="1"/>
  <c r="A685" i="8" s="1"/>
  <c r="A686" i="8" s="1"/>
  <c r="A687" i="8" s="1"/>
  <c r="A688" i="8" s="1"/>
  <c r="A689" i="8" s="1"/>
  <c r="A690" i="8" s="1"/>
  <c r="A691" i="8" s="1"/>
  <c r="A692" i="8" s="1"/>
  <c r="A693" i="8" s="1"/>
  <c r="A694" i="8" s="1"/>
  <c r="A695" i="8" s="1"/>
  <c r="A696" i="8" s="1"/>
  <c r="A697" i="8" s="1"/>
  <c r="A698" i="8" s="1"/>
  <c r="A699" i="8" s="1"/>
  <c r="A700" i="8" s="1"/>
  <c r="A701" i="8" s="1"/>
  <c r="A702" i="8" s="1"/>
  <c r="A703" i="8" s="1"/>
  <c r="L829" i="8"/>
  <c r="M829" i="8" s="1"/>
  <c r="A578" i="8"/>
  <c r="A579" i="8" s="1"/>
  <c r="A580" i="8" s="1"/>
  <c r="A581" i="8" s="1"/>
  <c r="A582" i="8" s="1"/>
  <c r="A583" i="8" s="1"/>
  <c r="A584" i="8" s="1"/>
  <c r="A585" i="8" s="1"/>
  <c r="A586" i="8" s="1"/>
  <c r="A587" i="8" s="1"/>
  <c r="A588" i="8" s="1"/>
  <c r="A589" i="8" s="1"/>
  <c r="A590" i="8" s="1"/>
  <c r="A591" i="8" s="1"/>
  <c r="A592" i="8" s="1"/>
  <c r="A593" i="8" s="1"/>
  <c r="A594" i="8" s="1"/>
  <c r="A595" i="8" s="1"/>
  <c r="A596" i="8" s="1"/>
  <c r="A597" i="8" s="1"/>
  <c r="A598" i="8" s="1"/>
  <c r="A599" i="8" s="1"/>
  <c r="A600" i="8" s="1"/>
  <c r="A601" i="8" s="1"/>
  <c r="A602" i="8" s="1"/>
  <c r="A603" i="8" s="1"/>
  <c r="A604" i="8" s="1"/>
  <c r="A605" i="8" s="1"/>
  <c r="A606" i="8" s="1"/>
  <c r="A607" i="8" s="1"/>
  <c r="A608" i="8" s="1"/>
  <c r="A609" i="8" s="1"/>
  <c r="A610" i="8" s="1"/>
  <c r="A611" i="8" s="1"/>
  <c r="L590" i="8"/>
  <c r="M590" i="8" s="1"/>
  <c r="H625" i="8"/>
  <c r="L682" i="8"/>
  <c r="M682" i="8" s="1"/>
  <c r="A762" i="8"/>
  <c r="A763" i="8" s="1"/>
  <c r="A764" i="8" s="1"/>
  <c r="A765" i="8" s="1"/>
  <c r="A766" i="8" s="1"/>
  <c r="A767" i="8" s="1"/>
  <c r="A768" i="8" s="1"/>
  <c r="A769" i="8" s="1"/>
  <c r="A770" i="8" s="1"/>
  <c r="A771" i="8" s="1"/>
  <c r="A772" i="8" s="1"/>
  <c r="A773" i="8" s="1"/>
  <c r="A774" i="8" s="1"/>
  <c r="A775" i="8" s="1"/>
  <c r="A776" i="8" s="1"/>
  <c r="A777" i="8" s="1"/>
  <c r="A778" i="8" s="1"/>
  <c r="A779" i="8" s="1"/>
  <c r="A780" i="8" s="1"/>
  <c r="A781" i="8" s="1"/>
  <c r="A782" i="8" s="1"/>
  <c r="A783" i="8" s="1"/>
  <c r="A784" i="8" s="1"/>
  <c r="A785" i="8" s="1"/>
  <c r="A786" i="8" s="1"/>
  <c r="A787" i="8" s="1"/>
  <c r="A788" i="8" s="1"/>
  <c r="A789" i="8" s="1"/>
  <c r="A790" i="8" s="1"/>
  <c r="A791" i="8" s="1"/>
  <c r="A792" i="8" s="1"/>
  <c r="A793" i="8" s="1"/>
  <c r="A794" i="8" s="1"/>
  <c r="A795" i="8" s="1"/>
  <c r="L774" i="8"/>
  <c r="M774" i="8" s="1"/>
  <c r="L601" i="8"/>
  <c r="M601" i="8" s="1"/>
  <c r="L820" i="8"/>
  <c r="M820" i="8" s="1"/>
  <c r="L821" i="8"/>
  <c r="M821" i="8" s="1"/>
  <c r="A624" i="8"/>
  <c r="A625" i="8" s="1"/>
  <c r="A626" i="8" s="1"/>
  <c r="A627" i="8" s="1"/>
  <c r="A628" i="8" s="1"/>
  <c r="A629" i="8" s="1"/>
  <c r="A630" i="8" s="1"/>
  <c r="A631" i="8" s="1"/>
  <c r="A632" i="8" s="1"/>
  <c r="A633" i="8" s="1"/>
  <c r="A634" i="8" s="1"/>
  <c r="A635" i="8" s="1"/>
  <c r="A636" i="8" s="1"/>
  <c r="A637" i="8" s="1"/>
  <c r="A638" i="8" s="1"/>
  <c r="A639" i="8" s="1"/>
  <c r="A640" i="8" s="1"/>
  <c r="A641" i="8" s="1"/>
  <c r="A642" i="8" s="1"/>
  <c r="A643" i="8" s="1"/>
  <c r="A644" i="8" s="1"/>
  <c r="A645" i="8" s="1"/>
  <c r="A646" i="8" s="1"/>
  <c r="A647" i="8" s="1"/>
  <c r="A648" i="8" s="1"/>
  <c r="A649" i="8" s="1"/>
  <c r="A650" i="8" s="1"/>
  <c r="A651" i="8" s="1"/>
  <c r="A652" i="8" s="1"/>
  <c r="A653" i="8" s="1"/>
  <c r="A654" i="8" s="1"/>
  <c r="A655" i="8" s="1"/>
  <c r="A656" i="8" s="1"/>
  <c r="A657" i="8" s="1"/>
  <c r="L636" i="8"/>
  <c r="M636" i="8" s="1"/>
  <c r="A716" i="8"/>
  <c r="A717" i="8" s="1"/>
  <c r="A718" i="8" s="1"/>
  <c r="A719" i="8" s="1"/>
  <c r="A720" i="8" s="1"/>
  <c r="A721" i="8" s="1"/>
  <c r="A722" i="8" s="1"/>
  <c r="A723" i="8" s="1"/>
  <c r="A724" i="8" s="1"/>
  <c r="A725" i="8" s="1"/>
  <c r="A726" i="8" s="1"/>
  <c r="A727" i="8" s="1"/>
  <c r="A728" i="8" s="1"/>
  <c r="A729" i="8" s="1"/>
  <c r="A730" i="8" s="1"/>
  <c r="A731" i="8" s="1"/>
  <c r="A732" i="8" s="1"/>
  <c r="A733" i="8" s="1"/>
  <c r="A734" i="8" s="1"/>
  <c r="A735" i="8" s="1"/>
  <c r="A736" i="8" s="1"/>
  <c r="A737" i="8" s="1"/>
  <c r="A738" i="8" s="1"/>
  <c r="A739" i="8" s="1"/>
  <c r="A740" i="8" s="1"/>
  <c r="A741" i="8" s="1"/>
  <c r="A742" i="8" s="1"/>
  <c r="A743" i="8" s="1"/>
  <c r="A744" i="8" s="1"/>
  <c r="A745" i="8" s="1"/>
  <c r="A746" i="8" s="1"/>
  <c r="A747" i="8" s="1"/>
  <c r="A748" i="8" s="1"/>
  <c r="A749" i="8" s="1"/>
  <c r="J579" i="8"/>
  <c r="K579" i="8" s="1"/>
  <c r="L579" i="8" s="1"/>
  <c r="M579" i="8" s="1"/>
  <c r="J589" i="8"/>
  <c r="J605" i="8"/>
  <c r="K605" i="8" s="1"/>
  <c r="J625" i="8"/>
  <c r="K625" i="8" s="1"/>
  <c r="J635" i="8"/>
  <c r="J651" i="8"/>
  <c r="K651" i="8" s="1"/>
  <c r="L651" i="8" s="1"/>
  <c r="M651" i="8" s="1"/>
  <c r="J671" i="8"/>
  <c r="K671" i="8" s="1"/>
  <c r="J681" i="8"/>
  <c r="J697" i="8"/>
  <c r="K697" i="8" s="1"/>
  <c r="L697" i="8" s="1"/>
  <c r="M697" i="8" s="1"/>
  <c r="J717" i="8"/>
  <c r="K717" i="8" s="1"/>
  <c r="L717" i="8" s="1"/>
  <c r="M717" i="8" s="1"/>
  <c r="J727" i="8"/>
  <c r="J743" i="8"/>
  <c r="K743" i="8" s="1"/>
  <c r="L743" i="8" s="1"/>
  <c r="M743" i="8" s="1"/>
  <c r="J763" i="8"/>
  <c r="J773" i="8"/>
  <c r="J789" i="8"/>
  <c r="K789" i="8" s="1"/>
  <c r="J809" i="8"/>
  <c r="J819" i="8"/>
  <c r="J835" i="8"/>
  <c r="K835" i="8" s="1"/>
  <c r="L835" i="8" s="1"/>
  <c r="M835" i="8" s="1"/>
  <c r="G586" i="8"/>
  <c r="H586" i="8" s="1"/>
  <c r="G602" i="8"/>
  <c r="H602" i="8" s="1"/>
  <c r="G632" i="8"/>
  <c r="H632" i="8" s="1"/>
  <c r="G648" i="8"/>
  <c r="H648" i="8" s="1"/>
  <c r="G678" i="8"/>
  <c r="H678" i="8" s="1"/>
  <c r="G694" i="8"/>
  <c r="H694" i="8" s="1"/>
  <c r="G724" i="8"/>
  <c r="H724" i="8" s="1"/>
  <c r="G740" i="8"/>
  <c r="H740" i="8" s="1"/>
  <c r="G770" i="8"/>
  <c r="H770" i="8" s="1"/>
  <c r="L770" i="8" s="1"/>
  <c r="M770" i="8" s="1"/>
  <c r="G786" i="8"/>
  <c r="H786" i="8" s="1"/>
  <c r="G816" i="8"/>
  <c r="H816" i="8" s="1"/>
  <c r="L816" i="8" s="1"/>
  <c r="M816" i="8" s="1"/>
  <c r="G832" i="8"/>
  <c r="H832" i="8" s="1"/>
  <c r="A808" i="8"/>
  <c r="A809" i="8" s="1"/>
  <c r="A810" i="8" s="1"/>
  <c r="A811" i="8" s="1"/>
  <c r="A812" i="8" s="1"/>
  <c r="A813" i="8" s="1"/>
  <c r="A814" i="8" s="1"/>
  <c r="A815" i="8" s="1"/>
  <c r="A816" i="8" s="1"/>
  <c r="A817" i="8" s="1"/>
  <c r="A818" i="8" s="1"/>
  <c r="A819" i="8" s="1"/>
  <c r="A820" i="8" s="1"/>
  <c r="A821" i="8" s="1"/>
  <c r="A822" i="8" s="1"/>
  <c r="A823" i="8" s="1"/>
  <c r="A824" i="8" s="1"/>
  <c r="A825" i="8" s="1"/>
  <c r="A826" i="8" s="1"/>
  <c r="A827" i="8" s="1"/>
  <c r="A828" i="8" s="1"/>
  <c r="A829" i="8" s="1"/>
  <c r="A830" i="8" s="1"/>
  <c r="A831" i="8" s="1"/>
  <c r="A832" i="8" s="1"/>
  <c r="A833" i="8" s="1"/>
  <c r="A834" i="8" s="1"/>
  <c r="A835" i="8" s="1"/>
  <c r="A836" i="8" s="1"/>
  <c r="A837" i="8" s="1"/>
  <c r="A838" i="8" s="1"/>
  <c r="A839" i="8" s="1"/>
  <c r="A840" i="8" s="1"/>
  <c r="A841" i="8" s="1"/>
  <c r="G583" i="8"/>
  <c r="H583" i="8" s="1"/>
  <c r="G629" i="8"/>
  <c r="G675" i="8"/>
  <c r="H675" i="8" s="1"/>
  <c r="G721" i="8"/>
  <c r="G767" i="8"/>
  <c r="G813" i="8"/>
  <c r="G581" i="8"/>
  <c r="G627" i="8"/>
  <c r="G673" i="8"/>
  <c r="G719" i="8"/>
  <c r="G765" i="8"/>
  <c r="G811" i="8"/>
  <c r="L599" i="6"/>
  <c r="M599" i="6" s="1"/>
  <c r="L645" i="6"/>
  <c r="M645" i="6" s="1"/>
  <c r="L728" i="6"/>
  <c r="M728" i="6" s="1"/>
  <c r="L774" i="6"/>
  <c r="M774" i="6" s="1"/>
  <c r="L820" i="6"/>
  <c r="M820" i="6" s="1"/>
  <c r="L691" i="6"/>
  <c r="M691" i="6" s="1"/>
  <c r="L775" i="6"/>
  <c r="M775" i="6" s="1"/>
  <c r="L821" i="6"/>
  <c r="M821" i="6" s="1"/>
  <c r="G579" i="6"/>
  <c r="H579" i="6" s="1"/>
  <c r="J581" i="6"/>
  <c r="J583" i="6"/>
  <c r="G589" i="6"/>
  <c r="G597" i="6"/>
  <c r="H597" i="6" s="1"/>
  <c r="G605" i="6"/>
  <c r="H605" i="6" s="1"/>
  <c r="L605" i="6" s="1"/>
  <c r="M605" i="6" s="1"/>
  <c r="G625" i="6"/>
  <c r="H625" i="6" s="1"/>
  <c r="J627" i="6"/>
  <c r="J629" i="6"/>
  <c r="G635" i="6"/>
  <c r="G643" i="6"/>
  <c r="H643" i="6" s="1"/>
  <c r="G651" i="6"/>
  <c r="H651" i="6" s="1"/>
  <c r="G671" i="6"/>
  <c r="H671" i="6" s="1"/>
  <c r="J673" i="6"/>
  <c r="J675" i="6"/>
  <c r="G681" i="6"/>
  <c r="G687" i="6"/>
  <c r="H687" i="6" s="1"/>
  <c r="G689" i="6"/>
  <c r="H689" i="6" s="1"/>
  <c r="G697" i="6"/>
  <c r="H697" i="6" s="1"/>
  <c r="G717" i="6"/>
  <c r="H717" i="6" s="1"/>
  <c r="J719" i="6"/>
  <c r="J721" i="6"/>
  <c r="G727" i="6"/>
  <c r="G743" i="6"/>
  <c r="H743" i="6" s="1"/>
  <c r="L743" i="6" s="1"/>
  <c r="M743" i="6" s="1"/>
  <c r="G763" i="6"/>
  <c r="J765" i="6"/>
  <c r="J767" i="6"/>
  <c r="G773" i="6"/>
  <c r="G789" i="6"/>
  <c r="H789" i="6" s="1"/>
  <c r="G809" i="6"/>
  <c r="J811" i="6"/>
  <c r="J813" i="6"/>
  <c r="G819" i="6"/>
  <c r="G835" i="6"/>
  <c r="H835" i="6" s="1"/>
  <c r="J587" i="6"/>
  <c r="K587" i="6" s="1"/>
  <c r="J603" i="6"/>
  <c r="J633" i="6"/>
  <c r="K633" i="6" s="1"/>
  <c r="J649" i="6"/>
  <c r="K649" i="6" s="1"/>
  <c r="J679" i="6"/>
  <c r="K679" i="6" s="1"/>
  <c r="L679" i="6" s="1"/>
  <c r="M679" i="6" s="1"/>
  <c r="J695" i="6"/>
  <c r="K695" i="6" s="1"/>
  <c r="L695" i="6" s="1"/>
  <c r="M695" i="6" s="1"/>
  <c r="J725" i="6"/>
  <c r="K725" i="6" s="1"/>
  <c r="J741" i="6"/>
  <c r="K741" i="6" s="1"/>
  <c r="L741" i="6" s="1"/>
  <c r="M741" i="6" s="1"/>
  <c r="J771" i="6"/>
  <c r="K771" i="6" s="1"/>
  <c r="J787" i="6"/>
  <c r="J817" i="6"/>
  <c r="K817" i="6" s="1"/>
  <c r="J833" i="6"/>
  <c r="K833" i="6" s="1"/>
  <c r="J579" i="6"/>
  <c r="K579" i="6" s="1"/>
  <c r="J589" i="6"/>
  <c r="J625" i="6"/>
  <c r="K625" i="6" s="1"/>
  <c r="J635" i="6"/>
  <c r="J671" i="6"/>
  <c r="K671" i="6" s="1"/>
  <c r="J681" i="6"/>
  <c r="J717" i="6"/>
  <c r="K717" i="6" s="1"/>
  <c r="L717" i="6" s="1"/>
  <c r="M717" i="6" s="1"/>
  <c r="J727" i="6"/>
  <c r="J763" i="6"/>
  <c r="J773" i="6"/>
  <c r="J809" i="6"/>
  <c r="J819" i="6"/>
  <c r="G586" i="6"/>
  <c r="H586" i="6" s="1"/>
  <c r="G602" i="6"/>
  <c r="H602" i="6" s="1"/>
  <c r="G632" i="6"/>
  <c r="H632" i="6" s="1"/>
  <c r="G648" i="6"/>
  <c r="H648" i="6" s="1"/>
  <c r="G678" i="6"/>
  <c r="H678" i="6" s="1"/>
  <c r="G694" i="6"/>
  <c r="H694" i="6" s="1"/>
  <c r="G724" i="6"/>
  <c r="H724" i="6" s="1"/>
  <c r="G740" i="6"/>
  <c r="H740" i="6" s="1"/>
  <c r="G770" i="6"/>
  <c r="H770" i="6" s="1"/>
  <c r="G786" i="6"/>
  <c r="H786" i="6" s="1"/>
  <c r="G816" i="6"/>
  <c r="H816" i="6" s="1"/>
  <c r="G832" i="6"/>
  <c r="H832" i="6" s="1"/>
  <c r="A578" i="6"/>
  <c r="A579" i="6" s="1"/>
  <c r="A580" i="6" s="1"/>
  <c r="A581" i="6" s="1"/>
  <c r="A582" i="6" s="1"/>
  <c r="A583" i="6" s="1"/>
  <c r="A584" i="6" s="1"/>
  <c r="A585" i="6" s="1"/>
  <c r="A586" i="6" s="1"/>
  <c r="A587" i="6" s="1"/>
  <c r="A588" i="6" s="1"/>
  <c r="A589" i="6" s="1"/>
  <c r="A590" i="6" s="1"/>
  <c r="A591" i="6" s="1"/>
  <c r="A592" i="6" s="1"/>
  <c r="A593" i="6" s="1"/>
  <c r="A594" i="6" s="1"/>
  <c r="A595" i="6" s="1"/>
  <c r="A596" i="6" s="1"/>
  <c r="A597" i="6" s="1"/>
  <c r="A598" i="6" s="1"/>
  <c r="A599" i="6" s="1"/>
  <c r="A600" i="6" s="1"/>
  <c r="A601" i="6" s="1"/>
  <c r="A602" i="6" s="1"/>
  <c r="A603" i="6" s="1"/>
  <c r="A604" i="6" s="1"/>
  <c r="A605" i="6" s="1"/>
  <c r="A606" i="6" s="1"/>
  <c r="A607" i="6" s="1"/>
  <c r="A608" i="6" s="1"/>
  <c r="A609" i="6" s="1"/>
  <c r="A610" i="6" s="1"/>
  <c r="A611" i="6" s="1"/>
  <c r="G594" i="6"/>
  <c r="H594" i="6" s="1"/>
  <c r="A624" i="6"/>
  <c r="A625" i="6" s="1"/>
  <c r="A626" i="6" s="1"/>
  <c r="A627" i="6" s="1"/>
  <c r="A628" i="6" s="1"/>
  <c r="A629" i="6" s="1"/>
  <c r="A630" i="6" s="1"/>
  <c r="A631" i="6" s="1"/>
  <c r="A632" i="6" s="1"/>
  <c r="A633" i="6" s="1"/>
  <c r="A634" i="6" s="1"/>
  <c r="A635" i="6" s="1"/>
  <c r="A636" i="6" s="1"/>
  <c r="A637" i="6" s="1"/>
  <c r="A638" i="6" s="1"/>
  <c r="A639" i="6" s="1"/>
  <c r="A640" i="6" s="1"/>
  <c r="A641" i="6" s="1"/>
  <c r="A642" i="6" s="1"/>
  <c r="A643" i="6" s="1"/>
  <c r="A644" i="6" s="1"/>
  <c r="A645" i="6" s="1"/>
  <c r="A646" i="6" s="1"/>
  <c r="A647" i="6" s="1"/>
  <c r="A648" i="6" s="1"/>
  <c r="A649" i="6" s="1"/>
  <c r="A650" i="6" s="1"/>
  <c r="A651" i="6" s="1"/>
  <c r="A652" i="6" s="1"/>
  <c r="A653" i="6" s="1"/>
  <c r="A654" i="6" s="1"/>
  <c r="A655" i="6" s="1"/>
  <c r="A656" i="6" s="1"/>
  <c r="A657" i="6" s="1"/>
  <c r="A670" i="6"/>
  <c r="A671" i="6" s="1"/>
  <c r="A672" i="6" s="1"/>
  <c r="A673" i="6" s="1"/>
  <c r="A674" i="6" s="1"/>
  <c r="A675" i="6" s="1"/>
  <c r="A676" i="6" s="1"/>
  <c r="A677" i="6" s="1"/>
  <c r="A678" i="6" s="1"/>
  <c r="A679" i="6" s="1"/>
  <c r="A680" i="6" s="1"/>
  <c r="A681" i="6" s="1"/>
  <c r="A682" i="6" s="1"/>
  <c r="A683" i="6" s="1"/>
  <c r="A684" i="6" s="1"/>
  <c r="A685" i="6" s="1"/>
  <c r="A686" i="6" s="1"/>
  <c r="A687" i="6" s="1"/>
  <c r="A688" i="6" s="1"/>
  <c r="A689" i="6" s="1"/>
  <c r="A690" i="6" s="1"/>
  <c r="A691" i="6" s="1"/>
  <c r="A692" i="6" s="1"/>
  <c r="A693" i="6" s="1"/>
  <c r="A694" i="6" s="1"/>
  <c r="A695" i="6" s="1"/>
  <c r="A696" i="6" s="1"/>
  <c r="A697" i="6" s="1"/>
  <c r="A698" i="6" s="1"/>
  <c r="A699" i="6" s="1"/>
  <c r="A700" i="6" s="1"/>
  <c r="A701" i="6" s="1"/>
  <c r="A702" i="6" s="1"/>
  <c r="A703" i="6" s="1"/>
  <c r="A716" i="6"/>
  <c r="A717" i="6" s="1"/>
  <c r="A718" i="6" s="1"/>
  <c r="A719" i="6" s="1"/>
  <c r="A720" i="6" s="1"/>
  <c r="A721" i="6" s="1"/>
  <c r="A722" i="6" s="1"/>
  <c r="A723" i="6" s="1"/>
  <c r="A724" i="6" s="1"/>
  <c r="A725" i="6" s="1"/>
  <c r="A726" i="6" s="1"/>
  <c r="A727" i="6" s="1"/>
  <c r="A728" i="6" s="1"/>
  <c r="A729" i="6" s="1"/>
  <c r="A730" i="6" s="1"/>
  <c r="A731" i="6" s="1"/>
  <c r="A732" i="6" s="1"/>
  <c r="A733" i="6" s="1"/>
  <c r="A734" i="6" s="1"/>
  <c r="A735" i="6" s="1"/>
  <c r="A736" i="6" s="1"/>
  <c r="A737" i="6" s="1"/>
  <c r="A738" i="6" s="1"/>
  <c r="A739" i="6" s="1"/>
  <c r="A740" i="6" s="1"/>
  <c r="A741" i="6" s="1"/>
  <c r="A742" i="6" s="1"/>
  <c r="A743" i="6" s="1"/>
  <c r="A744" i="6" s="1"/>
  <c r="A745" i="6" s="1"/>
  <c r="A746" i="6" s="1"/>
  <c r="A747" i="6" s="1"/>
  <c r="A748" i="6" s="1"/>
  <c r="A749" i="6" s="1"/>
  <c r="A762" i="6"/>
  <c r="A763" i="6" s="1"/>
  <c r="A764" i="6" s="1"/>
  <c r="A765" i="6" s="1"/>
  <c r="A766" i="6" s="1"/>
  <c r="A767" i="6" s="1"/>
  <c r="A768" i="6" s="1"/>
  <c r="A769" i="6" s="1"/>
  <c r="A770" i="6" s="1"/>
  <c r="A771" i="6" s="1"/>
  <c r="A772" i="6" s="1"/>
  <c r="A773" i="6" s="1"/>
  <c r="A774" i="6" s="1"/>
  <c r="A775" i="6" s="1"/>
  <c r="A776" i="6" s="1"/>
  <c r="A777" i="6" s="1"/>
  <c r="A778" i="6" s="1"/>
  <c r="A779" i="6" s="1"/>
  <c r="A780" i="6" s="1"/>
  <c r="A781" i="6" s="1"/>
  <c r="A782" i="6" s="1"/>
  <c r="A783" i="6" s="1"/>
  <c r="A784" i="6" s="1"/>
  <c r="A785" i="6" s="1"/>
  <c r="A786" i="6" s="1"/>
  <c r="A787" i="6" s="1"/>
  <c r="A788" i="6" s="1"/>
  <c r="A789" i="6" s="1"/>
  <c r="A790" i="6" s="1"/>
  <c r="A791" i="6" s="1"/>
  <c r="A792" i="6" s="1"/>
  <c r="A793" i="6" s="1"/>
  <c r="A794" i="6" s="1"/>
  <c r="A795" i="6" s="1"/>
  <c r="A808" i="6"/>
  <c r="A809" i="6" s="1"/>
  <c r="A810" i="6" s="1"/>
  <c r="A811" i="6" s="1"/>
  <c r="A812" i="6" s="1"/>
  <c r="A813" i="6" s="1"/>
  <c r="A814" i="6" s="1"/>
  <c r="A815" i="6" s="1"/>
  <c r="A816" i="6" s="1"/>
  <c r="A817" i="6" s="1"/>
  <c r="A818" i="6" s="1"/>
  <c r="A819" i="6" s="1"/>
  <c r="A820" i="6" s="1"/>
  <c r="A821" i="6" s="1"/>
  <c r="A822" i="6" s="1"/>
  <c r="A823" i="6" s="1"/>
  <c r="A824" i="6" s="1"/>
  <c r="A825" i="6" s="1"/>
  <c r="A826" i="6" s="1"/>
  <c r="A827" i="6" s="1"/>
  <c r="A828" i="6" s="1"/>
  <c r="A829" i="6" s="1"/>
  <c r="A830" i="6" s="1"/>
  <c r="A831" i="6" s="1"/>
  <c r="A832" i="6" s="1"/>
  <c r="A833" i="6" s="1"/>
  <c r="A834" i="6" s="1"/>
  <c r="A835" i="6" s="1"/>
  <c r="A836" i="6" s="1"/>
  <c r="A837" i="6" s="1"/>
  <c r="A838" i="6" s="1"/>
  <c r="A839" i="6" s="1"/>
  <c r="A840" i="6" s="1"/>
  <c r="A841" i="6" s="1"/>
  <c r="G588" i="6"/>
  <c r="H588" i="6" s="1"/>
  <c r="G592" i="6"/>
  <c r="H592" i="6" s="1"/>
  <c r="G604" i="6"/>
  <c r="H604" i="6" s="1"/>
  <c r="G634" i="6"/>
  <c r="H634" i="6" s="1"/>
  <c r="G638" i="6"/>
  <c r="G650" i="6"/>
  <c r="H650" i="6" s="1"/>
  <c r="G680" i="6"/>
  <c r="H680" i="6" s="1"/>
  <c r="G684" i="6"/>
  <c r="H684" i="6" s="1"/>
  <c r="G696" i="6"/>
  <c r="H696" i="6" s="1"/>
  <c r="G726" i="6"/>
  <c r="H726" i="6" s="1"/>
  <c r="G730" i="6"/>
  <c r="H730" i="6" s="1"/>
  <c r="G742" i="6"/>
  <c r="H742" i="6" s="1"/>
  <c r="G772" i="6"/>
  <c r="H772" i="6" s="1"/>
  <c r="G776" i="6"/>
  <c r="G788" i="6"/>
  <c r="H788" i="6" s="1"/>
  <c r="G818" i="6"/>
  <c r="H818" i="6" s="1"/>
  <c r="G822" i="6"/>
  <c r="G834" i="6"/>
  <c r="H834" i="6" s="1"/>
  <c r="J586" i="6"/>
  <c r="K586" i="6" s="1"/>
  <c r="J602" i="6"/>
  <c r="K602" i="6" s="1"/>
  <c r="J632" i="6"/>
  <c r="K632" i="6" s="1"/>
  <c r="J648" i="6"/>
  <c r="K648" i="6" s="1"/>
  <c r="J678" i="6"/>
  <c r="K678" i="6" s="1"/>
  <c r="J694" i="6"/>
  <c r="J724" i="6"/>
  <c r="K724" i="6" s="1"/>
  <c r="J740" i="6"/>
  <c r="K740" i="6" s="1"/>
  <c r="J770" i="6"/>
  <c r="K770" i="6" s="1"/>
  <c r="J786" i="6"/>
  <c r="J816" i="6"/>
  <c r="K816" i="6" s="1"/>
  <c r="J832" i="6"/>
  <c r="K832" i="6" s="1"/>
  <c r="G580" i="6"/>
  <c r="G626" i="6"/>
  <c r="G672" i="6"/>
  <c r="G718" i="6"/>
  <c r="G764" i="6"/>
  <c r="G810" i="6"/>
  <c r="A624" i="4"/>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L775" i="4"/>
  <c r="M775" i="4" s="1"/>
  <c r="A808" i="4"/>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670" i="4"/>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62" i="4"/>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16" i="4"/>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K583" i="4"/>
  <c r="L829" i="4"/>
  <c r="M829" i="4" s="1"/>
  <c r="L783" i="4"/>
  <c r="M783" i="4" s="1"/>
  <c r="H625" i="4"/>
  <c r="A578" i="4"/>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H651" i="4"/>
  <c r="L651" i="4" s="1"/>
  <c r="M651" i="4" s="1"/>
  <c r="H671" i="4"/>
  <c r="K721" i="4"/>
  <c r="H743" i="4"/>
  <c r="L601" i="4"/>
  <c r="M601" i="4" s="1"/>
  <c r="J587" i="4"/>
  <c r="K587" i="4" s="1"/>
  <c r="J603" i="4"/>
  <c r="J633" i="4"/>
  <c r="K633" i="4" s="1"/>
  <c r="J649" i="4"/>
  <c r="K649" i="4" s="1"/>
  <c r="L649" i="4" s="1"/>
  <c r="M649" i="4" s="1"/>
  <c r="J679" i="4"/>
  <c r="K679" i="4" s="1"/>
  <c r="J695" i="4"/>
  <c r="K695" i="4" s="1"/>
  <c r="J725" i="4"/>
  <c r="K725" i="4" s="1"/>
  <c r="J741" i="4"/>
  <c r="J771" i="4"/>
  <c r="K771" i="4" s="1"/>
  <c r="J787" i="4"/>
  <c r="K787" i="4" s="1"/>
  <c r="J817" i="4"/>
  <c r="K817" i="4" s="1"/>
  <c r="J833" i="4"/>
  <c r="J579" i="4"/>
  <c r="K579" i="4" s="1"/>
  <c r="J589" i="4"/>
  <c r="J625" i="4"/>
  <c r="K625" i="4" s="1"/>
  <c r="J635" i="4"/>
  <c r="J671" i="4"/>
  <c r="K671" i="4" s="1"/>
  <c r="J681" i="4"/>
  <c r="J717" i="4"/>
  <c r="K717" i="4" s="1"/>
  <c r="J727" i="4"/>
  <c r="J763" i="4"/>
  <c r="J773" i="4"/>
  <c r="J809" i="4"/>
  <c r="J819" i="4"/>
  <c r="G586" i="4"/>
  <c r="G602" i="4"/>
  <c r="H602" i="4" s="1"/>
  <c r="G632" i="4"/>
  <c r="G648" i="4"/>
  <c r="H648" i="4" s="1"/>
  <c r="G678" i="4"/>
  <c r="G694" i="4"/>
  <c r="H694" i="4" s="1"/>
  <c r="L694" i="4" s="1"/>
  <c r="M694" i="4" s="1"/>
  <c r="G724" i="4"/>
  <c r="G740" i="4"/>
  <c r="H740" i="4" s="1"/>
  <c r="G770" i="4"/>
  <c r="G786" i="4"/>
  <c r="H786" i="4" s="1"/>
  <c r="G816" i="4"/>
  <c r="G832" i="4"/>
  <c r="H832" i="4" s="1"/>
  <c r="G594" i="4"/>
  <c r="J586" i="4"/>
  <c r="K586" i="4" s="1"/>
  <c r="J632" i="4"/>
  <c r="K632" i="4" s="1"/>
  <c r="J678" i="4"/>
  <c r="K678" i="4" s="1"/>
  <c r="J724" i="4"/>
  <c r="K724" i="4" s="1"/>
  <c r="J770" i="4"/>
  <c r="K770" i="4" s="1"/>
  <c r="J816" i="4"/>
  <c r="K816" i="4" s="1"/>
  <c r="G675" i="4"/>
  <c r="G721" i="4"/>
  <c r="H721" i="4" s="1"/>
  <c r="G767" i="4"/>
  <c r="G813" i="4"/>
  <c r="G581" i="4"/>
  <c r="G627" i="4"/>
  <c r="G673" i="4"/>
  <c r="G719" i="4"/>
  <c r="G765" i="4"/>
  <c r="G811" i="4"/>
  <c r="L533" i="9"/>
  <c r="M533" i="9" s="1"/>
  <c r="L570" i="9"/>
  <c r="M570" i="9" s="1"/>
  <c r="L616" i="9"/>
  <c r="M616" i="9" s="1"/>
  <c r="J566" i="9"/>
  <c r="K566" i="9" s="1"/>
  <c r="J584" i="9"/>
  <c r="K584" i="9" s="1"/>
  <c r="J523" i="9"/>
  <c r="J475" i="9"/>
  <c r="K475" i="9" s="1"/>
  <c r="J493" i="9"/>
  <c r="K493" i="9" s="1"/>
  <c r="L493" i="9" s="1"/>
  <c r="M493" i="9" s="1"/>
  <c r="G520" i="9"/>
  <c r="H520" i="9" s="1"/>
  <c r="G538" i="9"/>
  <c r="H538" i="9" s="1"/>
  <c r="G560" i="9"/>
  <c r="G609" i="9"/>
  <c r="J627" i="9"/>
  <c r="K627" i="9" s="1"/>
  <c r="L627" i="9" s="1"/>
  <c r="M627" i="9" s="1"/>
  <c r="A512" i="9"/>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J568" i="9"/>
  <c r="K568" i="9" s="1"/>
  <c r="L568" i="9" s="1"/>
  <c r="M568" i="9" s="1"/>
  <c r="J572" i="9"/>
  <c r="G581" i="9"/>
  <c r="H581" i="9" s="1"/>
  <c r="J467" i="9"/>
  <c r="K467" i="9" s="1"/>
  <c r="L467" i="9" s="1"/>
  <c r="M467" i="9" s="1"/>
  <c r="J477" i="9"/>
  <c r="G490" i="9"/>
  <c r="H490" i="9" s="1"/>
  <c r="G526" i="9"/>
  <c r="H526" i="9" s="1"/>
  <c r="J560" i="9"/>
  <c r="J520" i="9"/>
  <c r="K520" i="9" s="1"/>
  <c r="G583" i="9"/>
  <c r="H583" i="9" s="1"/>
  <c r="G474" i="9"/>
  <c r="H474" i="9" s="1"/>
  <c r="G492" i="9"/>
  <c r="H492" i="9" s="1"/>
  <c r="G514" i="9"/>
  <c r="G563" i="9"/>
  <c r="J581" i="9"/>
  <c r="K581" i="9" s="1"/>
  <c r="J613" i="9"/>
  <c r="K613" i="9" s="1"/>
  <c r="J631" i="9"/>
  <c r="K631" i="9" s="1"/>
  <c r="L631" i="9" s="1"/>
  <c r="M631" i="9" s="1"/>
  <c r="J513" i="9"/>
  <c r="K513" i="9" s="1"/>
  <c r="J490" i="9"/>
  <c r="J522" i="9"/>
  <c r="K522" i="9" s="1"/>
  <c r="J526" i="9"/>
  <c r="K526" i="9" s="1"/>
  <c r="G561" i="9"/>
  <c r="G567" i="9"/>
  <c r="H567" i="9" s="1"/>
  <c r="G585" i="9"/>
  <c r="H585" i="9" s="1"/>
  <c r="G476" i="9"/>
  <c r="H476" i="9" s="1"/>
  <c r="G480" i="9"/>
  <c r="H480" i="9" s="1"/>
  <c r="J514" i="9"/>
  <c r="J583" i="9"/>
  <c r="J605" i="9"/>
  <c r="J615" i="9"/>
  <c r="G628" i="9"/>
  <c r="H628" i="9" s="1"/>
  <c r="G559" i="9"/>
  <c r="J561" i="9"/>
  <c r="J563" i="9"/>
  <c r="G569" i="9"/>
  <c r="G517" i="9"/>
  <c r="J585" i="9"/>
  <c r="K585" i="9" s="1"/>
  <c r="G515" i="9"/>
  <c r="G521" i="9"/>
  <c r="H521" i="9" s="1"/>
  <c r="J559" i="9"/>
  <c r="J569" i="9"/>
  <c r="G582" i="9"/>
  <c r="H582" i="9" s="1"/>
  <c r="G513" i="9"/>
  <c r="H513" i="9" s="1"/>
  <c r="J515" i="9"/>
  <c r="J517" i="9"/>
  <c r="G523" i="9"/>
  <c r="J521" i="9"/>
  <c r="K521" i="9" s="1"/>
  <c r="G566" i="9"/>
  <c r="H566" i="9" s="1"/>
  <c r="G584" i="9"/>
  <c r="H584" i="9" s="1"/>
  <c r="G469" i="9"/>
  <c r="L616" i="7"/>
  <c r="M616" i="7" s="1"/>
  <c r="L570" i="7"/>
  <c r="M570" i="7" s="1"/>
  <c r="L617" i="7"/>
  <c r="M617" i="7" s="1"/>
  <c r="L487" i="7"/>
  <c r="M487" i="7" s="1"/>
  <c r="G477" i="7"/>
  <c r="J566" i="7"/>
  <c r="K566" i="7" s="1"/>
  <c r="J584" i="7"/>
  <c r="K584" i="7" s="1"/>
  <c r="J475" i="7"/>
  <c r="K475" i="7" s="1"/>
  <c r="J493" i="7"/>
  <c r="K493" i="7" s="1"/>
  <c r="G520" i="7"/>
  <c r="H520" i="7" s="1"/>
  <c r="G560" i="7"/>
  <c r="J627" i="7"/>
  <c r="K627" i="7" s="1"/>
  <c r="L627" i="7" s="1"/>
  <c r="M627" i="7" s="1"/>
  <c r="A512" i="7"/>
  <c r="A513" i="7" s="1"/>
  <c r="A514" i="7" s="1"/>
  <c r="A515" i="7" s="1"/>
  <c r="A516" i="7" s="1"/>
  <c r="A517" i="7" s="1"/>
  <c r="A518" i="7" s="1"/>
  <c r="A519" i="7" s="1"/>
  <c r="A520" i="7" s="1"/>
  <c r="A521" i="7" s="1"/>
  <c r="A522" i="7" s="1"/>
  <c r="A523" i="7" s="1"/>
  <c r="A524" i="7" s="1"/>
  <c r="A525" i="7" s="1"/>
  <c r="A526" i="7" s="1"/>
  <c r="A527" i="7" s="1"/>
  <c r="A528" i="7" s="1"/>
  <c r="A529" i="7" s="1"/>
  <c r="A530" i="7" s="1"/>
  <c r="A531" i="7" s="1"/>
  <c r="A532" i="7" s="1"/>
  <c r="A533" i="7" s="1"/>
  <c r="A534" i="7" s="1"/>
  <c r="A535" i="7" s="1"/>
  <c r="A536" i="7" s="1"/>
  <c r="A537" i="7" s="1"/>
  <c r="A538" i="7" s="1"/>
  <c r="A539" i="7" s="1"/>
  <c r="A540" i="7" s="1"/>
  <c r="A541" i="7" s="1"/>
  <c r="A542" i="7" s="1"/>
  <c r="A543" i="7" s="1"/>
  <c r="A544" i="7" s="1"/>
  <c r="A545" i="7" s="1"/>
  <c r="J568" i="7"/>
  <c r="K568" i="7" s="1"/>
  <c r="J572" i="7"/>
  <c r="G581" i="7"/>
  <c r="H581" i="7" s="1"/>
  <c r="G631" i="7"/>
  <c r="H631" i="7" s="1"/>
  <c r="J467" i="7"/>
  <c r="K467" i="7" s="1"/>
  <c r="L467" i="7" s="1"/>
  <c r="M467" i="7" s="1"/>
  <c r="J477" i="7"/>
  <c r="G490" i="7"/>
  <c r="H490" i="7" s="1"/>
  <c r="G526" i="7"/>
  <c r="H526" i="7" s="1"/>
  <c r="J560" i="7"/>
  <c r="J629" i="7"/>
  <c r="J520" i="7"/>
  <c r="K520" i="7" s="1"/>
  <c r="G583" i="7"/>
  <c r="H583" i="7" s="1"/>
  <c r="J513" i="7"/>
  <c r="K513" i="7" s="1"/>
  <c r="G474" i="7"/>
  <c r="H474" i="7" s="1"/>
  <c r="G492" i="7"/>
  <c r="H492" i="7" s="1"/>
  <c r="G514" i="7"/>
  <c r="G563" i="7"/>
  <c r="J581" i="7"/>
  <c r="K581" i="7" s="1"/>
  <c r="J631" i="7"/>
  <c r="K631" i="7" s="1"/>
  <c r="J490" i="7"/>
  <c r="K490" i="7" s="1"/>
  <c r="J526" i="7"/>
  <c r="K526" i="7" s="1"/>
  <c r="G561" i="7"/>
  <c r="G567" i="7"/>
  <c r="H567" i="7" s="1"/>
  <c r="G585" i="7"/>
  <c r="H585" i="7" s="1"/>
  <c r="G476" i="7"/>
  <c r="H476" i="7" s="1"/>
  <c r="G480" i="7"/>
  <c r="H480" i="7" s="1"/>
  <c r="J514" i="7"/>
  <c r="J583" i="7"/>
  <c r="K583" i="7" s="1"/>
  <c r="J605" i="7"/>
  <c r="J615" i="7"/>
  <c r="G628" i="7"/>
  <c r="H628" i="7" s="1"/>
  <c r="J474" i="7"/>
  <c r="K474" i="7" s="1"/>
  <c r="J492" i="7"/>
  <c r="K492" i="7" s="1"/>
  <c r="G559" i="7"/>
  <c r="J561" i="7"/>
  <c r="J563" i="7"/>
  <c r="G569" i="7"/>
  <c r="G517" i="7"/>
  <c r="J567" i="7"/>
  <c r="K567" i="7" s="1"/>
  <c r="J585" i="7"/>
  <c r="K585" i="7" s="1"/>
  <c r="L585" i="7" s="1"/>
  <c r="M585" i="7" s="1"/>
  <c r="G515" i="7"/>
  <c r="G521" i="7"/>
  <c r="H521" i="7" s="1"/>
  <c r="J559" i="7"/>
  <c r="J569" i="7"/>
  <c r="G582" i="7"/>
  <c r="H582" i="7" s="1"/>
  <c r="G513" i="7"/>
  <c r="H513" i="7" s="1"/>
  <c r="J515" i="7"/>
  <c r="J517" i="7"/>
  <c r="G523" i="7"/>
  <c r="J521" i="7"/>
  <c r="K521" i="7" s="1"/>
  <c r="G566" i="7"/>
  <c r="H566" i="7" s="1"/>
  <c r="G584" i="7"/>
  <c r="H584" i="7" s="1"/>
  <c r="J523" i="7"/>
  <c r="G469" i="7"/>
  <c r="J614" i="7"/>
  <c r="K614" i="7" s="1"/>
  <c r="A466" i="5"/>
  <c r="A467" i="5" s="1"/>
  <c r="A468" i="5" s="1"/>
  <c r="A469" i="5" s="1"/>
  <c r="A470" i="5" s="1"/>
  <c r="A471" i="5" s="1"/>
  <c r="A472" i="5" s="1"/>
  <c r="A473" i="5" s="1"/>
  <c r="A474" i="5" s="1"/>
  <c r="A475" i="5" s="1"/>
  <c r="A476" i="5" s="1"/>
  <c r="A477" i="5" s="1"/>
  <c r="A478" i="5" s="1"/>
  <c r="A479" i="5" s="1"/>
  <c r="A480" i="5" s="1"/>
  <c r="A481" i="5" s="1"/>
  <c r="A482" i="5" s="1"/>
  <c r="A483" i="5" s="1"/>
  <c r="A484" i="5" s="1"/>
  <c r="A485" i="5" s="1"/>
  <c r="A486" i="5" s="1"/>
  <c r="A487" i="5" s="1"/>
  <c r="A488" i="5" s="1"/>
  <c r="A489" i="5" s="1"/>
  <c r="A490" i="5" s="1"/>
  <c r="A491" i="5" s="1"/>
  <c r="A492" i="5" s="1"/>
  <c r="A493" i="5" s="1"/>
  <c r="A494" i="5" s="1"/>
  <c r="A495" i="5" s="1"/>
  <c r="A496" i="5" s="1"/>
  <c r="A497" i="5" s="1"/>
  <c r="A498" i="5" s="1"/>
  <c r="A499" i="5" s="1"/>
  <c r="L487" i="5"/>
  <c r="M487" i="5" s="1"/>
  <c r="L625" i="5"/>
  <c r="M625" i="5" s="1"/>
  <c r="J513" i="5"/>
  <c r="K513" i="5" s="1"/>
  <c r="J523" i="5"/>
  <c r="G467" i="5"/>
  <c r="H467" i="5" s="1"/>
  <c r="J469" i="5"/>
  <c r="J471" i="5"/>
  <c r="G477" i="5"/>
  <c r="J566" i="5"/>
  <c r="K566" i="5" s="1"/>
  <c r="J584" i="5"/>
  <c r="K584" i="5" s="1"/>
  <c r="A512" i="5"/>
  <c r="A513" i="5" s="1"/>
  <c r="A514" i="5" s="1"/>
  <c r="A515" i="5" s="1"/>
  <c r="A516" i="5" s="1"/>
  <c r="A517" i="5" s="1"/>
  <c r="A518" i="5" s="1"/>
  <c r="A519" i="5" s="1"/>
  <c r="A520" i="5" s="1"/>
  <c r="A521" i="5" s="1"/>
  <c r="A522" i="5" s="1"/>
  <c r="A523" i="5" s="1"/>
  <c r="A524" i="5" s="1"/>
  <c r="A525" i="5" s="1"/>
  <c r="A526" i="5" s="1"/>
  <c r="A527" i="5" s="1"/>
  <c r="A528" i="5" s="1"/>
  <c r="A529" i="5" s="1"/>
  <c r="A530" i="5" s="1"/>
  <c r="A531" i="5" s="1"/>
  <c r="A532" i="5" s="1"/>
  <c r="A533" i="5" s="1"/>
  <c r="A534" i="5" s="1"/>
  <c r="A535" i="5" s="1"/>
  <c r="A536" i="5" s="1"/>
  <c r="A537" i="5" s="1"/>
  <c r="A538" i="5" s="1"/>
  <c r="A539" i="5" s="1"/>
  <c r="A540" i="5" s="1"/>
  <c r="A541" i="5" s="1"/>
  <c r="A542" i="5" s="1"/>
  <c r="A543" i="5" s="1"/>
  <c r="A544" i="5" s="1"/>
  <c r="A545" i="5" s="1"/>
  <c r="J568" i="5"/>
  <c r="K568" i="5" s="1"/>
  <c r="J572" i="5"/>
  <c r="G581" i="5"/>
  <c r="H581" i="5" s="1"/>
  <c r="J467" i="5"/>
  <c r="K467" i="5" s="1"/>
  <c r="J477" i="5"/>
  <c r="G490" i="5"/>
  <c r="H490" i="5" s="1"/>
  <c r="G526" i="5"/>
  <c r="H526" i="5" s="1"/>
  <c r="J560" i="5"/>
  <c r="J520" i="5"/>
  <c r="K520" i="5" s="1"/>
  <c r="G583" i="5"/>
  <c r="H583" i="5" s="1"/>
  <c r="G520" i="5"/>
  <c r="H520" i="5" s="1"/>
  <c r="G474" i="5"/>
  <c r="H474" i="5" s="1"/>
  <c r="G492" i="5"/>
  <c r="H492" i="5" s="1"/>
  <c r="G514" i="5"/>
  <c r="G563" i="5"/>
  <c r="J581" i="5"/>
  <c r="J631" i="5"/>
  <c r="J490" i="5"/>
  <c r="K490" i="5" s="1"/>
  <c r="J522" i="5"/>
  <c r="K522" i="5" s="1"/>
  <c r="J526" i="5"/>
  <c r="K526" i="5" s="1"/>
  <c r="G561" i="5"/>
  <c r="G567" i="5"/>
  <c r="H567" i="5" s="1"/>
  <c r="G585" i="5"/>
  <c r="H585" i="5" s="1"/>
  <c r="G476" i="5"/>
  <c r="H476" i="5" s="1"/>
  <c r="G480" i="5"/>
  <c r="H480" i="5" s="1"/>
  <c r="J514" i="5"/>
  <c r="J583" i="5"/>
  <c r="K583" i="5" s="1"/>
  <c r="J605" i="5"/>
  <c r="J615" i="5"/>
  <c r="G628" i="5"/>
  <c r="H628" i="5" s="1"/>
  <c r="G559" i="5"/>
  <c r="J561" i="5"/>
  <c r="J563" i="5"/>
  <c r="G569" i="5"/>
  <c r="G517" i="5"/>
  <c r="J567" i="5"/>
  <c r="K567" i="5" s="1"/>
  <c r="J585" i="5"/>
  <c r="K585" i="5" s="1"/>
  <c r="G515" i="5"/>
  <c r="G521" i="5"/>
  <c r="H521" i="5" s="1"/>
  <c r="J559" i="5"/>
  <c r="J569" i="5"/>
  <c r="G582" i="5"/>
  <c r="H582" i="5" s="1"/>
  <c r="G513" i="5"/>
  <c r="H513" i="5" s="1"/>
  <c r="J515" i="5"/>
  <c r="J517" i="5"/>
  <c r="G523" i="5"/>
  <c r="J521" i="5"/>
  <c r="K521" i="5" s="1"/>
  <c r="G566" i="5"/>
  <c r="H566" i="5" s="1"/>
  <c r="G584" i="5"/>
  <c r="H584" i="5" s="1"/>
  <c r="G469" i="5"/>
  <c r="J614" i="5"/>
  <c r="K614" i="5" s="1"/>
  <c r="J513" i="3"/>
  <c r="K513" i="3" s="1"/>
  <c r="J523" i="3"/>
  <c r="G536" i="3"/>
  <c r="H536" i="3" s="1"/>
  <c r="G568" i="3"/>
  <c r="H568" i="3" s="1"/>
  <c r="G572" i="3"/>
  <c r="J566" i="3"/>
  <c r="K566" i="3" s="1"/>
  <c r="J584" i="3"/>
  <c r="G629" i="3"/>
  <c r="H629" i="3" s="1"/>
  <c r="J475" i="3"/>
  <c r="K475" i="3" s="1"/>
  <c r="J493" i="3"/>
  <c r="G520" i="3"/>
  <c r="G538" i="3"/>
  <c r="H538" i="3" s="1"/>
  <c r="G560" i="3"/>
  <c r="G609" i="3"/>
  <c r="J627" i="3"/>
  <c r="K627" i="3" s="1"/>
  <c r="A512" i="3"/>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J536" i="3"/>
  <c r="K536" i="3" s="1"/>
  <c r="J568" i="3"/>
  <c r="K568" i="3" s="1"/>
  <c r="J572" i="3"/>
  <c r="G581" i="3"/>
  <c r="H581" i="3" s="1"/>
  <c r="G607" i="3"/>
  <c r="G613" i="3"/>
  <c r="G631" i="3"/>
  <c r="H631" i="3" s="1"/>
  <c r="J467" i="3"/>
  <c r="K467" i="3" s="1"/>
  <c r="J477" i="3"/>
  <c r="G490" i="3"/>
  <c r="H490" i="3" s="1"/>
  <c r="G522" i="3"/>
  <c r="H522" i="3" s="1"/>
  <c r="G526" i="3"/>
  <c r="H526" i="3" s="1"/>
  <c r="J560" i="3"/>
  <c r="J629" i="3"/>
  <c r="K629" i="3" s="1"/>
  <c r="J520" i="3"/>
  <c r="K520" i="3" s="1"/>
  <c r="J538" i="3"/>
  <c r="K538" i="3" s="1"/>
  <c r="G583" i="3"/>
  <c r="H583" i="3" s="1"/>
  <c r="G605" i="3"/>
  <c r="J607" i="3"/>
  <c r="J609" i="3"/>
  <c r="G615" i="3"/>
  <c r="G474" i="3"/>
  <c r="G492" i="3"/>
  <c r="H492" i="3" s="1"/>
  <c r="G514" i="3"/>
  <c r="G563" i="3"/>
  <c r="J581" i="3"/>
  <c r="J613" i="3"/>
  <c r="K613" i="3" s="1"/>
  <c r="J631" i="3"/>
  <c r="K631" i="3" s="1"/>
  <c r="J522" i="3"/>
  <c r="K522" i="3" s="1"/>
  <c r="J526" i="3"/>
  <c r="K526" i="3" s="1"/>
  <c r="G535" i="3"/>
  <c r="H535" i="3" s="1"/>
  <c r="G561" i="3"/>
  <c r="G567" i="3"/>
  <c r="G585" i="3"/>
  <c r="H585" i="3" s="1"/>
  <c r="G476" i="3"/>
  <c r="H476" i="3" s="1"/>
  <c r="G480" i="3"/>
  <c r="H480" i="3" s="1"/>
  <c r="G486" i="3"/>
  <c r="H486" i="3" s="1"/>
  <c r="J514" i="3"/>
  <c r="J583" i="3"/>
  <c r="J605" i="3"/>
  <c r="J615" i="3"/>
  <c r="J474" i="3"/>
  <c r="K474" i="3" s="1"/>
  <c r="J492" i="3"/>
  <c r="G537" i="3"/>
  <c r="H537" i="3" s="1"/>
  <c r="G559" i="3"/>
  <c r="J561" i="3"/>
  <c r="J563" i="3"/>
  <c r="G569" i="3"/>
  <c r="G517" i="3"/>
  <c r="J535" i="3"/>
  <c r="K535" i="3" s="1"/>
  <c r="J567" i="3"/>
  <c r="K567" i="3" s="1"/>
  <c r="J585" i="3"/>
  <c r="K585" i="3" s="1"/>
  <c r="J559" i="3"/>
  <c r="J569" i="3"/>
  <c r="G582" i="3"/>
  <c r="H582" i="3" s="1"/>
  <c r="G513" i="3"/>
  <c r="H513" i="3" s="1"/>
  <c r="J515" i="3"/>
  <c r="J517" i="3"/>
  <c r="K517" i="3" s="1"/>
  <c r="G523" i="3"/>
  <c r="J539" i="3"/>
  <c r="K539" i="3" s="1"/>
  <c r="L539" i="3" s="1"/>
  <c r="M539" i="3" s="1"/>
  <c r="G566" i="3"/>
  <c r="G584" i="3"/>
  <c r="H584" i="3" s="1"/>
  <c r="G606" i="3"/>
  <c r="K53" i="5"/>
  <c r="L86" i="5"/>
  <c r="M86" i="5" s="1"/>
  <c r="L151" i="5"/>
  <c r="M151" i="5" s="1"/>
  <c r="F137" i="5"/>
  <c r="G137" i="5" s="1"/>
  <c r="H137" i="5" s="1"/>
  <c r="L142" i="5"/>
  <c r="M142" i="5" s="1"/>
  <c r="L255" i="5"/>
  <c r="M255" i="5" s="1"/>
  <c r="K441" i="5"/>
  <c r="L263" i="5"/>
  <c r="M263" i="5" s="1"/>
  <c r="L198" i="5"/>
  <c r="M198" i="5" s="1"/>
  <c r="I55" i="7"/>
  <c r="L55" i="7"/>
  <c r="J191" i="7"/>
  <c r="G188" i="7"/>
  <c r="J131" i="7"/>
  <c r="L422" i="7"/>
  <c r="M422" i="7" s="1"/>
  <c r="J56" i="7"/>
  <c r="I60" i="7"/>
  <c r="J53" i="7"/>
  <c r="L56" i="7"/>
  <c r="N60" i="7"/>
  <c r="G200" i="7"/>
  <c r="L431" i="7"/>
  <c r="M431" i="7" s="1"/>
  <c r="G187" i="7"/>
  <c r="G144" i="9"/>
  <c r="O54" i="9"/>
  <c r="M59" i="9"/>
  <c r="I57" i="9"/>
  <c r="H55" i="9"/>
  <c r="J57" i="9"/>
  <c r="L255" i="9"/>
  <c r="M255" i="9" s="1"/>
  <c r="N53" i="9"/>
  <c r="K55" i="9"/>
  <c r="K57" i="9"/>
  <c r="J141" i="9"/>
  <c r="M53" i="9"/>
  <c r="M57" i="9"/>
  <c r="G131" i="9"/>
  <c r="L263" i="9"/>
  <c r="M263" i="9" s="1"/>
  <c r="N52" i="9"/>
  <c r="J23" i="9"/>
  <c r="K52" i="9"/>
  <c r="J52" i="9"/>
  <c r="H54" i="9"/>
  <c r="H56" i="9"/>
  <c r="J139" i="9"/>
  <c r="K139" i="9" s="1"/>
  <c r="L199" i="9"/>
  <c r="M199" i="9" s="1"/>
  <c r="H52" i="9"/>
  <c r="I54" i="9"/>
  <c r="I56" i="9"/>
  <c r="J54" i="9"/>
  <c r="K56" i="9"/>
  <c r="K54" i="9"/>
  <c r="N56" i="9"/>
  <c r="L366" i="9"/>
  <c r="M366" i="9" s="1"/>
  <c r="L54" i="9"/>
  <c r="I52" i="9"/>
  <c r="L53" i="9"/>
  <c r="K53" i="9"/>
  <c r="J53" i="9"/>
  <c r="O52" i="9"/>
  <c r="M52" i="9"/>
  <c r="L310" i="3"/>
  <c r="M310" i="3" s="1"/>
  <c r="O58" i="3"/>
  <c r="L190" i="3"/>
  <c r="M190" i="3" s="1"/>
  <c r="L358" i="3"/>
  <c r="M358" i="3" s="1"/>
  <c r="L375" i="3"/>
  <c r="M375" i="3" s="1"/>
  <c r="G79" i="3"/>
  <c r="H79" i="3" s="1"/>
  <c r="L86" i="3"/>
  <c r="M86" i="3" s="1"/>
  <c r="K246" i="3"/>
  <c r="L311" i="3"/>
  <c r="M311" i="3" s="1"/>
  <c r="L151" i="3"/>
  <c r="M151" i="3" s="1"/>
  <c r="L134" i="3"/>
  <c r="M134" i="3" s="1"/>
  <c r="L198" i="3"/>
  <c r="M198" i="3" s="1"/>
  <c r="O55" i="3"/>
  <c r="J187" i="10"/>
  <c r="J200" i="10"/>
  <c r="G211" i="10"/>
  <c r="H211" i="10" s="1"/>
  <c r="G197" i="10"/>
  <c r="G195" i="10"/>
  <c r="H195" i="10" s="1"/>
  <c r="G188" i="10"/>
  <c r="H56" i="10"/>
  <c r="A522" i="10"/>
  <c r="A523" i="10" s="1"/>
  <c r="A524" i="10" s="1"/>
  <c r="A525" i="10" s="1"/>
  <c r="A526" i="10" s="1"/>
  <c r="A527" i="10" s="1"/>
  <c r="A528" i="10" s="1"/>
  <c r="A529" i="10" s="1"/>
  <c r="A530" i="10" s="1"/>
  <c r="A531" i="10" s="1"/>
  <c r="A532" i="10" s="1"/>
  <c r="A533" i="10" s="1"/>
  <c r="A534" i="10" s="1"/>
  <c r="A535" i="10" s="1"/>
  <c r="A536" i="10" s="1"/>
  <c r="A537" i="10" s="1"/>
  <c r="A538" i="10" s="1"/>
  <c r="A539" i="10" s="1"/>
  <c r="A540" i="10" s="1"/>
  <c r="A541" i="10" s="1"/>
  <c r="A542" i="10" s="1"/>
  <c r="A543" i="10" s="1"/>
  <c r="A544" i="10" s="1"/>
  <c r="A545" i="10" s="1"/>
  <c r="A546" i="10" s="1"/>
  <c r="A547" i="10" s="1"/>
  <c r="A548" i="10" s="1"/>
  <c r="A549" i="10" s="1"/>
  <c r="A550" i="10" s="1"/>
  <c r="A551" i="10" s="1"/>
  <c r="A552" i="10" s="1"/>
  <c r="A553" i="10" s="1"/>
  <c r="A554" i="10" s="1"/>
  <c r="A555" i="10" s="1"/>
  <c r="A556" i="10" s="1"/>
  <c r="A557" i="10" s="1"/>
  <c r="A558" i="10" s="1"/>
  <c r="A559" i="10" s="1"/>
  <c r="A560" i="10" s="1"/>
  <c r="A561" i="10" s="1"/>
  <c r="A562" i="10" s="1"/>
  <c r="A563" i="10" s="1"/>
  <c r="A564" i="10" s="1"/>
  <c r="A565" i="10" s="1"/>
  <c r="L543" i="10"/>
  <c r="M543" i="10" s="1"/>
  <c r="I56" i="10"/>
  <c r="K56" i="10"/>
  <c r="J59" i="10"/>
  <c r="K59" i="10"/>
  <c r="L142" i="10"/>
  <c r="M142" i="10" s="1"/>
  <c r="L534" i="10"/>
  <c r="M534" i="10" s="1"/>
  <c r="H553" i="10"/>
  <c r="L535" i="10"/>
  <c r="M535" i="10" s="1"/>
  <c r="K553" i="10"/>
  <c r="L95" i="10"/>
  <c r="M95" i="10" s="1"/>
  <c r="L199" i="10"/>
  <c r="M199" i="10" s="1"/>
  <c r="L310" i="10"/>
  <c r="M310" i="10" s="1"/>
  <c r="L366" i="10"/>
  <c r="M366" i="10" s="1"/>
  <c r="H563" i="10"/>
  <c r="K563" i="10"/>
  <c r="L95" i="9"/>
  <c r="M95" i="9" s="1"/>
  <c r="J132" i="9"/>
  <c r="K59" i="9"/>
  <c r="L59" i="9"/>
  <c r="G140" i="9"/>
  <c r="H140" i="9" s="1"/>
  <c r="G153" i="9"/>
  <c r="H153" i="9" s="1"/>
  <c r="L207" i="9"/>
  <c r="M207" i="9" s="1"/>
  <c r="J424" i="9"/>
  <c r="G154" i="9"/>
  <c r="H154" i="9" s="1"/>
  <c r="L86" i="9"/>
  <c r="M86" i="9" s="1"/>
  <c r="L142" i="9"/>
  <c r="M142" i="9" s="1"/>
  <c r="G155" i="9"/>
  <c r="H155" i="9" s="1"/>
  <c r="J144" i="9"/>
  <c r="L367" i="9"/>
  <c r="M367" i="9" s="1"/>
  <c r="M54" i="9"/>
  <c r="L56" i="9"/>
  <c r="J155" i="9"/>
  <c r="K155" i="9" s="1"/>
  <c r="L431" i="9"/>
  <c r="M431" i="9" s="1"/>
  <c r="M56" i="9"/>
  <c r="J252" i="8"/>
  <c r="K252" i="8" s="1"/>
  <c r="G252" i="8"/>
  <c r="H252" i="8" s="1"/>
  <c r="F249" i="8"/>
  <c r="G249" i="8" s="1"/>
  <c r="H249" i="8" s="1"/>
  <c r="L249" i="8" s="1"/>
  <c r="M249" i="8" s="1"/>
  <c r="O56" i="8"/>
  <c r="N58" i="8"/>
  <c r="L311" i="8"/>
  <c r="M311" i="8" s="1"/>
  <c r="L367" i="8"/>
  <c r="M367" i="8" s="1"/>
  <c r="L479" i="8"/>
  <c r="M479" i="8" s="1"/>
  <c r="O58" i="8"/>
  <c r="K563" i="8"/>
  <c r="H57" i="8"/>
  <c r="K57" i="8"/>
  <c r="H59" i="8"/>
  <c r="J200" i="8"/>
  <c r="M59" i="8"/>
  <c r="I56" i="8"/>
  <c r="H58" i="8"/>
  <c r="O59" i="8"/>
  <c r="J324" i="8"/>
  <c r="K324" i="8" s="1"/>
  <c r="I58" i="8"/>
  <c r="K58" i="8"/>
  <c r="J191" i="8"/>
  <c r="L255" i="8"/>
  <c r="M255" i="8" s="1"/>
  <c r="L366" i="8"/>
  <c r="M366" i="8" s="1"/>
  <c r="L422" i="8"/>
  <c r="M422" i="8" s="1"/>
  <c r="L535" i="8"/>
  <c r="M535" i="8" s="1"/>
  <c r="H558" i="8"/>
  <c r="G197" i="7"/>
  <c r="L255" i="7"/>
  <c r="M255" i="7" s="1"/>
  <c r="K441" i="7"/>
  <c r="N53" i="7"/>
  <c r="M56" i="7"/>
  <c r="N56" i="7"/>
  <c r="O56" i="7"/>
  <c r="K59" i="7"/>
  <c r="N57" i="7"/>
  <c r="J60" i="7"/>
  <c r="M60" i="7"/>
  <c r="O60" i="7"/>
  <c r="L151" i="7"/>
  <c r="M151" i="7" s="1"/>
  <c r="H58" i="7"/>
  <c r="L367" i="7"/>
  <c r="M367" i="7" s="1"/>
  <c r="I58" i="7"/>
  <c r="G194" i="7"/>
  <c r="H194" i="7" s="1"/>
  <c r="K53" i="7"/>
  <c r="I56" i="7"/>
  <c r="N58" i="7"/>
  <c r="G195" i="7"/>
  <c r="H195" i="7" s="1"/>
  <c r="L195" i="7" s="1"/>
  <c r="M195" i="7" s="1"/>
  <c r="G141" i="6"/>
  <c r="J144" i="6"/>
  <c r="K144" i="6" s="1"/>
  <c r="J301" i="6"/>
  <c r="G301" i="6"/>
  <c r="G309" i="6"/>
  <c r="G300" i="6"/>
  <c r="J299" i="6"/>
  <c r="G307" i="6"/>
  <c r="H307" i="6" s="1"/>
  <c r="G306" i="6"/>
  <c r="H306" i="6" s="1"/>
  <c r="G315" i="6"/>
  <c r="H315" i="6" s="1"/>
  <c r="J303" i="6"/>
  <c r="G314" i="6"/>
  <c r="H314" i="6" s="1"/>
  <c r="G303" i="6"/>
  <c r="J60" i="6"/>
  <c r="F473" i="6"/>
  <c r="M60" i="6"/>
  <c r="J79" i="6"/>
  <c r="N60" i="6"/>
  <c r="J100" i="6"/>
  <c r="K100" i="6" s="1"/>
  <c r="G493" i="6"/>
  <c r="H493" i="6" s="1"/>
  <c r="K334" i="6"/>
  <c r="K329" i="6"/>
  <c r="H329" i="6"/>
  <c r="F305" i="6"/>
  <c r="G305" i="6" s="1"/>
  <c r="H305" i="6" s="1"/>
  <c r="L305" i="6" s="1"/>
  <c r="M305" i="6" s="1"/>
  <c r="L366" i="6"/>
  <c r="M366" i="6" s="1"/>
  <c r="K246" i="6"/>
  <c r="L319" i="6"/>
  <c r="M319" i="6" s="1"/>
  <c r="G308" i="6"/>
  <c r="H308" i="6" s="1"/>
  <c r="L375" i="6"/>
  <c r="M375" i="6" s="1"/>
  <c r="L199" i="6"/>
  <c r="M199" i="6" s="1"/>
  <c r="J21" i="6"/>
  <c r="E349" i="6" s="1"/>
  <c r="J378" i="6" s="1"/>
  <c r="K378" i="6" s="1"/>
  <c r="N57" i="6"/>
  <c r="L487" i="6"/>
  <c r="M487" i="6" s="1"/>
  <c r="G77" i="6"/>
  <c r="O57" i="6"/>
  <c r="K812" i="2"/>
  <c r="L812" i="2" s="1"/>
  <c r="M812" i="2" s="1"/>
  <c r="L820" i="2"/>
  <c r="M820" i="2" s="1"/>
  <c r="H834" i="2"/>
  <c r="H816" i="2"/>
  <c r="H817" i="2"/>
  <c r="H788" i="2"/>
  <c r="G824" i="2"/>
  <c r="H824" i="2" s="1"/>
  <c r="J818" i="2"/>
  <c r="K818" i="2" s="1"/>
  <c r="J831" i="2"/>
  <c r="J832" i="2"/>
  <c r="J810" i="2"/>
  <c r="J776" i="2"/>
  <c r="G787" i="2"/>
  <c r="H787" i="2" s="1"/>
  <c r="G771" i="2"/>
  <c r="H771" i="2" s="1"/>
  <c r="G782" i="2"/>
  <c r="H782" i="2" s="1"/>
  <c r="J787" i="2"/>
  <c r="K787" i="2" s="1"/>
  <c r="G776" i="2"/>
  <c r="G763" i="2"/>
  <c r="H763" i="2" s="1"/>
  <c r="K788" i="2"/>
  <c r="L821" i="2"/>
  <c r="M821" i="2" s="1"/>
  <c r="L766" i="2"/>
  <c r="M766" i="2" s="1"/>
  <c r="L775" i="2"/>
  <c r="M775" i="2" s="1"/>
  <c r="G779" i="2"/>
  <c r="H779" i="2" s="1"/>
  <c r="G781" i="2"/>
  <c r="H781" i="2" s="1"/>
  <c r="G789" i="2"/>
  <c r="H789" i="2" s="1"/>
  <c r="G809" i="2"/>
  <c r="J811" i="2"/>
  <c r="J813" i="2"/>
  <c r="G819" i="2"/>
  <c r="H819" i="2" s="1"/>
  <c r="G825" i="2"/>
  <c r="H825" i="2" s="1"/>
  <c r="G827" i="2"/>
  <c r="H827" i="2" s="1"/>
  <c r="G835" i="2"/>
  <c r="H835" i="2" s="1"/>
  <c r="J763" i="2"/>
  <c r="J773" i="2"/>
  <c r="J789" i="2"/>
  <c r="K789" i="2" s="1"/>
  <c r="J809" i="2"/>
  <c r="J819" i="2"/>
  <c r="J835" i="2"/>
  <c r="K835" i="2" s="1"/>
  <c r="A762" i="2"/>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808" i="2"/>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L728" i="2"/>
  <c r="M728" i="2" s="1"/>
  <c r="K740" i="2"/>
  <c r="L737" i="2"/>
  <c r="M737" i="2" s="1"/>
  <c r="K680" i="2"/>
  <c r="L682" i="2"/>
  <c r="M682" i="2" s="1"/>
  <c r="J719" i="2"/>
  <c r="J739" i="2"/>
  <c r="K739" i="2" s="1"/>
  <c r="G726" i="2"/>
  <c r="H726" i="2" s="1"/>
  <c r="J726" i="2"/>
  <c r="K726" i="2" s="1"/>
  <c r="J741" i="2"/>
  <c r="K741" i="2" s="1"/>
  <c r="G671" i="2"/>
  <c r="H671" i="2" s="1"/>
  <c r="J686" i="2"/>
  <c r="L636" i="2"/>
  <c r="M636" i="2" s="1"/>
  <c r="H647" i="2"/>
  <c r="L645" i="2"/>
  <c r="M645" i="2" s="1"/>
  <c r="H634" i="2"/>
  <c r="K588" i="2"/>
  <c r="L590" i="2"/>
  <c r="M590" i="2" s="1"/>
  <c r="L599" i="2"/>
  <c r="M599" i="2" s="1"/>
  <c r="J742" i="2"/>
  <c r="K742" i="2" s="1"/>
  <c r="J743" i="2"/>
  <c r="K743" i="2" s="1"/>
  <c r="G735" i="2"/>
  <c r="H735" i="2" s="1"/>
  <c r="G736" i="2"/>
  <c r="H736" i="2" s="1"/>
  <c r="G724" i="2"/>
  <c r="H724" i="2" s="1"/>
  <c r="J671" i="2"/>
  <c r="K671" i="2" s="1"/>
  <c r="J693" i="2"/>
  <c r="K693" i="2" s="1"/>
  <c r="G672" i="2"/>
  <c r="G694" i="2"/>
  <c r="H694" i="2" s="1"/>
  <c r="J672" i="2"/>
  <c r="G673" i="2"/>
  <c r="J695" i="2"/>
  <c r="K695" i="2" s="1"/>
  <c r="J684" i="2"/>
  <c r="K684" i="2" s="1"/>
  <c r="G675" i="2"/>
  <c r="H675" i="2" s="1"/>
  <c r="J689" i="2"/>
  <c r="K689" i="2" s="1"/>
  <c r="J675" i="2"/>
  <c r="K675" i="2" s="1"/>
  <c r="G687" i="2"/>
  <c r="H687" i="2" s="1"/>
  <c r="J697" i="2"/>
  <c r="G678" i="2"/>
  <c r="H678" i="2" s="1"/>
  <c r="G627" i="2"/>
  <c r="J648" i="2"/>
  <c r="J638" i="2"/>
  <c r="K638" i="2" s="1"/>
  <c r="G649" i="2"/>
  <c r="H649" i="2" s="1"/>
  <c r="G629" i="2"/>
  <c r="H629" i="2" s="1"/>
  <c r="J650" i="2"/>
  <c r="K650" i="2" s="1"/>
  <c r="J629" i="2"/>
  <c r="K629" i="2" s="1"/>
  <c r="G641" i="2"/>
  <c r="H641" i="2" s="1"/>
  <c r="G632" i="2"/>
  <c r="H632" i="2" s="1"/>
  <c r="G643" i="2"/>
  <c r="H643" i="2" s="1"/>
  <c r="G626" i="2"/>
  <c r="G583" i="2"/>
  <c r="H583" i="2" s="1"/>
  <c r="J581" i="2"/>
  <c r="J602" i="2"/>
  <c r="K602" i="2" s="1"/>
  <c r="G739" i="2"/>
  <c r="H739" i="2" s="1"/>
  <c r="G741" i="2"/>
  <c r="H741" i="2" s="1"/>
  <c r="G743" i="2"/>
  <c r="H743" i="2" s="1"/>
  <c r="J724" i="2"/>
  <c r="G717" i="2"/>
  <c r="H717" i="2" s="1"/>
  <c r="G727" i="2"/>
  <c r="H727" i="2" s="1"/>
  <c r="G732" i="2"/>
  <c r="H732" i="2" s="1"/>
  <c r="J717" i="2"/>
  <c r="K717" i="2" s="1"/>
  <c r="G725" i="2"/>
  <c r="H725" i="2" s="1"/>
  <c r="J727" i="2"/>
  <c r="G730" i="2"/>
  <c r="H730" i="2" s="1"/>
  <c r="J725" i="2"/>
  <c r="G740" i="2"/>
  <c r="H740" i="2" s="1"/>
  <c r="G742" i="2"/>
  <c r="H742" i="2" s="1"/>
  <c r="G721" i="2"/>
  <c r="H721" i="2" s="1"/>
  <c r="J730" i="2"/>
  <c r="K730" i="2" s="1"/>
  <c r="G718" i="2"/>
  <c r="J718" i="2"/>
  <c r="J721" i="2"/>
  <c r="K721" i="2" s="1"/>
  <c r="G719" i="2"/>
  <c r="G733" i="2"/>
  <c r="H733" i="2" s="1"/>
  <c r="J687" i="2"/>
  <c r="K687" i="2" s="1"/>
  <c r="G693" i="2"/>
  <c r="H693" i="2" s="1"/>
  <c r="G695" i="2"/>
  <c r="H695" i="2" s="1"/>
  <c r="G697" i="2"/>
  <c r="H697" i="2" s="1"/>
  <c r="J678" i="2"/>
  <c r="G681" i="2"/>
  <c r="H681" i="2" s="1"/>
  <c r="G686" i="2"/>
  <c r="H686" i="2" s="1"/>
  <c r="J690" i="2"/>
  <c r="K690" i="2" s="1"/>
  <c r="G679" i="2"/>
  <c r="H679" i="2" s="1"/>
  <c r="J681" i="2"/>
  <c r="G684" i="2"/>
  <c r="H684" i="2" s="1"/>
  <c r="J694" i="2"/>
  <c r="K694" i="2" s="1"/>
  <c r="J696" i="2"/>
  <c r="G689" i="2"/>
  <c r="H689" i="2" s="1"/>
  <c r="J673" i="2"/>
  <c r="J632" i="2"/>
  <c r="G625" i="2"/>
  <c r="H625" i="2" s="1"/>
  <c r="G644" i="2"/>
  <c r="H644" i="2" s="1"/>
  <c r="J647" i="2"/>
  <c r="J649" i="2"/>
  <c r="K649" i="2" s="1"/>
  <c r="J651" i="2"/>
  <c r="K651" i="2" s="1"/>
  <c r="G635" i="2"/>
  <c r="H635" i="2" s="1"/>
  <c r="G640" i="2"/>
  <c r="H640" i="2" s="1"/>
  <c r="J625" i="2"/>
  <c r="K625" i="2" s="1"/>
  <c r="J644" i="2"/>
  <c r="K644" i="2" s="1"/>
  <c r="G633" i="2"/>
  <c r="H633" i="2" s="1"/>
  <c r="J635" i="2"/>
  <c r="G638" i="2"/>
  <c r="H638" i="2" s="1"/>
  <c r="J633" i="2"/>
  <c r="G648" i="2"/>
  <c r="H648" i="2" s="1"/>
  <c r="G650" i="2"/>
  <c r="H650" i="2" s="1"/>
  <c r="J595" i="2"/>
  <c r="G601" i="2"/>
  <c r="H601" i="2" s="1"/>
  <c r="G603" i="2"/>
  <c r="H603" i="2" s="1"/>
  <c r="G605" i="2"/>
  <c r="H605" i="2" s="1"/>
  <c r="J586" i="2"/>
  <c r="G579" i="2"/>
  <c r="H579" i="2" s="1"/>
  <c r="G598" i="2"/>
  <c r="H598" i="2" s="1"/>
  <c r="J601" i="2"/>
  <c r="K601" i="2" s="1"/>
  <c r="J603" i="2"/>
  <c r="K603" i="2" s="1"/>
  <c r="J605" i="2"/>
  <c r="K605" i="2" s="1"/>
  <c r="G589" i="2"/>
  <c r="H589" i="2" s="1"/>
  <c r="G594" i="2"/>
  <c r="H594" i="2" s="1"/>
  <c r="J579" i="2"/>
  <c r="K579" i="2" s="1"/>
  <c r="J598" i="2"/>
  <c r="K598" i="2" s="1"/>
  <c r="G587" i="2"/>
  <c r="H587" i="2" s="1"/>
  <c r="J589" i="2"/>
  <c r="G592" i="2"/>
  <c r="H592" i="2" s="1"/>
  <c r="J594" i="2"/>
  <c r="K594" i="2" s="1"/>
  <c r="J587" i="2"/>
  <c r="G602" i="2"/>
  <c r="H602" i="2" s="1"/>
  <c r="G604" i="2"/>
  <c r="H604" i="2" s="1"/>
  <c r="J592" i="2"/>
  <c r="K592" i="2" s="1"/>
  <c r="G580" i="2"/>
  <c r="J580" i="2"/>
  <c r="J583" i="2"/>
  <c r="K583" i="2" s="1"/>
  <c r="J604" i="2"/>
  <c r="K604" i="2" s="1"/>
  <c r="G581" i="2"/>
  <c r="G588" i="2"/>
  <c r="H588" i="2" s="1"/>
  <c r="G595" i="2"/>
  <c r="H595" i="2" s="1"/>
  <c r="H490" i="1"/>
  <c r="G469" i="1"/>
  <c r="J491" i="1"/>
  <c r="K491" i="1" s="1"/>
  <c r="G486" i="1"/>
  <c r="H486" i="1" s="1"/>
  <c r="L486" i="1" s="1"/>
  <c r="M486" i="1" s="1"/>
  <c r="J490" i="1"/>
  <c r="K490" i="1" s="1"/>
  <c r="G526" i="1"/>
  <c r="H526" i="1" s="1"/>
  <c r="I630" i="1"/>
  <c r="I631" i="1"/>
  <c r="I492" i="1"/>
  <c r="F604" i="1"/>
  <c r="H604" i="1" s="1"/>
  <c r="J477" i="1"/>
  <c r="I493" i="1"/>
  <c r="F605" i="1"/>
  <c r="F558" i="1"/>
  <c r="H558" i="1" s="1"/>
  <c r="G485" i="1"/>
  <c r="G467" i="1"/>
  <c r="H467" i="1" s="1"/>
  <c r="J24" i="1"/>
  <c r="K608" i="1"/>
  <c r="L608" i="1" s="1"/>
  <c r="M608" i="1" s="1"/>
  <c r="F512" i="1"/>
  <c r="H512" i="1" s="1"/>
  <c r="I620" i="1"/>
  <c r="I621" i="1"/>
  <c r="I574" i="1"/>
  <c r="I482" i="1"/>
  <c r="I575" i="1"/>
  <c r="I483" i="1"/>
  <c r="I528" i="1"/>
  <c r="K371" i="1"/>
  <c r="I529" i="1"/>
  <c r="L570" i="1"/>
  <c r="M570" i="1" s="1"/>
  <c r="L562" i="1"/>
  <c r="M562" i="1" s="1"/>
  <c r="L616" i="1"/>
  <c r="M616" i="1" s="1"/>
  <c r="L571" i="1"/>
  <c r="M571" i="1" s="1"/>
  <c r="L524" i="1"/>
  <c r="M524" i="1" s="1"/>
  <c r="G515" i="1"/>
  <c r="L533" i="1"/>
  <c r="M533" i="1" s="1"/>
  <c r="G520" i="1"/>
  <c r="H520" i="1" s="1"/>
  <c r="G522" i="1"/>
  <c r="H522" i="1" s="1"/>
  <c r="G531" i="1"/>
  <c r="H531" i="1" s="1"/>
  <c r="G536" i="1"/>
  <c r="H536" i="1" s="1"/>
  <c r="G538" i="1"/>
  <c r="H538" i="1" s="1"/>
  <c r="J515" i="1"/>
  <c r="G529" i="1"/>
  <c r="H529" i="1" s="1"/>
  <c r="G513" i="1"/>
  <c r="J520" i="1"/>
  <c r="J522" i="1"/>
  <c r="J536" i="1"/>
  <c r="K536" i="1" s="1"/>
  <c r="J538" i="1"/>
  <c r="K538" i="1" s="1"/>
  <c r="J513" i="1"/>
  <c r="K513" i="1" s="1"/>
  <c r="G521" i="1"/>
  <c r="H521" i="1" s="1"/>
  <c r="G523" i="1"/>
  <c r="H523" i="1" s="1"/>
  <c r="G532" i="1"/>
  <c r="H532" i="1" s="1"/>
  <c r="G535" i="1"/>
  <c r="H535" i="1" s="1"/>
  <c r="G537" i="1"/>
  <c r="H537" i="1" s="1"/>
  <c r="G539" i="1"/>
  <c r="H539" i="1" s="1"/>
  <c r="G528" i="1"/>
  <c r="H528" i="1" s="1"/>
  <c r="G514" i="1"/>
  <c r="J521" i="1"/>
  <c r="J523" i="1"/>
  <c r="J535" i="1"/>
  <c r="K535" i="1" s="1"/>
  <c r="J537" i="1"/>
  <c r="K537" i="1" s="1"/>
  <c r="J539" i="1"/>
  <c r="K539" i="1" s="1"/>
  <c r="G517" i="1"/>
  <c r="H517" i="1" s="1"/>
  <c r="J514" i="1"/>
  <c r="J483" i="1"/>
  <c r="G475" i="1"/>
  <c r="H475" i="1" s="1"/>
  <c r="J475" i="1"/>
  <c r="G480" i="1"/>
  <c r="H480" i="1" s="1"/>
  <c r="J493" i="1"/>
  <c r="J480" i="1"/>
  <c r="K480" i="1" s="1"/>
  <c r="J469" i="1"/>
  <c r="L478" i="1"/>
  <c r="M478" i="1" s="1"/>
  <c r="L487" i="1"/>
  <c r="M487" i="1" s="1"/>
  <c r="J467" i="1"/>
  <c r="K467" i="1" s="1"/>
  <c r="G471" i="1"/>
  <c r="H471" i="1" s="1"/>
  <c r="J476" i="1"/>
  <c r="K476" i="1" s="1"/>
  <c r="H485" i="1"/>
  <c r="G489" i="1"/>
  <c r="H489" i="1" s="1"/>
  <c r="J482" i="1"/>
  <c r="J471" i="1"/>
  <c r="K471" i="1" s="1"/>
  <c r="G474" i="1"/>
  <c r="H474" i="1" s="1"/>
  <c r="J485" i="1"/>
  <c r="K485" i="1" s="1"/>
  <c r="J489" i="1"/>
  <c r="K489" i="1" s="1"/>
  <c r="G492" i="1"/>
  <c r="H492" i="1" s="1"/>
  <c r="G468" i="1"/>
  <c r="J474" i="1"/>
  <c r="G477" i="1"/>
  <c r="H477" i="1" s="1"/>
  <c r="J468" i="1"/>
  <c r="G483" i="1"/>
  <c r="H483" i="1" s="1"/>
  <c r="J492" i="1"/>
  <c r="G493" i="1"/>
  <c r="H493" i="1" s="1"/>
  <c r="G476" i="1"/>
  <c r="H476" i="1" s="1"/>
  <c r="G482" i="1"/>
  <c r="H482" i="1" s="1"/>
  <c r="I60" i="4"/>
  <c r="N60" i="4"/>
  <c r="J57" i="4"/>
  <c r="L57" i="4"/>
  <c r="N57" i="4"/>
  <c r="O57" i="4"/>
  <c r="I54" i="5"/>
  <c r="J54" i="5"/>
  <c r="I55" i="5"/>
  <c r="N53" i="5"/>
  <c r="M56" i="5"/>
  <c r="J131" i="5"/>
  <c r="A410" i="5"/>
  <c r="A411" i="5" s="1"/>
  <c r="A412" i="5" s="1"/>
  <c r="A413" i="5" s="1"/>
  <c r="A414" i="5" s="1"/>
  <c r="A415" i="5" s="1"/>
  <c r="A416" i="5" s="1"/>
  <c r="A417" i="5" s="1"/>
  <c r="A418" i="5" s="1"/>
  <c r="A419" i="5" s="1"/>
  <c r="A420" i="5" s="1"/>
  <c r="A421" i="5" s="1"/>
  <c r="A422" i="5" s="1"/>
  <c r="A423" i="5" s="1"/>
  <c r="A424" i="5" s="1"/>
  <c r="A425" i="5" s="1"/>
  <c r="A426" i="5" s="1"/>
  <c r="A427" i="5" s="1"/>
  <c r="A428" i="5" s="1"/>
  <c r="A429" i="5" s="1"/>
  <c r="A430" i="5" s="1"/>
  <c r="A431" i="5" s="1"/>
  <c r="A432" i="5" s="1"/>
  <c r="A433" i="5" s="1"/>
  <c r="A434" i="5" s="1"/>
  <c r="A435" i="5" s="1"/>
  <c r="A436" i="5" s="1"/>
  <c r="A437" i="5" s="1"/>
  <c r="A438" i="5" s="1"/>
  <c r="A439" i="5" s="1"/>
  <c r="A440" i="5" s="1"/>
  <c r="A441" i="5" s="1"/>
  <c r="A442" i="5" s="1"/>
  <c r="A443" i="5" s="1"/>
  <c r="A444" i="5" s="1"/>
  <c r="A445" i="5" s="1"/>
  <c r="A446" i="5" s="1"/>
  <c r="A447" i="5" s="1"/>
  <c r="A448" i="5" s="1"/>
  <c r="A449" i="5" s="1"/>
  <c r="A450" i="5" s="1"/>
  <c r="A451" i="5" s="1"/>
  <c r="A452" i="5" s="1"/>
  <c r="A453" i="5" s="1"/>
  <c r="H54" i="5"/>
  <c r="N56" i="5"/>
  <c r="O56" i="5"/>
  <c r="G194" i="5"/>
  <c r="H194" i="5" s="1"/>
  <c r="L199" i="5"/>
  <c r="M199" i="5" s="1"/>
  <c r="L423" i="5"/>
  <c r="M423" i="5" s="1"/>
  <c r="J16" i="5"/>
  <c r="E69" i="5" s="1"/>
  <c r="J94" i="5" s="1"/>
  <c r="K94" i="5" s="1"/>
  <c r="J53" i="5"/>
  <c r="L55" i="5"/>
  <c r="M53" i="5"/>
  <c r="I56" i="5"/>
  <c r="K56" i="5"/>
  <c r="L431" i="5"/>
  <c r="M431" i="5" s="1"/>
  <c r="I57" i="4"/>
  <c r="H60" i="4"/>
  <c r="L86" i="4"/>
  <c r="M86" i="4" s="1"/>
  <c r="K57" i="4"/>
  <c r="M60" i="4"/>
  <c r="L479" i="4"/>
  <c r="M479" i="4" s="1"/>
  <c r="L254" i="4"/>
  <c r="M254" i="4" s="1"/>
  <c r="L255" i="4"/>
  <c r="M255" i="4" s="1"/>
  <c r="A522" i="4"/>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G197" i="4"/>
  <c r="L470" i="4"/>
  <c r="M470" i="4" s="1"/>
  <c r="L207" i="4"/>
  <c r="M207" i="4" s="1"/>
  <c r="L263" i="4"/>
  <c r="M263" i="4" s="1"/>
  <c r="J60" i="3"/>
  <c r="L60" i="3"/>
  <c r="N60" i="3"/>
  <c r="L254" i="3"/>
  <c r="M254" i="3" s="1"/>
  <c r="O60" i="3"/>
  <c r="G141" i="3"/>
  <c r="L414" i="3"/>
  <c r="M414" i="3" s="1"/>
  <c r="L431" i="3"/>
  <c r="M431" i="3" s="1"/>
  <c r="I60" i="3"/>
  <c r="J83" i="3"/>
  <c r="K83" i="3" s="1"/>
  <c r="J23" i="8"/>
  <c r="E461" i="8" s="1"/>
  <c r="E68" i="8"/>
  <c r="L534" i="2"/>
  <c r="M534" i="2" s="1"/>
  <c r="L246" i="4"/>
  <c r="M246" i="4" s="1"/>
  <c r="J19" i="6"/>
  <c r="E237" i="6" s="1"/>
  <c r="J262" i="6" s="1"/>
  <c r="K262" i="6" s="1"/>
  <c r="G322" i="6"/>
  <c r="H322" i="6" s="1"/>
  <c r="J157" i="2"/>
  <c r="K157" i="2" s="1"/>
  <c r="L157" i="2" s="1"/>
  <c r="M157" i="2" s="1"/>
  <c r="J381" i="2"/>
  <c r="K381" i="2" s="1"/>
  <c r="J483" i="2"/>
  <c r="K483" i="2" s="1"/>
  <c r="H56" i="2"/>
  <c r="M59" i="2"/>
  <c r="J20" i="6"/>
  <c r="E293" i="6" s="1"/>
  <c r="J325" i="6" s="1"/>
  <c r="K325" i="6" s="1"/>
  <c r="E404" i="8"/>
  <c r="M56" i="2"/>
  <c r="J16" i="6"/>
  <c r="E69" i="6" s="1"/>
  <c r="J91" i="6" s="1"/>
  <c r="K91" i="6" s="1"/>
  <c r="J21" i="8"/>
  <c r="E349" i="8" s="1"/>
  <c r="J18" i="10"/>
  <c r="E181" i="10" s="1"/>
  <c r="J203" i="10" s="1"/>
  <c r="K203" i="10" s="1"/>
  <c r="N56" i="2"/>
  <c r="L543" i="2"/>
  <c r="M543" i="2" s="1"/>
  <c r="H355" i="2"/>
  <c r="G131" i="2"/>
  <c r="H131" i="2" s="1"/>
  <c r="J17" i="6"/>
  <c r="E125" i="6" s="1"/>
  <c r="L86" i="2"/>
  <c r="M86" i="2" s="1"/>
  <c r="L151" i="2"/>
  <c r="M151" i="2" s="1"/>
  <c r="G317" i="6"/>
  <c r="H317" i="6" s="1"/>
  <c r="J18" i="6"/>
  <c r="E181" i="6" s="1"/>
  <c r="M57" i="1"/>
  <c r="O59" i="7"/>
  <c r="L319" i="7"/>
  <c r="M319" i="7" s="1"/>
  <c r="H446" i="7"/>
  <c r="J373" i="7"/>
  <c r="K373" i="7" s="1"/>
  <c r="G426" i="7"/>
  <c r="H426" i="7" s="1"/>
  <c r="O53" i="7"/>
  <c r="K56" i="7"/>
  <c r="H60" i="7"/>
  <c r="L263" i="7"/>
  <c r="M263" i="7" s="1"/>
  <c r="K60" i="7"/>
  <c r="L142" i="7"/>
  <c r="M142" i="7" s="1"/>
  <c r="J194" i="7"/>
  <c r="K194" i="7" s="1"/>
  <c r="J200" i="7"/>
  <c r="G415" i="7"/>
  <c r="H59" i="7"/>
  <c r="G196" i="7"/>
  <c r="H196" i="7" s="1"/>
  <c r="L196" i="7" s="1"/>
  <c r="M196" i="7" s="1"/>
  <c r="G202" i="7"/>
  <c r="H202" i="7" s="1"/>
  <c r="L375" i="7"/>
  <c r="M375" i="7" s="1"/>
  <c r="G419" i="7"/>
  <c r="H419" i="7" s="1"/>
  <c r="J59" i="7"/>
  <c r="L86" i="7"/>
  <c r="M86" i="7" s="1"/>
  <c r="J202" i="7"/>
  <c r="K202" i="7" s="1"/>
  <c r="L59" i="7"/>
  <c r="O57" i="7"/>
  <c r="M59" i="7"/>
  <c r="J189" i="7"/>
  <c r="J197" i="7"/>
  <c r="J97" i="6"/>
  <c r="K97" i="6" s="1"/>
  <c r="G85" i="6"/>
  <c r="G135" i="6"/>
  <c r="H135" i="6" s="1"/>
  <c r="G75" i="6"/>
  <c r="H75" i="6" s="1"/>
  <c r="G132" i="6"/>
  <c r="J132" i="6"/>
  <c r="J76" i="6"/>
  <c r="O59" i="5"/>
  <c r="G371" i="5"/>
  <c r="H371" i="5" s="1"/>
  <c r="O53" i="5"/>
  <c r="H58" i="5"/>
  <c r="G196" i="5"/>
  <c r="H196" i="5" s="1"/>
  <c r="J355" i="5"/>
  <c r="L58" i="5"/>
  <c r="G197" i="5"/>
  <c r="L254" i="5"/>
  <c r="M254" i="5" s="1"/>
  <c r="J356" i="5"/>
  <c r="M58" i="5"/>
  <c r="G357" i="5"/>
  <c r="K59" i="5"/>
  <c r="J56" i="5"/>
  <c r="N58" i="5"/>
  <c r="L143" i="5"/>
  <c r="M143" i="5" s="1"/>
  <c r="L319" i="5"/>
  <c r="M319" i="5" s="1"/>
  <c r="L422" i="5"/>
  <c r="M422" i="5" s="1"/>
  <c r="O58" i="5"/>
  <c r="J144" i="5"/>
  <c r="K222" i="5"/>
  <c r="G299" i="5"/>
  <c r="G141" i="5"/>
  <c r="L56" i="5"/>
  <c r="G187" i="5"/>
  <c r="G256" i="5"/>
  <c r="H441" i="5"/>
  <c r="G212" i="5"/>
  <c r="H212" i="5" s="1"/>
  <c r="H59" i="5"/>
  <c r="I59" i="5"/>
  <c r="J59" i="5"/>
  <c r="J191" i="5"/>
  <c r="L367" i="5"/>
  <c r="M367" i="5" s="1"/>
  <c r="L59" i="5"/>
  <c r="L310" i="5"/>
  <c r="M310" i="5" s="1"/>
  <c r="J368" i="5"/>
  <c r="L53" i="5"/>
  <c r="K55" i="5"/>
  <c r="M59" i="5"/>
  <c r="J138" i="5"/>
  <c r="K138" i="5" s="1"/>
  <c r="K56" i="4"/>
  <c r="L60" i="4"/>
  <c r="J187" i="4"/>
  <c r="J197" i="4"/>
  <c r="L358" i="4"/>
  <c r="M358" i="4" s="1"/>
  <c r="L422" i="4"/>
  <c r="M422" i="4" s="1"/>
  <c r="L56" i="4"/>
  <c r="G188" i="4"/>
  <c r="J209" i="4"/>
  <c r="K209" i="4" s="1"/>
  <c r="M56" i="4"/>
  <c r="H58" i="4"/>
  <c r="J188" i="4"/>
  <c r="G210" i="4"/>
  <c r="H210" i="4" s="1"/>
  <c r="L310" i="4"/>
  <c r="M310" i="4" s="1"/>
  <c r="K553" i="4"/>
  <c r="L553" i="4" s="1"/>
  <c r="H246" i="6"/>
  <c r="K358" i="6"/>
  <c r="J194" i="4"/>
  <c r="K194" i="4" s="1"/>
  <c r="K371" i="4"/>
  <c r="N56" i="4"/>
  <c r="I58" i="4"/>
  <c r="O60" i="4"/>
  <c r="J189" i="4"/>
  <c r="O56" i="4"/>
  <c r="J58" i="4"/>
  <c r="G211" i="4"/>
  <c r="H211" i="4" s="1"/>
  <c r="H558" i="4"/>
  <c r="N58" i="4"/>
  <c r="L190" i="4"/>
  <c r="M190" i="4" s="1"/>
  <c r="L375" i="4"/>
  <c r="M375" i="4" s="1"/>
  <c r="L487" i="4"/>
  <c r="M487" i="4" s="1"/>
  <c r="G195" i="4"/>
  <c r="L199" i="4"/>
  <c r="M199" i="4" s="1"/>
  <c r="G200" i="4"/>
  <c r="H563" i="4"/>
  <c r="J213" i="4"/>
  <c r="K213" i="4" s="1"/>
  <c r="G315" i="4"/>
  <c r="H315" i="4" s="1"/>
  <c r="J191" i="4"/>
  <c r="J200" i="4"/>
  <c r="K563" i="4"/>
  <c r="H56" i="4"/>
  <c r="L478" i="4"/>
  <c r="M478" i="4" s="1"/>
  <c r="I56" i="4"/>
  <c r="J60" i="4"/>
  <c r="G85" i="4"/>
  <c r="G135" i="3"/>
  <c r="G157" i="3"/>
  <c r="H157" i="3" s="1"/>
  <c r="G411" i="3"/>
  <c r="K58" i="3"/>
  <c r="J411" i="3"/>
  <c r="J135" i="3"/>
  <c r="G412" i="3"/>
  <c r="J412" i="3"/>
  <c r="M55" i="3"/>
  <c r="G138" i="3"/>
  <c r="G413" i="3"/>
  <c r="N55" i="3"/>
  <c r="J413" i="3"/>
  <c r="G424" i="3"/>
  <c r="H441" i="3"/>
  <c r="H414" i="5"/>
  <c r="N59" i="3"/>
  <c r="J424" i="3"/>
  <c r="K414" i="5"/>
  <c r="G82" i="3"/>
  <c r="G97" i="3"/>
  <c r="H97" i="3" s="1"/>
  <c r="J141" i="3"/>
  <c r="J82" i="3"/>
  <c r="K82" i="3" s="1"/>
  <c r="J153" i="3"/>
  <c r="K153" i="3" s="1"/>
  <c r="L153" i="3" s="1"/>
  <c r="M153" i="3" s="1"/>
  <c r="L263" i="3"/>
  <c r="M263" i="3" s="1"/>
  <c r="G415" i="3"/>
  <c r="G98" i="3"/>
  <c r="H98" i="3" s="1"/>
  <c r="G132" i="3"/>
  <c r="L142" i="3"/>
  <c r="M142" i="3" s="1"/>
  <c r="G154" i="3"/>
  <c r="H154" i="3" s="1"/>
  <c r="J426" i="3"/>
  <c r="K426" i="3" s="1"/>
  <c r="H302" i="5"/>
  <c r="G133" i="3"/>
  <c r="J415" i="3"/>
  <c r="K302" i="5"/>
  <c r="H60" i="3"/>
  <c r="G99" i="3"/>
  <c r="H99" i="3" s="1"/>
  <c r="G155" i="3"/>
  <c r="H155" i="3" s="1"/>
  <c r="L207" i="3"/>
  <c r="M207" i="3" s="1"/>
  <c r="L367" i="3"/>
  <c r="M367" i="3" s="1"/>
  <c r="J427" i="3"/>
  <c r="K427" i="3" s="1"/>
  <c r="H54" i="3"/>
  <c r="J77" i="3"/>
  <c r="J144" i="3"/>
  <c r="J155" i="3"/>
  <c r="K155" i="3" s="1"/>
  <c r="G419" i="3"/>
  <c r="K60" i="3"/>
  <c r="J266" i="2"/>
  <c r="K266" i="2" s="1"/>
  <c r="H278" i="2"/>
  <c r="H273" i="2"/>
  <c r="G147" i="2"/>
  <c r="H147" i="2" s="1"/>
  <c r="L478" i="2"/>
  <c r="M478" i="2" s="1"/>
  <c r="J24" i="4"/>
  <c r="J25" i="4" s="1"/>
  <c r="G140" i="2"/>
  <c r="H140" i="2" s="1"/>
  <c r="G324" i="6"/>
  <c r="H324" i="6" s="1"/>
  <c r="J24" i="10"/>
  <c r="J140" i="2"/>
  <c r="K140" i="2" s="1"/>
  <c r="G480" i="2"/>
  <c r="K100" i="2"/>
  <c r="H57" i="2"/>
  <c r="G150" i="2"/>
  <c r="H150" i="2" s="1"/>
  <c r="J467" i="2"/>
  <c r="G141" i="2"/>
  <c r="H141" i="2" s="1"/>
  <c r="L190" i="2"/>
  <c r="M190" i="2" s="1"/>
  <c r="L311" i="2"/>
  <c r="M311" i="2" s="1"/>
  <c r="G468" i="2"/>
  <c r="E348" i="4"/>
  <c r="G379" i="4" s="1"/>
  <c r="H379" i="4" s="1"/>
  <c r="N58" i="2"/>
  <c r="J131" i="2"/>
  <c r="K131" i="2" s="1"/>
  <c r="J22" i="4"/>
  <c r="E405" i="4" s="1"/>
  <c r="J426" i="4" s="1"/>
  <c r="K426" i="4" s="1"/>
  <c r="L423" i="2"/>
  <c r="M423" i="2" s="1"/>
  <c r="G133" i="2"/>
  <c r="J155" i="2"/>
  <c r="K155" i="2" s="1"/>
  <c r="A242" i="2"/>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J90" i="2"/>
  <c r="K90" i="2" s="1"/>
  <c r="L487" i="2"/>
  <c r="M487" i="2" s="1"/>
  <c r="L199" i="2"/>
  <c r="M199" i="2" s="1"/>
  <c r="L366" i="2"/>
  <c r="M366" i="2" s="1"/>
  <c r="G476" i="2"/>
  <c r="J18" i="8"/>
  <c r="E181" i="8" s="1"/>
  <c r="J206" i="8" s="1"/>
  <c r="K206" i="8" s="1"/>
  <c r="L431" i="2"/>
  <c r="M431" i="2" s="1"/>
  <c r="L431" i="1"/>
  <c r="M431" i="1" s="1"/>
  <c r="M59" i="1"/>
  <c r="E68" i="7"/>
  <c r="G94" i="7" s="1"/>
  <c r="H94" i="7" s="1"/>
  <c r="H441" i="1"/>
  <c r="J299" i="1"/>
  <c r="L198" i="1"/>
  <c r="M198" i="1" s="1"/>
  <c r="J262" i="1"/>
  <c r="L255" i="1"/>
  <c r="M255" i="1" s="1"/>
  <c r="L422" i="1"/>
  <c r="M422" i="1" s="1"/>
  <c r="L86" i="1"/>
  <c r="M86" i="1" s="1"/>
  <c r="N57" i="1"/>
  <c r="L302" i="1"/>
  <c r="M302" i="1" s="1"/>
  <c r="A410" i="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L367" i="1"/>
  <c r="M367" i="1" s="1"/>
  <c r="L151" i="1"/>
  <c r="M151" i="1" s="1"/>
  <c r="L190" i="1"/>
  <c r="M190" i="1" s="1"/>
  <c r="J314" i="1"/>
  <c r="K314" i="1" s="1"/>
  <c r="G305" i="1"/>
  <c r="H305" i="1" s="1"/>
  <c r="J325" i="1"/>
  <c r="K325" i="1" s="1"/>
  <c r="G303" i="1"/>
  <c r="H303" i="1" s="1"/>
  <c r="J323" i="1"/>
  <c r="K323" i="1" s="1"/>
  <c r="G323" i="1"/>
  <c r="H323" i="1" s="1"/>
  <c r="J322" i="1"/>
  <c r="K322" i="1" s="1"/>
  <c r="J308" i="1"/>
  <c r="K308" i="1" s="1"/>
  <c r="G321" i="1"/>
  <c r="H321" i="1" s="1"/>
  <c r="G308" i="1"/>
  <c r="H308" i="1" s="1"/>
  <c r="J318" i="1"/>
  <c r="K318" i="1" s="1"/>
  <c r="G379" i="1"/>
  <c r="H379" i="1" s="1"/>
  <c r="G378" i="1"/>
  <c r="H378" i="1" s="1"/>
  <c r="J364" i="1"/>
  <c r="K364" i="1" s="1"/>
  <c r="J361" i="1"/>
  <c r="K361" i="1" s="1"/>
  <c r="G361" i="1"/>
  <c r="H361" i="1" s="1"/>
  <c r="J374" i="1"/>
  <c r="K374" i="1" s="1"/>
  <c r="G381" i="1"/>
  <c r="H381" i="1" s="1"/>
  <c r="G210" i="7"/>
  <c r="H210" i="7" s="1"/>
  <c r="J18" i="7"/>
  <c r="E181" i="7" s="1"/>
  <c r="J213" i="7" s="1"/>
  <c r="K213" i="7" s="1"/>
  <c r="G307" i="1"/>
  <c r="H307" i="1" s="1"/>
  <c r="K441" i="1"/>
  <c r="J22" i="3"/>
  <c r="I59" i="1"/>
  <c r="L207" i="1"/>
  <c r="M207" i="1" s="1"/>
  <c r="G299" i="1"/>
  <c r="H299" i="1" s="1"/>
  <c r="J307" i="1"/>
  <c r="H446" i="1"/>
  <c r="G437" i="3"/>
  <c r="H437" i="3" s="1"/>
  <c r="J59" i="1"/>
  <c r="J18" i="3"/>
  <c r="E181" i="3" s="1"/>
  <c r="J210" i="3" s="1"/>
  <c r="K210" i="3" s="1"/>
  <c r="I56" i="1"/>
  <c r="K59" i="1"/>
  <c r="J20" i="9"/>
  <c r="E293" i="9" s="1"/>
  <c r="J318" i="9" s="1"/>
  <c r="K318" i="9" s="1"/>
  <c r="K156" i="1"/>
  <c r="K56" i="1"/>
  <c r="L59" i="1"/>
  <c r="H283" i="1"/>
  <c r="I54" i="1"/>
  <c r="L358" i="1"/>
  <c r="M358" i="1" s="1"/>
  <c r="J54" i="1"/>
  <c r="L310" i="1"/>
  <c r="M310" i="1" s="1"/>
  <c r="H246" i="3"/>
  <c r="K54" i="1"/>
  <c r="L302" i="3"/>
  <c r="M302" i="3" s="1"/>
  <c r="L311" i="1"/>
  <c r="M311" i="1" s="1"/>
  <c r="M54" i="1"/>
  <c r="L375" i="1"/>
  <c r="M375" i="1" s="1"/>
  <c r="G210" i="5"/>
  <c r="H210" i="5" s="1"/>
  <c r="N54" i="1"/>
  <c r="L54" i="1"/>
  <c r="L95" i="1"/>
  <c r="M95" i="1" s="1"/>
  <c r="L414" i="1"/>
  <c r="M414" i="1" s="1"/>
  <c r="A78" i="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G94" i="1"/>
  <c r="H94" i="1" s="1"/>
  <c r="J140" i="1"/>
  <c r="K140" i="1" s="1"/>
  <c r="E292" i="2"/>
  <c r="G323" i="2" s="1"/>
  <c r="H323" i="2" s="1"/>
  <c r="G203" i="1"/>
  <c r="H203" i="1" s="1"/>
  <c r="G188" i="1"/>
  <c r="J189" i="1"/>
  <c r="G200" i="1"/>
  <c r="H200" i="1" s="1"/>
  <c r="G189" i="1"/>
  <c r="J202" i="1"/>
  <c r="K202" i="1" s="1"/>
  <c r="J194" i="1"/>
  <c r="G191" i="1"/>
  <c r="H191" i="1" s="1"/>
  <c r="G197" i="1"/>
  <c r="H197" i="1" s="1"/>
  <c r="J188" i="1"/>
  <c r="G194" i="1"/>
  <c r="H194" i="1" s="1"/>
  <c r="J191" i="1"/>
  <c r="G202" i="1"/>
  <c r="H202" i="1" s="1"/>
  <c r="J187" i="1"/>
  <c r="J267" i="1"/>
  <c r="K267" i="1" s="1"/>
  <c r="H269" i="1"/>
  <c r="G265" i="1"/>
  <c r="H265" i="1" s="1"/>
  <c r="J268" i="1"/>
  <c r="K268" i="1" s="1"/>
  <c r="J252" i="1"/>
  <c r="G266" i="1"/>
  <c r="H266" i="1" s="1"/>
  <c r="G261" i="1"/>
  <c r="H261" i="1" s="1"/>
  <c r="J265" i="1"/>
  <c r="K265" i="1" s="1"/>
  <c r="G252" i="1"/>
  <c r="H252" i="1" s="1"/>
  <c r="J269" i="1"/>
  <c r="K269" i="1" s="1"/>
  <c r="G268" i="1"/>
  <c r="H268" i="1" s="1"/>
  <c r="F249" i="1"/>
  <c r="G249" i="1" s="1"/>
  <c r="H249" i="1" s="1"/>
  <c r="L249" i="1" s="1"/>
  <c r="M249" i="1" s="1"/>
  <c r="E402" i="1"/>
  <c r="G427" i="1"/>
  <c r="H427" i="1" s="1"/>
  <c r="J415" i="1"/>
  <c r="G412" i="1"/>
  <c r="J421" i="1"/>
  <c r="J418" i="1"/>
  <c r="G424" i="1"/>
  <c r="H424" i="1" s="1"/>
  <c r="G411" i="1"/>
  <c r="H411" i="1" s="1"/>
  <c r="G421" i="1"/>
  <c r="H421" i="1" s="1"/>
  <c r="G418" i="1"/>
  <c r="H418" i="1" s="1"/>
  <c r="G426" i="1"/>
  <c r="H426" i="1" s="1"/>
  <c r="J426" i="1"/>
  <c r="K426" i="1" s="1"/>
  <c r="J411" i="1"/>
  <c r="G415" i="1"/>
  <c r="H415" i="1" s="1"/>
  <c r="I58" i="1"/>
  <c r="L58" i="1"/>
  <c r="N58" i="1"/>
  <c r="M58" i="1"/>
  <c r="K58" i="1"/>
  <c r="J58" i="1"/>
  <c r="G133" i="1"/>
  <c r="G156" i="1"/>
  <c r="H156" i="1" s="1"/>
  <c r="G187" i="1"/>
  <c r="H187" i="1" s="1"/>
  <c r="J212" i="1"/>
  <c r="K212" i="1" s="1"/>
  <c r="J256" i="1"/>
  <c r="J370" i="1"/>
  <c r="K370" i="1" s="1"/>
  <c r="J365" i="1"/>
  <c r="G357" i="1"/>
  <c r="J357" i="1"/>
  <c r="G371" i="1"/>
  <c r="H371" i="1" s="1"/>
  <c r="J356" i="1"/>
  <c r="G355" i="1"/>
  <c r="H355" i="1" s="1"/>
  <c r="J368" i="1"/>
  <c r="G356" i="1"/>
  <c r="G370" i="1"/>
  <c r="H370" i="1" s="1"/>
  <c r="G359" i="1"/>
  <c r="H359" i="1" s="1"/>
  <c r="J355" i="1"/>
  <c r="G368" i="1"/>
  <c r="H368" i="1" s="1"/>
  <c r="G365" i="1"/>
  <c r="H365" i="1" s="1"/>
  <c r="J362" i="1"/>
  <c r="J359" i="1"/>
  <c r="G362" i="1"/>
  <c r="H362" i="1" s="1"/>
  <c r="G195" i="1"/>
  <c r="H195" i="1" s="1"/>
  <c r="J200" i="1"/>
  <c r="J91" i="1"/>
  <c r="K91" i="1" s="1"/>
  <c r="G206" i="1"/>
  <c r="H206" i="1" s="1"/>
  <c r="G267" i="1"/>
  <c r="H267" i="1" s="1"/>
  <c r="J157" i="1"/>
  <c r="K157" i="1" s="1"/>
  <c r="J155" i="1"/>
  <c r="K155" i="1" s="1"/>
  <c r="G153" i="1"/>
  <c r="H153" i="1" s="1"/>
  <c r="G140" i="1"/>
  <c r="H140" i="1" s="1"/>
  <c r="J153" i="1"/>
  <c r="K153" i="1" s="1"/>
  <c r="G139" i="1"/>
  <c r="H139" i="1" s="1"/>
  <c r="G144" i="1"/>
  <c r="H144" i="1" s="1"/>
  <c r="J149" i="1"/>
  <c r="K149" i="1" s="1"/>
  <c r="F137" i="1"/>
  <c r="G157" i="1"/>
  <c r="H157" i="1" s="1"/>
  <c r="G131" i="1"/>
  <c r="H131" i="1" s="1"/>
  <c r="G155" i="1"/>
  <c r="H155" i="1" s="1"/>
  <c r="G149" i="1"/>
  <c r="H149" i="1" s="1"/>
  <c r="J139" i="1"/>
  <c r="J131" i="1"/>
  <c r="J144" i="1"/>
  <c r="J141" i="1"/>
  <c r="J146" i="1"/>
  <c r="K146" i="1" s="1"/>
  <c r="G154" i="1"/>
  <c r="H154" i="1" s="1"/>
  <c r="J195" i="1"/>
  <c r="J424" i="1"/>
  <c r="G98" i="1"/>
  <c r="H98" i="1" s="1"/>
  <c r="J132" i="1"/>
  <c r="G138" i="1"/>
  <c r="H138" i="1" s="1"/>
  <c r="K222" i="1"/>
  <c r="J154" i="1"/>
  <c r="K154" i="1" s="1"/>
  <c r="G258" i="1"/>
  <c r="H258" i="1" s="1"/>
  <c r="J253" i="1"/>
  <c r="G245" i="1"/>
  <c r="G244" i="1"/>
  <c r="G243" i="1"/>
  <c r="H243" i="1" s="1"/>
  <c r="G256" i="1"/>
  <c r="H256" i="1" s="1"/>
  <c r="G247" i="1"/>
  <c r="H247" i="1" s="1"/>
  <c r="J245" i="1"/>
  <c r="J258" i="1"/>
  <c r="G259" i="1"/>
  <c r="H259" i="1" s="1"/>
  <c r="J243" i="1"/>
  <c r="G253" i="1"/>
  <c r="H253" i="1" s="1"/>
  <c r="J259" i="1"/>
  <c r="J266" i="1"/>
  <c r="K266" i="1" s="1"/>
  <c r="G419" i="1"/>
  <c r="H419" i="1" s="1"/>
  <c r="E514" i="2"/>
  <c r="H58" i="1"/>
  <c r="G76" i="1"/>
  <c r="G100" i="1"/>
  <c r="H100" i="1" s="1"/>
  <c r="J197" i="1"/>
  <c r="J209" i="1"/>
  <c r="K209" i="1" s="1"/>
  <c r="J244" i="1"/>
  <c r="G262" i="1"/>
  <c r="H262" i="1" s="1"/>
  <c r="L319" i="1"/>
  <c r="M319" i="1" s="1"/>
  <c r="L366" i="1"/>
  <c r="M366" i="1" s="1"/>
  <c r="J419" i="1"/>
  <c r="G150" i="1"/>
  <c r="H150" i="1" s="1"/>
  <c r="G250" i="1"/>
  <c r="H250" i="1" s="1"/>
  <c r="G251" i="1"/>
  <c r="H251" i="1" s="1"/>
  <c r="G413" i="1"/>
  <c r="G101" i="1"/>
  <c r="H101" i="1" s="1"/>
  <c r="J97" i="1"/>
  <c r="K97" i="1" s="1"/>
  <c r="G97" i="1"/>
  <c r="H97" i="1" s="1"/>
  <c r="G91" i="1"/>
  <c r="H91" i="1" s="1"/>
  <c r="G85" i="1"/>
  <c r="H85" i="1" s="1"/>
  <c r="J83" i="1"/>
  <c r="J75" i="1"/>
  <c r="K75" i="1" s="1"/>
  <c r="G99" i="1"/>
  <c r="H99" i="1" s="1"/>
  <c r="G90" i="1"/>
  <c r="H90" i="1" s="1"/>
  <c r="J82" i="1"/>
  <c r="J99" i="1"/>
  <c r="K99" i="1" s="1"/>
  <c r="J93" i="1"/>
  <c r="K93" i="1" s="1"/>
  <c r="J88" i="1"/>
  <c r="K88" i="1" s="1"/>
  <c r="G93" i="1"/>
  <c r="H93" i="1" s="1"/>
  <c r="G83" i="1"/>
  <c r="H83" i="1" s="1"/>
  <c r="G75" i="1"/>
  <c r="H75" i="1" s="1"/>
  <c r="J101" i="1"/>
  <c r="K101" i="1" s="1"/>
  <c r="J85" i="1"/>
  <c r="J98" i="1"/>
  <c r="K98" i="1" s="1"/>
  <c r="G88" i="1"/>
  <c r="H88" i="1" s="1"/>
  <c r="J90" i="1"/>
  <c r="K90" i="1" s="1"/>
  <c r="J138" i="1"/>
  <c r="J77" i="1"/>
  <c r="G82" i="1"/>
  <c r="H82" i="1" s="1"/>
  <c r="J100" i="1"/>
  <c r="K100" i="1" s="1"/>
  <c r="J150" i="1"/>
  <c r="K150" i="1" s="1"/>
  <c r="J250" i="1"/>
  <c r="J251" i="1"/>
  <c r="G305" i="2"/>
  <c r="H305" i="2" s="1"/>
  <c r="L305" i="2" s="1"/>
  <c r="M305" i="2" s="1"/>
  <c r="J318" i="2"/>
  <c r="J308" i="2"/>
  <c r="J317" i="2"/>
  <c r="J324" i="2"/>
  <c r="K324" i="2" s="1"/>
  <c r="J321" i="2"/>
  <c r="K321" i="2" s="1"/>
  <c r="G308" i="2"/>
  <c r="J322" i="2"/>
  <c r="K322" i="2" s="1"/>
  <c r="J323" i="2"/>
  <c r="K323" i="2" s="1"/>
  <c r="J325" i="2"/>
  <c r="K325" i="2" s="1"/>
  <c r="A78" i="2"/>
  <c r="H273" i="1"/>
  <c r="K283" i="1"/>
  <c r="K278" i="1"/>
  <c r="H278" i="1"/>
  <c r="A242" i="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K273" i="1"/>
  <c r="M53" i="1"/>
  <c r="N53" i="1"/>
  <c r="K53" i="1"/>
  <c r="L53" i="1"/>
  <c r="I53" i="1"/>
  <c r="J53" i="1"/>
  <c r="J94" i="1"/>
  <c r="K94" i="1" s="1"/>
  <c r="J203" i="1"/>
  <c r="K203" i="1" s="1"/>
  <c r="J427" i="1"/>
  <c r="K427" i="1" s="1"/>
  <c r="J314" i="2"/>
  <c r="K314" i="2" s="1"/>
  <c r="J309" i="2"/>
  <c r="G312" i="2"/>
  <c r="G307" i="2"/>
  <c r="J299" i="2"/>
  <c r="G306" i="2"/>
  <c r="J301" i="2"/>
  <c r="G301" i="2"/>
  <c r="J312" i="2"/>
  <c r="J300" i="2"/>
  <c r="G315" i="2"/>
  <c r="J307" i="2"/>
  <c r="G309" i="2"/>
  <c r="G299" i="2"/>
  <c r="H299" i="2" s="1"/>
  <c r="J303" i="2"/>
  <c r="G300" i="2"/>
  <c r="J315" i="2"/>
  <c r="K315" i="2" s="1"/>
  <c r="J306" i="2"/>
  <c r="G314" i="2"/>
  <c r="G303" i="2"/>
  <c r="I32" i="10"/>
  <c r="I32" i="8"/>
  <c r="I32" i="6"/>
  <c r="I32" i="4"/>
  <c r="J412" i="1"/>
  <c r="G527" i="2"/>
  <c r="G538" i="2"/>
  <c r="J527" i="2"/>
  <c r="J523" i="2"/>
  <c r="G531" i="2"/>
  <c r="G539" i="2"/>
  <c r="J536" i="2"/>
  <c r="J533" i="2"/>
  <c r="J538" i="2"/>
  <c r="K538" i="2" s="1"/>
  <c r="J530" i="2"/>
  <c r="J539" i="2"/>
  <c r="K539" i="2" s="1"/>
  <c r="J531" i="2"/>
  <c r="G525" i="2"/>
  <c r="J524" i="2"/>
  <c r="G524" i="2"/>
  <c r="G533" i="2"/>
  <c r="G536" i="2"/>
  <c r="J525" i="2"/>
  <c r="G523" i="2"/>
  <c r="H523" i="2" s="1"/>
  <c r="G530" i="2"/>
  <c r="G211" i="1"/>
  <c r="H211" i="1" s="1"/>
  <c r="J205" i="1"/>
  <c r="K205" i="1" s="1"/>
  <c r="G212" i="1"/>
  <c r="H212" i="1" s="1"/>
  <c r="J206" i="1"/>
  <c r="K206" i="1" s="1"/>
  <c r="G209" i="1"/>
  <c r="H209" i="1" s="1"/>
  <c r="G205" i="1"/>
  <c r="H205" i="1" s="1"/>
  <c r="J211" i="1"/>
  <c r="K211" i="1" s="1"/>
  <c r="G196" i="1"/>
  <c r="H196" i="1" s="1"/>
  <c r="K227" i="1"/>
  <c r="H227" i="1"/>
  <c r="H222" i="1"/>
  <c r="J213" i="1"/>
  <c r="K213" i="1" s="1"/>
  <c r="K217" i="1"/>
  <c r="H217" i="1"/>
  <c r="G213" i="1"/>
  <c r="H213" i="1" s="1"/>
  <c r="J196" i="1"/>
  <c r="J210" i="1"/>
  <c r="K210" i="1" s="1"/>
  <c r="H254" i="1"/>
  <c r="L254" i="1" s="1"/>
  <c r="M254" i="1" s="1"/>
  <c r="G77" i="1"/>
  <c r="G84" i="1"/>
  <c r="H84" i="1" s="1"/>
  <c r="J261" i="1"/>
  <c r="K261" i="1" s="1"/>
  <c r="G363" i="1"/>
  <c r="H363" i="1" s="1"/>
  <c r="N56" i="1"/>
  <c r="M56" i="1"/>
  <c r="L56" i="1"/>
  <c r="G141" i="1"/>
  <c r="H141" i="1" s="1"/>
  <c r="G146" i="1"/>
  <c r="H146" i="1" s="1"/>
  <c r="J363" i="1"/>
  <c r="H56" i="1"/>
  <c r="G79" i="1"/>
  <c r="H79" i="1" s="1"/>
  <c r="J84" i="1"/>
  <c r="K84" i="1" s="1"/>
  <c r="L193" i="1"/>
  <c r="M193" i="1" s="1"/>
  <c r="I33" i="10"/>
  <c r="I33" i="8"/>
  <c r="I33" i="4"/>
  <c r="I33" i="6"/>
  <c r="J83" i="2"/>
  <c r="J88" i="2"/>
  <c r="K88" i="2" s="1"/>
  <c r="G249" i="2"/>
  <c r="H249" i="2" s="1"/>
  <c r="G362" i="2"/>
  <c r="J256" i="2"/>
  <c r="G430" i="2"/>
  <c r="H430" i="2" s="1"/>
  <c r="E292" i="3"/>
  <c r="G315" i="3" s="1"/>
  <c r="H315" i="3" s="1"/>
  <c r="J20" i="3"/>
  <c r="E293" i="3" s="1"/>
  <c r="J318" i="3" s="1"/>
  <c r="K318" i="3" s="1"/>
  <c r="K339" i="2"/>
  <c r="H334" i="2"/>
  <c r="K329" i="2"/>
  <c r="H329" i="2"/>
  <c r="A298" i="2"/>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K334" i="2"/>
  <c r="H339" i="2"/>
  <c r="J365" i="2"/>
  <c r="G325" i="3"/>
  <c r="H325" i="3" s="1"/>
  <c r="G301" i="3"/>
  <c r="J324" i="3"/>
  <c r="K324" i="3" s="1"/>
  <c r="G322" i="3"/>
  <c r="H322" i="3" s="1"/>
  <c r="G300" i="3"/>
  <c r="J312" i="3"/>
  <c r="G309" i="3"/>
  <c r="J321" i="3"/>
  <c r="K321" i="3" s="1"/>
  <c r="G324" i="3"/>
  <c r="H324" i="3" s="1"/>
  <c r="G306" i="3"/>
  <c r="J323" i="3"/>
  <c r="K323" i="3" s="1"/>
  <c r="J301" i="3"/>
  <c r="J322" i="3"/>
  <c r="K322" i="3" s="1"/>
  <c r="G299" i="3"/>
  <c r="J308" i="3"/>
  <c r="K308" i="3" s="1"/>
  <c r="J300" i="3"/>
  <c r="J299" i="3"/>
  <c r="G323" i="3"/>
  <c r="H323" i="3" s="1"/>
  <c r="J303" i="3"/>
  <c r="G321" i="3"/>
  <c r="H321" i="3" s="1"/>
  <c r="J325" i="3"/>
  <c r="K325" i="3" s="1"/>
  <c r="G308" i="3"/>
  <c r="H308" i="3" s="1"/>
  <c r="G243" i="2"/>
  <c r="H243" i="2" s="1"/>
  <c r="O57" i="2"/>
  <c r="N57" i="2"/>
  <c r="L57" i="2"/>
  <c r="K57" i="2"/>
  <c r="M57" i="2"/>
  <c r="J57" i="2"/>
  <c r="N60" i="2"/>
  <c r="M60" i="2"/>
  <c r="K60" i="2"/>
  <c r="J60" i="2"/>
  <c r="O60" i="2"/>
  <c r="L60" i="2"/>
  <c r="J84" i="2"/>
  <c r="K84" i="2" s="1"/>
  <c r="G250" i="2"/>
  <c r="H250" i="2" s="1"/>
  <c r="J82" i="2"/>
  <c r="J91" i="2"/>
  <c r="K91" i="2" s="1"/>
  <c r="J77" i="2"/>
  <c r="G91" i="2"/>
  <c r="H91" i="2" s="1"/>
  <c r="G77" i="2"/>
  <c r="G85" i="2"/>
  <c r="H85" i="2" s="1"/>
  <c r="G90" i="2"/>
  <c r="H90" i="2" s="1"/>
  <c r="G76" i="2"/>
  <c r="G83" i="2"/>
  <c r="H83" i="2" s="1"/>
  <c r="J79" i="2"/>
  <c r="K79" i="2" s="1"/>
  <c r="G82" i="2"/>
  <c r="H82" i="2" s="1"/>
  <c r="G79" i="2"/>
  <c r="H79" i="2" s="1"/>
  <c r="J75" i="2"/>
  <c r="K75" i="2" s="1"/>
  <c r="G98" i="2"/>
  <c r="H98" i="2" s="1"/>
  <c r="G244" i="2"/>
  <c r="J250" i="2"/>
  <c r="A100" i="3"/>
  <c r="J85" i="2"/>
  <c r="L263" i="1"/>
  <c r="M263" i="1" s="1"/>
  <c r="G325" i="1"/>
  <c r="H325" i="1" s="1"/>
  <c r="G317" i="1"/>
  <c r="H317" i="1" s="1"/>
  <c r="J317" i="1"/>
  <c r="K317" i="1" s="1"/>
  <c r="J378" i="1"/>
  <c r="K378" i="1" s="1"/>
  <c r="J381" i="1"/>
  <c r="K381" i="1" s="1"/>
  <c r="J379" i="1"/>
  <c r="K379" i="1" s="1"/>
  <c r="G377" i="1"/>
  <c r="H377" i="1" s="1"/>
  <c r="G364" i="1"/>
  <c r="H364" i="1" s="1"/>
  <c r="K451" i="1"/>
  <c r="H451" i="1"/>
  <c r="G356" i="2"/>
  <c r="G359" i="2"/>
  <c r="J355" i="2"/>
  <c r="J371" i="2"/>
  <c r="K371" i="2" s="1"/>
  <c r="J363" i="2"/>
  <c r="G368" i="2"/>
  <c r="G365" i="2"/>
  <c r="J357" i="2"/>
  <c r="J368" i="2"/>
  <c r="G357" i="2"/>
  <c r="J356" i="2"/>
  <c r="H395" i="2"/>
  <c r="G370" i="2"/>
  <c r="G363" i="2"/>
  <c r="J362" i="2"/>
  <c r="A130" i="2"/>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J359" i="2"/>
  <c r="G435" i="2"/>
  <c r="H435" i="2" s="1"/>
  <c r="H242" i="1"/>
  <c r="G314" i="1"/>
  <c r="H314" i="1" s="1"/>
  <c r="G309" i="1"/>
  <c r="H309" i="1" s="1"/>
  <c r="J303" i="1"/>
  <c r="G300" i="1"/>
  <c r="G306" i="1"/>
  <c r="H306" i="1" s="1"/>
  <c r="G312" i="1"/>
  <c r="H312" i="1" s="1"/>
  <c r="J321" i="1"/>
  <c r="K321" i="1" s="1"/>
  <c r="G324" i="1"/>
  <c r="H324" i="1" s="1"/>
  <c r="G373" i="1"/>
  <c r="H373" i="1" s="1"/>
  <c r="L423" i="1"/>
  <c r="M423" i="1" s="1"/>
  <c r="I35" i="10"/>
  <c r="I35" i="8"/>
  <c r="I35" i="6"/>
  <c r="I35" i="4"/>
  <c r="A298" i="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H246" i="1"/>
  <c r="L246" i="1" s="1"/>
  <c r="M246" i="1" s="1"/>
  <c r="I60" i="1"/>
  <c r="L199" i="1"/>
  <c r="M199" i="1" s="1"/>
  <c r="J300" i="1"/>
  <c r="G315" i="1"/>
  <c r="H315" i="1" s="1"/>
  <c r="J377" i="1"/>
  <c r="K377" i="1" s="1"/>
  <c r="G380" i="1"/>
  <c r="H380" i="1" s="1"/>
  <c r="E178" i="2"/>
  <c r="J261" i="2"/>
  <c r="G252" i="2"/>
  <c r="G261" i="2"/>
  <c r="J268" i="2"/>
  <c r="K268" i="2" s="1"/>
  <c r="G268" i="2"/>
  <c r="H268" i="2" s="1"/>
  <c r="J265" i="2"/>
  <c r="K265" i="2" s="1"/>
  <c r="G266" i="2"/>
  <c r="H266" i="2" s="1"/>
  <c r="G262" i="2"/>
  <c r="J267" i="2"/>
  <c r="K267" i="2" s="1"/>
  <c r="G267" i="2"/>
  <c r="H267" i="2" s="1"/>
  <c r="J269" i="2"/>
  <c r="K269" i="2" s="1"/>
  <c r="J252" i="2"/>
  <c r="G265" i="2"/>
  <c r="H265" i="2" s="1"/>
  <c r="G269" i="2"/>
  <c r="H269" i="2" s="1"/>
  <c r="H55" i="1"/>
  <c r="H60" i="1"/>
  <c r="K55" i="1"/>
  <c r="H57" i="1"/>
  <c r="J60" i="1"/>
  <c r="J133" i="1"/>
  <c r="L55" i="1"/>
  <c r="I57" i="1"/>
  <c r="K60" i="1"/>
  <c r="G135" i="1"/>
  <c r="H135" i="1" s="1"/>
  <c r="G147" i="1"/>
  <c r="H147" i="1" s="1"/>
  <c r="J306" i="1"/>
  <c r="J324" i="1"/>
  <c r="K324" i="1" s="1"/>
  <c r="J373" i="1"/>
  <c r="K373" i="1" s="1"/>
  <c r="J430" i="2"/>
  <c r="J434" i="2"/>
  <c r="K434" i="2" s="1"/>
  <c r="J420" i="2"/>
  <c r="K420" i="2" s="1"/>
  <c r="J436" i="2"/>
  <c r="K436" i="2" s="1"/>
  <c r="G420" i="2"/>
  <c r="G434" i="2"/>
  <c r="H434" i="2" s="1"/>
  <c r="G415" i="2"/>
  <c r="J435" i="2"/>
  <c r="K435" i="2" s="1"/>
  <c r="G427" i="2"/>
  <c r="G433" i="2"/>
  <c r="H433" i="2" s="1"/>
  <c r="J429" i="2"/>
  <c r="G419" i="2"/>
  <c r="G437" i="2"/>
  <c r="H437" i="2" s="1"/>
  <c r="G417" i="2"/>
  <c r="H417" i="2" s="1"/>
  <c r="J412" i="2"/>
  <c r="J433" i="2"/>
  <c r="K433" i="2" s="1"/>
  <c r="G412" i="2"/>
  <c r="J424" i="2"/>
  <c r="J411" i="2"/>
  <c r="G411" i="2"/>
  <c r="H411" i="2" s="1"/>
  <c r="G436" i="2"/>
  <c r="H436" i="2" s="1"/>
  <c r="G429" i="2"/>
  <c r="H429" i="2" s="1"/>
  <c r="G413" i="2"/>
  <c r="J418" i="2"/>
  <c r="G424" i="2"/>
  <c r="G418" i="2"/>
  <c r="J421" i="2"/>
  <c r="J419" i="2"/>
  <c r="J426" i="2"/>
  <c r="K426" i="2" s="1"/>
  <c r="J413" i="2"/>
  <c r="F81" i="2"/>
  <c r="G245" i="2"/>
  <c r="G259" i="2"/>
  <c r="G256" i="2"/>
  <c r="G251" i="2"/>
  <c r="J245" i="2"/>
  <c r="J258" i="2"/>
  <c r="K258" i="2" s="1"/>
  <c r="G253" i="2"/>
  <c r="H253" i="2" s="1"/>
  <c r="J244" i="2"/>
  <c r="J259" i="2"/>
  <c r="K259" i="2" s="1"/>
  <c r="J251" i="2"/>
  <c r="J253" i="2"/>
  <c r="J247" i="2"/>
  <c r="J243" i="2"/>
  <c r="G247" i="2"/>
  <c r="H247" i="2" s="1"/>
  <c r="G101" i="2"/>
  <c r="H101" i="2" s="1"/>
  <c r="G99" i="2"/>
  <c r="H99" i="2" s="1"/>
  <c r="G97" i="2"/>
  <c r="H97" i="2" s="1"/>
  <c r="J93" i="2"/>
  <c r="K93" i="2" s="1"/>
  <c r="G84" i="2"/>
  <c r="H84" i="2" s="1"/>
  <c r="G93" i="2"/>
  <c r="H93" i="2" s="1"/>
  <c r="J99" i="2"/>
  <c r="K99" i="2" s="1"/>
  <c r="I81" i="2"/>
  <c r="I585" i="2" s="1"/>
  <c r="J98" i="2"/>
  <c r="K98" i="2" s="1"/>
  <c r="G100" i="2"/>
  <c r="H100" i="2" s="1"/>
  <c r="J97" i="2"/>
  <c r="K97" i="2" s="1"/>
  <c r="J57" i="1"/>
  <c r="L60" i="1"/>
  <c r="G301" i="1"/>
  <c r="G75" i="2"/>
  <c r="H75" i="2" s="1"/>
  <c r="G94" i="2"/>
  <c r="H94" i="2" s="1"/>
  <c r="I34" i="10"/>
  <c r="I34" i="8"/>
  <c r="I34" i="6"/>
  <c r="I34" i="4"/>
  <c r="G381" i="2"/>
  <c r="H381" i="2" s="1"/>
  <c r="I55" i="1"/>
  <c r="M55" i="1"/>
  <c r="J312" i="1"/>
  <c r="A354" i="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J370" i="2"/>
  <c r="K370" i="2" s="1"/>
  <c r="J427" i="2"/>
  <c r="K427" i="2" s="1"/>
  <c r="J437" i="2"/>
  <c r="K437" i="2" s="1"/>
  <c r="N55" i="1"/>
  <c r="K57" i="1"/>
  <c r="M60" i="1"/>
  <c r="A130" i="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L142" i="1"/>
  <c r="M142" i="1" s="1"/>
  <c r="J301" i="1"/>
  <c r="J309" i="1"/>
  <c r="J315" i="1"/>
  <c r="K315" i="1" s="1"/>
  <c r="G318" i="1"/>
  <c r="H318" i="1" s="1"/>
  <c r="G322" i="1"/>
  <c r="H322" i="1" s="1"/>
  <c r="J380" i="1"/>
  <c r="K380" i="1" s="1"/>
  <c r="H59" i="1"/>
  <c r="J79" i="1"/>
  <c r="K79" i="1" s="1"/>
  <c r="J76" i="1"/>
  <c r="G132" i="1"/>
  <c r="J135" i="1"/>
  <c r="J147" i="1"/>
  <c r="K147" i="1" s="1"/>
  <c r="G374" i="1"/>
  <c r="H374" i="1" s="1"/>
  <c r="M58" i="2"/>
  <c r="L58" i="2"/>
  <c r="K58" i="2"/>
  <c r="J58" i="2"/>
  <c r="I58" i="2"/>
  <c r="H58" i="2"/>
  <c r="J76" i="2"/>
  <c r="J94" i="2"/>
  <c r="K94" i="2" s="1"/>
  <c r="J101" i="2"/>
  <c r="K101" i="2" s="1"/>
  <c r="J262" i="2"/>
  <c r="L310" i="2"/>
  <c r="M310" i="2" s="1"/>
  <c r="E236" i="3"/>
  <c r="G261" i="3" s="1"/>
  <c r="H261" i="3" s="1"/>
  <c r="J19" i="3"/>
  <c r="G88" i="2"/>
  <c r="H88" i="2" s="1"/>
  <c r="G371" i="2"/>
  <c r="L95" i="2"/>
  <c r="M95" i="2" s="1"/>
  <c r="G138" i="2"/>
  <c r="H138" i="2" s="1"/>
  <c r="L198" i="2"/>
  <c r="M198" i="2" s="1"/>
  <c r="G379" i="2"/>
  <c r="H379" i="2" s="1"/>
  <c r="K395" i="2"/>
  <c r="E124" i="3"/>
  <c r="G150" i="3" s="1"/>
  <c r="H150" i="3" s="1"/>
  <c r="G381" i="3"/>
  <c r="H381" i="3" s="1"/>
  <c r="G379" i="3"/>
  <c r="H379" i="3" s="1"/>
  <c r="G377" i="3"/>
  <c r="H377" i="3" s="1"/>
  <c r="G364" i="3"/>
  <c r="H364" i="3" s="1"/>
  <c r="J380" i="3"/>
  <c r="K380" i="3" s="1"/>
  <c r="G378" i="3"/>
  <c r="H378" i="3" s="1"/>
  <c r="J364" i="3"/>
  <c r="K364" i="3" s="1"/>
  <c r="J379" i="3"/>
  <c r="K379" i="3" s="1"/>
  <c r="J381" i="3"/>
  <c r="K381" i="3" s="1"/>
  <c r="J377" i="3"/>
  <c r="K377" i="3" s="1"/>
  <c r="G380" i="3"/>
  <c r="H380" i="3" s="1"/>
  <c r="J476" i="2"/>
  <c r="K476" i="2" s="1"/>
  <c r="J485" i="2"/>
  <c r="G473" i="2"/>
  <c r="H473" i="2" s="1"/>
  <c r="J491" i="2"/>
  <c r="K491" i="2" s="1"/>
  <c r="L491" i="2" s="1"/>
  <c r="M491" i="2" s="1"/>
  <c r="G489" i="2"/>
  <c r="H489" i="2" s="1"/>
  <c r="G485" i="2"/>
  <c r="J493" i="2"/>
  <c r="K493" i="2" s="1"/>
  <c r="J492" i="2"/>
  <c r="K492" i="2" s="1"/>
  <c r="J490" i="2"/>
  <c r="K490" i="2" s="1"/>
  <c r="G486" i="2"/>
  <c r="G490" i="2"/>
  <c r="H490" i="2" s="1"/>
  <c r="J473" i="2"/>
  <c r="K473" i="2" s="1"/>
  <c r="G493" i="2"/>
  <c r="H493" i="2" s="1"/>
  <c r="J486" i="2"/>
  <c r="I31" i="10"/>
  <c r="I31" i="8"/>
  <c r="I31" i="6"/>
  <c r="I31" i="4"/>
  <c r="G474" i="2"/>
  <c r="J469" i="2"/>
  <c r="G469" i="2"/>
  <c r="G483" i="2"/>
  <c r="J475" i="2"/>
  <c r="G475" i="2"/>
  <c r="J480" i="2"/>
  <c r="J477" i="2"/>
  <c r="G482" i="2"/>
  <c r="J471" i="2"/>
  <c r="J474" i="2"/>
  <c r="J482" i="2"/>
  <c r="K482" i="2" s="1"/>
  <c r="G477" i="2"/>
  <c r="J468" i="2"/>
  <c r="J138" i="2"/>
  <c r="G153" i="2"/>
  <c r="H153" i="2" s="1"/>
  <c r="L263" i="2"/>
  <c r="M263" i="2" s="1"/>
  <c r="J17" i="3"/>
  <c r="E125" i="3" s="1"/>
  <c r="J146" i="3" s="1"/>
  <c r="K146" i="3" s="1"/>
  <c r="J355" i="3"/>
  <c r="J371" i="3"/>
  <c r="K371" i="3" s="1"/>
  <c r="J363" i="3"/>
  <c r="K363" i="3" s="1"/>
  <c r="G371" i="3"/>
  <c r="H371" i="3" s="1"/>
  <c r="J357" i="3"/>
  <c r="G356" i="3"/>
  <c r="G365" i="3"/>
  <c r="J368" i="3"/>
  <c r="G355" i="3"/>
  <c r="J362" i="3"/>
  <c r="K362" i="3" s="1"/>
  <c r="G363" i="3"/>
  <c r="G357" i="3"/>
  <c r="G362" i="3"/>
  <c r="G368" i="3"/>
  <c r="J356" i="3"/>
  <c r="J359" i="3"/>
  <c r="J370" i="3"/>
  <c r="K370" i="3" s="1"/>
  <c r="J365" i="3"/>
  <c r="G359" i="3"/>
  <c r="G370" i="3"/>
  <c r="H370" i="3" s="1"/>
  <c r="G135" i="2"/>
  <c r="H135" i="2" s="1"/>
  <c r="K278" i="2"/>
  <c r="K273" i="2"/>
  <c r="H283" i="2"/>
  <c r="K283" i="2"/>
  <c r="G467" i="2"/>
  <c r="H467" i="2" s="1"/>
  <c r="H558" i="2"/>
  <c r="K563" i="2"/>
  <c r="H563" i="2"/>
  <c r="K558" i="2"/>
  <c r="H553" i="2"/>
  <c r="L553" i="2" s="1"/>
  <c r="A522" i="2"/>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J156" i="2"/>
  <c r="K156" i="2" s="1"/>
  <c r="J378" i="3"/>
  <c r="K378" i="3" s="1"/>
  <c r="I59" i="2"/>
  <c r="H59" i="2"/>
  <c r="J59" i="2"/>
  <c r="G146" i="2"/>
  <c r="H146" i="2" s="1"/>
  <c r="J149" i="2"/>
  <c r="K149" i="2" s="1"/>
  <c r="J153" i="2"/>
  <c r="K153" i="2" s="1"/>
  <c r="G492" i="2"/>
  <c r="H492" i="2" s="1"/>
  <c r="K283" i="3"/>
  <c r="H283" i="3"/>
  <c r="K273" i="3"/>
  <c r="K278" i="3"/>
  <c r="H278" i="3"/>
  <c r="H273" i="3"/>
  <c r="A242" i="3"/>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E349" i="3"/>
  <c r="J374" i="3" s="1"/>
  <c r="K374" i="3" s="1"/>
  <c r="J135" i="2"/>
  <c r="K135" i="2" s="1"/>
  <c r="J132" i="2"/>
  <c r="J154" i="2"/>
  <c r="K154" i="2" s="1"/>
  <c r="J139" i="2"/>
  <c r="G154" i="2"/>
  <c r="H154" i="2" s="1"/>
  <c r="G156" i="2"/>
  <c r="H156" i="2" s="1"/>
  <c r="G139" i="2"/>
  <c r="H139" i="2" s="1"/>
  <c r="G149" i="2"/>
  <c r="H149" i="2" s="1"/>
  <c r="J380" i="2"/>
  <c r="K380" i="2" s="1"/>
  <c r="J378" i="2"/>
  <c r="K378" i="2" s="1"/>
  <c r="J374" i="2"/>
  <c r="G364" i="2"/>
  <c r="J377" i="2"/>
  <c r="K377" i="2" s="1"/>
  <c r="G374" i="2"/>
  <c r="J379" i="2"/>
  <c r="K379" i="2" s="1"/>
  <c r="G361" i="2"/>
  <c r="H361" i="2" s="1"/>
  <c r="L361" i="2" s="1"/>
  <c r="M361" i="2" s="1"/>
  <c r="G373" i="2"/>
  <c r="G377" i="2"/>
  <c r="H377" i="2" s="1"/>
  <c r="H385" i="2"/>
  <c r="G380" i="2"/>
  <c r="H380" i="2" s="1"/>
  <c r="J364" i="2"/>
  <c r="J133" i="2"/>
  <c r="G155" i="2"/>
  <c r="H155" i="2" s="1"/>
  <c r="G378" i="2"/>
  <c r="H378" i="2" s="1"/>
  <c r="A466" i="2"/>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G132" i="2"/>
  <c r="J147" i="2"/>
  <c r="K147" i="2" s="1"/>
  <c r="J150" i="2"/>
  <c r="K150" i="2" s="1"/>
  <c r="J489" i="2"/>
  <c r="K489" i="2" s="1"/>
  <c r="G259" i="3"/>
  <c r="G256" i="3"/>
  <c r="G243" i="3"/>
  <c r="G250" i="3"/>
  <c r="J244" i="3"/>
  <c r="J253" i="3"/>
  <c r="J243" i="3"/>
  <c r="J259" i="3"/>
  <c r="K259" i="3" s="1"/>
  <c r="J256" i="3"/>
  <c r="J247" i="3"/>
  <c r="G247" i="3"/>
  <c r="J251" i="3"/>
  <c r="K251" i="3" s="1"/>
  <c r="J250" i="3"/>
  <c r="K250" i="3" s="1"/>
  <c r="J245" i="3"/>
  <c r="G245" i="3"/>
  <c r="J258" i="3"/>
  <c r="K258" i="3" s="1"/>
  <c r="G258" i="3"/>
  <c r="G253" i="3"/>
  <c r="G244" i="3"/>
  <c r="L254" i="2"/>
  <c r="M254" i="2" s="1"/>
  <c r="G200" i="3"/>
  <c r="J197" i="3"/>
  <c r="J195" i="3"/>
  <c r="K195" i="3" s="1"/>
  <c r="J194" i="3"/>
  <c r="K194" i="3" s="1"/>
  <c r="G189" i="3"/>
  <c r="G203" i="3"/>
  <c r="J188" i="3"/>
  <c r="G188" i="3"/>
  <c r="G195" i="3"/>
  <c r="J200" i="3"/>
  <c r="J203" i="3"/>
  <c r="K203" i="3" s="1"/>
  <c r="G197" i="3"/>
  <c r="J202" i="3"/>
  <c r="K202" i="3" s="1"/>
  <c r="J187" i="3"/>
  <c r="G202" i="3"/>
  <c r="H202" i="3" s="1"/>
  <c r="G187" i="3"/>
  <c r="J191" i="3"/>
  <c r="G191" i="3"/>
  <c r="G194" i="3"/>
  <c r="J189" i="3"/>
  <c r="K56" i="2"/>
  <c r="F246" i="5"/>
  <c r="E236" i="4"/>
  <c r="G261" i="4" s="1"/>
  <c r="H261" i="4" s="1"/>
  <c r="J19" i="4"/>
  <c r="E237" i="4" s="1"/>
  <c r="J266" i="4" s="1"/>
  <c r="K266" i="4" s="1"/>
  <c r="O54" i="3"/>
  <c r="M54" i="3"/>
  <c r="L54" i="3"/>
  <c r="J54" i="3"/>
  <c r="I54" i="3"/>
  <c r="G417" i="3"/>
  <c r="H417" i="3" s="1"/>
  <c r="L417" i="3" s="1"/>
  <c r="M417" i="3" s="1"/>
  <c r="J252" i="4"/>
  <c r="K252" i="4" s="1"/>
  <c r="G249" i="4"/>
  <c r="H249" i="4" s="1"/>
  <c r="G252" i="4"/>
  <c r="J23" i="4"/>
  <c r="E461" i="4" s="1"/>
  <c r="J486" i="4" s="1"/>
  <c r="K486" i="4" s="1"/>
  <c r="E460" i="4"/>
  <c r="G485" i="4" s="1"/>
  <c r="H485" i="4" s="1"/>
  <c r="N57" i="3"/>
  <c r="O57" i="3"/>
  <c r="K57" i="3"/>
  <c r="J57" i="3"/>
  <c r="I57" i="3"/>
  <c r="H57" i="3"/>
  <c r="J243" i="4"/>
  <c r="J259" i="4"/>
  <c r="K259" i="4" s="1"/>
  <c r="J253" i="4"/>
  <c r="J245" i="4"/>
  <c r="J250" i="4"/>
  <c r="K250" i="4" s="1"/>
  <c r="G245" i="4"/>
  <c r="G256" i="4"/>
  <c r="J258" i="4"/>
  <c r="K258" i="4" s="1"/>
  <c r="G253" i="4"/>
  <c r="G250" i="4"/>
  <c r="J247" i="4"/>
  <c r="J244" i="4"/>
  <c r="G244" i="4"/>
  <c r="G258" i="4"/>
  <c r="H258" i="4" s="1"/>
  <c r="G247" i="4"/>
  <c r="G259" i="4"/>
  <c r="H259" i="4" s="1"/>
  <c r="J251" i="4"/>
  <c r="K251" i="4" s="1"/>
  <c r="J256" i="4"/>
  <c r="G251" i="4"/>
  <c r="G243" i="4"/>
  <c r="J493" i="4"/>
  <c r="K493" i="4" s="1"/>
  <c r="J491" i="4"/>
  <c r="K491" i="4" s="1"/>
  <c r="J489" i="4"/>
  <c r="K489" i="4" s="1"/>
  <c r="G489" i="4"/>
  <c r="H489" i="4" s="1"/>
  <c r="J476" i="4"/>
  <c r="K476" i="4" s="1"/>
  <c r="G491" i="4"/>
  <c r="H491" i="4" s="1"/>
  <c r="G476" i="4"/>
  <c r="H476" i="4" s="1"/>
  <c r="J490" i="4"/>
  <c r="K490" i="4" s="1"/>
  <c r="J492" i="4"/>
  <c r="K492" i="4" s="1"/>
  <c r="G490" i="4"/>
  <c r="H490" i="4" s="1"/>
  <c r="G493" i="4"/>
  <c r="H493" i="4" s="1"/>
  <c r="G492" i="4"/>
  <c r="H492" i="4" s="1"/>
  <c r="K54" i="3"/>
  <c r="L57" i="3"/>
  <c r="M57" i="3"/>
  <c r="K227" i="3"/>
  <c r="G252" i="3"/>
  <c r="G430" i="3"/>
  <c r="H430" i="3" s="1"/>
  <c r="J75" i="3"/>
  <c r="K75" i="3" s="1"/>
  <c r="G76" i="3"/>
  <c r="J88" i="3"/>
  <c r="K88" i="3" s="1"/>
  <c r="G75" i="3"/>
  <c r="H75" i="3" s="1"/>
  <c r="G88" i="3"/>
  <c r="H88" i="3" s="1"/>
  <c r="G77" i="3"/>
  <c r="G210" i="3"/>
  <c r="H210" i="3" s="1"/>
  <c r="G83" i="3"/>
  <c r="H446" i="3"/>
  <c r="A410" i="3"/>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K451" i="3"/>
  <c r="J58" i="3"/>
  <c r="I58" i="3"/>
  <c r="H58" i="3"/>
  <c r="M58" i="3"/>
  <c r="L58" i="3"/>
  <c r="G205" i="3"/>
  <c r="H205" i="3" s="1"/>
  <c r="E124" i="4"/>
  <c r="G150" i="4" s="1"/>
  <c r="H150" i="4" s="1"/>
  <c r="J17" i="4"/>
  <c r="E125" i="4" s="1"/>
  <c r="J150" i="4" s="1"/>
  <c r="K150" i="4" s="1"/>
  <c r="J141" i="2"/>
  <c r="G144" i="2"/>
  <c r="H144" i="2" s="1"/>
  <c r="J146" i="2"/>
  <c r="K146" i="2" s="1"/>
  <c r="J79" i="3"/>
  <c r="K79" i="3" s="1"/>
  <c r="G85" i="3"/>
  <c r="K441" i="3"/>
  <c r="G156" i="4"/>
  <c r="H156" i="4" s="1"/>
  <c r="G154" i="4"/>
  <c r="H154" i="4" s="1"/>
  <c r="G132" i="4"/>
  <c r="J157" i="4"/>
  <c r="K157" i="4" s="1"/>
  <c r="G155" i="4"/>
  <c r="H155" i="4" s="1"/>
  <c r="G138" i="4"/>
  <c r="G135" i="4"/>
  <c r="H135" i="4" s="1"/>
  <c r="G157" i="4"/>
  <c r="H157" i="4" s="1"/>
  <c r="J140" i="4"/>
  <c r="K140" i="4" s="1"/>
  <c r="J154" i="4"/>
  <c r="K154" i="4" s="1"/>
  <c r="G140" i="4"/>
  <c r="H140" i="4" s="1"/>
  <c r="G131" i="4"/>
  <c r="H131" i="4" s="1"/>
  <c r="J156" i="4"/>
  <c r="K156" i="4" s="1"/>
  <c r="J153" i="4"/>
  <c r="K153" i="4" s="1"/>
  <c r="G153" i="4"/>
  <c r="H153" i="4" s="1"/>
  <c r="J139" i="4"/>
  <c r="K139" i="4" s="1"/>
  <c r="G144" i="4"/>
  <c r="H144" i="4" s="1"/>
  <c r="J155" i="4"/>
  <c r="K155" i="4" s="1"/>
  <c r="J141" i="4"/>
  <c r="J132" i="4"/>
  <c r="H390" i="2"/>
  <c r="K390" i="2"/>
  <c r="K385" i="2"/>
  <c r="J53" i="3"/>
  <c r="N53" i="3"/>
  <c r="L53" i="3"/>
  <c r="K53" i="3"/>
  <c r="I53" i="3"/>
  <c r="H53" i="3"/>
  <c r="G206" i="3"/>
  <c r="H206" i="3" s="1"/>
  <c r="J196" i="3"/>
  <c r="K196" i="3" s="1"/>
  <c r="G211" i="3"/>
  <c r="H211" i="3" s="1"/>
  <c r="G196" i="3"/>
  <c r="G213" i="3"/>
  <c r="H213" i="3" s="1"/>
  <c r="G209" i="3"/>
  <c r="H209" i="3" s="1"/>
  <c r="G212" i="3"/>
  <c r="H212" i="3" s="1"/>
  <c r="H217" i="3"/>
  <c r="G193" i="3"/>
  <c r="H193" i="3" s="1"/>
  <c r="L193" i="3" s="1"/>
  <c r="M193" i="3" s="1"/>
  <c r="J252" i="3"/>
  <c r="K252" i="3" s="1"/>
  <c r="J18" i="4"/>
  <c r="E181" i="4" s="1"/>
  <c r="E180" i="4"/>
  <c r="J420" i="3"/>
  <c r="K420" i="3" s="1"/>
  <c r="G436" i="3"/>
  <c r="H436" i="3" s="1"/>
  <c r="G420" i="3"/>
  <c r="G433" i="3"/>
  <c r="H433" i="3" s="1"/>
  <c r="G434" i="3"/>
  <c r="H434" i="3" s="1"/>
  <c r="G429" i="3"/>
  <c r="H429" i="3" s="1"/>
  <c r="O53" i="3"/>
  <c r="J85" i="3"/>
  <c r="L143" i="3"/>
  <c r="M143" i="3" s="1"/>
  <c r="H222" i="3"/>
  <c r="G435" i="3"/>
  <c r="H435" i="3" s="1"/>
  <c r="J76" i="3"/>
  <c r="K446" i="3"/>
  <c r="I56" i="3"/>
  <c r="O56" i="3"/>
  <c r="J56" i="3"/>
  <c r="H56" i="3"/>
  <c r="L56" i="3"/>
  <c r="K56" i="3"/>
  <c r="J138" i="3"/>
  <c r="K138" i="3" s="1"/>
  <c r="E68" i="3"/>
  <c r="J16" i="3"/>
  <c r="M56" i="3"/>
  <c r="J97" i="3"/>
  <c r="K97" i="3" s="1"/>
  <c r="J84" i="3"/>
  <c r="K84" i="3" s="1"/>
  <c r="J99" i="3"/>
  <c r="K99" i="3" s="1"/>
  <c r="G84" i="3"/>
  <c r="H84" i="3" s="1"/>
  <c r="F81" i="3"/>
  <c r="G100" i="3"/>
  <c r="H100" i="3" s="1"/>
  <c r="L100" i="3" s="1"/>
  <c r="M100" i="3" s="1"/>
  <c r="H227" i="3"/>
  <c r="K222" i="3"/>
  <c r="K217" i="3"/>
  <c r="A186" i="3"/>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H258" i="5"/>
  <c r="E348" i="3"/>
  <c r="G373" i="3" s="1"/>
  <c r="H373" i="3" s="1"/>
  <c r="J436" i="4"/>
  <c r="K436" i="4" s="1"/>
  <c r="J434" i="4"/>
  <c r="K434" i="4" s="1"/>
  <c r="J420" i="4"/>
  <c r="K420" i="4" s="1"/>
  <c r="G420" i="4"/>
  <c r="H420" i="4" s="1"/>
  <c r="G436" i="4"/>
  <c r="H436" i="4" s="1"/>
  <c r="G430" i="4"/>
  <c r="H430" i="4" s="1"/>
  <c r="J424" i="4"/>
  <c r="G419" i="4"/>
  <c r="J433" i="4"/>
  <c r="K433" i="4" s="1"/>
  <c r="J435" i="4"/>
  <c r="K435" i="4" s="1"/>
  <c r="G433" i="4"/>
  <c r="H433" i="4" s="1"/>
  <c r="J437" i="4"/>
  <c r="K437" i="4" s="1"/>
  <c r="G435" i="4"/>
  <c r="H435" i="4" s="1"/>
  <c r="J411" i="4"/>
  <c r="G411" i="4"/>
  <c r="G429" i="4"/>
  <c r="H429" i="4" s="1"/>
  <c r="G417" i="4"/>
  <c r="H417" i="4" s="1"/>
  <c r="G415" i="4"/>
  <c r="G434" i="4"/>
  <c r="H434" i="4" s="1"/>
  <c r="G421" i="4"/>
  <c r="G437" i="4"/>
  <c r="H437" i="4" s="1"/>
  <c r="J156" i="3"/>
  <c r="K156" i="3" s="1"/>
  <c r="J154" i="3"/>
  <c r="K154" i="3" s="1"/>
  <c r="G140" i="3"/>
  <c r="H140" i="3" s="1"/>
  <c r="G156" i="3"/>
  <c r="H156" i="3" s="1"/>
  <c r="J157" i="3"/>
  <c r="K157" i="3" s="1"/>
  <c r="H59" i="3"/>
  <c r="K59" i="3"/>
  <c r="J59" i="3"/>
  <c r="J133" i="3"/>
  <c r="A298" i="3"/>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G482" i="4"/>
  <c r="H482" i="4" s="1"/>
  <c r="G483" i="4"/>
  <c r="H483" i="4" s="1"/>
  <c r="J474" i="4"/>
  <c r="K474" i="4" s="1"/>
  <c r="G467" i="4"/>
  <c r="J482" i="4"/>
  <c r="K482" i="4" s="1"/>
  <c r="G471" i="4"/>
  <c r="J467" i="4"/>
  <c r="G475" i="4"/>
  <c r="J469" i="4"/>
  <c r="J480" i="4"/>
  <c r="G469" i="4"/>
  <c r="J477" i="4"/>
  <c r="J468" i="4"/>
  <c r="G477" i="4"/>
  <c r="G468" i="4"/>
  <c r="J475" i="4"/>
  <c r="K475" i="4" s="1"/>
  <c r="G474" i="4"/>
  <c r="G480" i="4"/>
  <c r="J471" i="4"/>
  <c r="J483" i="4"/>
  <c r="K483" i="4" s="1"/>
  <c r="H55" i="3"/>
  <c r="I59" i="3"/>
  <c r="G101" i="3"/>
  <c r="H101" i="3" s="1"/>
  <c r="J140" i="3"/>
  <c r="K140" i="3" s="1"/>
  <c r="E292" i="4"/>
  <c r="G321" i="4" s="1"/>
  <c r="H321" i="4" s="1"/>
  <c r="J20" i="4"/>
  <c r="E293" i="4" s="1"/>
  <c r="J322" i="4" s="1"/>
  <c r="K322" i="4" s="1"/>
  <c r="G426" i="2"/>
  <c r="G421" i="2"/>
  <c r="J55" i="3"/>
  <c r="L59" i="3"/>
  <c r="G144" i="3"/>
  <c r="J415" i="2"/>
  <c r="K55" i="3"/>
  <c r="M59" i="3"/>
  <c r="J98" i="3"/>
  <c r="K98" i="3" s="1"/>
  <c r="J101" i="3"/>
  <c r="K101" i="3" s="1"/>
  <c r="L423" i="3"/>
  <c r="M423" i="3" s="1"/>
  <c r="G434" i="5"/>
  <c r="H434" i="5" s="1"/>
  <c r="G436" i="5"/>
  <c r="H436" i="5" s="1"/>
  <c r="G435" i="5"/>
  <c r="H435" i="5" s="1"/>
  <c r="G420" i="5"/>
  <c r="H420" i="5" s="1"/>
  <c r="G437" i="5"/>
  <c r="H437" i="5" s="1"/>
  <c r="G433" i="5"/>
  <c r="H433" i="5" s="1"/>
  <c r="F417" i="5"/>
  <c r="G417" i="5" s="1"/>
  <c r="H417" i="5" s="1"/>
  <c r="L417" i="5" s="1"/>
  <c r="M417" i="5" s="1"/>
  <c r="J420" i="5"/>
  <c r="K420" i="5" s="1"/>
  <c r="O59" i="4"/>
  <c r="N59" i="4"/>
  <c r="M59" i="4"/>
  <c r="K59" i="4"/>
  <c r="J59" i="4"/>
  <c r="I59" i="4"/>
  <c r="H59" i="4"/>
  <c r="L59" i="4"/>
  <c r="J418" i="3"/>
  <c r="K418" i="3" s="1"/>
  <c r="G427" i="3"/>
  <c r="H427" i="3" s="1"/>
  <c r="G418" i="3"/>
  <c r="G426" i="3"/>
  <c r="H426" i="3" s="1"/>
  <c r="J419" i="3"/>
  <c r="K419" i="3" s="1"/>
  <c r="L95" i="3"/>
  <c r="M95" i="3" s="1"/>
  <c r="J139" i="3"/>
  <c r="K139" i="3" s="1"/>
  <c r="J131" i="3"/>
  <c r="G131" i="3"/>
  <c r="J132" i="3"/>
  <c r="J421" i="3"/>
  <c r="E68" i="4"/>
  <c r="G93" i="4" s="1"/>
  <c r="H93" i="4" s="1"/>
  <c r="J16" i="4"/>
  <c r="E69" i="4" s="1"/>
  <c r="J90" i="4" s="1"/>
  <c r="K90" i="4" s="1"/>
  <c r="J532" i="4"/>
  <c r="K532" i="4" s="1"/>
  <c r="G548" i="4"/>
  <c r="H548" i="4" s="1"/>
  <c r="G546" i="4"/>
  <c r="H546" i="4" s="1"/>
  <c r="G542" i="4"/>
  <c r="H542" i="4" s="1"/>
  <c r="G529" i="4"/>
  <c r="H529" i="4" s="1"/>
  <c r="L529" i="4" s="1"/>
  <c r="M529" i="4" s="1"/>
  <c r="G547" i="4"/>
  <c r="H547" i="4" s="1"/>
  <c r="G532" i="4"/>
  <c r="G549" i="4"/>
  <c r="H549" i="4" s="1"/>
  <c r="G545" i="4"/>
  <c r="H545" i="4" s="1"/>
  <c r="G541" i="4"/>
  <c r="H541" i="4" s="1"/>
  <c r="L302" i="4"/>
  <c r="M302" i="4" s="1"/>
  <c r="G139" i="3"/>
  <c r="J377" i="4"/>
  <c r="K377" i="4" s="1"/>
  <c r="J373" i="4"/>
  <c r="K373" i="4" s="1"/>
  <c r="J380" i="4"/>
  <c r="K380" i="4" s="1"/>
  <c r="J379" i="4"/>
  <c r="K379" i="4" s="1"/>
  <c r="G99" i="4"/>
  <c r="H99" i="4" s="1"/>
  <c r="K283" i="4"/>
  <c r="H283" i="4"/>
  <c r="K278" i="4"/>
  <c r="H278" i="4"/>
  <c r="A242" i="4"/>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K273" i="4"/>
  <c r="H273" i="4"/>
  <c r="K385" i="4"/>
  <c r="K395" i="4"/>
  <c r="K390" i="4"/>
  <c r="H395" i="4"/>
  <c r="A354" i="4"/>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H390" i="4"/>
  <c r="H385" i="4"/>
  <c r="G523" i="4"/>
  <c r="H329" i="4"/>
  <c r="A298" i="4"/>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H339" i="4"/>
  <c r="K334" i="4"/>
  <c r="H334" i="4"/>
  <c r="K329" i="4"/>
  <c r="J365" i="4"/>
  <c r="G88" i="4"/>
  <c r="H88" i="4" s="1"/>
  <c r="G100" i="4"/>
  <c r="H100" i="4" s="1"/>
  <c r="J82" i="4"/>
  <c r="K82" i="4" s="1"/>
  <c r="E292" i="5"/>
  <c r="G315" i="5" s="1"/>
  <c r="H315" i="5" s="1"/>
  <c r="J88" i="4"/>
  <c r="K88" i="4" s="1"/>
  <c r="J20" i="5"/>
  <c r="E293" i="5" s="1"/>
  <c r="J318" i="5" s="1"/>
  <c r="K318" i="5" s="1"/>
  <c r="G305" i="4"/>
  <c r="H305" i="4" s="1"/>
  <c r="L305" i="4" s="1"/>
  <c r="M305" i="4" s="1"/>
  <c r="G308" i="4"/>
  <c r="L95" i="4"/>
  <c r="M95" i="4" s="1"/>
  <c r="J131" i="4"/>
  <c r="K131" i="4" s="1"/>
  <c r="L311" i="4"/>
  <c r="M311" i="4" s="1"/>
  <c r="G426" i="4"/>
  <c r="H426" i="4" s="1"/>
  <c r="A85" i="5"/>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J101" i="4"/>
  <c r="K101" i="4" s="1"/>
  <c r="J99" i="4"/>
  <c r="K99" i="4" s="1"/>
  <c r="J97" i="4"/>
  <c r="K97" i="4" s="1"/>
  <c r="F81" i="4"/>
  <c r="G101" i="4"/>
  <c r="H101" i="4" s="1"/>
  <c r="J79" i="4"/>
  <c r="K79" i="4" s="1"/>
  <c r="J76" i="4"/>
  <c r="J98" i="4"/>
  <c r="K98" i="4" s="1"/>
  <c r="J84" i="4"/>
  <c r="K84" i="4" s="1"/>
  <c r="G79" i="4"/>
  <c r="H79" i="4" s="1"/>
  <c r="J100" i="4"/>
  <c r="K100" i="4" s="1"/>
  <c r="G84" i="4"/>
  <c r="H84" i="4" s="1"/>
  <c r="G98" i="4"/>
  <c r="H98" i="4" s="1"/>
  <c r="I81" i="4"/>
  <c r="G75" i="4"/>
  <c r="H75" i="4" s="1"/>
  <c r="G312" i="4"/>
  <c r="J309" i="4"/>
  <c r="J307" i="4"/>
  <c r="K307" i="4" s="1"/>
  <c r="G314" i="4"/>
  <c r="H314" i="4" s="1"/>
  <c r="G307" i="4"/>
  <c r="J312" i="4"/>
  <c r="J301" i="4"/>
  <c r="G309" i="4"/>
  <c r="G301" i="4"/>
  <c r="J306" i="4"/>
  <c r="K306" i="4" s="1"/>
  <c r="J300" i="4"/>
  <c r="J314" i="4"/>
  <c r="K314" i="4" s="1"/>
  <c r="G306" i="4"/>
  <c r="J303" i="4"/>
  <c r="G300" i="4"/>
  <c r="G299" i="4"/>
  <c r="J315" i="4"/>
  <c r="K315" i="4" s="1"/>
  <c r="L526" i="4"/>
  <c r="M526" i="4" s="1"/>
  <c r="J93" i="5"/>
  <c r="K93" i="5" s="1"/>
  <c r="J84" i="5"/>
  <c r="K84" i="5" s="1"/>
  <c r="J100" i="5"/>
  <c r="K100" i="5" s="1"/>
  <c r="G98" i="5"/>
  <c r="H98" i="5" s="1"/>
  <c r="F81" i="5"/>
  <c r="J91" i="5"/>
  <c r="K91" i="5" s="1"/>
  <c r="J83" i="5"/>
  <c r="K83" i="5" s="1"/>
  <c r="G94" i="5"/>
  <c r="H94" i="5" s="1"/>
  <c r="G100" i="5"/>
  <c r="H100" i="5" s="1"/>
  <c r="G83" i="5"/>
  <c r="H83" i="5" s="1"/>
  <c r="J88" i="5"/>
  <c r="K88" i="5" s="1"/>
  <c r="J85" i="5"/>
  <c r="J97" i="5"/>
  <c r="K97" i="5" s="1"/>
  <c r="G93" i="5"/>
  <c r="H93" i="5" s="1"/>
  <c r="G88" i="5"/>
  <c r="H88" i="5" s="1"/>
  <c r="J77" i="5"/>
  <c r="J99" i="5"/>
  <c r="K99" i="5" s="1"/>
  <c r="G97" i="5"/>
  <c r="H97" i="5" s="1"/>
  <c r="J79" i="5"/>
  <c r="J76" i="5"/>
  <c r="J101" i="5"/>
  <c r="K101" i="5" s="1"/>
  <c r="G99" i="5"/>
  <c r="H99" i="5" s="1"/>
  <c r="I81" i="5"/>
  <c r="I473" i="5" s="1"/>
  <c r="J75" i="5"/>
  <c r="K75" i="5" s="1"/>
  <c r="G101" i="5"/>
  <c r="H101" i="5" s="1"/>
  <c r="G79" i="5"/>
  <c r="H79" i="5" s="1"/>
  <c r="G85" i="5"/>
  <c r="G84" i="5"/>
  <c r="H84" i="5" s="1"/>
  <c r="J98" i="5"/>
  <c r="K98" i="5" s="1"/>
  <c r="J90" i="5"/>
  <c r="K90" i="5" s="1"/>
  <c r="G77" i="5"/>
  <c r="L422" i="3"/>
  <c r="M422" i="3" s="1"/>
  <c r="G97" i="4"/>
  <c r="H97" i="4" s="1"/>
  <c r="J299" i="4"/>
  <c r="G530" i="4"/>
  <c r="J527" i="4"/>
  <c r="J536" i="4"/>
  <c r="J524" i="4"/>
  <c r="G536" i="4"/>
  <c r="J533" i="4"/>
  <c r="J531" i="4"/>
  <c r="K531" i="4" s="1"/>
  <c r="G538" i="4"/>
  <c r="H538" i="4" s="1"/>
  <c r="G531" i="4"/>
  <c r="G539" i="4"/>
  <c r="H539" i="4" s="1"/>
  <c r="L539" i="4" s="1"/>
  <c r="M539" i="4" s="1"/>
  <c r="N539" i="4" s="1"/>
  <c r="J525" i="4"/>
  <c r="G525" i="4"/>
  <c r="G524" i="4"/>
  <c r="J538" i="4"/>
  <c r="K538" i="4" s="1"/>
  <c r="J523" i="4"/>
  <c r="J530" i="4"/>
  <c r="K530" i="4" s="1"/>
  <c r="G527" i="4"/>
  <c r="G533" i="4"/>
  <c r="J415" i="5"/>
  <c r="G413" i="5"/>
  <c r="J424" i="5"/>
  <c r="G415" i="5"/>
  <c r="G412" i="5"/>
  <c r="G427" i="5"/>
  <c r="H427" i="5" s="1"/>
  <c r="J421" i="5"/>
  <c r="J418" i="5"/>
  <c r="K418" i="5" s="1"/>
  <c r="J411" i="5"/>
  <c r="J427" i="5"/>
  <c r="K427" i="5" s="1"/>
  <c r="G411" i="5"/>
  <c r="J426" i="5"/>
  <c r="K426" i="5" s="1"/>
  <c r="J419" i="5"/>
  <c r="K419" i="5" s="1"/>
  <c r="G419" i="5"/>
  <c r="H419" i="5" s="1"/>
  <c r="G426" i="5"/>
  <c r="G418" i="5"/>
  <c r="H418" i="5" s="1"/>
  <c r="G421" i="5"/>
  <c r="J413" i="5"/>
  <c r="J412" i="5"/>
  <c r="G424" i="5"/>
  <c r="J368" i="4"/>
  <c r="J370" i="4"/>
  <c r="K370" i="4" s="1"/>
  <c r="J356" i="4"/>
  <c r="G359" i="4"/>
  <c r="G356" i="4"/>
  <c r="G368" i="4"/>
  <c r="G365" i="4"/>
  <c r="J362" i="4"/>
  <c r="K362" i="4" s="1"/>
  <c r="J357" i="4"/>
  <c r="G357" i="4"/>
  <c r="G370" i="4"/>
  <c r="H370" i="4" s="1"/>
  <c r="G362" i="4"/>
  <c r="J359" i="4"/>
  <c r="J355" i="4"/>
  <c r="J363" i="4"/>
  <c r="K363" i="4" s="1"/>
  <c r="G355" i="4"/>
  <c r="G371" i="4"/>
  <c r="H371" i="4" s="1"/>
  <c r="G363" i="4"/>
  <c r="J308" i="4"/>
  <c r="K308" i="4" s="1"/>
  <c r="K339" i="4"/>
  <c r="H202" i="5"/>
  <c r="L60" i="5"/>
  <c r="K60" i="5"/>
  <c r="J60" i="5"/>
  <c r="O60" i="5"/>
  <c r="N60" i="5"/>
  <c r="M60" i="5"/>
  <c r="H60" i="5"/>
  <c r="E178" i="6"/>
  <c r="J188" i="6" s="1"/>
  <c r="E237" i="5"/>
  <c r="J265" i="5" s="1"/>
  <c r="K265" i="5" s="1"/>
  <c r="I60" i="5"/>
  <c r="G309" i="5"/>
  <c r="G312" i="3"/>
  <c r="J309" i="3"/>
  <c r="J307" i="3"/>
  <c r="K307" i="3" s="1"/>
  <c r="G303" i="3"/>
  <c r="G307" i="3"/>
  <c r="J306" i="3"/>
  <c r="K306" i="3" s="1"/>
  <c r="G139" i="4"/>
  <c r="G187" i="4"/>
  <c r="J195" i="4"/>
  <c r="K195" i="4" s="1"/>
  <c r="K558" i="4"/>
  <c r="G252" i="5"/>
  <c r="H252" i="5" s="1"/>
  <c r="F249" i="5"/>
  <c r="G249" i="5" s="1"/>
  <c r="H249" i="5" s="1"/>
  <c r="L249" i="5" s="1"/>
  <c r="M249" i="5" s="1"/>
  <c r="H278" i="5"/>
  <c r="H283" i="5"/>
  <c r="J252" i="5"/>
  <c r="K252" i="5" s="1"/>
  <c r="K273" i="5"/>
  <c r="H227" i="5"/>
  <c r="H222" i="5"/>
  <c r="K217" i="5"/>
  <c r="A186" i="5"/>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H217" i="5"/>
  <c r="K358" i="5"/>
  <c r="L358" i="5" s="1"/>
  <c r="M358" i="5" s="1"/>
  <c r="J381" i="5"/>
  <c r="K381" i="5" s="1"/>
  <c r="J133" i="5"/>
  <c r="G153" i="5"/>
  <c r="H153" i="5" s="1"/>
  <c r="K283" i="5"/>
  <c r="G418" i="4"/>
  <c r="J413" i="4"/>
  <c r="G412" i="4"/>
  <c r="J418" i="4"/>
  <c r="K418" i="4" s="1"/>
  <c r="L534" i="4"/>
  <c r="M534" i="4" s="1"/>
  <c r="J308" i="5"/>
  <c r="K308" i="5" s="1"/>
  <c r="J324" i="5"/>
  <c r="K324" i="5" s="1"/>
  <c r="J322" i="5"/>
  <c r="K322" i="5" s="1"/>
  <c r="G308" i="5"/>
  <c r="H308" i="5" s="1"/>
  <c r="J325" i="5"/>
  <c r="K325" i="5" s="1"/>
  <c r="G323" i="5"/>
  <c r="H323" i="5" s="1"/>
  <c r="G312" i="5"/>
  <c r="G325" i="5"/>
  <c r="H325" i="5" s="1"/>
  <c r="G322" i="5"/>
  <c r="H322" i="5" s="1"/>
  <c r="F305" i="5"/>
  <c r="J301" i="5"/>
  <c r="J307" i="5"/>
  <c r="K307" i="5" s="1"/>
  <c r="L307" i="5" s="1"/>
  <c r="M307" i="5" s="1"/>
  <c r="G324" i="5"/>
  <c r="H324" i="5" s="1"/>
  <c r="J321" i="5"/>
  <c r="K321" i="5" s="1"/>
  <c r="G321" i="5"/>
  <c r="H321" i="5" s="1"/>
  <c r="G303" i="5"/>
  <c r="J299" i="5"/>
  <c r="J323" i="5"/>
  <c r="K323" i="5" s="1"/>
  <c r="J309" i="5"/>
  <c r="K278" i="5"/>
  <c r="L375" i="5"/>
  <c r="M375" i="5" s="1"/>
  <c r="E516" i="6"/>
  <c r="G541" i="6" s="1"/>
  <c r="H541" i="6" s="1"/>
  <c r="J24" i="6"/>
  <c r="J196" i="4"/>
  <c r="K196" i="4" s="1"/>
  <c r="J212" i="4"/>
  <c r="K212" i="4" s="1"/>
  <c r="J210" i="4"/>
  <c r="K210" i="4" s="1"/>
  <c r="G196" i="4"/>
  <c r="H196" i="4" s="1"/>
  <c r="G213" i="4"/>
  <c r="H213" i="4" s="1"/>
  <c r="J374" i="4"/>
  <c r="K374" i="4" s="1"/>
  <c r="J364" i="4"/>
  <c r="K364" i="4" s="1"/>
  <c r="J412" i="4"/>
  <c r="J415" i="4"/>
  <c r="G424" i="4"/>
  <c r="G532" i="6"/>
  <c r="H532" i="6" s="1"/>
  <c r="F529" i="6"/>
  <c r="G529" i="6" s="1"/>
  <c r="H529" i="6" s="1"/>
  <c r="L529" i="6" s="1"/>
  <c r="M529" i="6" s="1"/>
  <c r="J532" i="6"/>
  <c r="K532" i="6" s="1"/>
  <c r="J75" i="4"/>
  <c r="K75" i="4" s="1"/>
  <c r="G194" i="4"/>
  <c r="G191" i="4"/>
  <c r="J378" i="4"/>
  <c r="K378" i="4" s="1"/>
  <c r="J421" i="4"/>
  <c r="J17" i="5"/>
  <c r="M57" i="5"/>
  <c r="L57" i="5"/>
  <c r="K57" i="5"/>
  <c r="N57" i="5"/>
  <c r="J57" i="5"/>
  <c r="I57" i="5"/>
  <c r="H57" i="5"/>
  <c r="A74" i="4"/>
  <c r="G413" i="4"/>
  <c r="G427" i="4"/>
  <c r="H427" i="4" s="1"/>
  <c r="G156" i="5"/>
  <c r="H156" i="5" s="1"/>
  <c r="G154" i="5"/>
  <c r="H154" i="5" s="1"/>
  <c r="J157" i="5"/>
  <c r="K157" i="5" s="1"/>
  <c r="G155" i="5"/>
  <c r="H155" i="5" s="1"/>
  <c r="G157" i="5"/>
  <c r="H157" i="5" s="1"/>
  <c r="J140" i="5"/>
  <c r="K140" i="5" s="1"/>
  <c r="J154" i="5"/>
  <c r="K154" i="5" s="1"/>
  <c r="G140" i="5"/>
  <c r="H140" i="5" s="1"/>
  <c r="J156" i="5"/>
  <c r="K156" i="5" s="1"/>
  <c r="J153" i="5"/>
  <c r="K153" i="5" s="1"/>
  <c r="E348" i="5"/>
  <c r="G374" i="5" s="1"/>
  <c r="H374" i="5" s="1"/>
  <c r="J21" i="5"/>
  <c r="E349" i="5" s="1"/>
  <c r="J373" i="5" s="1"/>
  <c r="K373" i="5" s="1"/>
  <c r="J155" i="5"/>
  <c r="K155" i="5" s="1"/>
  <c r="L193" i="5"/>
  <c r="M193" i="5" s="1"/>
  <c r="K227" i="5"/>
  <c r="A298" i="5"/>
  <c r="A299" i="5" s="1"/>
  <c r="A300" i="5" s="1"/>
  <c r="A301" i="5" s="1"/>
  <c r="A302" i="5" s="1"/>
  <c r="A303" i="5" s="1"/>
  <c r="A304" i="5" s="1"/>
  <c r="A305" i="5" s="1"/>
  <c r="A306" i="5" s="1"/>
  <c r="A307" i="5" s="1"/>
  <c r="A308" i="5" s="1"/>
  <c r="A309" i="5" s="1"/>
  <c r="A310" i="5" s="1"/>
  <c r="A311" i="5" s="1"/>
  <c r="A312" i="5" s="1"/>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A337" i="5" s="1"/>
  <c r="A338" i="5" s="1"/>
  <c r="A339" i="5" s="1"/>
  <c r="A340" i="5" s="1"/>
  <c r="A341" i="5" s="1"/>
  <c r="G380" i="5"/>
  <c r="H380" i="5" s="1"/>
  <c r="G378" i="5"/>
  <c r="H378" i="5" s="1"/>
  <c r="F361" i="5"/>
  <c r="G364" i="5"/>
  <c r="H364" i="5" s="1"/>
  <c r="J378" i="5"/>
  <c r="K378" i="5" s="1"/>
  <c r="J364" i="5"/>
  <c r="K364" i="5" s="1"/>
  <c r="G381" i="5"/>
  <c r="H381" i="5" s="1"/>
  <c r="J380" i="5"/>
  <c r="K380" i="5" s="1"/>
  <c r="J377" i="5"/>
  <c r="K377" i="5" s="1"/>
  <c r="L377" i="5" s="1"/>
  <c r="M377" i="5" s="1"/>
  <c r="J379" i="5"/>
  <c r="K379" i="5" s="1"/>
  <c r="A130" i="5"/>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G82" i="4"/>
  <c r="J133" i="4"/>
  <c r="J135" i="4"/>
  <c r="K135" i="4" s="1"/>
  <c r="G133" i="4"/>
  <c r="J144" i="4"/>
  <c r="K144" i="4" s="1"/>
  <c r="J419" i="4"/>
  <c r="K419" i="4" s="1"/>
  <c r="J427" i="4"/>
  <c r="K427" i="4" s="1"/>
  <c r="M58" i="4"/>
  <c r="L58" i="4"/>
  <c r="K58" i="4"/>
  <c r="J85" i="4"/>
  <c r="J83" i="4"/>
  <c r="K83" i="4" s="1"/>
  <c r="G76" i="4"/>
  <c r="G83" i="4"/>
  <c r="G77" i="4"/>
  <c r="J138" i="4"/>
  <c r="K138" i="4" s="1"/>
  <c r="G141" i="4"/>
  <c r="G189" i="4"/>
  <c r="G209" i="4"/>
  <c r="H209" i="4" s="1"/>
  <c r="J211" i="4"/>
  <c r="K211" i="4" s="1"/>
  <c r="J381" i="4"/>
  <c r="K381" i="4" s="1"/>
  <c r="G379" i="5"/>
  <c r="H379" i="5" s="1"/>
  <c r="F259" i="7"/>
  <c r="E347" i="6"/>
  <c r="H390" i="6" s="1"/>
  <c r="A105" i="6"/>
  <c r="H190" i="6"/>
  <c r="M55" i="5"/>
  <c r="H134" i="7"/>
  <c r="G147" i="5"/>
  <c r="H147" i="5" s="1"/>
  <c r="G250" i="5"/>
  <c r="H250" i="5" s="1"/>
  <c r="J259" i="5"/>
  <c r="K259" i="5" s="1"/>
  <c r="G362" i="5"/>
  <c r="H362" i="5" s="1"/>
  <c r="G365" i="5"/>
  <c r="J371" i="5"/>
  <c r="K371" i="5" s="1"/>
  <c r="J18" i="5"/>
  <c r="N55" i="5"/>
  <c r="J82" i="5"/>
  <c r="K82" i="5" s="1"/>
  <c r="G91" i="5"/>
  <c r="H91" i="5" s="1"/>
  <c r="G75" i="5"/>
  <c r="H75" i="5" s="1"/>
  <c r="G82" i="5"/>
  <c r="H82" i="5" s="1"/>
  <c r="G76" i="5"/>
  <c r="G90" i="5"/>
  <c r="H90" i="5" s="1"/>
  <c r="H134" i="5"/>
  <c r="G139" i="5"/>
  <c r="H139" i="5" s="1"/>
  <c r="G191" i="5"/>
  <c r="J196" i="5"/>
  <c r="K196" i="5" s="1"/>
  <c r="J247" i="5"/>
  <c r="H451" i="5"/>
  <c r="H446" i="5"/>
  <c r="K451" i="5"/>
  <c r="G213" i="5"/>
  <c r="H213" i="5" s="1"/>
  <c r="G211" i="5"/>
  <c r="H211" i="5" s="1"/>
  <c r="G209" i="5"/>
  <c r="H209" i="5" s="1"/>
  <c r="N54" i="5"/>
  <c r="M54" i="5"/>
  <c r="L54" i="5"/>
  <c r="O55" i="5"/>
  <c r="G188" i="5"/>
  <c r="G244" i="5"/>
  <c r="J250" i="5"/>
  <c r="K250" i="5" s="1"/>
  <c r="J359" i="5"/>
  <c r="J362" i="5"/>
  <c r="K362" i="5" s="1"/>
  <c r="J203" i="5"/>
  <c r="K203" i="5" s="1"/>
  <c r="J187" i="5"/>
  <c r="G131" i="5"/>
  <c r="J188" i="5"/>
  <c r="J244" i="5"/>
  <c r="J364" i="6"/>
  <c r="K364" i="6" s="1"/>
  <c r="G381" i="6"/>
  <c r="H381" i="6" s="1"/>
  <c r="G379" i="6"/>
  <c r="H379" i="6" s="1"/>
  <c r="G377" i="6"/>
  <c r="H377" i="6" s="1"/>
  <c r="G374" i="6"/>
  <c r="H374" i="6" s="1"/>
  <c r="G364" i="6"/>
  <c r="H364" i="6" s="1"/>
  <c r="F361" i="6"/>
  <c r="G361" i="6" s="1"/>
  <c r="H361" i="6" s="1"/>
  <c r="L361" i="6" s="1"/>
  <c r="M361" i="6" s="1"/>
  <c r="G380" i="6"/>
  <c r="H380" i="6" s="1"/>
  <c r="G373" i="6"/>
  <c r="H373" i="6" s="1"/>
  <c r="G378" i="6"/>
  <c r="H378" i="6" s="1"/>
  <c r="G189" i="5"/>
  <c r="J202" i="5"/>
  <c r="K202" i="5" s="1"/>
  <c r="E236" i="5"/>
  <c r="G265" i="5" s="1"/>
  <c r="H265" i="5" s="1"/>
  <c r="J22" i="5"/>
  <c r="J23" i="5" s="1"/>
  <c r="K54" i="5"/>
  <c r="J189" i="5"/>
  <c r="J194" i="5"/>
  <c r="K194" i="5" s="1"/>
  <c r="G200" i="5"/>
  <c r="G243" i="5"/>
  <c r="G251" i="5"/>
  <c r="H251" i="5" s="1"/>
  <c r="L366" i="5"/>
  <c r="M366" i="5" s="1"/>
  <c r="G370" i="5"/>
  <c r="H370" i="5" s="1"/>
  <c r="J197" i="5"/>
  <c r="E404" i="6"/>
  <c r="G430" i="6" s="1"/>
  <c r="H430" i="6" s="1"/>
  <c r="J22" i="6"/>
  <c r="E405" i="6" s="1"/>
  <c r="J430" i="6" s="1"/>
  <c r="K430" i="6" s="1"/>
  <c r="G133" i="5"/>
  <c r="G144" i="5"/>
  <c r="J141" i="5"/>
  <c r="J139" i="5"/>
  <c r="K139" i="5" s="1"/>
  <c r="G135" i="5"/>
  <c r="J132" i="5"/>
  <c r="G195" i="5"/>
  <c r="H195" i="5" s="1"/>
  <c r="J251" i="5"/>
  <c r="K251" i="5" s="1"/>
  <c r="J437" i="6"/>
  <c r="K437" i="6" s="1"/>
  <c r="J435" i="6"/>
  <c r="K435" i="6" s="1"/>
  <c r="J433" i="6"/>
  <c r="K433" i="6" s="1"/>
  <c r="G434" i="6"/>
  <c r="H434" i="6" s="1"/>
  <c r="J436" i="6"/>
  <c r="K436" i="6" s="1"/>
  <c r="G435" i="6"/>
  <c r="H435" i="6" s="1"/>
  <c r="J420" i="6"/>
  <c r="K420" i="6" s="1"/>
  <c r="G420" i="6"/>
  <c r="H420" i="6" s="1"/>
  <c r="J434" i="6"/>
  <c r="K434" i="6" s="1"/>
  <c r="J418" i="6"/>
  <c r="K418" i="6" s="1"/>
  <c r="G424" i="6"/>
  <c r="G433" i="6"/>
  <c r="H433" i="6" s="1"/>
  <c r="G437" i="6"/>
  <c r="H437" i="6" s="1"/>
  <c r="F417" i="6"/>
  <c r="G436" i="6"/>
  <c r="H436" i="6" s="1"/>
  <c r="G259" i="5"/>
  <c r="H259" i="5" s="1"/>
  <c r="J256" i="5"/>
  <c r="G253" i="5"/>
  <c r="J245" i="5"/>
  <c r="G245" i="5"/>
  <c r="G247" i="5"/>
  <c r="I58" i="5"/>
  <c r="J135" i="5"/>
  <c r="G146" i="5"/>
  <c r="H146" i="5" s="1"/>
  <c r="J200" i="5"/>
  <c r="H273" i="5"/>
  <c r="J243" i="5"/>
  <c r="L311" i="5"/>
  <c r="M311" i="5" s="1"/>
  <c r="G261" i="6"/>
  <c r="H261" i="6" s="1"/>
  <c r="G269" i="6"/>
  <c r="H269" i="6" s="1"/>
  <c r="K283" i="6"/>
  <c r="K273" i="6"/>
  <c r="H283" i="6"/>
  <c r="H273" i="6"/>
  <c r="J252" i="6"/>
  <c r="K252" i="6" s="1"/>
  <c r="G267" i="6"/>
  <c r="H267" i="6" s="1"/>
  <c r="G262" i="6"/>
  <c r="H262" i="6" s="1"/>
  <c r="G266" i="6"/>
  <c r="H266" i="6" s="1"/>
  <c r="G265" i="6"/>
  <c r="H265" i="6" s="1"/>
  <c r="F249" i="6"/>
  <c r="G249" i="6" s="1"/>
  <c r="H249" i="6" s="1"/>
  <c r="L249" i="6" s="1"/>
  <c r="M249" i="6" s="1"/>
  <c r="G268" i="6"/>
  <c r="H268" i="6" s="1"/>
  <c r="G252" i="6"/>
  <c r="H252" i="6" s="1"/>
  <c r="H278" i="6"/>
  <c r="E460" i="6"/>
  <c r="G485" i="6" s="1"/>
  <c r="H485" i="6" s="1"/>
  <c r="J23" i="6"/>
  <c r="J58" i="5"/>
  <c r="G138" i="5"/>
  <c r="H138" i="5" s="1"/>
  <c r="K190" i="5"/>
  <c r="L190" i="5" s="1"/>
  <c r="M190" i="5" s="1"/>
  <c r="J195" i="5"/>
  <c r="K195" i="5" s="1"/>
  <c r="J253" i="5"/>
  <c r="J258" i="5"/>
  <c r="K258" i="5" s="1"/>
  <c r="K302" i="7"/>
  <c r="H302" i="7"/>
  <c r="J370" i="5"/>
  <c r="K370" i="5" s="1"/>
  <c r="G368" i="5"/>
  <c r="J365" i="5"/>
  <c r="J363" i="5"/>
  <c r="K363" i="5" s="1"/>
  <c r="G359" i="5"/>
  <c r="G356" i="5"/>
  <c r="G363" i="5"/>
  <c r="H363" i="5" s="1"/>
  <c r="G355" i="5"/>
  <c r="G94" i="6"/>
  <c r="H94" i="6" s="1"/>
  <c r="G243" i="6"/>
  <c r="J243" i="6"/>
  <c r="J258" i="6"/>
  <c r="K258" i="6" s="1"/>
  <c r="J253" i="6"/>
  <c r="G251" i="6"/>
  <c r="H251" i="6" s="1"/>
  <c r="J259" i="6"/>
  <c r="K259" i="6" s="1"/>
  <c r="J250" i="6"/>
  <c r="K250" i="6" s="1"/>
  <c r="G259" i="6"/>
  <c r="H259" i="6" s="1"/>
  <c r="G253" i="6"/>
  <c r="G247" i="6"/>
  <c r="G256" i="6"/>
  <c r="J245" i="6"/>
  <c r="J251" i="6"/>
  <c r="K251" i="6" s="1"/>
  <c r="G258" i="6"/>
  <c r="H258" i="6" s="1"/>
  <c r="G250" i="6"/>
  <c r="H250" i="6" s="1"/>
  <c r="G245" i="6"/>
  <c r="J244" i="6"/>
  <c r="J256" i="6"/>
  <c r="G244" i="6"/>
  <c r="J247" i="6"/>
  <c r="K358" i="8"/>
  <c r="H358" i="8"/>
  <c r="G132" i="5"/>
  <c r="G203" i="5"/>
  <c r="H203" i="5" s="1"/>
  <c r="G477" i="6"/>
  <c r="J482" i="6"/>
  <c r="K482" i="6" s="1"/>
  <c r="J483" i="6"/>
  <c r="K483" i="6" s="1"/>
  <c r="J468" i="6"/>
  <c r="J477" i="6"/>
  <c r="G469" i="6"/>
  <c r="J480" i="6"/>
  <c r="G468" i="6"/>
  <c r="J474" i="6"/>
  <c r="K474" i="6" s="1"/>
  <c r="G480" i="6"/>
  <c r="J471" i="6"/>
  <c r="G483" i="6"/>
  <c r="H483" i="6" s="1"/>
  <c r="J475" i="6"/>
  <c r="K475" i="6" s="1"/>
  <c r="G471" i="6"/>
  <c r="G475" i="6"/>
  <c r="H475" i="6" s="1"/>
  <c r="G482" i="6"/>
  <c r="H482" i="6" s="1"/>
  <c r="G474" i="6"/>
  <c r="H474" i="6" s="1"/>
  <c r="J469" i="6"/>
  <c r="J467" i="6"/>
  <c r="G467" i="6"/>
  <c r="G97" i="6"/>
  <c r="H97" i="6" s="1"/>
  <c r="G99" i="6"/>
  <c r="H99" i="6" s="1"/>
  <c r="G93" i="6"/>
  <c r="H93" i="6" s="1"/>
  <c r="J84" i="6"/>
  <c r="K84" i="6" s="1"/>
  <c r="I81" i="6"/>
  <c r="I585" i="6" s="1"/>
  <c r="G100" i="6"/>
  <c r="H100" i="6" s="1"/>
  <c r="G84" i="6"/>
  <c r="H84" i="6" s="1"/>
  <c r="J99" i="6"/>
  <c r="K99" i="6" s="1"/>
  <c r="F81" i="6"/>
  <c r="J101" i="6"/>
  <c r="K101" i="6" s="1"/>
  <c r="J98" i="6"/>
  <c r="K98" i="6" s="1"/>
  <c r="G101" i="6"/>
  <c r="H101" i="6" s="1"/>
  <c r="G98" i="6"/>
  <c r="H98" i="6" s="1"/>
  <c r="G79" i="6"/>
  <c r="H79" i="6" s="1"/>
  <c r="G147" i="6"/>
  <c r="H147" i="6" s="1"/>
  <c r="J75" i="6"/>
  <c r="K75" i="6" s="1"/>
  <c r="J82" i="6"/>
  <c r="K82" i="6" s="1"/>
  <c r="G82" i="6"/>
  <c r="H82" i="6" s="1"/>
  <c r="G90" i="6"/>
  <c r="H90" i="6" s="1"/>
  <c r="J83" i="6"/>
  <c r="K83" i="6" s="1"/>
  <c r="G83" i="6"/>
  <c r="H83" i="6" s="1"/>
  <c r="J77" i="6"/>
  <c r="G91" i="6"/>
  <c r="H91" i="6" s="1"/>
  <c r="J88" i="6"/>
  <c r="K88" i="6" s="1"/>
  <c r="G133" i="6"/>
  <c r="J139" i="6"/>
  <c r="K139" i="6" s="1"/>
  <c r="J155" i="6"/>
  <c r="K155" i="6" s="1"/>
  <c r="G306" i="5"/>
  <c r="H306" i="5" s="1"/>
  <c r="J312" i="5"/>
  <c r="J303" i="5"/>
  <c r="G301" i="5"/>
  <c r="M59" i="6"/>
  <c r="L59" i="6"/>
  <c r="J59" i="6"/>
  <c r="H59" i="6"/>
  <c r="O59" i="6"/>
  <c r="H53" i="5"/>
  <c r="G300" i="5"/>
  <c r="I59" i="6"/>
  <c r="J300" i="5"/>
  <c r="J306" i="5"/>
  <c r="K306" i="5" s="1"/>
  <c r="G527" i="6"/>
  <c r="G524" i="6"/>
  <c r="J525" i="6"/>
  <c r="G539" i="6"/>
  <c r="H539" i="6" s="1"/>
  <c r="J531" i="6"/>
  <c r="K531" i="6" s="1"/>
  <c r="G525" i="6"/>
  <c r="G531" i="6"/>
  <c r="H531" i="6" s="1"/>
  <c r="J527" i="6"/>
  <c r="J538" i="6"/>
  <c r="K538" i="6" s="1"/>
  <c r="J523" i="6"/>
  <c r="J530" i="6"/>
  <c r="K530" i="6" s="1"/>
  <c r="G536" i="6"/>
  <c r="J539" i="6"/>
  <c r="K539" i="6" s="1"/>
  <c r="G530" i="6"/>
  <c r="H530" i="6" s="1"/>
  <c r="J524" i="6"/>
  <c r="G523" i="6"/>
  <c r="J533" i="6"/>
  <c r="K59" i="6"/>
  <c r="J141" i="6"/>
  <c r="N59" i="6"/>
  <c r="G140" i="6"/>
  <c r="H140" i="6" s="1"/>
  <c r="J156" i="6"/>
  <c r="K156" i="6" s="1"/>
  <c r="J154" i="6"/>
  <c r="K154" i="6" s="1"/>
  <c r="G156" i="6"/>
  <c r="H156" i="6" s="1"/>
  <c r="J153" i="6"/>
  <c r="K153" i="6" s="1"/>
  <c r="J157" i="6"/>
  <c r="K157" i="6" s="1"/>
  <c r="G154" i="6"/>
  <c r="H154" i="6" s="1"/>
  <c r="G155" i="6"/>
  <c r="H155" i="6" s="1"/>
  <c r="G150" i="6"/>
  <c r="H150" i="6" s="1"/>
  <c r="J140" i="6"/>
  <c r="K140" i="6" s="1"/>
  <c r="G157" i="6"/>
  <c r="H157" i="6" s="1"/>
  <c r="F137" i="6"/>
  <c r="G149" i="6"/>
  <c r="H149" i="6" s="1"/>
  <c r="G153" i="6"/>
  <c r="H153" i="6" s="1"/>
  <c r="G538" i="6"/>
  <c r="H538" i="6" s="1"/>
  <c r="J138" i="6"/>
  <c r="K138" i="6" s="1"/>
  <c r="G138" i="6"/>
  <c r="H138" i="6" s="1"/>
  <c r="G139" i="6"/>
  <c r="H139" i="6" s="1"/>
  <c r="J131" i="6"/>
  <c r="K131" i="6" s="1"/>
  <c r="G131" i="6"/>
  <c r="H131" i="6" s="1"/>
  <c r="G146" i="6"/>
  <c r="H146" i="6" s="1"/>
  <c r="J133" i="6"/>
  <c r="J135" i="6"/>
  <c r="H88" i="6"/>
  <c r="G144" i="6"/>
  <c r="H144" i="6" s="1"/>
  <c r="G533" i="6"/>
  <c r="N56" i="6"/>
  <c r="M56" i="6"/>
  <c r="K56" i="6"/>
  <c r="G415" i="6"/>
  <c r="G412" i="6"/>
  <c r="J419" i="6"/>
  <c r="K419" i="6" s="1"/>
  <c r="G419" i="6"/>
  <c r="H419" i="6" s="1"/>
  <c r="J424" i="6"/>
  <c r="J413" i="6"/>
  <c r="J412" i="6"/>
  <c r="J415" i="6"/>
  <c r="G411" i="6"/>
  <c r="I56" i="6"/>
  <c r="G490" i="6"/>
  <c r="H490" i="6" s="1"/>
  <c r="J19" i="7"/>
  <c r="E236" i="7"/>
  <c r="G262" i="7" s="1"/>
  <c r="H262" i="7" s="1"/>
  <c r="J56" i="6"/>
  <c r="G421" i="6"/>
  <c r="G252" i="7"/>
  <c r="H252" i="7" s="1"/>
  <c r="K273" i="7"/>
  <c r="H273" i="7"/>
  <c r="F249" i="7"/>
  <c r="G249" i="7" s="1"/>
  <c r="H249" i="7" s="1"/>
  <c r="L249" i="7" s="1"/>
  <c r="M249" i="7" s="1"/>
  <c r="J252" i="7"/>
  <c r="K252" i="7" s="1"/>
  <c r="L56" i="6"/>
  <c r="H339" i="6"/>
  <c r="H414" i="7"/>
  <c r="K414" i="7"/>
  <c r="O56" i="6"/>
  <c r="I60" i="6"/>
  <c r="A298" i="6"/>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E292" i="7"/>
  <c r="G315" i="7" s="1"/>
  <c r="H315" i="7" s="1"/>
  <c r="K339" i="6"/>
  <c r="J421" i="6"/>
  <c r="H470" i="6"/>
  <c r="J20" i="7"/>
  <c r="E293" i="7" s="1"/>
  <c r="J317" i="7" s="1"/>
  <c r="K317" i="7" s="1"/>
  <c r="G492" i="6"/>
  <c r="H492" i="6" s="1"/>
  <c r="J492" i="6"/>
  <c r="K492" i="6" s="1"/>
  <c r="J489" i="6"/>
  <c r="K489" i="6" s="1"/>
  <c r="G489" i="6"/>
  <c r="H489" i="6" s="1"/>
  <c r="J493" i="6"/>
  <c r="K493" i="6" s="1"/>
  <c r="J490" i="6"/>
  <c r="K490" i="6" s="1"/>
  <c r="K60" i="6"/>
  <c r="L86" i="6"/>
  <c r="M86" i="6" s="1"/>
  <c r="J411" i="6"/>
  <c r="K470" i="6"/>
  <c r="G476" i="6"/>
  <c r="H476" i="6" s="1"/>
  <c r="J100" i="7"/>
  <c r="K100" i="7" s="1"/>
  <c r="G99" i="7"/>
  <c r="H99" i="7" s="1"/>
  <c r="G101" i="7"/>
  <c r="H101" i="7" s="1"/>
  <c r="J93" i="7"/>
  <c r="K93" i="7" s="1"/>
  <c r="J84" i="7"/>
  <c r="K84" i="7" s="1"/>
  <c r="G97" i="7"/>
  <c r="H97" i="7" s="1"/>
  <c r="J99" i="7"/>
  <c r="K99" i="7" s="1"/>
  <c r="G88" i="7"/>
  <c r="H88" i="7" s="1"/>
  <c r="J91" i="7"/>
  <c r="K91" i="7" s="1"/>
  <c r="G98" i="7"/>
  <c r="H98" i="7" s="1"/>
  <c r="J101" i="7"/>
  <c r="K101" i="7" s="1"/>
  <c r="J83" i="7"/>
  <c r="K83" i="7" s="1"/>
  <c r="J76" i="7"/>
  <c r="G76" i="7"/>
  <c r="J97" i="7"/>
  <c r="K97" i="7" s="1"/>
  <c r="G100" i="7"/>
  <c r="H100" i="7" s="1"/>
  <c r="J94" i="7"/>
  <c r="K94" i="7" s="1"/>
  <c r="J85" i="7"/>
  <c r="G77" i="7"/>
  <c r="G85" i="7"/>
  <c r="J75" i="7"/>
  <c r="K75" i="7" s="1"/>
  <c r="G84" i="7"/>
  <c r="H84" i="7" s="1"/>
  <c r="J90" i="7"/>
  <c r="K90" i="7" s="1"/>
  <c r="F81" i="7"/>
  <c r="J98" i="7"/>
  <c r="K98" i="7" s="1"/>
  <c r="J308" i="7"/>
  <c r="K308" i="7" s="1"/>
  <c r="G323" i="7"/>
  <c r="H323" i="7" s="1"/>
  <c r="G322" i="7"/>
  <c r="H322" i="7" s="1"/>
  <c r="J325" i="7"/>
  <c r="K325" i="7" s="1"/>
  <c r="G308" i="7"/>
  <c r="H308" i="7" s="1"/>
  <c r="J299" i="7"/>
  <c r="G312" i="7"/>
  <c r="G301" i="7"/>
  <c r="J322" i="7"/>
  <c r="K322" i="7" s="1"/>
  <c r="J309" i="7"/>
  <c r="G325" i="7"/>
  <c r="H325" i="7" s="1"/>
  <c r="J321" i="7"/>
  <c r="K321" i="7" s="1"/>
  <c r="J312" i="7"/>
  <c r="G299" i="7"/>
  <c r="J323" i="7"/>
  <c r="K323" i="7" s="1"/>
  <c r="G324" i="7"/>
  <c r="H324" i="7" s="1"/>
  <c r="G303" i="7"/>
  <c r="J301" i="7"/>
  <c r="G321" i="7"/>
  <c r="H321" i="7" s="1"/>
  <c r="J307" i="7"/>
  <c r="K307" i="7" s="1"/>
  <c r="G307" i="7"/>
  <c r="H307" i="7" s="1"/>
  <c r="F305" i="7"/>
  <c r="J324" i="7"/>
  <c r="K324" i="7" s="1"/>
  <c r="L60" i="6"/>
  <c r="J476" i="6"/>
  <c r="K476" i="6" s="1"/>
  <c r="J491" i="6"/>
  <c r="K491" i="6" s="1"/>
  <c r="L491" i="6" s="1"/>
  <c r="M491" i="6" s="1"/>
  <c r="G413" i="6"/>
  <c r="E124" i="7"/>
  <c r="G150" i="7" s="1"/>
  <c r="H150" i="7" s="1"/>
  <c r="J17" i="7"/>
  <c r="E125" i="7" s="1"/>
  <c r="J150" i="7" s="1"/>
  <c r="K150" i="7" s="1"/>
  <c r="H526" i="6"/>
  <c r="K414" i="6"/>
  <c r="L414" i="6" s="1"/>
  <c r="M414" i="6" s="1"/>
  <c r="G418" i="6"/>
  <c r="H418" i="6" s="1"/>
  <c r="K526" i="6"/>
  <c r="H558" i="6"/>
  <c r="A522" i="6"/>
  <c r="A523" i="6" s="1"/>
  <c r="A524" i="6" s="1"/>
  <c r="A525" i="6" s="1"/>
  <c r="A526" i="6" s="1"/>
  <c r="A527" i="6" s="1"/>
  <c r="A528" i="6" s="1"/>
  <c r="A529" i="6" s="1"/>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A555" i="6" s="1"/>
  <c r="A556" i="6" s="1"/>
  <c r="A557" i="6" s="1"/>
  <c r="A558" i="6" s="1"/>
  <c r="A559" i="6" s="1"/>
  <c r="A560" i="6" s="1"/>
  <c r="A561" i="6" s="1"/>
  <c r="A562" i="6" s="1"/>
  <c r="A563" i="6" s="1"/>
  <c r="A564" i="6" s="1"/>
  <c r="A565" i="6" s="1"/>
  <c r="K563" i="6"/>
  <c r="K558" i="6"/>
  <c r="K553" i="6"/>
  <c r="H563" i="6"/>
  <c r="H553" i="6"/>
  <c r="H358" i="6"/>
  <c r="A410" i="6"/>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J315" i="6"/>
  <c r="K315" i="6" s="1"/>
  <c r="J312" i="6"/>
  <c r="J307" i="6"/>
  <c r="K307" i="6" s="1"/>
  <c r="G299" i="6"/>
  <c r="J314" i="6"/>
  <c r="K314" i="6" s="1"/>
  <c r="G312" i="6"/>
  <c r="J300" i="6"/>
  <c r="J306" i="6"/>
  <c r="K306" i="6" s="1"/>
  <c r="J309" i="6"/>
  <c r="G259" i="7"/>
  <c r="J256" i="7"/>
  <c r="G251" i="7"/>
  <c r="H251" i="7" s="1"/>
  <c r="G247" i="7"/>
  <c r="J244" i="7"/>
  <c r="G244" i="7"/>
  <c r="J259" i="7"/>
  <c r="K259" i="7" s="1"/>
  <c r="J250" i="7"/>
  <c r="K250" i="7" s="1"/>
  <c r="J258" i="7"/>
  <c r="K258" i="7" s="1"/>
  <c r="J247" i="7"/>
  <c r="J243" i="7"/>
  <c r="G258" i="7"/>
  <c r="H258" i="7" s="1"/>
  <c r="J253" i="7"/>
  <c r="G243" i="7"/>
  <c r="G256" i="7"/>
  <c r="J251" i="7"/>
  <c r="K251" i="7" s="1"/>
  <c r="G250" i="7"/>
  <c r="H250" i="7" s="1"/>
  <c r="J245" i="7"/>
  <c r="G253" i="7"/>
  <c r="G245" i="7"/>
  <c r="A101" i="7"/>
  <c r="J140" i="7"/>
  <c r="K140" i="7" s="1"/>
  <c r="J154" i="7"/>
  <c r="K154" i="7" s="1"/>
  <c r="J156" i="7"/>
  <c r="K156" i="7" s="1"/>
  <c r="G154" i="7"/>
  <c r="H154" i="7" s="1"/>
  <c r="F137" i="7"/>
  <c r="G157" i="7"/>
  <c r="H157" i="7" s="1"/>
  <c r="G140" i="7"/>
  <c r="H140" i="7" s="1"/>
  <c r="J157" i="7"/>
  <c r="K157" i="7" s="1"/>
  <c r="J153" i="7"/>
  <c r="K153" i="7" s="1"/>
  <c r="G141" i="7"/>
  <c r="G133" i="7"/>
  <c r="G153" i="7"/>
  <c r="H153" i="7" s="1"/>
  <c r="J144" i="7"/>
  <c r="J155" i="7"/>
  <c r="K155" i="7" s="1"/>
  <c r="G139" i="7"/>
  <c r="H139" i="7" s="1"/>
  <c r="J135" i="7"/>
  <c r="G155" i="7"/>
  <c r="H155" i="7" s="1"/>
  <c r="G156" i="7"/>
  <c r="H156" i="7" s="1"/>
  <c r="J133" i="7"/>
  <c r="G132" i="7"/>
  <c r="K302" i="6"/>
  <c r="H302" i="6"/>
  <c r="E348" i="7"/>
  <c r="G373" i="7" s="1"/>
  <c r="H373" i="7" s="1"/>
  <c r="A466" i="6"/>
  <c r="A467" i="6" s="1"/>
  <c r="A468" i="6" s="1"/>
  <c r="A469" i="6" s="1"/>
  <c r="A470" i="6" s="1"/>
  <c r="A471" i="6" s="1"/>
  <c r="A472" i="6" s="1"/>
  <c r="A473" i="6" s="1"/>
  <c r="A474" i="6" s="1"/>
  <c r="A475" i="6" s="1"/>
  <c r="A476" i="6" s="1"/>
  <c r="A477" i="6" s="1"/>
  <c r="A478" i="6" s="1"/>
  <c r="A479" i="6" s="1"/>
  <c r="A480" i="6" s="1"/>
  <c r="A481" i="6" s="1"/>
  <c r="A482" i="6" s="1"/>
  <c r="A483" i="6" s="1"/>
  <c r="A484" i="6" s="1"/>
  <c r="A485" i="6" s="1"/>
  <c r="A486" i="6" s="1"/>
  <c r="A487" i="6" s="1"/>
  <c r="A488" i="6" s="1"/>
  <c r="A489" i="6" s="1"/>
  <c r="A490" i="6" s="1"/>
  <c r="A491" i="6" s="1"/>
  <c r="A492" i="6" s="1"/>
  <c r="A493" i="6" s="1"/>
  <c r="A494" i="6" s="1"/>
  <c r="A495" i="6" s="1"/>
  <c r="A496" i="6" s="1"/>
  <c r="A497" i="6" s="1"/>
  <c r="A498" i="6" s="1"/>
  <c r="A499" i="6" s="1"/>
  <c r="A500" i="6" s="1"/>
  <c r="A501" i="6" s="1"/>
  <c r="A502" i="6" s="1"/>
  <c r="A503" i="6" s="1"/>
  <c r="A504" i="6" s="1"/>
  <c r="A505" i="6" s="1"/>
  <c r="A506" i="6" s="1"/>
  <c r="A507" i="6" s="1"/>
  <c r="A508" i="6" s="1"/>
  <c r="A509" i="6" s="1"/>
  <c r="J370" i="7"/>
  <c r="K370" i="7" s="1"/>
  <c r="G368" i="7"/>
  <c r="G363" i="7"/>
  <c r="H363" i="7" s="1"/>
  <c r="J355" i="7"/>
  <c r="J371" i="7"/>
  <c r="K371" i="7" s="1"/>
  <c r="G362" i="7"/>
  <c r="H362" i="7" s="1"/>
  <c r="G357" i="7"/>
  <c r="G371" i="7"/>
  <c r="H371" i="7" s="1"/>
  <c r="J359" i="7"/>
  <c r="J356" i="7"/>
  <c r="J368" i="7"/>
  <c r="J363" i="7"/>
  <c r="K363" i="7" s="1"/>
  <c r="G370" i="7"/>
  <c r="H370" i="7" s="1"/>
  <c r="J357" i="7"/>
  <c r="J362" i="7"/>
  <c r="K362" i="7" s="1"/>
  <c r="G365" i="7"/>
  <c r="G359" i="7"/>
  <c r="G356" i="7"/>
  <c r="G355" i="7"/>
  <c r="J365" i="7"/>
  <c r="G325" i="6"/>
  <c r="H325" i="6" s="1"/>
  <c r="G323" i="6"/>
  <c r="H323" i="6" s="1"/>
  <c r="G321" i="6"/>
  <c r="H321" i="6" s="1"/>
  <c r="K278" i="6"/>
  <c r="L367" i="6"/>
  <c r="M367" i="6" s="1"/>
  <c r="L263" i="6"/>
  <c r="M263" i="6" s="1"/>
  <c r="J22" i="7"/>
  <c r="J23" i="7" s="1"/>
  <c r="G83" i="7"/>
  <c r="H83" i="7" s="1"/>
  <c r="E236" i="8"/>
  <c r="J19" i="8"/>
  <c r="E237" i="8" s="1"/>
  <c r="J268" i="8" s="1"/>
  <c r="K268" i="8" s="1"/>
  <c r="N55" i="7"/>
  <c r="M55" i="7"/>
  <c r="K55" i="7"/>
  <c r="J55" i="7"/>
  <c r="H55" i="7"/>
  <c r="G213" i="7"/>
  <c r="H213" i="7" s="1"/>
  <c r="G211" i="7"/>
  <c r="H211" i="7" s="1"/>
  <c r="G209" i="7"/>
  <c r="H209" i="7" s="1"/>
  <c r="F193" i="7"/>
  <c r="G193" i="7" s="1"/>
  <c r="H193" i="7" s="1"/>
  <c r="L193" i="7" s="1"/>
  <c r="M193" i="7" s="1"/>
  <c r="M58" i="7"/>
  <c r="L58" i="7"/>
  <c r="O58" i="7"/>
  <c r="G79" i="7"/>
  <c r="G379" i="7"/>
  <c r="H379" i="7" s="1"/>
  <c r="H222" i="7"/>
  <c r="K227" i="7"/>
  <c r="H217" i="7"/>
  <c r="K222" i="7"/>
  <c r="A186" i="7"/>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K217" i="7"/>
  <c r="J532" i="8"/>
  <c r="K532" i="8" s="1"/>
  <c r="F529" i="8"/>
  <c r="G529" i="8" s="1"/>
  <c r="H529" i="8" s="1"/>
  <c r="L529" i="8" s="1"/>
  <c r="M529" i="8" s="1"/>
  <c r="G532" i="8"/>
  <c r="H532" i="8" s="1"/>
  <c r="A86" i="8"/>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I54" i="7"/>
  <c r="H54" i="7"/>
  <c r="N54" i="7"/>
  <c r="M54" i="7"/>
  <c r="L54" i="7"/>
  <c r="K54" i="7"/>
  <c r="J539" i="8"/>
  <c r="K539" i="8" s="1"/>
  <c r="J523" i="8"/>
  <c r="J527" i="8"/>
  <c r="J524" i="8"/>
  <c r="G536" i="8"/>
  <c r="G525" i="8"/>
  <c r="J538" i="8"/>
  <c r="K538" i="8" s="1"/>
  <c r="J530" i="8"/>
  <c r="K530" i="8" s="1"/>
  <c r="G527" i="8"/>
  <c r="J533" i="8"/>
  <c r="J536" i="8"/>
  <c r="G539" i="8"/>
  <c r="H539" i="8" s="1"/>
  <c r="G533" i="8"/>
  <c r="G531" i="8"/>
  <c r="H531" i="8" s="1"/>
  <c r="G538" i="8"/>
  <c r="H538" i="8" s="1"/>
  <c r="G530" i="8"/>
  <c r="H530" i="8" s="1"/>
  <c r="J525" i="8"/>
  <c r="G524" i="8"/>
  <c r="G523" i="8"/>
  <c r="J531" i="8"/>
  <c r="K531" i="8" s="1"/>
  <c r="J54" i="7"/>
  <c r="J58" i="7"/>
  <c r="E69" i="8"/>
  <c r="J94" i="8" s="1"/>
  <c r="K94" i="8" s="1"/>
  <c r="J100" i="8"/>
  <c r="K100" i="8" s="1"/>
  <c r="J98" i="8"/>
  <c r="K98" i="8" s="1"/>
  <c r="J84" i="8"/>
  <c r="K84" i="8" s="1"/>
  <c r="G99" i="8"/>
  <c r="H99" i="8" s="1"/>
  <c r="G84" i="8"/>
  <c r="H84" i="8" s="1"/>
  <c r="J101" i="8"/>
  <c r="K101" i="8" s="1"/>
  <c r="G101" i="8"/>
  <c r="H101" i="8" s="1"/>
  <c r="J83" i="8"/>
  <c r="K83" i="8" s="1"/>
  <c r="J97" i="8"/>
  <c r="K97" i="8" s="1"/>
  <c r="G83" i="8"/>
  <c r="H83" i="8" s="1"/>
  <c r="G76" i="8"/>
  <c r="G97" i="8"/>
  <c r="H97" i="8" s="1"/>
  <c r="G100" i="8"/>
  <c r="H100" i="8" s="1"/>
  <c r="J85" i="8"/>
  <c r="J99" i="8"/>
  <c r="K99" i="8" s="1"/>
  <c r="G85" i="8"/>
  <c r="G98" i="8"/>
  <c r="H98" i="8" s="1"/>
  <c r="G91" i="8"/>
  <c r="H91" i="8" s="1"/>
  <c r="F81" i="8"/>
  <c r="G88" i="8"/>
  <c r="H88" i="8" s="1"/>
  <c r="J88" i="7"/>
  <c r="K88" i="7" s="1"/>
  <c r="J79" i="7"/>
  <c r="J77" i="7"/>
  <c r="J82" i="7"/>
  <c r="K82" i="7" s="1"/>
  <c r="G75" i="7"/>
  <c r="H75" i="7" s="1"/>
  <c r="G82" i="7"/>
  <c r="H82" i="7" s="1"/>
  <c r="J17" i="8"/>
  <c r="E125" i="8" s="1"/>
  <c r="J146" i="8" s="1"/>
  <c r="K146" i="8" s="1"/>
  <c r="E124" i="8"/>
  <c r="G147" i="8" s="1"/>
  <c r="H147" i="8" s="1"/>
  <c r="G436" i="7"/>
  <c r="H436" i="7" s="1"/>
  <c r="G434" i="7"/>
  <c r="H434" i="7" s="1"/>
  <c r="F417" i="7"/>
  <c r="G417" i="7" s="1"/>
  <c r="H417" i="7" s="1"/>
  <c r="L417" i="7" s="1"/>
  <c r="M417" i="7" s="1"/>
  <c r="G437" i="7"/>
  <c r="H437" i="7" s="1"/>
  <c r="G433" i="7"/>
  <c r="H433" i="7" s="1"/>
  <c r="L207" i="7"/>
  <c r="M207" i="7" s="1"/>
  <c r="G212" i="7"/>
  <c r="H212" i="7" s="1"/>
  <c r="H227" i="7"/>
  <c r="G420" i="7"/>
  <c r="H420" i="7" s="1"/>
  <c r="J420" i="7"/>
  <c r="K420" i="7" s="1"/>
  <c r="G435" i="7"/>
  <c r="H435" i="7" s="1"/>
  <c r="J492" i="8"/>
  <c r="K492" i="8" s="1"/>
  <c r="J490" i="8"/>
  <c r="K490" i="8" s="1"/>
  <c r="J476" i="8"/>
  <c r="K476" i="8" s="1"/>
  <c r="G493" i="8"/>
  <c r="H493" i="8" s="1"/>
  <c r="G489" i="8"/>
  <c r="H489" i="8" s="1"/>
  <c r="J491" i="8"/>
  <c r="K491" i="8" s="1"/>
  <c r="G492" i="8"/>
  <c r="H492" i="8" s="1"/>
  <c r="G491" i="8"/>
  <c r="H491" i="8" s="1"/>
  <c r="J486" i="8"/>
  <c r="K486" i="8" s="1"/>
  <c r="G490" i="8"/>
  <c r="H490" i="8" s="1"/>
  <c r="J493" i="8"/>
  <c r="K493" i="8" s="1"/>
  <c r="J485" i="8"/>
  <c r="K485" i="8" s="1"/>
  <c r="G476" i="8"/>
  <c r="H476" i="8" s="1"/>
  <c r="J489" i="8"/>
  <c r="K489" i="8" s="1"/>
  <c r="F473" i="8"/>
  <c r="G473" i="8" s="1"/>
  <c r="H473" i="8" s="1"/>
  <c r="K246" i="8"/>
  <c r="H246" i="8"/>
  <c r="G380" i="7"/>
  <c r="H380" i="7" s="1"/>
  <c r="G378" i="7"/>
  <c r="H378" i="7" s="1"/>
  <c r="J378" i="7"/>
  <c r="K378" i="7" s="1"/>
  <c r="J377" i="7"/>
  <c r="K377" i="7" s="1"/>
  <c r="J381" i="7"/>
  <c r="K381" i="7" s="1"/>
  <c r="G377" i="7"/>
  <c r="H377" i="7" s="1"/>
  <c r="G364" i="7"/>
  <c r="H364" i="7" s="1"/>
  <c r="J380" i="7"/>
  <c r="K380" i="7" s="1"/>
  <c r="J374" i="7"/>
  <c r="K374" i="7" s="1"/>
  <c r="J361" i="7"/>
  <c r="K361" i="7" s="1"/>
  <c r="J379" i="7"/>
  <c r="K379" i="7" s="1"/>
  <c r="G381" i="7"/>
  <c r="H381" i="7" s="1"/>
  <c r="J364" i="7"/>
  <c r="K364" i="7" s="1"/>
  <c r="G251" i="8"/>
  <c r="H251" i="8" s="1"/>
  <c r="G253" i="8"/>
  <c r="J245" i="8"/>
  <c r="J251" i="8"/>
  <c r="K251" i="8" s="1"/>
  <c r="G243" i="8"/>
  <c r="J256" i="8"/>
  <c r="J250" i="8"/>
  <c r="K250" i="8" s="1"/>
  <c r="G245" i="8"/>
  <c r="J258" i="8"/>
  <c r="K258" i="8" s="1"/>
  <c r="J244" i="8"/>
  <c r="G250" i="8"/>
  <c r="H250" i="8" s="1"/>
  <c r="G258" i="8"/>
  <c r="H258" i="8" s="1"/>
  <c r="J253" i="8"/>
  <c r="G244" i="8"/>
  <c r="J259" i="8"/>
  <c r="K259" i="8" s="1"/>
  <c r="G256" i="8"/>
  <c r="J247" i="8"/>
  <c r="G247" i="8"/>
  <c r="G259" i="8"/>
  <c r="H259" i="8" s="1"/>
  <c r="H278" i="8"/>
  <c r="J243" i="8"/>
  <c r="H273" i="8"/>
  <c r="K278" i="8"/>
  <c r="J57" i="7"/>
  <c r="K57" i="7"/>
  <c r="J427" i="7"/>
  <c r="K427" i="7" s="1"/>
  <c r="H53" i="7"/>
  <c r="L57" i="7"/>
  <c r="G138" i="7"/>
  <c r="H138" i="7" s="1"/>
  <c r="G131" i="7"/>
  <c r="G144" i="7"/>
  <c r="J141" i="7"/>
  <c r="J139" i="7"/>
  <c r="K139" i="7" s="1"/>
  <c r="G135" i="7"/>
  <c r="J132" i="7"/>
  <c r="J138" i="7"/>
  <c r="K138" i="7" s="1"/>
  <c r="J203" i="7"/>
  <c r="K203" i="7" s="1"/>
  <c r="K278" i="7"/>
  <c r="K283" i="7"/>
  <c r="A242" i="7"/>
  <c r="A243" i="7" s="1"/>
  <c r="A244" i="7" s="1"/>
  <c r="A245" i="7" s="1"/>
  <c r="A246" i="7" s="1"/>
  <c r="A247" i="7" s="1"/>
  <c r="A248" i="7" s="1"/>
  <c r="A249" i="7" s="1"/>
  <c r="A250" i="7" s="1"/>
  <c r="A251" i="7" s="1"/>
  <c r="A252" i="7" s="1"/>
  <c r="A253" i="7" s="1"/>
  <c r="A254" i="7" s="1"/>
  <c r="A255" i="7" s="1"/>
  <c r="A256" i="7" s="1"/>
  <c r="A257" i="7" s="1"/>
  <c r="A258" i="7" s="1"/>
  <c r="A259" i="7" s="1"/>
  <c r="A260" i="7" s="1"/>
  <c r="A261" i="7" s="1"/>
  <c r="A262" i="7" s="1"/>
  <c r="A263" i="7" s="1"/>
  <c r="A264" i="7" s="1"/>
  <c r="A265" i="7" s="1"/>
  <c r="A266" i="7" s="1"/>
  <c r="A267" i="7" s="1"/>
  <c r="A268" i="7" s="1"/>
  <c r="A269" i="7" s="1"/>
  <c r="A270" i="7" s="1"/>
  <c r="A271" i="7" s="1"/>
  <c r="A272" i="7" s="1"/>
  <c r="A273" i="7" s="1"/>
  <c r="A274" i="7" s="1"/>
  <c r="A275" i="7" s="1"/>
  <c r="A276" i="7" s="1"/>
  <c r="A277" i="7" s="1"/>
  <c r="A278" i="7" s="1"/>
  <c r="A279" i="7" s="1"/>
  <c r="A280" i="7" s="1"/>
  <c r="A281" i="7" s="1"/>
  <c r="A282" i="7" s="1"/>
  <c r="A283" i="7" s="1"/>
  <c r="A284" i="7" s="1"/>
  <c r="A285" i="7" s="1"/>
  <c r="H278" i="7"/>
  <c r="H283" i="7"/>
  <c r="G421" i="7"/>
  <c r="J424" i="7"/>
  <c r="J426" i="7"/>
  <c r="K426" i="7" s="1"/>
  <c r="J412" i="7"/>
  <c r="G427" i="7"/>
  <c r="H427" i="7" s="1"/>
  <c r="J421" i="7"/>
  <c r="G424" i="7"/>
  <c r="G418" i="7"/>
  <c r="H418" i="7" s="1"/>
  <c r="J415" i="7"/>
  <c r="J419" i="7"/>
  <c r="K419" i="7" s="1"/>
  <c r="J418" i="7"/>
  <c r="K418" i="7" s="1"/>
  <c r="G413" i="7"/>
  <c r="J411" i="7"/>
  <c r="M57" i="7"/>
  <c r="J413" i="7"/>
  <c r="G467" i="8"/>
  <c r="G474" i="8"/>
  <c r="H474" i="8" s="1"/>
  <c r="J471" i="8"/>
  <c r="J468" i="8"/>
  <c r="J477" i="8"/>
  <c r="G482" i="8"/>
  <c r="H482" i="8" s="1"/>
  <c r="G468" i="8"/>
  <c r="J474" i="8"/>
  <c r="K474" i="8" s="1"/>
  <c r="J483" i="8"/>
  <c r="K483" i="8" s="1"/>
  <c r="G480" i="8"/>
  <c r="J467" i="8"/>
  <c r="G483" i="8"/>
  <c r="H483" i="8" s="1"/>
  <c r="J475" i="8"/>
  <c r="K475" i="8" s="1"/>
  <c r="G471" i="8"/>
  <c r="J482" i="8"/>
  <c r="K482" i="8" s="1"/>
  <c r="G475" i="8"/>
  <c r="H475" i="8" s="1"/>
  <c r="J480" i="8"/>
  <c r="J469" i="8"/>
  <c r="G469" i="8"/>
  <c r="G477" i="8"/>
  <c r="G312" i="8"/>
  <c r="J309" i="8"/>
  <c r="J307" i="8"/>
  <c r="K307" i="8" s="1"/>
  <c r="G300" i="8"/>
  <c r="G314" i="8"/>
  <c r="H314" i="8" s="1"/>
  <c r="J315" i="8"/>
  <c r="K315" i="8" s="1"/>
  <c r="J300" i="8"/>
  <c r="G307" i="8"/>
  <c r="H307" i="8" s="1"/>
  <c r="J299" i="8"/>
  <c r="G315" i="8"/>
  <c r="H315" i="8" s="1"/>
  <c r="G306" i="8"/>
  <c r="H306" i="8" s="1"/>
  <c r="G303" i="8"/>
  <c r="G309" i="8"/>
  <c r="G299" i="8"/>
  <c r="J303" i="8"/>
  <c r="K329" i="8"/>
  <c r="J306" i="8"/>
  <c r="K306" i="8" s="1"/>
  <c r="K334" i="8"/>
  <c r="J314" i="8"/>
  <c r="K314" i="8" s="1"/>
  <c r="J312" i="8"/>
  <c r="J301" i="8"/>
  <c r="G301" i="8"/>
  <c r="F259" i="9"/>
  <c r="G191" i="7"/>
  <c r="J188" i="7"/>
  <c r="G203" i="7"/>
  <c r="H203" i="7" s="1"/>
  <c r="J187" i="7"/>
  <c r="G189" i="7"/>
  <c r="G411" i="7"/>
  <c r="J370" i="8"/>
  <c r="K370" i="8" s="1"/>
  <c r="G359" i="8"/>
  <c r="J356" i="8"/>
  <c r="J371" i="8"/>
  <c r="K371" i="8" s="1"/>
  <c r="J365" i="8"/>
  <c r="G362" i="8"/>
  <c r="H362" i="8" s="1"/>
  <c r="G365" i="8"/>
  <c r="J362" i="8"/>
  <c r="K362" i="8" s="1"/>
  <c r="G370" i="8"/>
  <c r="H370" i="8" s="1"/>
  <c r="J357" i="8"/>
  <c r="G357" i="8"/>
  <c r="G356" i="8"/>
  <c r="J368" i="8"/>
  <c r="G368" i="8"/>
  <c r="J363" i="8"/>
  <c r="K363" i="8" s="1"/>
  <c r="J359" i="8"/>
  <c r="G371" i="8"/>
  <c r="H371" i="8" s="1"/>
  <c r="J355" i="8"/>
  <c r="K390" i="8"/>
  <c r="G363" i="8"/>
  <c r="H363" i="8" s="1"/>
  <c r="G355" i="8"/>
  <c r="G157" i="8"/>
  <c r="H157" i="8" s="1"/>
  <c r="G154" i="8"/>
  <c r="H154" i="8" s="1"/>
  <c r="L154" i="8" s="1"/>
  <c r="M154" i="8" s="1"/>
  <c r="J157" i="8"/>
  <c r="K157" i="8" s="1"/>
  <c r="J140" i="8"/>
  <c r="K140" i="8" s="1"/>
  <c r="J156" i="8"/>
  <c r="K156" i="8" s="1"/>
  <c r="G140" i="8"/>
  <c r="H140" i="8" s="1"/>
  <c r="G133" i="8"/>
  <c r="G156" i="8"/>
  <c r="H156" i="8" s="1"/>
  <c r="G153" i="8"/>
  <c r="H153" i="8" s="1"/>
  <c r="J132" i="8"/>
  <c r="G132" i="8"/>
  <c r="J135" i="8"/>
  <c r="J139" i="8"/>
  <c r="K139" i="8" s="1"/>
  <c r="J155" i="8"/>
  <c r="K155" i="8" s="1"/>
  <c r="L155" i="8" s="1"/>
  <c r="M155" i="8" s="1"/>
  <c r="G135" i="8"/>
  <c r="H135" i="8" s="1"/>
  <c r="J138" i="8"/>
  <c r="K138" i="8" s="1"/>
  <c r="E516" i="8"/>
  <c r="G545" i="8" s="1"/>
  <c r="H545" i="8" s="1"/>
  <c r="J24" i="8"/>
  <c r="F137" i="8"/>
  <c r="J357" i="9"/>
  <c r="J365" i="9"/>
  <c r="G355" i="9"/>
  <c r="G371" i="9"/>
  <c r="H371" i="9" s="1"/>
  <c r="J368" i="9"/>
  <c r="J362" i="9"/>
  <c r="K362" i="9" s="1"/>
  <c r="G362" i="9"/>
  <c r="H362" i="9" s="1"/>
  <c r="G357" i="9"/>
  <c r="J359" i="9"/>
  <c r="J370" i="9"/>
  <c r="K370" i="9" s="1"/>
  <c r="J363" i="9"/>
  <c r="K363" i="9" s="1"/>
  <c r="J371" i="9"/>
  <c r="K371" i="9" s="1"/>
  <c r="G363" i="9"/>
  <c r="H363" i="9" s="1"/>
  <c r="J355" i="9"/>
  <c r="G359" i="9"/>
  <c r="G368" i="9"/>
  <c r="J356" i="9"/>
  <c r="G356" i="9"/>
  <c r="G365" i="9"/>
  <c r="G370" i="9"/>
  <c r="H370" i="9" s="1"/>
  <c r="L366" i="7"/>
  <c r="M366" i="7" s="1"/>
  <c r="G420" i="8"/>
  <c r="H420" i="8" s="1"/>
  <c r="G436" i="8"/>
  <c r="H436" i="8" s="1"/>
  <c r="G434" i="8"/>
  <c r="H434" i="8" s="1"/>
  <c r="J420" i="8"/>
  <c r="K420" i="8" s="1"/>
  <c r="J437" i="8"/>
  <c r="K437" i="8" s="1"/>
  <c r="G435" i="8"/>
  <c r="H435" i="8" s="1"/>
  <c r="J433" i="8"/>
  <c r="K433" i="8" s="1"/>
  <c r="J436" i="8"/>
  <c r="K436" i="8" s="1"/>
  <c r="G433" i="8"/>
  <c r="H433" i="8" s="1"/>
  <c r="J434" i="8"/>
  <c r="K434" i="8" s="1"/>
  <c r="F417" i="8"/>
  <c r="J411" i="8"/>
  <c r="G437" i="8"/>
  <c r="H437" i="8" s="1"/>
  <c r="G424" i="8"/>
  <c r="J415" i="8"/>
  <c r="G411" i="8"/>
  <c r="G415" i="8"/>
  <c r="J412" i="8"/>
  <c r="J435" i="8"/>
  <c r="K435" i="8" s="1"/>
  <c r="J430" i="8"/>
  <c r="K430" i="8" s="1"/>
  <c r="J153" i="8"/>
  <c r="K153" i="8" s="1"/>
  <c r="G306" i="7"/>
  <c r="H306" i="7" s="1"/>
  <c r="G300" i="7"/>
  <c r="G309" i="7"/>
  <c r="J306" i="7"/>
  <c r="K306" i="7" s="1"/>
  <c r="J303" i="7"/>
  <c r="J300" i="7"/>
  <c r="J429" i="8"/>
  <c r="K429" i="8" s="1"/>
  <c r="L310" i="7"/>
  <c r="M310" i="7" s="1"/>
  <c r="G213" i="8"/>
  <c r="H213" i="8" s="1"/>
  <c r="G211" i="8"/>
  <c r="H211" i="8" s="1"/>
  <c r="G209" i="8"/>
  <c r="H209" i="8" s="1"/>
  <c r="G210" i="8"/>
  <c r="H210" i="8" s="1"/>
  <c r="J211" i="8"/>
  <c r="K211" i="8" s="1"/>
  <c r="J209" i="8"/>
  <c r="K209" i="8" s="1"/>
  <c r="J212" i="8"/>
  <c r="K212" i="8" s="1"/>
  <c r="G197" i="8"/>
  <c r="G189" i="8"/>
  <c r="G212" i="8"/>
  <c r="H212" i="8" s="1"/>
  <c r="J196" i="8"/>
  <c r="K196" i="8" s="1"/>
  <c r="F193" i="8"/>
  <c r="J188" i="8"/>
  <c r="G200" i="8"/>
  <c r="G196" i="8"/>
  <c r="H196" i="8" s="1"/>
  <c r="J374" i="8"/>
  <c r="K374" i="8" s="1"/>
  <c r="J381" i="8"/>
  <c r="K381" i="8" s="1"/>
  <c r="G379" i="8"/>
  <c r="H379" i="8" s="1"/>
  <c r="G380" i="8"/>
  <c r="H380" i="8" s="1"/>
  <c r="J377" i="8"/>
  <c r="K377" i="8" s="1"/>
  <c r="F361" i="8"/>
  <c r="G361" i="8" s="1"/>
  <c r="H361" i="8" s="1"/>
  <c r="L361" i="8" s="1"/>
  <c r="M361" i="8" s="1"/>
  <c r="J379" i="8"/>
  <c r="K379" i="8" s="1"/>
  <c r="J378" i="8"/>
  <c r="K378" i="8" s="1"/>
  <c r="K395" i="8"/>
  <c r="J373" i="8"/>
  <c r="K373" i="8" s="1"/>
  <c r="H395" i="8"/>
  <c r="G378" i="8"/>
  <c r="H378" i="8" s="1"/>
  <c r="G381" i="8"/>
  <c r="H381" i="8" s="1"/>
  <c r="G377" i="8"/>
  <c r="H377" i="8" s="1"/>
  <c r="J380" i="8"/>
  <c r="K380" i="8" s="1"/>
  <c r="J364" i="8"/>
  <c r="K364" i="8" s="1"/>
  <c r="L364" i="8" s="1"/>
  <c r="M364" i="8" s="1"/>
  <c r="J82" i="8"/>
  <c r="K82" i="8" s="1"/>
  <c r="K273" i="8"/>
  <c r="J195" i="8"/>
  <c r="K195" i="8" s="1"/>
  <c r="A410" i="8"/>
  <c r="A411" i="8" s="1"/>
  <c r="A412" i="8" s="1"/>
  <c r="A413" i="8" s="1"/>
  <c r="A414" i="8" s="1"/>
  <c r="A415" i="8" s="1"/>
  <c r="A416" i="8" s="1"/>
  <c r="A417" i="8" s="1"/>
  <c r="A418" i="8" s="1"/>
  <c r="A419" i="8" s="1"/>
  <c r="A420" i="8" s="1"/>
  <c r="A421" i="8" s="1"/>
  <c r="A422" i="8" s="1"/>
  <c r="A423" i="8" s="1"/>
  <c r="A424" i="8" s="1"/>
  <c r="A425" i="8" s="1"/>
  <c r="A426" i="8" s="1"/>
  <c r="A427" i="8" s="1"/>
  <c r="A428" i="8" s="1"/>
  <c r="A429" i="8" s="1"/>
  <c r="A430" i="8" s="1"/>
  <c r="A431" i="8" s="1"/>
  <c r="A432" i="8" s="1"/>
  <c r="A433" i="8" s="1"/>
  <c r="A434" i="8" s="1"/>
  <c r="A435" i="8" s="1"/>
  <c r="A436" i="8" s="1"/>
  <c r="A437" i="8" s="1"/>
  <c r="A438" i="8" s="1"/>
  <c r="A439" i="8" s="1"/>
  <c r="A440" i="8" s="1"/>
  <c r="A441" i="8" s="1"/>
  <c r="A442" i="8" s="1"/>
  <c r="A443" i="8" s="1"/>
  <c r="A444" i="8" s="1"/>
  <c r="A445" i="8" s="1"/>
  <c r="A446" i="8" s="1"/>
  <c r="A447" i="8" s="1"/>
  <c r="A448" i="8" s="1"/>
  <c r="A449" i="8" s="1"/>
  <c r="A450" i="8" s="1"/>
  <c r="A451" i="8" s="1"/>
  <c r="A452" i="8" s="1"/>
  <c r="A453" i="8" s="1"/>
  <c r="H385" i="8"/>
  <c r="J210" i="8"/>
  <c r="K210" i="8" s="1"/>
  <c r="E124" i="9"/>
  <c r="G149" i="9" s="1"/>
  <c r="H149" i="9" s="1"/>
  <c r="E348" i="9"/>
  <c r="G374" i="9" s="1"/>
  <c r="H374" i="9" s="1"/>
  <c r="J21" i="9"/>
  <c r="J17" i="9"/>
  <c r="E125" i="9" s="1"/>
  <c r="J150" i="9" s="1"/>
  <c r="K150" i="9" s="1"/>
  <c r="H441" i="7"/>
  <c r="K446" i="7"/>
  <c r="H451" i="7"/>
  <c r="K60" i="8"/>
  <c r="L60" i="8"/>
  <c r="O60" i="8"/>
  <c r="N60" i="8"/>
  <c r="M60" i="8"/>
  <c r="J60" i="8"/>
  <c r="I60" i="8"/>
  <c r="J317" i="8"/>
  <c r="K317" i="8" s="1"/>
  <c r="J205" i="9"/>
  <c r="K205" i="9" s="1"/>
  <c r="G196" i="9"/>
  <c r="H196" i="9" s="1"/>
  <c r="J209" i="9"/>
  <c r="K209" i="9" s="1"/>
  <c r="J210" i="9"/>
  <c r="K210" i="9" s="1"/>
  <c r="F193" i="9"/>
  <c r="G193" i="9" s="1"/>
  <c r="H193" i="9" s="1"/>
  <c r="L193" i="9" s="1"/>
  <c r="M193" i="9" s="1"/>
  <c r="J196" i="9"/>
  <c r="K196" i="9" s="1"/>
  <c r="J212" i="9"/>
  <c r="K212" i="9" s="1"/>
  <c r="J213" i="9"/>
  <c r="K213" i="9" s="1"/>
  <c r="K222" i="9"/>
  <c r="J206" i="9"/>
  <c r="K206" i="9" s="1"/>
  <c r="J211" i="9"/>
  <c r="K211" i="9" s="1"/>
  <c r="J429" i="9"/>
  <c r="K429" i="9" s="1"/>
  <c r="J434" i="9"/>
  <c r="K434" i="9" s="1"/>
  <c r="F417" i="9"/>
  <c r="G417" i="9" s="1"/>
  <c r="H417" i="9" s="1"/>
  <c r="L417" i="9" s="1"/>
  <c r="M417" i="9" s="1"/>
  <c r="J433" i="9"/>
  <c r="K433" i="9" s="1"/>
  <c r="J435" i="9"/>
  <c r="K435" i="9" s="1"/>
  <c r="J436" i="9"/>
  <c r="K436" i="9" s="1"/>
  <c r="J420" i="9"/>
  <c r="K420" i="9" s="1"/>
  <c r="J430" i="9"/>
  <c r="K430" i="9" s="1"/>
  <c r="G420" i="9"/>
  <c r="H420" i="9" s="1"/>
  <c r="J437" i="9"/>
  <c r="K437" i="9" s="1"/>
  <c r="G79" i="8"/>
  <c r="H79" i="8" s="1"/>
  <c r="G203" i="8"/>
  <c r="H203" i="8" s="1"/>
  <c r="J325" i="8"/>
  <c r="K325" i="8" s="1"/>
  <c r="J323" i="8"/>
  <c r="K323" i="8" s="1"/>
  <c r="J321" i="8"/>
  <c r="K321" i="8" s="1"/>
  <c r="F305" i="8"/>
  <c r="G305" i="8" s="1"/>
  <c r="H305" i="8" s="1"/>
  <c r="L305" i="8" s="1"/>
  <c r="M305" i="8" s="1"/>
  <c r="J308" i="8"/>
  <c r="K308" i="8" s="1"/>
  <c r="J322" i="8"/>
  <c r="K322" i="8" s="1"/>
  <c r="G308" i="8"/>
  <c r="H308" i="8" s="1"/>
  <c r="H334" i="8"/>
  <c r="K339" i="8"/>
  <c r="J413" i="8"/>
  <c r="J427" i="8"/>
  <c r="K427" i="8" s="1"/>
  <c r="G412" i="8"/>
  <c r="J418" i="8"/>
  <c r="K418" i="8" s="1"/>
  <c r="G427" i="8"/>
  <c r="H427" i="8" s="1"/>
  <c r="J424" i="8"/>
  <c r="G419" i="8"/>
  <c r="H419" i="8" s="1"/>
  <c r="J426" i="8"/>
  <c r="K426" i="8" s="1"/>
  <c r="G421" i="8"/>
  <c r="G413" i="8"/>
  <c r="J421" i="8"/>
  <c r="G418" i="8"/>
  <c r="H418" i="8" s="1"/>
  <c r="J419" i="8"/>
  <c r="K419" i="8" s="1"/>
  <c r="A242" i="8"/>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K283" i="8"/>
  <c r="H283" i="8"/>
  <c r="J318" i="8"/>
  <c r="K318" i="8" s="1"/>
  <c r="L57" i="8"/>
  <c r="M57" i="8"/>
  <c r="J57" i="8"/>
  <c r="I57" i="8"/>
  <c r="G188" i="8"/>
  <c r="E292" i="8"/>
  <c r="L310" i="8"/>
  <c r="M310" i="8" s="1"/>
  <c r="L478" i="8"/>
  <c r="M478" i="8" s="1"/>
  <c r="J250" i="9"/>
  <c r="K250" i="9" s="1"/>
  <c r="G245" i="9"/>
  <c r="J243" i="9"/>
  <c r="G259" i="9"/>
  <c r="J251" i="9"/>
  <c r="K251" i="9" s="1"/>
  <c r="J247" i="9"/>
  <c r="G243" i="9"/>
  <c r="J253" i="9"/>
  <c r="G258" i="9"/>
  <c r="H258" i="9" s="1"/>
  <c r="J259" i="9"/>
  <c r="K259" i="9" s="1"/>
  <c r="G244" i="9"/>
  <c r="G247" i="9"/>
  <c r="J245" i="9"/>
  <c r="J258" i="9"/>
  <c r="K258" i="9" s="1"/>
  <c r="G253" i="9"/>
  <c r="G251" i="9"/>
  <c r="H251" i="9" s="1"/>
  <c r="J256" i="9"/>
  <c r="G256" i="9"/>
  <c r="G250" i="9"/>
  <c r="H250" i="9" s="1"/>
  <c r="J244" i="9"/>
  <c r="L86" i="8"/>
  <c r="M86" i="8" s="1"/>
  <c r="O57" i="8"/>
  <c r="G77" i="8"/>
  <c r="G82" i="8"/>
  <c r="H82" i="8" s="1"/>
  <c r="G75" i="8"/>
  <c r="H75" i="8" s="1"/>
  <c r="J88" i="8"/>
  <c r="K88" i="8" s="1"/>
  <c r="J79" i="8"/>
  <c r="J77" i="8"/>
  <c r="G90" i="8"/>
  <c r="H90" i="8" s="1"/>
  <c r="J75" i="8"/>
  <c r="K75" i="8" s="1"/>
  <c r="J76" i="8"/>
  <c r="G194" i="8"/>
  <c r="H194" i="8" s="1"/>
  <c r="J189" i="8"/>
  <c r="G187" i="8"/>
  <c r="J197" i="8"/>
  <c r="G195" i="8"/>
  <c r="H195" i="8" s="1"/>
  <c r="G202" i="8"/>
  <c r="H202" i="8" s="1"/>
  <c r="J194" i="8"/>
  <c r="K194" i="8" s="1"/>
  <c r="J187" i="8"/>
  <c r="G191" i="8"/>
  <c r="J322" i="9"/>
  <c r="K322" i="9" s="1"/>
  <c r="G325" i="9"/>
  <c r="H325" i="9" s="1"/>
  <c r="J323" i="9"/>
  <c r="K323" i="9" s="1"/>
  <c r="G321" i="9"/>
  <c r="H321" i="9" s="1"/>
  <c r="J321" i="9"/>
  <c r="K321" i="9" s="1"/>
  <c r="G308" i="9"/>
  <c r="H308" i="9" s="1"/>
  <c r="F305" i="9"/>
  <c r="G305" i="9" s="1"/>
  <c r="H305" i="9" s="1"/>
  <c r="G323" i="9"/>
  <c r="H323" i="9" s="1"/>
  <c r="G322" i="9"/>
  <c r="H322" i="9" s="1"/>
  <c r="G324" i="9"/>
  <c r="H324" i="9" s="1"/>
  <c r="J308" i="9"/>
  <c r="K308" i="9" s="1"/>
  <c r="J325" i="9"/>
  <c r="K325" i="9" s="1"/>
  <c r="J324" i="9"/>
  <c r="K324" i="9" s="1"/>
  <c r="G301" i="9"/>
  <c r="J141" i="8"/>
  <c r="G139" i="8"/>
  <c r="H139" i="8" s="1"/>
  <c r="G144" i="8"/>
  <c r="H144" i="8" s="1"/>
  <c r="J131" i="8"/>
  <c r="K131" i="8" s="1"/>
  <c r="G138" i="8"/>
  <c r="H138" i="8" s="1"/>
  <c r="J144" i="8"/>
  <c r="K144" i="8" s="1"/>
  <c r="G131" i="8"/>
  <c r="H131" i="8" s="1"/>
  <c r="J133" i="8"/>
  <c r="G141" i="8"/>
  <c r="J99" i="9"/>
  <c r="K99" i="9" s="1"/>
  <c r="G97" i="9"/>
  <c r="H97" i="9" s="1"/>
  <c r="J93" i="9"/>
  <c r="K93" i="9" s="1"/>
  <c r="F81" i="9"/>
  <c r="G98" i="9"/>
  <c r="H98" i="9" s="1"/>
  <c r="J94" i="9"/>
  <c r="K94" i="9" s="1"/>
  <c r="J84" i="9"/>
  <c r="K84" i="9" s="1"/>
  <c r="G100" i="9"/>
  <c r="H100" i="9" s="1"/>
  <c r="G84" i="9"/>
  <c r="H84" i="9" s="1"/>
  <c r="J97" i="9"/>
  <c r="K97" i="9" s="1"/>
  <c r="J101" i="9"/>
  <c r="K101" i="9" s="1"/>
  <c r="J98" i="9"/>
  <c r="K98" i="9" s="1"/>
  <c r="J85" i="9"/>
  <c r="G82" i="9"/>
  <c r="H82" i="9" s="1"/>
  <c r="G101" i="9"/>
  <c r="H101" i="9" s="1"/>
  <c r="G85" i="9"/>
  <c r="J88" i="9"/>
  <c r="K88" i="9" s="1"/>
  <c r="G77" i="9"/>
  <c r="J100" i="9"/>
  <c r="K100" i="9" s="1"/>
  <c r="G75" i="9"/>
  <c r="H75" i="9" s="1"/>
  <c r="G83" i="9"/>
  <c r="H83" i="9" s="1"/>
  <c r="G99" i="9"/>
  <c r="H99" i="9" s="1"/>
  <c r="J90" i="9"/>
  <c r="K90" i="9" s="1"/>
  <c r="J77" i="9"/>
  <c r="J82" i="9"/>
  <c r="K82" i="9" s="1"/>
  <c r="J75" i="9"/>
  <c r="K75" i="9" s="1"/>
  <c r="E180" i="9"/>
  <c r="G206" i="9" s="1"/>
  <c r="H206" i="9" s="1"/>
  <c r="L487" i="8"/>
  <c r="M487" i="8" s="1"/>
  <c r="L543" i="8"/>
  <c r="M543" i="8" s="1"/>
  <c r="J364" i="9"/>
  <c r="K364" i="9" s="1"/>
  <c r="G377" i="9"/>
  <c r="H377" i="9" s="1"/>
  <c r="J380" i="9"/>
  <c r="K380" i="9" s="1"/>
  <c r="G378" i="9"/>
  <c r="H378" i="9" s="1"/>
  <c r="J379" i="9"/>
  <c r="K379" i="9" s="1"/>
  <c r="J381" i="9"/>
  <c r="K381" i="9" s="1"/>
  <c r="F361" i="9"/>
  <c r="J377" i="9"/>
  <c r="K377" i="9" s="1"/>
  <c r="G379" i="9"/>
  <c r="H379" i="9" s="1"/>
  <c r="G381" i="9"/>
  <c r="H381" i="9" s="1"/>
  <c r="J378" i="9"/>
  <c r="K378" i="9" s="1"/>
  <c r="G380" i="9"/>
  <c r="H380" i="9" s="1"/>
  <c r="G364" i="9"/>
  <c r="H364" i="9" s="1"/>
  <c r="N60" i="9"/>
  <c r="H60" i="9"/>
  <c r="O60" i="9"/>
  <c r="M60" i="9"/>
  <c r="L60" i="9"/>
  <c r="J60" i="9"/>
  <c r="K60" i="9"/>
  <c r="I60" i="9"/>
  <c r="K59" i="8"/>
  <c r="H329" i="8"/>
  <c r="H339" i="8"/>
  <c r="K385" i="8"/>
  <c r="A354" i="8"/>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J203" i="9"/>
  <c r="K203" i="9" s="1"/>
  <c r="J187" i="9"/>
  <c r="G202" i="9"/>
  <c r="H202" i="9" s="1"/>
  <c r="G191" i="9"/>
  <c r="G188" i="9"/>
  <c r="G200" i="9"/>
  <c r="G194" i="9"/>
  <c r="H194" i="9" s="1"/>
  <c r="G187" i="9"/>
  <c r="G203" i="9"/>
  <c r="H203" i="9" s="1"/>
  <c r="G197" i="9"/>
  <c r="J191" i="9"/>
  <c r="J195" i="9"/>
  <c r="K195" i="9" s="1"/>
  <c r="G195" i="9"/>
  <c r="H195" i="9" s="1"/>
  <c r="J202" i="9"/>
  <c r="K202" i="9" s="1"/>
  <c r="J194" i="9"/>
  <c r="K194" i="9" s="1"/>
  <c r="J189" i="9"/>
  <c r="G189" i="9"/>
  <c r="J188" i="9"/>
  <c r="J197" i="9"/>
  <c r="E404" i="9"/>
  <c r="G434" i="9" s="1"/>
  <c r="H434" i="9" s="1"/>
  <c r="H222" i="9"/>
  <c r="A75" i="9"/>
  <c r="L199" i="8"/>
  <c r="M199" i="8" s="1"/>
  <c r="H390" i="8"/>
  <c r="H563" i="8"/>
  <c r="H553" i="8"/>
  <c r="A522" i="8"/>
  <c r="A523" i="8" s="1"/>
  <c r="A524" i="8" s="1"/>
  <c r="A525" i="8" s="1"/>
  <c r="A526" i="8" s="1"/>
  <c r="A527" i="8" s="1"/>
  <c r="A528" i="8" s="1"/>
  <c r="A529" i="8" s="1"/>
  <c r="A530" i="8" s="1"/>
  <c r="A531" i="8" s="1"/>
  <c r="A532" i="8" s="1"/>
  <c r="A533" i="8" s="1"/>
  <c r="A534" i="8" s="1"/>
  <c r="A535" i="8" s="1"/>
  <c r="A536" i="8" s="1"/>
  <c r="A537" i="8" s="1"/>
  <c r="A538" i="8" s="1"/>
  <c r="A539" i="8" s="1"/>
  <c r="A540" i="8" s="1"/>
  <c r="A541" i="8" s="1"/>
  <c r="A542" i="8" s="1"/>
  <c r="A543" i="8" s="1"/>
  <c r="A544" i="8" s="1"/>
  <c r="A545" i="8" s="1"/>
  <c r="A546" i="8" s="1"/>
  <c r="A547" i="8" s="1"/>
  <c r="A548" i="8" s="1"/>
  <c r="A549" i="8" s="1"/>
  <c r="A550" i="8" s="1"/>
  <c r="A551" i="8" s="1"/>
  <c r="A552" i="8" s="1"/>
  <c r="A553" i="8" s="1"/>
  <c r="A554" i="8" s="1"/>
  <c r="A555" i="8" s="1"/>
  <c r="A556" i="8" s="1"/>
  <c r="A557" i="8" s="1"/>
  <c r="A558" i="8" s="1"/>
  <c r="A559" i="8" s="1"/>
  <c r="A560" i="8" s="1"/>
  <c r="A561" i="8" s="1"/>
  <c r="A562" i="8" s="1"/>
  <c r="A563" i="8" s="1"/>
  <c r="A564" i="8" s="1"/>
  <c r="A565" i="8" s="1"/>
  <c r="E236" i="9"/>
  <c r="G266" i="9" s="1"/>
  <c r="H266" i="9" s="1"/>
  <c r="J19" i="9"/>
  <c r="M58" i="9"/>
  <c r="J58" i="9"/>
  <c r="O58" i="9"/>
  <c r="N58" i="9"/>
  <c r="L58" i="9"/>
  <c r="K58" i="9"/>
  <c r="I58" i="9"/>
  <c r="F249" i="9"/>
  <c r="G249" i="9" s="1"/>
  <c r="H249" i="9" s="1"/>
  <c r="L249" i="9" s="1"/>
  <c r="M249" i="9" s="1"/>
  <c r="J252" i="9"/>
  <c r="K252" i="9" s="1"/>
  <c r="L252" i="9" s="1"/>
  <c r="M252" i="9" s="1"/>
  <c r="A298" i="9"/>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G427" i="9"/>
  <c r="H427" i="9" s="1"/>
  <c r="J426" i="9"/>
  <c r="K426" i="9" s="1"/>
  <c r="J419" i="9"/>
  <c r="K419" i="9" s="1"/>
  <c r="G413" i="9"/>
  <c r="J421" i="9"/>
  <c r="J418" i="9"/>
  <c r="K418" i="9" s="1"/>
  <c r="G415" i="9"/>
  <c r="G418" i="9"/>
  <c r="H418" i="9" s="1"/>
  <c r="J412" i="9"/>
  <c r="J411" i="9"/>
  <c r="J413" i="9"/>
  <c r="G426" i="9"/>
  <c r="H426" i="9" s="1"/>
  <c r="G412" i="9"/>
  <c r="G411" i="9"/>
  <c r="E68" i="9"/>
  <c r="G93" i="9" s="1"/>
  <c r="H93" i="9" s="1"/>
  <c r="L143" i="9"/>
  <c r="M143" i="9" s="1"/>
  <c r="J301" i="9"/>
  <c r="G307" i="9"/>
  <c r="H307" i="9" s="1"/>
  <c r="G312" i="9"/>
  <c r="G300" i="9"/>
  <c r="G299" i="9"/>
  <c r="G314" i="9"/>
  <c r="H314" i="9" s="1"/>
  <c r="G303" i="9"/>
  <c r="J306" i="9"/>
  <c r="K306" i="9" s="1"/>
  <c r="J303" i="9"/>
  <c r="J309" i="9"/>
  <c r="J299" i="9"/>
  <c r="J312" i="9"/>
  <c r="G306" i="9"/>
  <c r="H306" i="9" s="1"/>
  <c r="G309" i="9"/>
  <c r="G315" i="9"/>
  <c r="H315" i="9" s="1"/>
  <c r="J307" i="9"/>
  <c r="K307" i="9" s="1"/>
  <c r="J300" i="9"/>
  <c r="K278" i="9"/>
  <c r="H273" i="9"/>
  <c r="K283" i="9"/>
  <c r="K273" i="9"/>
  <c r="A242" i="9"/>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H283" i="9"/>
  <c r="H278" i="9"/>
  <c r="L55" i="9"/>
  <c r="I55" i="9"/>
  <c r="N55" i="9"/>
  <c r="J157" i="9"/>
  <c r="K157" i="9" s="1"/>
  <c r="J153" i="9"/>
  <c r="K153" i="9" s="1"/>
  <c r="G157" i="9"/>
  <c r="H157" i="9" s="1"/>
  <c r="G141" i="9"/>
  <c r="J138" i="9"/>
  <c r="K138" i="9" s="1"/>
  <c r="J154" i="9"/>
  <c r="K154" i="9" s="1"/>
  <c r="L154" i="9" s="1"/>
  <c r="M154" i="9" s="1"/>
  <c r="J156" i="9"/>
  <c r="K156" i="9" s="1"/>
  <c r="J135" i="9"/>
  <c r="J133" i="9"/>
  <c r="G133" i="9"/>
  <c r="J140" i="9"/>
  <c r="K140" i="9" s="1"/>
  <c r="J427" i="9"/>
  <c r="K427" i="9" s="1"/>
  <c r="K441" i="9"/>
  <c r="J55" i="9"/>
  <c r="F137" i="9"/>
  <c r="G156" i="9"/>
  <c r="H156" i="9" s="1"/>
  <c r="G419" i="9"/>
  <c r="H419" i="9" s="1"/>
  <c r="G421" i="9"/>
  <c r="H217" i="9"/>
  <c r="A186" i="9"/>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K217" i="9"/>
  <c r="K227" i="9"/>
  <c r="H227" i="9"/>
  <c r="H441" i="9"/>
  <c r="K451" i="9"/>
  <c r="K446" i="9"/>
  <c r="H446" i="9"/>
  <c r="A410" i="9"/>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G138" i="9"/>
  <c r="H138" i="9" s="1"/>
  <c r="G135" i="9"/>
  <c r="G139" i="9"/>
  <c r="H139" i="9" s="1"/>
  <c r="L139" i="9" s="1"/>
  <c r="M139" i="9" s="1"/>
  <c r="G424" i="9"/>
  <c r="J527" i="10"/>
  <c r="G525" i="10"/>
  <c r="J536" i="10"/>
  <c r="G539" i="10"/>
  <c r="H539" i="10" s="1"/>
  <c r="J530" i="10"/>
  <c r="K530" i="10" s="1"/>
  <c r="G523" i="10"/>
  <c r="G530" i="10"/>
  <c r="H530" i="10" s="1"/>
  <c r="J533" i="10"/>
  <c r="J531" i="10"/>
  <c r="K531" i="10" s="1"/>
  <c r="G527" i="10"/>
  <c r="J539" i="10"/>
  <c r="K539" i="10" s="1"/>
  <c r="G524" i="10"/>
  <c r="G538" i="10"/>
  <c r="H538" i="10" s="1"/>
  <c r="G536" i="10"/>
  <c r="J523" i="10"/>
  <c r="J538" i="10"/>
  <c r="K538" i="10" s="1"/>
  <c r="J525" i="10"/>
  <c r="G533" i="10"/>
  <c r="J524" i="10"/>
  <c r="G531" i="10"/>
  <c r="H531" i="10" s="1"/>
  <c r="J91" i="9"/>
  <c r="K91" i="9" s="1"/>
  <c r="G88" i="9"/>
  <c r="H88" i="9" s="1"/>
  <c r="G79" i="9"/>
  <c r="E68" i="10"/>
  <c r="J16" i="10"/>
  <c r="E69" i="10" s="1"/>
  <c r="J94" i="10" s="1"/>
  <c r="K94" i="10" s="1"/>
  <c r="G299" i="10"/>
  <c r="G306" i="10"/>
  <c r="H306" i="10" s="1"/>
  <c r="G307" i="10"/>
  <c r="H307" i="10" s="1"/>
  <c r="G309" i="10"/>
  <c r="J315" i="10"/>
  <c r="K315" i="10" s="1"/>
  <c r="J299" i="10"/>
  <c r="G315" i="10"/>
  <c r="H315" i="10" s="1"/>
  <c r="J301" i="10"/>
  <c r="G312" i="10"/>
  <c r="G301" i="10"/>
  <c r="J307" i="10"/>
  <c r="K307" i="10" s="1"/>
  <c r="G303" i="10"/>
  <c r="J306" i="10"/>
  <c r="K306" i="10" s="1"/>
  <c r="G300" i="10"/>
  <c r="J314" i="10"/>
  <c r="K314" i="10" s="1"/>
  <c r="J303" i="10"/>
  <c r="J309" i="10"/>
  <c r="G314" i="10"/>
  <c r="H314" i="10" s="1"/>
  <c r="J312" i="10"/>
  <c r="J300" i="10"/>
  <c r="G76" i="9"/>
  <c r="J100" i="10"/>
  <c r="K100" i="10" s="1"/>
  <c r="J98" i="10"/>
  <c r="K98" i="10" s="1"/>
  <c r="J99" i="10"/>
  <c r="K99" i="10" s="1"/>
  <c r="G82" i="10"/>
  <c r="H82" i="10" s="1"/>
  <c r="J101" i="10"/>
  <c r="K101" i="10" s="1"/>
  <c r="G84" i="10"/>
  <c r="H84" i="10" s="1"/>
  <c r="J79" i="10"/>
  <c r="G77" i="10"/>
  <c r="G99" i="10"/>
  <c r="H99" i="10" s="1"/>
  <c r="J76" i="10"/>
  <c r="G101" i="10"/>
  <c r="H101" i="10" s="1"/>
  <c r="G79" i="10"/>
  <c r="G76" i="10"/>
  <c r="J88" i="10"/>
  <c r="K88" i="10" s="1"/>
  <c r="J83" i="10"/>
  <c r="K83" i="10" s="1"/>
  <c r="G97" i="10"/>
  <c r="H97" i="10" s="1"/>
  <c r="J82" i="10"/>
  <c r="K82" i="10" s="1"/>
  <c r="G100" i="10"/>
  <c r="H100" i="10" s="1"/>
  <c r="F81" i="10"/>
  <c r="J77" i="10"/>
  <c r="J75" i="10"/>
  <c r="K75" i="10" s="1"/>
  <c r="G75" i="10"/>
  <c r="H75" i="10" s="1"/>
  <c r="J97" i="10"/>
  <c r="K97" i="10" s="1"/>
  <c r="G85" i="10"/>
  <c r="G98" i="10"/>
  <c r="H98" i="10" s="1"/>
  <c r="J84" i="10"/>
  <c r="K84" i="10" s="1"/>
  <c r="H59" i="9"/>
  <c r="J76" i="9"/>
  <c r="J79" i="9"/>
  <c r="O56" i="9"/>
  <c r="J252" i="10"/>
  <c r="K252" i="10" s="1"/>
  <c r="K283" i="10"/>
  <c r="H278" i="10"/>
  <c r="G249" i="10"/>
  <c r="H249" i="10" s="1"/>
  <c r="L249" i="10" s="1"/>
  <c r="M249" i="10" s="1"/>
  <c r="G252" i="10"/>
  <c r="H252" i="10" s="1"/>
  <c r="H273" i="10"/>
  <c r="K273" i="10"/>
  <c r="J83" i="9"/>
  <c r="K83" i="9" s="1"/>
  <c r="G437" i="10"/>
  <c r="H437" i="10" s="1"/>
  <c r="G435" i="10"/>
  <c r="H435" i="10" s="1"/>
  <c r="G433" i="10"/>
  <c r="H433" i="10" s="1"/>
  <c r="J412" i="10"/>
  <c r="J437" i="10"/>
  <c r="K437" i="10" s="1"/>
  <c r="J435" i="10"/>
  <c r="K435" i="10" s="1"/>
  <c r="J433" i="10"/>
  <c r="K433" i="10" s="1"/>
  <c r="J434" i="10"/>
  <c r="K434" i="10" s="1"/>
  <c r="J418" i="10"/>
  <c r="K418" i="10" s="1"/>
  <c r="G420" i="10"/>
  <c r="H420" i="10" s="1"/>
  <c r="J436" i="10"/>
  <c r="K436" i="10" s="1"/>
  <c r="G418" i="10"/>
  <c r="H418" i="10" s="1"/>
  <c r="G436" i="10"/>
  <c r="H436" i="10" s="1"/>
  <c r="G434" i="10"/>
  <c r="H434" i="10" s="1"/>
  <c r="J413" i="10"/>
  <c r="J420" i="10"/>
  <c r="K420" i="10" s="1"/>
  <c r="G419" i="10"/>
  <c r="H419" i="10" s="1"/>
  <c r="J411" i="10"/>
  <c r="G411" i="10"/>
  <c r="E460" i="10"/>
  <c r="J131" i="9"/>
  <c r="J493" i="10"/>
  <c r="K493" i="10" s="1"/>
  <c r="J491" i="10"/>
  <c r="K491" i="10" s="1"/>
  <c r="J489" i="10"/>
  <c r="K489" i="10" s="1"/>
  <c r="G476" i="10"/>
  <c r="H476" i="10" s="1"/>
  <c r="G492" i="10"/>
  <c r="H492" i="10" s="1"/>
  <c r="G490" i="10"/>
  <c r="H490" i="10" s="1"/>
  <c r="J490" i="10"/>
  <c r="K490" i="10" s="1"/>
  <c r="G493" i="10"/>
  <c r="H493" i="10" s="1"/>
  <c r="J485" i="10"/>
  <c r="K485" i="10" s="1"/>
  <c r="J486" i="10"/>
  <c r="K486" i="10" s="1"/>
  <c r="G491" i="10"/>
  <c r="H491" i="10" s="1"/>
  <c r="J492" i="10"/>
  <c r="K492" i="10" s="1"/>
  <c r="J476" i="10"/>
  <c r="K476" i="10" s="1"/>
  <c r="J473" i="10"/>
  <c r="K473" i="10" s="1"/>
  <c r="G489" i="10"/>
  <c r="H489" i="10" s="1"/>
  <c r="L422" i="9"/>
  <c r="M422" i="9" s="1"/>
  <c r="E348" i="10"/>
  <c r="J21" i="10"/>
  <c r="E349" i="10" s="1"/>
  <c r="J380" i="10" s="1"/>
  <c r="K380" i="10" s="1"/>
  <c r="E124" i="10"/>
  <c r="J17" i="10"/>
  <c r="E125" i="10" s="1"/>
  <c r="J149" i="10" s="1"/>
  <c r="K149" i="10" s="1"/>
  <c r="G361" i="10"/>
  <c r="H361" i="10" s="1"/>
  <c r="L361" i="10" s="1"/>
  <c r="M361" i="10" s="1"/>
  <c r="J364" i="10"/>
  <c r="K364" i="10" s="1"/>
  <c r="G364" i="10"/>
  <c r="H364" i="10" s="1"/>
  <c r="G156" i="10"/>
  <c r="H156" i="10" s="1"/>
  <c r="G154" i="10"/>
  <c r="H154" i="10" s="1"/>
  <c r="J154" i="10"/>
  <c r="K154" i="10" s="1"/>
  <c r="G138" i="10"/>
  <c r="H138" i="10" s="1"/>
  <c r="J135" i="10"/>
  <c r="J132" i="10"/>
  <c r="J140" i="10"/>
  <c r="K140" i="10" s="1"/>
  <c r="G135" i="10"/>
  <c r="G140" i="10"/>
  <c r="H140" i="10" s="1"/>
  <c r="J156" i="10"/>
  <c r="K156" i="10" s="1"/>
  <c r="J131" i="10"/>
  <c r="K131" i="10" s="1"/>
  <c r="G132" i="10"/>
  <c r="G141" i="10"/>
  <c r="G155" i="10"/>
  <c r="H155" i="10" s="1"/>
  <c r="J144" i="10"/>
  <c r="K144" i="10" s="1"/>
  <c r="J153" i="10"/>
  <c r="K153" i="10" s="1"/>
  <c r="J139" i="10"/>
  <c r="K139" i="10" s="1"/>
  <c r="G144" i="10"/>
  <c r="H144" i="10" s="1"/>
  <c r="J157" i="10"/>
  <c r="K157" i="10" s="1"/>
  <c r="G133" i="10"/>
  <c r="G157" i="10"/>
  <c r="H157" i="10" s="1"/>
  <c r="J141" i="10"/>
  <c r="F137" i="10"/>
  <c r="G153" i="10"/>
  <c r="H153" i="10" s="1"/>
  <c r="J133" i="10"/>
  <c r="G131" i="10"/>
  <c r="H131" i="10" s="1"/>
  <c r="J155" i="10"/>
  <c r="K155" i="10" s="1"/>
  <c r="J138" i="10"/>
  <c r="K138" i="10" s="1"/>
  <c r="E236" i="10"/>
  <c r="J19" i="10"/>
  <c r="G480" i="10"/>
  <c r="J477" i="10"/>
  <c r="J475" i="10"/>
  <c r="K475" i="10" s="1"/>
  <c r="G471" i="10"/>
  <c r="G468" i="10"/>
  <c r="G482" i="10"/>
  <c r="H482" i="10" s="1"/>
  <c r="J469" i="10"/>
  <c r="J480" i="10"/>
  <c r="J471" i="10"/>
  <c r="G469" i="10"/>
  <c r="J482" i="10"/>
  <c r="K482" i="10" s="1"/>
  <c r="G467" i="10"/>
  <c r="G474" i="10"/>
  <c r="H474" i="10" s="1"/>
  <c r="J467" i="10"/>
  <c r="G483" i="10"/>
  <c r="H483" i="10" s="1"/>
  <c r="J468" i="10"/>
  <c r="G477" i="10"/>
  <c r="J483" i="10"/>
  <c r="K483" i="10" s="1"/>
  <c r="G475" i="10"/>
  <c r="H475" i="10" s="1"/>
  <c r="J474" i="10"/>
  <c r="K474" i="10" s="1"/>
  <c r="E292" i="10"/>
  <c r="G548" i="10"/>
  <c r="H548" i="10" s="1"/>
  <c r="G546" i="10"/>
  <c r="H546" i="10" s="1"/>
  <c r="J532" i="10"/>
  <c r="K532" i="10" s="1"/>
  <c r="G549" i="10"/>
  <c r="H549" i="10" s="1"/>
  <c r="G545" i="10"/>
  <c r="H545" i="10" s="1"/>
  <c r="G547" i="10"/>
  <c r="H547" i="10" s="1"/>
  <c r="G529" i="10"/>
  <c r="H529" i="10" s="1"/>
  <c r="L529" i="10" s="1"/>
  <c r="M529" i="10" s="1"/>
  <c r="G532" i="10"/>
  <c r="H532" i="10" s="1"/>
  <c r="L254" i="10"/>
  <c r="M254" i="10" s="1"/>
  <c r="E404" i="10"/>
  <c r="J22" i="10"/>
  <c r="E405" i="10" s="1"/>
  <c r="J427" i="10" s="1"/>
  <c r="K427" i="10" s="1"/>
  <c r="G371" i="10"/>
  <c r="H371" i="10" s="1"/>
  <c r="J362" i="10"/>
  <c r="K362" i="10" s="1"/>
  <c r="G368" i="10"/>
  <c r="J365" i="10"/>
  <c r="J363" i="10"/>
  <c r="K363" i="10" s="1"/>
  <c r="G356" i="10"/>
  <c r="G370" i="10"/>
  <c r="H370" i="10" s="1"/>
  <c r="G363" i="10"/>
  <c r="H363" i="10" s="1"/>
  <c r="G365" i="10"/>
  <c r="J371" i="10"/>
  <c r="K371" i="10" s="1"/>
  <c r="J359" i="10"/>
  <c r="J370" i="10"/>
  <c r="K370" i="10" s="1"/>
  <c r="J355" i="10"/>
  <c r="G355" i="10"/>
  <c r="J368" i="10"/>
  <c r="J356" i="10"/>
  <c r="J357" i="10"/>
  <c r="G357" i="10"/>
  <c r="G362" i="10"/>
  <c r="H362" i="10" s="1"/>
  <c r="G359" i="10"/>
  <c r="J324" i="10"/>
  <c r="K324" i="10" s="1"/>
  <c r="J322" i="10"/>
  <c r="K322" i="10" s="1"/>
  <c r="J308" i="10"/>
  <c r="K308" i="10" s="1"/>
  <c r="J317" i="10"/>
  <c r="K317" i="10" s="1"/>
  <c r="J323" i="10"/>
  <c r="K323" i="10" s="1"/>
  <c r="G305" i="10"/>
  <c r="H305" i="10" s="1"/>
  <c r="L305" i="10" s="1"/>
  <c r="M305" i="10" s="1"/>
  <c r="G308" i="10"/>
  <c r="H308" i="10" s="1"/>
  <c r="J321" i="10"/>
  <c r="K321" i="10" s="1"/>
  <c r="J318" i="10"/>
  <c r="K318" i="10" s="1"/>
  <c r="H329" i="10"/>
  <c r="J325" i="10"/>
  <c r="K325" i="10" s="1"/>
  <c r="H334" i="10"/>
  <c r="A186" i="10"/>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J58" i="10"/>
  <c r="O58" i="10"/>
  <c r="N58" i="10"/>
  <c r="M58" i="10"/>
  <c r="L58" i="10"/>
  <c r="H58" i="10"/>
  <c r="G259" i="10"/>
  <c r="H259" i="10" s="1"/>
  <c r="J250" i="10"/>
  <c r="K250" i="10" s="1"/>
  <c r="G243" i="10"/>
  <c r="G250" i="10"/>
  <c r="H250" i="10" s="1"/>
  <c r="J259" i="10"/>
  <c r="K259" i="10" s="1"/>
  <c r="J251" i="10"/>
  <c r="K251" i="10" s="1"/>
  <c r="G251" i="10"/>
  <c r="H251" i="10" s="1"/>
  <c r="J256" i="10"/>
  <c r="J253" i="10"/>
  <c r="J258" i="10"/>
  <c r="K258" i="10" s="1"/>
  <c r="G256" i="10"/>
  <c r="G253" i="10"/>
  <c r="J245" i="10"/>
  <c r="G245" i="10"/>
  <c r="J244" i="10"/>
  <c r="G244" i="10"/>
  <c r="J243" i="10"/>
  <c r="G247" i="10"/>
  <c r="G258" i="10"/>
  <c r="H258" i="10" s="1"/>
  <c r="J247" i="10"/>
  <c r="O57" i="10"/>
  <c r="N57" i="10"/>
  <c r="L57" i="10"/>
  <c r="K57" i="10"/>
  <c r="J57" i="10"/>
  <c r="I57" i="10"/>
  <c r="H57" i="10"/>
  <c r="H385" i="10"/>
  <c r="A354" i="10"/>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A396" i="10" s="1"/>
  <c r="A397" i="10" s="1"/>
  <c r="K395" i="10"/>
  <c r="K390" i="10"/>
  <c r="H390" i="10"/>
  <c r="K385" i="10"/>
  <c r="M57" i="10"/>
  <c r="N60" i="10"/>
  <c r="M60" i="10"/>
  <c r="K60" i="10"/>
  <c r="J60" i="10"/>
  <c r="I60" i="10"/>
  <c r="H60" i="10"/>
  <c r="H395" i="10"/>
  <c r="L60" i="10"/>
  <c r="A74" i="10"/>
  <c r="L255" i="10"/>
  <c r="M255" i="10" s="1"/>
  <c r="J212" i="10"/>
  <c r="K212" i="10" s="1"/>
  <c r="J210" i="10"/>
  <c r="K210" i="10" s="1"/>
  <c r="J196" i="10"/>
  <c r="K196" i="10" s="1"/>
  <c r="G196" i="10"/>
  <c r="H196" i="10" s="1"/>
  <c r="G212" i="10"/>
  <c r="H212" i="10" s="1"/>
  <c r="J206" i="10"/>
  <c r="K206" i="10" s="1"/>
  <c r="J209" i="10"/>
  <c r="K209" i="10" s="1"/>
  <c r="J213" i="10"/>
  <c r="K213" i="10" s="1"/>
  <c r="G210" i="10"/>
  <c r="H210" i="10" s="1"/>
  <c r="G213" i="10"/>
  <c r="H213" i="10" s="1"/>
  <c r="G191" i="10"/>
  <c r="J197" i="10"/>
  <c r="A466" i="10"/>
  <c r="A467" i="10" s="1"/>
  <c r="A468" i="10" s="1"/>
  <c r="A469" i="10" s="1"/>
  <c r="A470" i="10" s="1"/>
  <c r="A471" i="10" s="1"/>
  <c r="A472" i="10" s="1"/>
  <c r="A473" i="10" s="1"/>
  <c r="A474" i="10" s="1"/>
  <c r="A475" i="10" s="1"/>
  <c r="A476" i="10" s="1"/>
  <c r="A477" i="10" s="1"/>
  <c r="A478" i="10" s="1"/>
  <c r="A479" i="10" s="1"/>
  <c r="A480" i="10" s="1"/>
  <c r="A481" i="10" s="1"/>
  <c r="A482" i="10" s="1"/>
  <c r="A483" i="10" s="1"/>
  <c r="A484" i="10" s="1"/>
  <c r="A485" i="10" s="1"/>
  <c r="A486" i="10" s="1"/>
  <c r="A487" i="10" s="1"/>
  <c r="A488" i="10" s="1"/>
  <c r="A489" i="10" s="1"/>
  <c r="A490" i="10" s="1"/>
  <c r="A491" i="10" s="1"/>
  <c r="A492" i="10" s="1"/>
  <c r="A493" i="10" s="1"/>
  <c r="A494" i="10" s="1"/>
  <c r="A495" i="10" s="1"/>
  <c r="A496" i="10" s="1"/>
  <c r="A497" i="10" s="1"/>
  <c r="A498" i="10" s="1"/>
  <c r="A499" i="10" s="1"/>
  <c r="A500" i="10" s="1"/>
  <c r="A501" i="10" s="1"/>
  <c r="A502" i="10" s="1"/>
  <c r="A503" i="10" s="1"/>
  <c r="A504" i="10" s="1"/>
  <c r="A505" i="10" s="1"/>
  <c r="A506" i="10" s="1"/>
  <c r="A507" i="10" s="1"/>
  <c r="A508" i="10" s="1"/>
  <c r="A509" i="10" s="1"/>
  <c r="G209" i="10"/>
  <c r="H209" i="10" s="1"/>
  <c r="O59" i="10"/>
  <c r="I59" i="10"/>
  <c r="H59" i="10"/>
  <c r="G421" i="10"/>
  <c r="M59" i="10"/>
  <c r="J211" i="10"/>
  <c r="K211" i="10" s="1"/>
  <c r="L211" i="10" s="1"/>
  <c r="M211" i="10" s="1"/>
  <c r="G194" i="10"/>
  <c r="H194" i="10" s="1"/>
  <c r="G187" i="10"/>
  <c r="G202" i="10"/>
  <c r="H202" i="10" s="1"/>
  <c r="J194" i="10"/>
  <c r="K194" i="10" s="1"/>
  <c r="J189" i="10"/>
  <c r="J191" i="10"/>
  <c r="J188" i="10"/>
  <c r="L431" i="10"/>
  <c r="M431" i="10" s="1"/>
  <c r="G189" i="10"/>
  <c r="J195" i="10"/>
  <c r="K195" i="10" s="1"/>
  <c r="K334" i="10"/>
  <c r="G139" i="10"/>
  <c r="H139" i="10" s="1"/>
  <c r="A410" i="10"/>
  <c r="A411" i="10" s="1"/>
  <c r="A412" i="10" s="1"/>
  <c r="A413" i="10" s="1"/>
  <c r="A414" i="10" s="1"/>
  <c r="A415" i="10" s="1"/>
  <c r="A416" i="10" s="1"/>
  <c r="A417" i="10" s="1"/>
  <c r="A418" i="10" s="1"/>
  <c r="A419" i="10" s="1"/>
  <c r="A420" i="10" s="1"/>
  <c r="A421" i="10" s="1"/>
  <c r="A422" i="10" s="1"/>
  <c r="A423" i="10" s="1"/>
  <c r="A424" i="10" s="1"/>
  <c r="A425" i="10" s="1"/>
  <c r="A426" i="10" s="1"/>
  <c r="A427" i="10" s="1"/>
  <c r="A428" i="10" s="1"/>
  <c r="A429" i="10" s="1"/>
  <c r="A430" i="10" s="1"/>
  <c r="A431" i="10" s="1"/>
  <c r="A432" i="10" s="1"/>
  <c r="A433" i="10" s="1"/>
  <c r="A434" i="10" s="1"/>
  <c r="A435" i="10" s="1"/>
  <c r="A436" i="10" s="1"/>
  <c r="A437" i="10" s="1"/>
  <c r="A438" i="10" s="1"/>
  <c r="A439" i="10" s="1"/>
  <c r="A440" i="10" s="1"/>
  <c r="A441" i="10" s="1"/>
  <c r="A442" i="10" s="1"/>
  <c r="A443" i="10" s="1"/>
  <c r="A444" i="10" s="1"/>
  <c r="A445" i="10" s="1"/>
  <c r="A446" i="10" s="1"/>
  <c r="A447" i="10" s="1"/>
  <c r="A448" i="10" s="1"/>
  <c r="A449" i="10" s="1"/>
  <c r="A450" i="10" s="1"/>
  <c r="A451" i="10" s="1"/>
  <c r="A452" i="10" s="1"/>
  <c r="A453" i="10" s="1"/>
  <c r="G200" i="10"/>
  <c r="G203" i="10"/>
  <c r="H203" i="10" s="1"/>
  <c r="G83" i="10"/>
  <c r="H83" i="10" s="1"/>
  <c r="J85" i="10"/>
  <c r="G88" i="10"/>
  <c r="H88" i="10" s="1"/>
  <c r="L319" i="10"/>
  <c r="M319" i="10" s="1"/>
  <c r="L423" i="10"/>
  <c r="M423" i="10" s="1"/>
  <c r="H283" i="10"/>
  <c r="K278" i="10"/>
  <c r="H558" i="10"/>
  <c r="H339" i="10"/>
  <c r="G412" i="10"/>
  <c r="G415" i="10"/>
  <c r="J419" i="10"/>
  <c r="K419" i="10" s="1"/>
  <c r="J421" i="10"/>
  <c r="G424" i="10"/>
  <c r="K339" i="10"/>
  <c r="A298" i="10"/>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G413" i="10"/>
  <c r="J415" i="10"/>
  <c r="J424" i="10"/>
  <c r="L329" i="10" l="1"/>
  <c r="K697" i="2"/>
  <c r="L480" i="7"/>
  <c r="M480" i="7" s="1"/>
  <c r="L361" i="4"/>
  <c r="M361" i="4" s="1"/>
  <c r="K493" i="3"/>
  <c r="L493" i="3" s="1"/>
  <c r="M493" i="3" s="1"/>
  <c r="K584" i="3"/>
  <c r="K742" i="4"/>
  <c r="L742" i="4" s="1"/>
  <c r="M742" i="4" s="1"/>
  <c r="K686" i="2"/>
  <c r="L818" i="8"/>
  <c r="M818" i="8" s="1"/>
  <c r="L817" i="10"/>
  <c r="M817" i="10" s="1"/>
  <c r="L771" i="10"/>
  <c r="M771" i="10" s="1"/>
  <c r="L679" i="8"/>
  <c r="M679" i="8" s="1"/>
  <c r="L633" i="10"/>
  <c r="M633" i="10" s="1"/>
  <c r="L588" i="10"/>
  <c r="M588" i="10" s="1"/>
  <c r="L614" i="9"/>
  <c r="M614" i="9" s="1"/>
  <c r="L771" i="8"/>
  <c r="M771" i="8" s="1"/>
  <c r="L308" i="6"/>
  <c r="M308" i="6" s="1"/>
  <c r="L526" i="5"/>
  <c r="M526" i="5" s="1"/>
  <c r="L614" i="5"/>
  <c r="M614" i="5" s="1"/>
  <c r="L522" i="5"/>
  <c r="M522" i="5" s="1"/>
  <c r="L613" i="5"/>
  <c r="M613" i="5" s="1"/>
  <c r="L474" i="5"/>
  <c r="M474" i="5" s="1"/>
  <c r="L730" i="4"/>
  <c r="M730" i="4" s="1"/>
  <c r="L634" i="4"/>
  <c r="M634" i="4" s="1"/>
  <c r="L818" i="4"/>
  <c r="M818" i="4" s="1"/>
  <c r="L726" i="4"/>
  <c r="M726" i="4" s="1"/>
  <c r="L787" i="4"/>
  <c r="M787" i="4" s="1"/>
  <c r="K834" i="4"/>
  <c r="L834" i="4" s="1"/>
  <c r="M834" i="4" s="1"/>
  <c r="L788" i="4"/>
  <c r="M788" i="4" s="1"/>
  <c r="L627" i="3"/>
  <c r="M627" i="3" s="1"/>
  <c r="L480" i="3"/>
  <c r="M480" i="3" s="1"/>
  <c r="L651" i="2"/>
  <c r="M651" i="2" s="1"/>
  <c r="L249" i="2"/>
  <c r="M249" i="2" s="1"/>
  <c r="L651" i="10"/>
  <c r="M651" i="10" s="1"/>
  <c r="L638" i="10"/>
  <c r="M638" i="10" s="1"/>
  <c r="L634" i="10"/>
  <c r="M634" i="10" s="1"/>
  <c r="L787" i="10"/>
  <c r="M787" i="10" s="1"/>
  <c r="L835" i="10"/>
  <c r="M835" i="10" s="1"/>
  <c r="L579" i="10"/>
  <c r="M579" i="10" s="1"/>
  <c r="L789" i="10"/>
  <c r="M789" i="10" s="1"/>
  <c r="L647" i="10"/>
  <c r="M647" i="10" s="1"/>
  <c r="L603" i="10"/>
  <c r="M603" i="10" s="1"/>
  <c r="L772" i="10"/>
  <c r="M772" i="10" s="1"/>
  <c r="L725" i="10"/>
  <c r="M725" i="10" s="1"/>
  <c r="L696" i="10"/>
  <c r="M696" i="10" s="1"/>
  <c r="L474" i="9"/>
  <c r="M474" i="9" s="1"/>
  <c r="L475" i="9"/>
  <c r="M475" i="9" s="1"/>
  <c r="L629" i="9"/>
  <c r="M629" i="9" s="1"/>
  <c r="L789" i="8"/>
  <c r="M789" i="8" s="1"/>
  <c r="L834" i="8"/>
  <c r="M834" i="8" s="1"/>
  <c r="L831" i="8"/>
  <c r="M831" i="8" s="1"/>
  <c r="L680" i="8"/>
  <c r="M680" i="8" s="1"/>
  <c r="L678" i="8"/>
  <c r="M678" i="8" s="1"/>
  <c r="L671" i="8"/>
  <c r="M671" i="8" s="1"/>
  <c r="L638" i="8"/>
  <c r="M638" i="8" s="1"/>
  <c r="L586" i="8"/>
  <c r="M586" i="8" s="1"/>
  <c r="L605" i="8"/>
  <c r="M605" i="8" s="1"/>
  <c r="L647" i="6"/>
  <c r="M647" i="6" s="1"/>
  <c r="L696" i="6"/>
  <c r="M696" i="6" s="1"/>
  <c r="L649" i="6"/>
  <c r="M649" i="6" s="1"/>
  <c r="H675" i="6"/>
  <c r="L684" i="6"/>
  <c r="M684" i="6" s="1"/>
  <c r="L680" i="6"/>
  <c r="M680" i="6" s="1"/>
  <c r="L604" i="6"/>
  <c r="M604" i="6" s="1"/>
  <c r="L592" i="6"/>
  <c r="M592" i="6" s="1"/>
  <c r="L579" i="6"/>
  <c r="M579" i="6" s="1"/>
  <c r="L818" i="6"/>
  <c r="M818" i="6" s="1"/>
  <c r="L651" i="6"/>
  <c r="M651" i="6" s="1"/>
  <c r="L587" i="6"/>
  <c r="M587" i="6" s="1"/>
  <c r="L633" i="6"/>
  <c r="M633" i="6" s="1"/>
  <c r="L835" i="6"/>
  <c r="M835" i="6" s="1"/>
  <c r="H721" i="6"/>
  <c r="H583" i="6"/>
  <c r="L725" i="6"/>
  <c r="M725" i="6" s="1"/>
  <c r="L633" i="8"/>
  <c r="M633" i="8" s="1"/>
  <c r="L724" i="6"/>
  <c r="M724" i="6" s="1"/>
  <c r="L608" i="3"/>
  <c r="M608" i="3" s="1"/>
  <c r="L613" i="7"/>
  <c r="M613" i="7" s="1"/>
  <c r="H638" i="6"/>
  <c r="L638" i="6" s="1"/>
  <c r="M638" i="6" s="1"/>
  <c r="L817" i="6"/>
  <c r="M817" i="6" s="1"/>
  <c r="L634" i="8"/>
  <c r="M634" i="8" s="1"/>
  <c r="L771" i="6"/>
  <c r="M771" i="6" s="1"/>
  <c r="L816" i="6"/>
  <c r="M816" i="6" s="1"/>
  <c r="L203" i="10"/>
  <c r="M203" i="10" s="1"/>
  <c r="N203" i="10" s="1"/>
  <c r="L730" i="6"/>
  <c r="M730" i="6" s="1"/>
  <c r="L568" i="7"/>
  <c r="M568" i="7" s="1"/>
  <c r="L726" i="6"/>
  <c r="M726" i="6" s="1"/>
  <c r="L474" i="7"/>
  <c r="M474" i="7" s="1"/>
  <c r="L632" i="6"/>
  <c r="M632" i="6" s="1"/>
  <c r="L632" i="8"/>
  <c r="M632" i="8" s="1"/>
  <c r="I193" i="6"/>
  <c r="L726" i="8"/>
  <c r="M726" i="8" s="1"/>
  <c r="L567" i="5"/>
  <c r="M567" i="5" s="1"/>
  <c r="L588" i="6"/>
  <c r="M588" i="6" s="1"/>
  <c r="L592" i="10"/>
  <c r="M592" i="10" s="1"/>
  <c r="L568" i="5"/>
  <c r="M568" i="5" s="1"/>
  <c r="L587" i="10"/>
  <c r="M587" i="10" s="1"/>
  <c r="L730" i="10"/>
  <c r="M730" i="10" s="1"/>
  <c r="L724" i="10"/>
  <c r="M724" i="10" s="1"/>
  <c r="L726" i="10"/>
  <c r="M726" i="10" s="1"/>
  <c r="L526" i="9"/>
  <c r="M526" i="9" s="1"/>
  <c r="L612" i="9"/>
  <c r="M612" i="9" s="1"/>
  <c r="L613" i="9"/>
  <c r="M613" i="9" s="1"/>
  <c r="L522" i="9"/>
  <c r="M522" i="9" s="1"/>
  <c r="L725" i="8"/>
  <c r="M725" i="8" s="1"/>
  <c r="L612" i="7"/>
  <c r="M612" i="7" s="1"/>
  <c r="L770" i="6"/>
  <c r="M770" i="6" s="1"/>
  <c r="L634" i="6"/>
  <c r="M634" i="6" s="1"/>
  <c r="K693" i="6"/>
  <c r="K833" i="4"/>
  <c r="L833" i="4" s="1"/>
  <c r="M833" i="4" s="1"/>
  <c r="K581" i="5"/>
  <c r="L833" i="6"/>
  <c r="M833" i="6" s="1"/>
  <c r="L602" i="4"/>
  <c r="M602" i="4" s="1"/>
  <c r="K693" i="8"/>
  <c r="L693" i="8" s="1"/>
  <c r="M693" i="8" s="1"/>
  <c r="K537" i="5"/>
  <c r="L537" i="5" s="1"/>
  <c r="M537" i="5" s="1"/>
  <c r="K581" i="3"/>
  <c r="L210" i="1"/>
  <c r="M210" i="1" s="1"/>
  <c r="L831" i="4"/>
  <c r="M831" i="4" s="1"/>
  <c r="K649" i="10"/>
  <c r="L649" i="10" s="1"/>
  <c r="M649" i="10" s="1"/>
  <c r="K491" i="7"/>
  <c r="L491" i="7" s="1"/>
  <c r="M491" i="7" s="1"/>
  <c r="L603" i="8"/>
  <c r="M603" i="8" s="1"/>
  <c r="K740" i="8"/>
  <c r="L567" i="9"/>
  <c r="M567" i="9" s="1"/>
  <c r="L480" i="9"/>
  <c r="M480" i="9" s="1"/>
  <c r="L476" i="9"/>
  <c r="M476" i="9" s="1"/>
  <c r="L772" i="6"/>
  <c r="M772" i="6" s="1"/>
  <c r="L553" i="8"/>
  <c r="H770" i="2"/>
  <c r="H248" i="2"/>
  <c r="L766" i="4"/>
  <c r="M766" i="4" s="1"/>
  <c r="L629" i="2"/>
  <c r="M629" i="2" s="1"/>
  <c r="L726" i="2"/>
  <c r="M726" i="2" s="1"/>
  <c r="L249" i="4"/>
  <c r="M249" i="4" s="1"/>
  <c r="L517" i="1"/>
  <c r="M517" i="1" s="1"/>
  <c r="L680" i="2"/>
  <c r="M680" i="2" s="1"/>
  <c r="L467" i="3"/>
  <c r="M467" i="3" s="1"/>
  <c r="L371" i="4"/>
  <c r="M371" i="4" s="1"/>
  <c r="N371" i="4" s="1"/>
  <c r="L526" i="1"/>
  <c r="M526" i="1" s="1"/>
  <c r="L812" i="4"/>
  <c r="M812" i="4" s="1"/>
  <c r="H776" i="2"/>
  <c r="H629" i="8"/>
  <c r="L614" i="3"/>
  <c r="M614" i="3" s="1"/>
  <c r="G482" i="7"/>
  <c r="H482" i="7" s="1"/>
  <c r="G485" i="7"/>
  <c r="H485" i="7" s="1"/>
  <c r="G486" i="7"/>
  <c r="H486" i="7" s="1"/>
  <c r="L538" i="3"/>
  <c r="M538" i="3" s="1"/>
  <c r="G429" i="9"/>
  <c r="H429" i="9" s="1"/>
  <c r="L429" i="9" s="1"/>
  <c r="M429" i="9" s="1"/>
  <c r="G373" i="9"/>
  <c r="H373" i="9" s="1"/>
  <c r="G262" i="9"/>
  <c r="H262" i="9" s="1"/>
  <c r="G261" i="7"/>
  <c r="H261" i="7" s="1"/>
  <c r="G205" i="9"/>
  <c r="H205" i="9" s="1"/>
  <c r="L205" i="9" s="1"/>
  <c r="M205" i="9" s="1"/>
  <c r="G150" i="9"/>
  <c r="H150" i="9" s="1"/>
  <c r="L150" i="9" s="1"/>
  <c r="M150" i="9" s="1"/>
  <c r="G94" i="9"/>
  <c r="H94" i="9" s="1"/>
  <c r="L581" i="5"/>
  <c r="M581" i="5" s="1"/>
  <c r="L490" i="7"/>
  <c r="M490" i="7" s="1"/>
  <c r="L629" i="5"/>
  <c r="M629" i="5" s="1"/>
  <c r="G317" i="7"/>
  <c r="H317" i="7" s="1"/>
  <c r="G374" i="7"/>
  <c r="H374" i="7" s="1"/>
  <c r="L374" i="7" s="1"/>
  <c r="M374" i="7" s="1"/>
  <c r="G430" i="9"/>
  <c r="H430" i="9" s="1"/>
  <c r="G373" i="5"/>
  <c r="H373" i="5" s="1"/>
  <c r="L373" i="5" s="1"/>
  <c r="M373" i="5" s="1"/>
  <c r="G318" i="5"/>
  <c r="H318" i="5" s="1"/>
  <c r="G149" i="7"/>
  <c r="H149" i="7" s="1"/>
  <c r="L537" i="7"/>
  <c r="M537" i="7" s="1"/>
  <c r="G262" i="5"/>
  <c r="H262" i="5" s="1"/>
  <c r="G482" i="5"/>
  <c r="H482" i="5" s="1"/>
  <c r="G486" i="5"/>
  <c r="H486" i="5" s="1"/>
  <c r="G485" i="5"/>
  <c r="H485" i="5" s="1"/>
  <c r="G93" i="7"/>
  <c r="H93" i="7" s="1"/>
  <c r="L93" i="7" s="1"/>
  <c r="M93" i="7" s="1"/>
  <c r="L99" i="3"/>
  <c r="M99" i="3" s="1"/>
  <c r="G261" i="9"/>
  <c r="H261" i="9" s="1"/>
  <c r="G318" i="7"/>
  <c r="H318" i="7" s="1"/>
  <c r="G261" i="5"/>
  <c r="H261" i="5" s="1"/>
  <c r="L628" i="5"/>
  <c r="M628" i="5" s="1"/>
  <c r="L539" i="7"/>
  <c r="M539" i="7" s="1"/>
  <c r="G317" i="5"/>
  <c r="H317" i="5" s="1"/>
  <c r="L491" i="9"/>
  <c r="M491" i="9" s="1"/>
  <c r="F528" i="9"/>
  <c r="F733" i="8"/>
  <c r="F193" i="2"/>
  <c r="I193" i="2"/>
  <c r="F529" i="2"/>
  <c r="G529" i="2" s="1"/>
  <c r="H529" i="2" s="1"/>
  <c r="I529" i="2"/>
  <c r="J529" i="2" s="1"/>
  <c r="K529" i="2" s="1"/>
  <c r="L140" i="3"/>
  <c r="M140" i="3" s="1"/>
  <c r="J187" i="2"/>
  <c r="I417" i="1"/>
  <c r="J417" i="1" s="1"/>
  <c r="K417" i="1" s="1"/>
  <c r="F417" i="1"/>
  <c r="L373" i="7"/>
  <c r="M373" i="7" s="1"/>
  <c r="L553" i="10"/>
  <c r="L246" i="6"/>
  <c r="M246" i="6" s="1"/>
  <c r="L638" i="4"/>
  <c r="M638" i="4" s="1"/>
  <c r="L629" i="4"/>
  <c r="M629" i="4" s="1"/>
  <c r="L772" i="4"/>
  <c r="M772" i="4" s="1"/>
  <c r="H675" i="4"/>
  <c r="L675" i="4" s="1"/>
  <c r="M675" i="4" s="1"/>
  <c r="L680" i="4"/>
  <c r="M680" i="4" s="1"/>
  <c r="H732" i="4"/>
  <c r="L592" i="4"/>
  <c r="M592" i="4" s="1"/>
  <c r="L471" i="3"/>
  <c r="M471" i="3" s="1"/>
  <c r="H517" i="5"/>
  <c r="L476" i="3"/>
  <c r="M476" i="3" s="1"/>
  <c r="L568" i="3"/>
  <c r="M568" i="3" s="1"/>
  <c r="L144" i="2"/>
  <c r="M144" i="2" s="1"/>
  <c r="K595" i="2"/>
  <c r="L595" i="2" s="1"/>
  <c r="M595" i="2" s="1"/>
  <c r="N595" i="2" s="1"/>
  <c r="L597" i="2"/>
  <c r="M597" i="2" s="1"/>
  <c r="H513" i="1"/>
  <c r="L513" i="1" s="1"/>
  <c r="M513" i="1" s="1"/>
  <c r="H517" i="3"/>
  <c r="L517" i="3" s="1"/>
  <c r="M517" i="3" s="1"/>
  <c r="F575" i="9"/>
  <c r="F825" i="10"/>
  <c r="L441" i="7"/>
  <c r="F732" i="10"/>
  <c r="H732" i="10" s="1"/>
  <c r="L252" i="8"/>
  <c r="M252" i="8" s="1"/>
  <c r="F574" i="9"/>
  <c r="F778" i="4"/>
  <c r="L210" i="10"/>
  <c r="M210" i="10" s="1"/>
  <c r="L150" i="2"/>
  <c r="M150" i="2" s="1"/>
  <c r="H584" i="2"/>
  <c r="H594" i="4"/>
  <c r="L251" i="6"/>
  <c r="M251" i="6" s="1"/>
  <c r="F686" i="8"/>
  <c r="L98" i="2"/>
  <c r="M98" i="2" s="1"/>
  <c r="F574" i="5"/>
  <c r="L306" i="6"/>
  <c r="M306" i="6" s="1"/>
  <c r="F824" i="10"/>
  <c r="K789" i="4"/>
  <c r="L789" i="4" s="1"/>
  <c r="M789" i="4" s="1"/>
  <c r="K492" i="1"/>
  <c r="L492" i="1" s="1"/>
  <c r="M492" i="1" s="1"/>
  <c r="K538" i="9"/>
  <c r="L538" i="9" s="1"/>
  <c r="M538" i="9" s="1"/>
  <c r="L493" i="7"/>
  <c r="M493" i="7" s="1"/>
  <c r="L742" i="6"/>
  <c r="M742" i="6" s="1"/>
  <c r="L585" i="5"/>
  <c r="M585" i="5" s="1"/>
  <c r="L630" i="3"/>
  <c r="M630" i="3" s="1"/>
  <c r="L539" i="5"/>
  <c r="M539" i="5" s="1"/>
  <c r="K492" i="3"/>
  <c r="L492" i="3" s="1"/>
  <c r="M492" i="3" s="1"/>
  <c r="K493" i="5"/>
  <c r="L493" i="5" s="1"/>
  <c r="M493" i="5" s="1"/>
  <c r="L696" i="4"/>
  <c r="M696" i="4" s="1"/>
  <c r="K741" i="4"/>
  <c r="L741" i="4" s="1"/>
  <c r="M741" i="4" s="1"/>
  <c r="K741" i="10"/>
  <c r="L741" i="10" s="1"/>
  <c r="M741" i="10" s="1"/>
  <c r="K787" i="8"/>
  <c r="L787" i="8" s="1"/>
  <c r="M787" i="8" s="1"/>
  <c r="L650" i="10"/>
  <c r="M650" i="10" s="1"/>
  <c r="L604" i="4"/>
  <c r="M604" i="4" s="1"/>
  <c r="L602" i="10"/>
  <c r="M602" i="10" s="1"/>
  <c r="K490" i="9"/>
  <c r="L604" i="10"/>
  <c r="M604" i="10" s="1"/>
  <c r="L650" i="8"/>
  <c r="M650" i="8" s="1"/>
  <c r="L650" i="4"/>
  <c r="M650" i="4" s="1"/>
  <c r="L650" i="2"/>
  <c r="M650" i="2" s="1"/>
  <c r="L628" i="7"/>
  <c r="M628" i="7" s="1"/>
  <c r="L832" i="6"/>
  <c r="M832" i="6" s="1"/>
  <c r="K648" i="2"/>
  <c r="K786" i="6"/>
  <c r="L786" i="6" s="1"/>
  <c r="M786" i="6" s="1"/>
  <c r="L786" i="10"/>
  <c r="M786" i="10" s="1"/>
  <c r="K647" i="2"/>
  <c r="L647" i="2" s="1"/>
  <c r="M647" i="2" s="1"/>
  <c r="K535" i="5"/>
  <c r="L535" i="5" s="1"/>
  <c r="M535" i="5" s="1"/>
  <c r="L535" i="7"/>
  <c r="M535" i="7" s="1"/>
  <c r="L693" i="6"/>
  <c r="M693" i="6" s="1"/>
  <c r="L489" i="5"/>
  <c r="M489" i="5" s="1"/>
  <c r="K601" i="6"/>
  <c r="L601" i="6" s="1"/>
  <c r="M601" i="6" s="1"/>
  <c r="L329" i="2"/>
  <c r="L419" i="9"/>
  <c r="M419" i="9" s="1"/>
  <c r="L532" i="8"/>
  <c r="M532" i="8" s="1"/>
  <c r="K395" i="6"/>
  <c r="H136" i="2"/>
  <c r="L475" i="8"/>
  <c r="M475" i="8" s="1"/>
  <c r="L84" i="4"/>
  <c r="M84" i="4" s="1"/>
  <c r="H809" i="2"/>
  <c r="H814" i="2" s="1"/>
  <c r="L196" i="8"/>
  <c r="M196" i="8" s="1"/>
  <c r="L155" i="2"/>
  <c r="M155" i="2" s="1"/>
  <c r="J193" i="4"/>
  <c r="K193" i="4" s="1"/>
  <c r="K785" i="4"/>
  <c r="L785" i="4" s="1"/>
  <c r="M785" i="4" s="1"/>
  <c r="L786" i="4"/>
  <c r="M786" i="4" s="1"/>
  <c r="L695" i="4"/>
  <c r="M695" i="4" s="1"/>
  <c r="L648" i="10"/>
  <c r="M648" i="10" s="1"/>
  <c r="K833" i="2"/>
  <c r="L833" i="2" s="1"/>
  <c r="M833" i="2" s="1"/>
  <c r="L739" i="4"/>
  <c r="M739" i="4" s="1"/>
  <c r="K833" i="10"/>
  <c r="L833" i="10" s="1"/>
  <c r="M833" i="10" s="1"/>
  <c r="K739" i="8"/>
  <c r="L739" i="8" s="1"/>
  <c r="M739" i="8" s="1"/>
  <c r="K583" i="9"/>
  <c r="L583" i="9" s="1"/>
  <c r="M583" i="9" s="1"/>
  <c r="L832" i="4"/>
  <c r="M832" i="4" s="1"/>
  <c r="K536" i="7"/>
  <c r="L536" i="7" s="1"/>
  <c r="M536" i="7" s="1"/>
  <c r="L378" i="2"/>
  <c r="M378" i="2" s="1"/>
  <c r="L489" i="7"/>
  <c r="M489" i="7" s="1"/>
  <c r="L740" i="8"/>
  <c r="M740" i="8" s="1"/>
  <c r="K491" i="3"/>
  <c r="L491" i="3" s="1"/>
  <c r="M491" i="3" s="1"/>
  <c r="K583" i="3"/>
  <c r="L583" i="3" s="1"/>
  <c r="M583" i="3" s="1"/>
  <c r="L693" i="4"/>
  <c r="M693" i="4" s="1"/>
  <c r="K647" i="8"/>
  <c r="L647" i="8" s="1"/>
  <c r="M647" i="8" s="1"/>
  <c r="L490" i="1"/>
  <c r="M490" i="1" s="1"/>
  <c r="K693" i="10"/>
  <c r="L693" i="10" s="1"/>
  <c r="M693" i="10" s="1"/>
  <c r="L266" i="2"/>
  <c r="M266" i="2" s="1"/>
  <c r="L583" i="5"/>
  <c r="M583" i="5" s="1"/>
  <c r="L648" i="4"/>
  <c r="M648" i="4" s="1"/>
  <c r="L536" i="9"/>
  <c r="M536" i="9" s="1"/>
  <c r="L582" i="5"/>
  <c r="M582" i="5" s="1"/>
  <c r="G193" i="4"/>
  <c r="H193" i="4" s="1"/>
  <c r="K603" i="6"/>
  <c r="L603" i="6" s="1"/>
  <c r="M603" i="6" s="1"/>
  <c r="L694" i="8"/>
  <c r="M694" i="8" s="1"/>
  <c r="L537" i="9"/>
  <c r="M537" i="9" s="1"/>
  <c r="L742" i="10"/>
  <c r="M742" i="10" s="1"/>
  <c r="L740" i="10"/>
  <c r="M740" i="10" s="1"/>
  <c r="L717" i="10"/>
  <c r="M717" i="10" s="1"/>
  <c r="K601" i="10"/>
  <c r="L601" i="10" s="1"/>
  <c r="M601" i="10" s="1"/>
  <c r="J193" i="10"/>
  <c r="K193" i="10" s="1"/>
  <c r="I815" i="10"/>
  <c r="I769" i="10"/>
  <c r="J373" i="10"/>
  <c r="K373" i="10" s="1"/>
  <c r="L373" i="10" s="1"/>
  <c r="M373" i="10" s="1"/>
  <c r="F585" i="10"/>
  <c r="G585" i="10" s="1"/>
  <c r="H585" i="10" s="1"/>
  <c r="F631" i="10"/>
  <c r="G631" i="10" s="1"/>
  <c r="H631" i="10" s="1"/>
  <c r="L684" i="10"/>
  <c r="M684" i="10" s="1"/>
  <c r="L694" i="10"/>
  <c r="M694" i="10" s="1"/>
  <c r="L679" i="10"/>
  <c r="M679" i="10" s="1"/>
  <c r="L680" i="10"/>
  <c r="M680" i="10" s="1"/>
  <c r="L671" i="10"/>
  <c r="M671" i="10" s="1"/>
  <c r="I723" i="10"/>
  <c r="I677" i="10"/>
  <c r="L831" i="10"/>
  <c r="M831" i="10" s="1"/>
  <c r="G193" i="10"/>
  <c r="H193" i="10" s="1"/>
  <c r="F815" i="10"/>
  <c r="F769" i="10"/>
  <c r="F723" i="10"/>
  <c r="G723" i="10" s="1"/>
  <c r="H723" i="10" s="1"/>
  <c r="F677" i="10"/>
  <c r="G677" i="10" s="1"/>
  <c r="H677" i="10" s="1"/>
  <c r="L818" i="10"/>
  <c r="M818" i="10" s="1"/>
  <c r="L788" i="10"/>
  <c r="M788" i="10" s="1"/>
  <c r="I585" i="10"/>
  <c r="I631" i="10"/>
  <c r="I769" i="8"/>
  <c r="I815" i="8"/>
  <c r="L724" i="8"/>
  <c r="M724" i="8" s="1"/>
  <c r="K741" i="8"/>
  <c r="L741" i="8" s="1"/>
  <c r="M741" i="8" s="1"/>
  <c r="K649" i="8"/>
  <c r="L649" i="8" s="1"/>
  <c r="M649" i="8" s="1"/>
  <c r="I631" i="8"/>
  <c r="I585" i="8"/>
  <c r="L602" i="8"/>
  <c r="M602" i="8" s="1"/>
  <c r="L625" i="8"/>
  <c r="M625" i="8" s="1"/>
  <c r="H733" i="10"/>
  <c r="K786" i="8"/>
  <c r="L786" i="8" s="1"/>
  <c r="M786" i="8" s="1"/>
  <c r="G193" i="8"/>
  <c r="H193" i="8" s="1"/>
  <c r="F769" i="8"/>
  <c r="F815" i="8"/>
  <c r="I677" i="8"/>
  <c r="I723" i="8"/>
  <c r="G81" i="8"/>
  <c r="H81" i="8" s="1"/>
  <c r="F585" i="8"/>
  <c r="G585" i="8" s="1"/>
  <c r="H585" i="8" s="1"/>
  <c r="F631" i="8"/>
  <c r="G631" i="8" s="1"/>
  <c r="H631" i="8" s="1"/>
  <c r="L592" i="8"/>
  <c r="M592" i="8" s="1"/>
  <c r="L772" i="8"/>
  <c r="M772" i="8" s="1"/>
  <c r="F677" i="8"/>
  <c r="G677" i="8" s="1"/>
  <c r="H677" i="8" s="1"/>
  <c r="F723" i="8"/>
  <c r="G723" i="8" s="1"/>
  <c r="H723" i="8" s="1"/>
  <c r="L785" i="8"/>
  <c r="M785" i="8" s="1"/>
  <c r="I631" i="6"/>
  <c r="L625" i="6"/>
  <c r="M625" i="6" s="1"/>
  <c r="K697" i="6"/>
  <c r="L697" i="6" s="1"/>
  <c r="M697" i="6" s="1"/>
  <c r="J380" i="6"/>
  <c r="K380" i="6" s="1"/>
  <c r="L380" i="6" s="1"/>
  <c r="M380" i="6" s="1"/>
  <c r="J379" i="6"/>
  <c r="K379" i="6" s="1"/>
  <c r="L379" i="6" s="1"/>
  <c r="M379" i="6" s="1"/>
  <c r="L586" i="6"/>
  <c r="M586" i="6" s="1"/>
  <c r="L834" i="6"/>
  <c r="M834" i="6" s="1"/>
  <c r="J373" i="6"/>
  <c r="K373" i="6" s="1"/>
  <c r="L329" i="6"/>
  <c r="L97" i="6"/>
  <c r="M97" i="6" s="1"/>
  <c r="J374" i="6"/>
  <c r="K374" i="6" s="1"/>
  <c r="L374" i="6" s="1"/>
  <c r="M374" i="6" s="1"/>
  <c r="L789" i="6"/>
  <c r="M789" i="6" s="1"/>
  <c r="K787" i="6"/>
  <c r="L787" i="6" s="1"/>
  <c r="M787" i="6" s="1"/>
  <c r="H721" i="8"/>
  <c r="L739" i="6"/>
  <c r="M739" i="6" s="1"/>
  <c r="J381" i="6"/>
  <c r="K381" i="6" s="1"/>
  <c r="I723" i="6"/>
  <c r="I677" i="6"/>
  <c r="K694" i="6"/>
  <c r="L694" i="6" s="1"/>
  <c r="M694" i="6" s="1"/>
  <c r="G81" i="6"/>
  <c r="H81" i="6" s="1"/>
  <c r="F631" i="6"/>
  <c r="G631" i="6" s="1"/>
  <c r="H631" i="6" s="1"/>
  <c r="F585" i="6"/>
  <c r="G585" i="6" s="1"/>
  <c r="H585" i="6" s="1"/>
  <c r="L144" i="6"/>
  <c r="M144" i="6" s="1"/>
  <c r="L678" i="6"/>
  <c r="M678" i="6" s="1"/>
  <c r="G595" i="6"/>
  <c r="H595" i="6" s="1"/>
  <c r="H629" i="6"/>
  <c r="K788" i="6"/>
  <c r="L788" i="6" s="1"/>
  <c r="M788" i="6" s="1"/>
  <c r="G137" i="6"/>
  <c r="H137" i="6" s="1"/>
  <c r="F723" i="6"/>
  <c r="G723" i="6" s="1"/>
  <c r="H723" i="6" s="1"/>
  <c r="F677" i="6"/>
  <c r="G677" i="6" s="1"/>
  <c r="H677" i="6" s="1"/>
  <c r="L262" i="6"/>
  <c r="M262" i="6" s="1"/>
  <c r="J377" i="6"/>
  <c r="K377" i="6" s="1"/>
  <c r="L377" i="6" s="1"/>
  <c r="M377" i="6" s="1"/>
  <c r="L650" i="6"/>
  <c r="M650" i="6" s="1"/>
  <c r="L671" i="6"/>
  <c r="M671" i="6" s="1"/>
  <c r="L831" i="6"/>
  <c r="M831" i="6" s="1"/>
  <c r="I675" i="6"/>
  <c r="K675" i="6" s="1"/>
  <c r="L675" i="6" s="1"/>
  <c r="M675" i="6" s="1"/>
  <c r="I721" i="6"/>
  <c r="K721" i="6" s="1"/>
  <c r="I675" i="8"/>
  <c r="K675" i="8" s="1"/>
  <c r="L675" i="8" s="1"/>
  <c r="M675" i="8" s="1"/>
  <c r="I721" i="8"/>
  <c r="K721" i="8" s="1"/>
  <c r="F675" i="10"/>
  <c r="H675" i="10" s="1"/>
  <c r="F721" i="10"/>
  <c r="H721" i="10" s="1"/>
  <c r="L155" i="4"/>
  <c r="M155" i="4" s="1"/>
  <c r="L717" i="4"/>
  <c r="M717" i="4" s="1"/>
  <c r="F677" i="4"/>
  <c r="G677" i="4" s="1"/>
  <c r="H677" i="4" s="1"/>
  <c r="F723" i="4"/>
  <c r="G723" i="4" s="1"/>
  <c r="H723" i="4" s="1"/>
  <c r="K603" i="4"/>
  <c r="L603" i="4" s="1"/>
  <c r="M603" i="4" s="1"/>
  <c r="L209" i="4"/>
  <c r="M209" i="4" s="1"/>
  <c r="L671" i="4"/>
  <c r="M671" i="4" s="1"/>
  <c r="L684" i="4"/>
  <c r="M684" i="4" s="1"/>
  <c r="G322" i="4"/>
  <c r="H322" i="4" s="1"/>
  <c r="J146" i="4"/>
  <c r="K146" i="4" s="1"/>
  <c r="L740" i="4"/>
  <c r="M740" i="4" s="1"/>
  <c r="K743" i="4"/>
  <c r="L743" i="4" s="1"/>
  <c r="M743" i="4" s="1"/>
  <c r="F585" i="4"/>
  <c r="G585" i="4" s="1"/>
  <c r="H585" i="4" s="1"/>
  <c r="F631" i="4"/>
  <c r="G631" i="4" s="1"/>
  <c r="H631" i="4" s="1"/>
  <c r="K79" i="6"/>
  <c r="L79" i="6" s="1"/>
  <c r="M79" i="6" s="1"/>
  <c r="I629" i="6"/>
  <c r="K629" i="6" s="1"/>
  <c r="K583" i="6"/>
  <c r="I583" i="8"/>
  <c r="K583" i="8" s="1"/>
  <c r="L583" i="8" s="1"/>
  <c r="M583" i="8" s="1"/>
  <c r="I629" i="8"/>
  <c r="K629" i="8" s="1"/>
  <c r="K79" i="10"/>
  <c r="F629" i="10"/>
  <c r="H629" i="10" s="1"/>
  <c r="F583" i="10"/>
  <c r="H583" i="10" s="1"/>
  <c r="F769" i="4"/>
  <c r="F815" i="4"/>
  <c r="L433" i="4"/>
  <c r="M433" i="4" s="1"/>
  <c r="I769" i="4"/>
  <c r="I815" i="4"/>
  <c r="H583" i="4"/>
  <c r="L583" i="4" s="1"/>
  <c r="M583" i="4" s="1"/>
  <c r="F812" i="8"/>
  <c r="H812" i="8" s="1"/>
  <c r="F766" i="8"/>
  <c r="H766" i="8" s="1"/>
  <c r="I585" i="4"/>
  <c r="I631" i="4"/>
  <c r="I677" i="4"/>
  <c r="I723" i="4"/>
  <c r="K190" i="6"/>
  <c r="L190" i="6" s="1"/>
  <c r="M190" i="6" s="1"/>
  <c r="I766" i="6"/>
  <c r="K766" i="6" s="1"/>
  <c r="L766" i="6" s="1"/>
  <c r="M766" i="6" s="1"/>
  <c r="I812" i="6"/>
  <c r="K812" i="6" s="1"/>
  <c r="L812" i="6" s="1"/>
  <c r="M812" i="6" s="1"/>
  <c r="L697" i="4"/>
  <c r="M697" i="4" s="1"/>
  <c r="L818" i="2"/>
  <c r="M818" i="2" s="1"/>
  <c r="L788" i="2"/>
  <c r="M788" i="2" s="1"/>
  <c r="L686" i="2"/>
  <c r="M686" i="2" s="1"/>
  <c r="N686" i="2" s="1"/>
  <c r="L594" i="2"/>
  <c r="M594" i="2" s="1"/>
  <c r="N594" i="2" s="1"/>
  <c r="L583" i="2"/>
  <c r="M583" i="2" s="1"/>
  <c r="K832" i="2"/>
  <c r="L832" i="2" s="1"/>
  <c r="M832" i="2" s="1"/>
  <c r="K831" i="2"/>
  <c r="L831" i="2" s="1"/>
  <c r="M831" i="2" s="1"/>
  <c r="L785" i="2"/>
  <c r="M785" i="2" s="1"/>
  <c r="L834" i="2"/>
  <c r="M834" i="2" s="1"/>
  <c r="H722" i="2"/>
  <c r="L689" i="2"/>
  <c r="M689" i="2" s="1"/>
  <c r="H686" i="4"/>
  <c r="K696" i="2"/>
  <c r="L696" i="2" s="1"/>
  <c r="M696" i="2" s="1"/>
  <c r="L690" i="2"/>
  <c r="M690" i="2" s="1"/>
  <c r="H676" i="2"/>
  <c r="L634" i="2"/>
  <c r="M634" i="2" s="1"/>
  <c r="J641" i="2"/>
  <c r="K641" i="2" s="1"/>
  <c r="L641" i="2" s="1"/>
  <c r="M641" i="2" s="1"/>
  <c r="N641" i="2" s="1"/>
  <c r="L273" i="2"/>
  <c r="L473" i="2"/>
  <c r="M473" i="2" s="1"/>
  <c r="J733" i="2"/>
  <c r="K733" i="2" s="1"/>
  <c r="L733" i="2" s="1"/>
  <c r="M733" i="2" s="1"/>
  <c r="N733" i="2" s="1"/>
  <c r="G686" i="6"/>
  <c r="H686" i="6" s="1"/>
  <c r="J30" i="2"/>
  <c r="I29" i="10"/>
  <c r="E756" i="10" s="1"/>
  <c r="I29" i="6"/>
  <c r="E756" i="6" s="1"/>
  <c r="I29" i="8"/>
  <c r="E756" i="8" s="1"/>
  <c r="I29" i="4"/>
  <c r="E756" i="4" s="1"/>
  <c r="E757" i="2"/>
  <c r="G690" i="8"/>
  <c r="H690" i="8" s="1"/>
  <c r="G689" i="8"/>
  <c r="H689" i="8" s="1"/>
  <c r="G687" i="8"/>
  <c r="H687" i="8" s="1"/>
  <c r="G686" i="8"/>
  <c r="J94" i="6"/>
  <c r="K94" i="6" s="1"/>
  <c r="L94" i="6" s="1"/>
  <c r="M94" i="6" s="1"/>
  <c r="J324" i="6"/>
  <c r="K324" i="6" s="1"/>
  <c r="L324" i="6" s="1"/>
  <c r="M324" i="6" s="1"/>
  <c r="J321" i="6"/>
  <c r="K321" i="6" s="1"/>
  <c r="L321" i="6" s="1"/>
  <c r="M321" i="6" s="1"/>
  <c r="E517" i="6"/>
  <c r="J542" i="6" s="1"/>
  <c r="K542" i="6" s="1"/>
  <c r="J25" i="6"/>
  <c r="L649" i="2"/>
  <c r="M649" i="2" s="1"/>
  <c r="J735" i="2"/>
  <c r="K735" i="2" s="1"/>
  <c r="L735" i="2" s="1"/>
  <c r="M735" i="2" s="1"/>
  <c r="L772" i="2"/>
  <c r="M772" i="2" s="1"/>
  <c r="G733" i="4"/>
  <c r="H733" i="4" s="1"/>
  <c r="G736" i="4"/>
  <c r="H736" i="4" s="1"/>
  <c r="G735" i="4"/>
  <c r="H735" i="4" s="1"/>
  <c r="J93" i="6"/>
  <c r="K93" i="6" s="1"/>
  <c r="L93" i="6" s="1"/>
  <c r="M93" i="6" s="1"/>
  <c r="G546" i="8"/>
  <c r="H546" i="8" s="1"/>
  <c r="L315" i="6"/>
  <c r="M315" i="6" s="1"/>
  <c r="N315" i="6" s="1"/>
  <c r="J318" i="6"/>
  <c r="K318" i="6" s="1"/>
  <c r="L318" i="6" s="1"/>
  <c r="M318" i="6" s="1"/>
  <c r="L100" i="2"/>
  <c r="M100" i="2" s="1"/>
  <c r="J732" i="2"/>
  <c r="K732" i="2" s="1"/>
  <c r="L732" i="2" s="1"/>
  <c r="M732" i="2" s="1"/>
  <c r="N732" i="2" s="1"/>
  <c r="G640" i="6"/>
  <c r="H640" i="6" s="1"/>
  <c r="G641" i="6"/>
  <c r="H641" i="6" s="1"/>
  <c r="G644" i="6"/>
  <c r="H644" i="6" s="1"/>
  <c r="G598" i="4"/>
  <c r="H598" i="4" s="1"/>
  <c r="G597" i="4"/>
  <c r="H597" i="4" s="1"/>
  <c r="G595" i="4"/>
  <c r="H595" i="4" s="1"/>
  <c r="E517" i="10"/>
  <c r="J548" i="10" s="1"/>
  <c r="K548" i="10" s="1"/>
  <c r="J25" i="10"/>
  <c r="G735" i="6"/>
  <c r="H735" i="6" s="1"/>
  <c r="J137" i="2"/>
  <c r="K137" i="2" s="1"/>
  <c r="I723" i="2"/>
  <c r="J723" i="2" s="1"/>
  <c r="K723" i="2" s="1"/>
  <c r="I677" i="2"/>
  <c r="J677" i="2" s="1"/>
  <c r="K677" i="2" s="1"/>
  <c r="G733" i="6"/>
  <c r="H733" i="6" s="1"/>
  <c r="G689" i="10"/>
  <c r="H689" i="10" s="1"/>
  <c r="G687" i="10"/>
  <c r="H687" i="10" s="1"/>
  <c r="G686" i="10"/>
  <c r="H686" i="10" s="1"/>
  <c r="G690" i="10"/>
  <c r="H690" i="10" s="1"/>
  <c r="J322" i="6"/>
  <c r="K322" i="6" s="1"/>
  <c r="L322" i="6" s="1"/>
  <c r="M322" i="6" s="1"/>
  <c r="J323" i="6"/>
  <c r="K323" i="6" s="1"/>
  <c r="J81" i="2"/>
  <c r="K81" i="2" s="1"/>
  <c r="I631" i="2"/>
  <c r="J631" i="2" s="1"/>
  <c r="K631" i="2" s="1"/>
  <c r="J585" i="2"/>
  <c r="K585" i="2" s="1"/>
  <c r="L743" i="2"/>
  <c r="M743" i="2" s="1"/>
  <c r="J90" i="6"/>
  <c r="K90" i="6" s="1"/>
  <c r="E517" i="8"/>
  <c r="J542" i="8" s="1"/>
  <c r="K542" i="8" s="1"/>
  <c r="J25" i="8"/>
  <c r="G146" i="4"/>
  <c r="H146" i="4" s="1"/>
  <c r="L430" i="8"/>
  <c r="M430" i="8" s="1"/>
  <c r="J317" i="6"/>
  <c r="K317" i="6" s="1"/>
  <c r="L317" i="6" s="1"/>
  <c r="M317" i="6" s="1"/>
  <c r="L100" i="6"/>
  <c r="M100" i="6" s="1"/>
  <c r="J26" i="4"/>
  <c r="E573" i="4"/>
  <c r="L643" i="2"/>
  <c r="M643" i="2" s="1"/>
  <c r="L675" i="2"/>
  <c r="M675" i="2" s="1"/>
  <c r="G595" i="8"/>
  <c r="H595" i="8" s="1"/>
  <c r="G594" i="8"/>
  <c r="H594" i="8" s="1"/>
  <c r="G598" i="8"/>
  <c r="H598" i="8" s="1"/>
  <c r="G597" i="8"/>
  <c r="H597" i="8" s="1"/>
  <c r="L98" i="10"/>
  <c r="M98" i="10" s="1"/>
  <c r="G380" i="4"/>
  <c r="H380" i="4" s="1"/>
  <c r="L97" i="8"/>
  <c r="M97" i="8" s="1"/>
  <c r="L147" i="2"/>
  <c r="M147" i="2" s="1"/>
  <c r="N147" i="2" s="1"/>
  <c r="J640" i="2"/>
  <c r="K640" i="2" s="1"/>
  <c r="L640" i="2" s="1"/>
  <c r="M640" i="2" s="1"/>
  <c r="N640" i="2" s="1"/>
  <c r="G690" i="6"/>
  <c r="H690" i="6" s="1"/>
  <c r="G598" i="6"/>
  <c r="H598" i="6" s="1"/>
  <c r="G644" i="4"/>
  <c r="H644" i="4" s="1"/>
  <c r="G643" i="4"/>
  <c r="H643" i="4" s="1"/>
  <c r="G641" i="4"/>
  <c r="H641" i="4" s="1"/>
  <c r="G426" i="8"/>
  <c r="H426" i="8" s="1"/>
  <c r="L426" i="8" s="1"/>
  <c r="M426" i="8" s="1"/>
  <c r="N426" i="8" s="1"/>
  <c r="G594" i="10"/>
  <c r="H594" i="10" s="1"/>
  <c r="G598" i="10"/>
  <c r="H598" i="10" s="1"/>
  <c r="G597" i="10"/>
  <c r="H597" i="10" s="1"/>
  <c r="G595" i="10"/>
  <c r="H595" i="10" s="1"/>
  <c r="G640" i="8"/>
  <c r="H640" i="8" s="1"/>
  <c r="G644" i="8"/>
  <c r="H644" i="8" s="1"/>
  <c r="G643" i="8"/>
  <c r="H643" i="8" s="1"/>
  <c r="G641" i="8"/>
  <c r="H641" i="8" s="1"/>
  <c r="G81" i="2"/>
  <c r="H81" i="2" s="1"/>
  <c r="F631" i="2"/>
  <c r="G631" i="2" s="1"/>
  <c r="H631" i="2" s="1"/>
  <c r="F585" i="2"/>
  <c r="G585" i="2" s="1"/>
  <c r="H585" i="2" s="1"/>
  <c r="G137" i="2"/>
  <c r="H137" i="2" s="1"/>
  <c r="F723" i="2"/>
  <c r="G723" i="2" s="1"/>
  <c r="H723" i="2" s="1"/>
  <c r="F677" i="2"/>
  <c r="G677" i="2" s="1"/>
  <c r="H677" i="2" s="1"/>
  <c r="G641" i="10"/>
  <c r="H641" i="10" s="1"/>
  <c r="G640" i="10"/>
  <c r="H640" i="10" s="1"/>
  <c r="G644" i="10"/>
  <c r="H644" i="10" s="1"/>
  <c r="G643" i="10"/>
  <c r="H643" i="10" s="1"/>
  <c r="G733" i="8"/>
  <c r="G732" i="8"/>
  <c r="H732" i="8" s="1"/>
  <c r="G736" i="8"/>
  <c r="H736" i="8" s="1"/>
  <c r="G735" i="8"/>
  <c r="H735" i="8" s="1"/>
  <c r="J93" i="10"/>
  <c r="K93" i="10" s="1"/>
  <c r="L93" i="10" s="1"/>
  <c r="M93" i="10" s="1"/>
  <c r="G690" i="4"/>
  <c r="H690" i="4" s="1"/>
  <c r="G689" i="4"/>
  <c r="H689" i="4" s="1"/>
  <c r="G687" i="4"/>
  <c r="H687" i="4" s="1"/>
  <c r="G417" i="8"/>
  <c r="H417" i="8" s="1"/>
  <c r="L417" i="8" s="1"/>
  <c r="M417" i="8" s="1"/>
  <c r="G732" i="6"/>
  <c r="H732" i="6" s="1"/>
  <c r="L155" i="9"/>
  <c r="M155" i="9" s="1"/>
  <c r="L492" i="9"/>
  <c r="M492" i="9" s="1"/>
  <c r="I565" i="9"/>
  <c r="I611" i="9"/>
  <c r="L582" i="9"/>
  <c r="M582" i="9" s="1"/>
  <c r="L628" i="9"/>
  <c r="M628" i="9" s="1"/>
  <c r="F473" i="9"/>
  <c r="G473" i="9" s="1"/>
  <c r="H473" i="9" s="1"/>
  <c r="F519" i="9"/>
  <c r="J81" i="9"/>
  <c r="K81" i="9" s="1"/>
  <c r="I473" i="9"/>
  <c r="I519" i="9"/>
  <c r="L520" i="9"/>
  <c r="M520" i="9" s="1"/>
  <c r="K630" i="9"/>
  <c r="L630" i="9" s="1"/>
  <c r="M630" i="9" s="1"/>
  <c r="F565" i="9"/>
  <c r="F611" i="9"/>
  <c r="L584" i="9"/>
  <c r="M584" i="9" s="1"/>
  <c r="K539" i="9"/>
  <c r="L539" i="9" s="1"/>
  <c r="M539" i="9" s="1"/>
  <c r="K535" i="9"/>
  <c r="L535" i="9" s="1"/>
  <c r="M535" i="9" s="1"/>
  <c r="G482" i="9"/>
  <c r="H482" i="9" s="1"/>
  <c r="L582" i="7"/>
  <c r="M582" i="7" s="1"/>
  <c r="I565" i="7"/>
  <c r="I611" i="7"/>
  <c r="L419" i="7"/>
  <c r="M419" i="7" s="1"/>
  <c r="L194" i="7"/>
  <c r="M194" i="7" s="1"/>
  <c r="L520" i="7"/>
  <c r="M520" i="7" s="1"/>
  <c r="L475" i="7"/>
  <c r="M475" i="7" s="1"/>
  <c r="F565" i="7"/>
  <c r="F611" i="7"/>
  <c r="L614" i="7"/>
  <c r="M614" i="7" s="1"/>
  <c r="L476" i="7"/>
  <c r="M476" i="7" s="1"/>
  <c r="K629" i="7"/>
  <c r="L629" i="7" s="1"/>
  <c r="M629" i="7" s="1"/>
  <c r="L522" i="7"/>
  <c r="M522" i="7" s="1"/>
  <c r="L526" i="7"/>
  <c r="M526" i="7" s="1"/>
  <c r="K630" i="7"/>
  <c r="L630" i="7" s="1"/>
  <c r="M630" i="7" s="1"/>
  <c r="F473" i="7"/>
  <c r="G473" i="7" s="1"/>
  <c r="H473" i="7" s="1"/>
  <c r="F519" i="7"/>
  <c r="L521" i="7"/>
  <c r="M521" i="7" s="1"/>
  <c r="J81" i="7"/>
  <c r="K81" i="7" s="1"/>
  <c r="I473" i="7"/>
  <c r="I519" i="7"/>
  <c r="L491" i="5"/>
  <c r="M491" i="5" s="1"/>
  <c r="L441" i="5"/>
  <c r="I611" i="5"/>
  <c r="I565" i="5"/>
  <c r="J81" i="5"/>
  <c r="K81" i="5" s="1"/>
  <c r="I519" i="5"/>
  <c r="F611" i="5"/>
  <c r="F565" i="5"/>
  <c r="G81" i="5"/>
  <c r="H81" i="5" s="1"/>
  <c r="F519" i="5"/>
  <c r="F473" i="5"/>
  <c r="G473" i="5" s="1"/>
  <c r="H473" i="5" s="1"/>
  <c r="L480" i="5"/>
  <c r="M480" i="5" s="1"/>
  <c r="K492" i="5"/>
  <c r="L492" i="5" s="1"/>
  <c r="M492" i="5" s="1"/>
  <c r="L476" i="5"/>
  <c r="M476" i="5" s="1"/>
  <c r="L513" i="5"/>
  <c r="M513" i="5" s="1"/>
  <c r="K536" i="5"/>
  <c r="L536" i="5" s="1"/>
  <c r="M536" i="5" s="1"/>
  <c r="L362" i="5"/>
  <c r="M362" i="5" s="1"/>
  <c r="L612" i="5"/>
  <c r="M612" i="5" s="1"/>
  <c r="K631" i="5"/>
  <c r="L631" i="5" s="1"/>
  <c r="M631" i="5" s="1"/>
  <c r="K630" i="5"/>
  <c r="L630" i="5" s="1"/>
  <c r="M630" i="5" s="1"/>
  <c r="L489" i="3"/>
  <c r="M489" i="3" s="1"/>
  <c r="K134" i="7"/>
  <c r="L134" i="7" s="1"/>
  <c r="M134" i="7" s="1"/>
  <c r="I608" i="7"/>
  <c r="K608" i="7" s="1"/>
  <c r="L608" i="7" s="1"/>
  <c r="M608" i="7" s="1"/>
  <c r="I562" i="7"/>
  <c r="K562" i="7" s="1"/>
  <c r="L562" i="7" s="1"/>
  <c r="M562" i="7" s="1"/>
  <c r="I519" i="3"/>
  <c r="I473" i="3"/>
  <c r="L582" i="3"/>
  <c r="M582" i="3" s="1"/>
  <c r="F608" i="9"/>
  <c r="H608" i="9" s="1"/>
  <c r="F562" i="9"/>
  <c r="H562" i="9" s="1"/>
  <c r="K471" i="5"/>
  <c r="L471" i="5" s="1"/>
  <c r="M471" i="5" s="1"/>
  <c r="I517" i="5"/>
  <c r="K517" i="5" s="1"/>
  <c r="F471" i="7"/>
  <c r="H471" i="7" s="1"/>
  <c r="F517" i="7"/>
  <c r="H517" i="7" s="1"/>
  <c r="L513" i="3"/>
  <c r="M513" i="3" s="1"/>
  <c r="L629" i="3"/>
  <c r="M629" i="3" s="1"/>
  <c r="L522" i="3"/>
  <c r="M522" i="3" s="1"/>
  <c r="L537" i="3"/>
  <c r="M537" i="3" s="1"/>
  <c r="K490" i="3"/>
  <c r="L490" i="3" s="1"/>
  <c r="M490" i="3" s="1"/>
  <c r="I611" i="3"/>
  <c r="I565" i="3"/>
  <c r="F611" i="3"/>
  <c r="F565" i="3"/>
  <c r="F519" i="3"/>
  <c r="F473" i="3"/>
  <c r="G473" i="3" s="1"/>
  <c r="H473" i="3" s="1"/>
  <c r="K134" i="5"/>
  <c r="L134" i="5" s="1"/>
  <c r="M134" i="5" s="1"/>
  <c r="I608" i="5"/>
  <c r="K608" i="5" s="1"/>
  <c r="L608" i="5" s="1"/>
  <c r="M608" i="5" s="1"/>
  <c r="I562" i="5"/>
  <c r="K562" i="5" s="1"/>
  <c r="L562" i="5" s="1"/>
  <c r="M562" i="5" s="1"/>
  <c r="K483" i="1"/>
  <c r="L483" i="1" s="1"/>
  <c r="M483" i="1" s="1"/>
  <c r="I24" i="5"/>
  <c r="E506" i="5" s="1"/>
  <c r="I24" i="3"/>
  <c r="E506" i="3" s="1"/>
  <c r="I24" i="9"/>
  <c r="E506" i="9" s="1"/>
  <c r="I24" i="7"/>
  <c r="E506" i="7" s="1"/>
  <c r="G486" i="9"/>
  <c r="H486" i="9" s="1"/>
  <c r="G482" i="3"/>
  <c r="H482" i="3" s="1"/>
  <c r="G485" i="3"/>
  <c r="H485" i="3" s="1"/>
  <c r="G483" i="3"/>
  <c r="H483" i="3" s="1"/>
  <c r="L318" i="1"/>
  <c r="M318" i="1" s="1"/>
  <c r="J24" i="9"/>
  <c r="E461" i="9"/>
  <c r="L631" i="3"/>
  <c r="M631" i="3" s="1"/>
  <c r="L492" i="7"/>
  <c r="M492" i="7" s="1"/>
  <c r="G483" i="7"/>
  <c r="H483" i="7" s="1"/>
  <c r="L585" i="3"/>
  <c r="M585" i="3" s="1"/>
  <c r="G483" i="9"/>
  <c r="H483" i="9" s="1"/>
  <c r="G483" i="5"/>
  <c r="H483" i="5" s="1"/>
  <c r="J24" i="7"/>
  <c r="E461" i="7"/>
  <c r="J24" i="5"/>
  <c r="E461" i="5"/>
  <c r="L535" i="3"/>
  <c r="M535" i="3" s="1"/>
  <c r="L581" i="7"/>
  <c r="M581" i="7" s="1"/>
  <c r="L490" i="9"/>
  <c r="M490" i="9" s="1"/>
  <c r="L832" i="10"/>
  <c r="M832" i="10" s="1"/>
  <c r="L816" i="10"/>
  <c r="M816" i="10" s="1"/>
  <c r="L625" i="10"/>
  <c r="M625" i="10" s="1"/>
  <c r="L770" i="10"/>
  <c r="M770" i="10" s="1"/>
  <c r="L632" i="10"/>
  <c r="M632" i="10" s="1"/>
  <c r="L678" i="10"/>
  <c r="M678" i="10" s="1"/>
  <c r="L697" i="10"/>
  <c r="M697" i="10" s="1"/>
  <c r="L648" i="8"/>
  <c r="M648" i="8" s="1"/>
  <c r="L832" i="8"/>
  <c r="M832" i="8" s="1"/>
  <c r="L648" i="6"/>
  <c r="M648" i="6" s="1"/>
  <c r="L602" i="6"/>
  <c r="M602" i="6" s="1"/>
  <c r="L740" i="6"/>
  <c r="M740" i="6" s="1"/>
  <c r="L579" i="4"/>
  <c r="M579" i="4" s="1"/>
  <c r="L721" i="4"/>
  <c r="M721" i="4" s="1"/>
  <c r="L625" i="4"/>
  <c r="M625" i="4" s="1"/>
  <c r="L513" i="9"/>
  <c r="M513" i="9" s="1"/>
  <c r="L585" i="9"/>
  <c r="M585" i="9" s="1"/>
  <c r="L581" i="9"/>
  <c r="M581" i="9" s="1"/>
  <c r="L521" i="9"/>
  <c r="M521" i="9" s="1"/>
  <c r="L566" i="9"/>
  <c r="M566" i="9" s="1"/>
  <c r="L631" i="7"/>
  <c r="M631" i="7" s="1"/>
  <c r="L583" i="7"/>
  <c r="M583" i="7" s="1"/>
  <c r="L584" i="7"/>
  <c r="M584" i="7" s="1"/>
  <c r="L567" i="7"/>
  <c r="M567" i="7" s="1"/>
  <c r="L566" i="7"/>
  <c r="M566" i="7" s="1"/>
  <c r="L513" i="7"/>
  <c r="M513" i="7" s="1"/>
  <c r="L521" i="5"/>
  <c r="M521" i="5" s="1"/>
  <c r="L584" i="5"/>
  <c r="M584" i="5" s="1"/>
  <c r="L520" i="5"/>
  <c r="M520" i="5" s="1"/>
  <c r="L566" i="5"/>
  <c r="M566" i="5" s="1"/>
  <c r="L490" i="5"/>
  <c r="M490" i="5" s="1"/>
  <c r="L467" i="5"/>
  <c r="M467" i="5" s="1"/>
  <c r="L526" i="3"/>
  <c r="M526" i="3" s="1"/>
  <c r="L536" i="3"/>
  <c r="M536" i="3" s="1"/>
  <c r="L584" i="3"/>
  <c r="M584" i="3" s="1"/>
  <c r="L581" i="3"/>
  <c r="M581" i="3" s="1"/>
  <c r="L138" i="5"/>
  <c r="M138" i="5" s="1"/>
  <c r="L194" i="5"/>
  <c r="M194" i="5" s="1"/>
  <c r="L83" i="7"/>
  <c r="M83" i="7" s="1"/>
  <c r="L88" i="7"/>
  <c r="M88" i="7" s="1"/>
  <c r="L153" i="9"/>
  <c r="M153" i="9" s="1"/>
  <c r="L252" i="7"/>
  <c r="M252" i="7" s="1"/>
  <c r="J147" i="9"/>
  <c r="K147" i="9" s="1"/>
  <c r="L307" i="7"/>
  <c r="M307" i="7" s="1"/>
  <c r="L441" i="9"/>
  <c r="L99" i="9"/>
  <c r="M99" i="9" s="1"/>
  <c r="L82" i="9"/>
  <c r="M82" i="9" s="1"/>
  <c r="L246" i="3"/>
  <c r="M246" i="3" s="1"/>
  <c r="L414" i="5"/>
  <c r="M414" i="5" s="1"/>
  <c r="L217" i="3"/>
  <c r="L441" i="3"/>
  <c r="E405" i="3"/>
  <c r="J433" i="3" s="1"/>
  <c r="K433" i="3" s="1"/>
  <c r="L433" i="3" s="1"/>
  <c r="M433" i="3" s="1"/>
  <c r="J23" i="3"/>
  <c r="L84" i="10"/>
  <c r="M84" i="10" s="1"/>
  <c r="J205" i="10"/>
  <c r="K205" i="10" s="1"/>
  <c r="L205" i="10" s="1"/>
  <c r="M205" i="10" s="1"/>
  <c r="L420" i="10"/>
  <c r="M420" i="10" s="1"/>
  <c r="L195" i="10"/>
  <c r="M195" i="10" s="1"/>
  <c r="J202" i="10"/>
  <c r="K202" i="10" s="1"/>
  <c r="L476" i="10"/>
  <c r="M476" i="10" s="1"/>
  <c r="J381" i="10"/>
  <c r="K381" i="10" s="1"/>
  <c r="L385" i="10"/>
  <c r="L250" i="10"/>
  <c r="M250" i="10" s="1"/>
  <c r="J315" i="9"/>
  <c r="K315" i="9" s="1"/>
  <c r="L315" i="9" s="1"/>
  <c r="M315" i="9" s="1"/>
  <c r="L140" i="9"/>
  <c r="M140" i="9" s="1"/>
  <c r="J305" i="9"/>
  <c r="K305" i="9" s="1"/>
  <c r="L305" i="9" s="1"/>
  <c r="M305" i="9" s="1"/>
  <c r="J314" i="9"/>
  <c r="K314" i="9" s="1"/>
  <c r="L314" i="9" s="1"/>
  <c r="M314" i="9" s="1"/>
  <c r="L364" i="9"/>
  <c r="M364" i="9" s="1"/>
  <c r="L75" i="9"/>
  <c r="M75" i="9" s="1"/>
  <c r="L363" i="9"/>
  <c r="M363" i="9" s="1"/>
  <c r="L377" i="8"/>
  <c r="M377" i="8" s="1"/>
  <c r="L530" i="8"/>
  <c r="M530" i="8" s="1"/>
  <c r="L88" i="8"/>
  <c r="M88" i="8" s="1"/>
  <c r="L210" i="8"/>
  <c r="M210" i="8" s="1"/>
  <c r="L486" i="8"/>
  <c r="M486" i="8" s="1"/>
  <c r="L308" i="8"/>
  <c r="M308" i="8" s="1"/>
  <c r="L138" i="7"/>
  <c r="M138" i="7" s="1"/>
  <c r="J150" i="6"/>
  <c r="K150" i="6" s="1"/>
  <c r="L150" i="6" s="1"/>
  <c r="M150" i="6" s="1"/>
  <c r="J147" i="6"/>
  <c r="K147" i="6" s="1"/>
  <c r="L147" i="6" s="1"/>
  <c r="M147" i="6" s="1"/>
  <c r="N147" i="6" s="1"/>
  <c r="L490" i="6"/>
  <c r="M490" i="6" s="1"/>
  <c r="H385" i="6"/>
  <c r="L307" i="6"/>
  <c r="M307" i="6" s="1"/>
  <c r="J265" i="6"/>
  <c r="K265" i="6" s="1"/>
  <c r="L265" i="6" s="1"/>
  <c r="M265" i="6" s="1"/>
  <c r="K385" i="6"/>
  <c r="L419" i="6"/>
  <c r="M419" i="6" s="1"/>
  <c r="J81" i="6"/>
  <c r="K81" i="6" s="1"/>
  <c r="G189" i="6"/>
  <c r="L531" i="6"/>
  <c r="M531" i="6" s="1"/>
  <c r="J269" i="6"/>
  <c r="K269" i="6" s="1"/>
  <c r="L269" i="6" s="1"/>
  <c r="M269" i="6" s="1"/>
  <c r="H395" i="6"/>
  <c r="J189" i="6"/>
  <c r="G195" i="6"/>
  <c r="H195" i="6" s="1"/>
  <c r="G188" i="6"/>
  <c r="K390" i="6"/>
  <c r="L88" i="6"/>
  <c r="M88" i="6" s="1"/>
  <c r="J267" i="6"/>
  <c r="K267" i="6" s="1"/>
  <c r="L267" i="6" s="1"/>
  <c r="M267" i="6" s="1"/>
  <c r="J261" i="6"/>
  <c r="K261" i="6" s="1"/>
  <c r="L261" i="6" s="1"/>
  <c r="M261" i="6" s="1"/>
  <c r="L364" i="6"/>
  <c r="M364" i="6" s="1"/>
  <c r="L99" i="6"/>
  <c r="M99" i="6" s="1"/>
  <c r="H768" i="2"/>
  <c r="L789" i="2"/>
  <c r="M789" i="2" s="1"/>
  <c r="L787" i="2"/>
  <c r="M787" i="2" s="1"/>
  <c r="L835" i="2"/>
  <c r="M835" i="2" s="1"/>
  <c r="L730" i="2"/>
  <c r="M730" i="2" s="1"/>
  <c r="L741" i="2"/>
  <c r="M741" i="2" s="1"/>
  <c r="L740" i="2"/>
  <c r="M740" i="2" s="1"/>
  <c r="L695" i="2"/>
  <c r="M695" i="2" s="1"/>
  <c r="L671" i="2"/>
  <c r="M671" i="2" s="1"/>
  <c r="L693" i="2"/>
  <c r="M693" i="2" s="1"/>
  <c r="L742" i="2"/>
  <c r="M742" i="2" s="1"/>
  <c r="L739" i="2"/>
  <c r="M739" i="2" s="1"/>
  <c r="L736" i="2"/>
  <c r="M736" i="2" s="1"/>
  <c r="L721" i="2"/>
  <c r="M721" i="2" s="1"/>
  <c r="L684" i="2"/>
  <c r="M684" i="2" s="1"/>
  <c r="L648" i="2"/>
  <c r="M648" i="2" s="1"/>
  <c r="L588" i="2"/>
  <c r="M588" i="2" s="1"/>
  <c r="L717" i="2"/>
  <c r="M717" i="2" s="1"/>
  <c r="L697" i="2"/>
  <c r="M697" i="2" s="1"/>
  <c r="L687" i="2"/>
  <c r="M687" i="2" s="1"/>
  <c r="N687" i="2" s="1"/>
  <c r="L694" i="2"/>
  <c r="M694" i="2" s="1"/>
  <c r="L638" i="2"/>
  <c r="M638" i="2" s="1"/>
  <c r="L644" i="2"/>
  <c r="M644" i="2" s="1"/>
  <c r="H630" i="2"/>
  <c r="L598" i="2"/>
  <c r="M598" i="2" s="1"/>
  <c r="L601" i="2"/>
  <c r="M601" i="2" s="1"/>
  <c r="L602" i="2"/>
  <c r="M602" i="2" s="1"/>
  <c r="L625" i="2"/>
  <c r="M625" i="2" s="1"/>
  <c r="L579" i="2"/>
  <c r="M579" i="2" s="1"/>
  <c r="L604" i="2"/>
  <c r="M604" i="2" s="1"/>
  <c r="L605" i="2"/>
  <c r="M605" i="2" s="1"/>
  <c r="L592" i="2"/>
  <c r="M592" i="2" s="1"/>
  <c r="L603" i="2"/>
  <c r="M603" i="2" s="1"/>
  <c r="L323" i="1"/>
  <c r="M323" i="1" s="1"/>
  <c r="G137" i="9"/>
  <c r="H137" i="9" s="1"/>
  <c r="G268" i="9"/>
  <c r="H268" i="9" s="1"/>
  <c r="K258" i="1"/>
  <c r="L258" i="1" s="1"/>
  <c r="M258" i="1" s="1"/>
  <c r="L305" i="1"/>
  <c r="M305" i="1" s="1"/>
  <c r="L491" i="1"/>
  <c r="M491" i="1" s="1"/>
  <c r="L98" i="3"/>
  <c r="M98" i="3" s="1"/>
  <c r="G314" i="5"/>
  <c r="H314" i="5" s="1"/>
  <c r="L361" i="1"/>
  <c r="M361" i="1" s="1"/>
  <c r="H360" i="1"/>
  <c r="H369" i="1" s="1"/>
  <c r="J205" i="7"/>
  <c r="K205" i="7" s="1"/>
  <c r="L205" i="7" s="1"/>
  <c r="M205" i="7" s="1"/>
  <c r="L321" i="1"/>
  <c r="M321" i="1" s="1"/>
  <c r="L378" i="1"/>
  <c r="M378" i="1" s="1"/>
  <c r="K493" i="1"/>
  <c r="L493" i="1" s="1"/>
  <c r="M493" i="1" s="1"/>
  <c r="J211" i="7"/>
  <c r="K211" i="7" s="1"/>
  <c r="L211" i="7" s="1"/>
  <c r="M211" i="7" s="1"/>
  <c r="J209" i="7"/>
  <c r="K209" i="7" s="1"/>
  <c r="L209" i="7" s="1"/>
  <c r="M209" i="7" s="1"/>
  <c r="L371" i="1"/>
  <c r="M371" i="1" s="1"/>
  <c r="K482" i="1"/>
  <c r="L482" i="1" s="1"/>
  <c r="M482" i="1" s="1"/>
  <c r="G146" i="9"/>
  <c r="H146" i="9" s="1"/>
  <c r="G147" i="9"/>
  <c r="H147" i="9" s="1"/>
  <c r="L314" i="1"/>
  <c r="M314" i="1" s="1"/>
  <c r="L154" i="1"/>
  <c r="M154" i="1" s="1"/>
  <c r="E507" i="1"/>
  <c r="J25" i="1"/>
  <c r="G137" i="1"/>
  <c r="H137" i="1" s="1"/>
  <c r="F565" i="1"/>
  <c r="G565" i="1" s="1"/>
  <c r="H565" i="1" s="1"/>
  <c r="F611" i="1"/>
  <c r="G611" i="1" s="1"/>
  <c r="H611" i="1" s="1"/>
  <c r="J137" i="1"/>
  <c r="K137" i="1" s="1"/>
  <c r="I611" i="1"/>
  <c r="I565" i="1"/>
  <c r="H192" i="1"/>
  <c r="H201" i="1" s="1"/>
  <c r="J317" i="9"/>
  <c r="K317" i="9" s="1"/>
  <c r="L317" i="9" s="1"/>
  <c r="M317" i="9" s="1"/>
  <c r="L426" i="1"/>
  <c r="M426" i="1" s="1"/>
  <c r="L155" i="3"/>
  <c r="M155" i="3" s="1"/>
  <c r="G91" i="9"/>
  <c r="H91" i="9" s="1"/>
  <c r="L91" i="9" s="1"/>
  <c r="M91" i="9" s="1"/>
  <c r="L84" i="1"/>
  <c r="M84" i="1" s="1"/>
  <c r="G361" i="7"/>
  <c r="H361" i="7" s="1"/>
  <c r="L361" i="7" s="1"/>
  <c r="M361" i="7" s="1"/>
  <c r="J81" i="1"/>
  <c r="K81" i="1" s="1"/>
  <c r="I519" i="1"/>
  <c r="J519" i="1" s="1"/>
  <c r="K519" i="1" s="1"/>
  <c r="I473" i="1"/>
  <c r="J473" i="1" s="1"/>
  <c r="K473" i="1" s="1"/>
  <c r="G81" i="1"/>
  <c r="H81" i="1" s="1"/>
  <c r="F519" i="1"/>
  <c r="G519" i="1" s="1"/>
  <c r="H519" i="1" s="1"/>
  <c r="G473" i="1"/>
  <c r="H473" i="1" s="1"/>
  <c r="L539" i="1"/>
  <c r="M539" i="1" s="1"/>
  <c r="L537" i="1"/>
  <c r="M537" i="1" s="1"/>
  <c r="L538" i="1"/>
  <c r="M538" i="1" s="1"/>
  <c r="L535" i="1"/>
  <c r="M535" i="1" s="1"/>
  <c r="L536" i="1"/>
  <c r="M536" i="1" s="1"/>
  <c r="L480" i="1"/>
  <c r="M480" i="1" s="1"/>
  <c r="H472" i="1"/>
  <c r="L489" i="1"/>
  <c r="M489" i="1" s="1"/>
  <c r="L476" i="1"/>
  <c r="M476" i="1" s="1"/>
  <c r="L467" i="1"/>
  <c r="M467" i="1" s="1"/>
  <c r="L485" i="1"/>
  <c r="M485" i="1" s="1"/>
  <c r="L471" i="1"/>
  <c r="M471" i="1" s="1"/>
  <c r="H416" i="1"/>
  <c r="L427" i="1"/>
  <c r="M427" i="1" s="1"/>
  <c r="L250" i="5"/>
  <c r="M250" i="5" s="1"/>
  <c r="L196" i="5"/>
  <c r="M196" i="5" s="1"/>
  <c r="L139" i="5"/>
  <c r="M139" i="5" s="1"/>
  <c r="L83" i="5"/>
  <c r="M83" i="5" s="1"/>
  <c r="H259" i="7"/>
  <c r="L259" i="7" s="1"/>
  <c r="M259" i="7" s="1"/>
  <c r="J430" i="4"/>
  <c r="K430" i="4" s="1"/>
  <c r="L430" i="4" s="1"/>
  <c r="M430" i="4" s="1"/>
  <c r="G90" i="4"/>
  <c r="H90" i="4" s="1"/>
  <c r="L90" i="4" s="1"/>
  <c r="M90" i="4" s="1"/>
  <c r="N90" i="4" s="1"/>
  <c r="G203" i="4"/>
  <c r="H203" i="4" s="1"/>
  <c r="K135" i="6"/>
  <c r="L135" i="6" s="1"/>
  <c r="M135" i="6" s="1"/>
  <c r="L75" i="4"/>
  <c r="G137" i="4"/>
  <c r="H137" i="4" s="1"/>
  <c r="J268" i="4"/>
  <c r="K268" i="4" s="1"/>
  <c r="L482" i="6"/>
  <c r="M482" i="6" s="1"/>
  <c r="N482" i="6" s="1"/>
  <c r="L538" i="4"/>
  <c r="M538" i="4" s="1"/>
  <c r="N538" i="4" s="1"/>
  <c r="L302" i="6"/>
  <c r="M302" i="6" s="1"/>
  <c r="L84" i="3"/>
  <c r="M84" i="3" s="1"/>
  <c r="G377" i="10"/>
  <c r="H377" i="10" s="1"/>
  <c r="G323" i="4"/>
  <c r="H323" i="4" s="1"/>
  <c r="L154" i="4"/>
  <c r="M154" i="4" s="1"/>
  <c r="L155" i="10"/>
  <c r="M155" i="10" s="1"/>
  <c r="G379" i="10"/>
  <c r="H379" i="10" s="1"/>
  <c r="L434" i="8"/>
  <c r="M434" i="8" s="1"/>
  <c r="J268" i="6"/>
  <c r="K268" i="6" s="1"/>
  <c r="L268" i="6" s="1"/>
  <c r="M268" i="6" s="1"/>
  <c r="G317" i="4"/>
  <c r="H317" i="4" s="1"/>
  <c r="L131" i="2"/>
  <c r="M131" i="2" s="1"/>
  <c r="G381" i="10"/>
  <c r="H381" i="10" s="1"/>
  <c r="L482" i="4"/>
  <c r="M482" i="4" s="1"/>
  <c r="N482" i="4" s="1"/>
  <c r="L385" i="2"/>
  <c r="L433" i="2"/>
  <c r="M433" i="2" s="1"/>
  <c r="G473" i="10"/>
  <c r="H473" i="10" s="1"/>
  <c r="L473" i="10" s="1"/>
  <c r="M473" i="10" s="1"/>
  <c r="L259" i="10"/>
  <c r="M259" i="10" s="1"/>
  <c r="N259" i="10" s="1"/>
  <c r="J379" i="10"/>
  <c r="K379" i="10" s="1"/>
  <c r="J266" i="6"/>
  <c r="K266" i="6" s="1"/>
  <c r="L266" i="6" s="1"/>
  <c r="M266" i="6" s="1"/>
  <c r="L79" i="2"/>
  <c r="M79" i="2" s="1"/>
  <c r="G321" i="2"/>
  <c r="H321" i="2" s="1"/>
  <c r="L321" i="2" s="1"/>
  <c r="M321" i="2" s="1"/>
  <c r="J91" i="4"/>
  <c r="K91" i="4" s="1"/>
  <c r="G318" i="2"/>
  <c r="L491" i="4"/>
  <c r="M491" i="4" s="1"/>
  <c r="G317" i="2"/>
  <c r="L153" i="4"/>
  <c r="M153" i="4" s="1"/>
  <c r="L377" i="2"/>
  <c r="M377" i="2" s="1"/>
  <c r="G380" i="10"/>
  <c r="H380" i="10" s="1"/>
  <c r="L380" i="10" s="1"/>
  <c r="M380" i="10" s="1"/>
  <c r="J149" i="6"/>
  <c r="K149" i="6" s="1"/>
  <c r="L149" i="6" s="1"/>
  <c r="M149" i="6" s="1"/>
  <c r="G314" i="3"/>
  <c r="H314" i="3" s="1"/>
  <c r="H248" i="1"/>
  <c r="H257" i="1" s="1"/>
  <c r="H304" i="1"/>
  <c r="H313" i="1" s="1"/>
  <c r="H316" i="1" s="1"/>
  <c r="L323" i="9"/>
  <c r="M323" i="9" s="1"/>
  <c r="L371" i="5"/>
  <c r="M371" i="5" s="1"/>
  <c r="L265" i="1"/>
  <c r="M265" i="1" s="1"/>
  <c r="L97" i="3"/>
  <c r="M97" i="3" s="1"/>
  <c r="L203" i="1"/>
  <c r="M203" i="1" s="1"/>
  <c r="L441" i="1"/>
  <c r="L379" i="1"/>
  <c r="M379" i="1" s="1"/>
  <c r="L203" i="7"/>
  <c r="M203" i="7" s="1"/>
  <c r="L99" i="1"/>
  <c r="M99" i="1" s="1"/>
  <c r="L97" i="5"/>
  <c r="M97" i="5" s="1"/>
  <c r="L90" i="1"/>
  <c r="M90" i="1" s="1"/>
  <c r="H136" i="1"/>
  <c r="L419" i="10"/>
  <c r="M419" i="10" s="1"/>
  <c r="L362" i="10"/>
  <c r="M362" i="10" s="1"/>
  <c r="G146" i="10"/>
  <c r="H146" i="10" s="1"/>
  <c r="L490" i="10"/>
  <c r="M490" i="10" s="1"/>
  <c r="L531" i="10"/>
  <c r="M531" i="10" s="1"/>
  <c r="L273" i="10"/>
  <c r="L306" i="10"/>
  <c r="M306" i="10" s="1"/>
  <c r="L154" i="10"/>
  <c r="M154" i="10" s="1"/>
  <c r="L307" i="10"/>
  <c r="M307" i="10" s="1"/>
  <c r="L491" i="10"/>
  <c r="M491" i="10" s="1"/>
  <c r="L144" i="10"/>
  <c r="M144" i="10" s="1"/>
  <c r="L138" i="10"/>
  <c r="M138" i="10" s="1"/>
  <c r="J429" i="10"/>
  <c r="K429" i="10" s="1"/>
  <c r="L131" i="10"/>
  <c r="M131" i="10" s="1"/>
  <c r="L364" i="10"/>
  <c r="M364" i="10" s="1"/>
  <c r="L83" i="10"/>
  <c r="M83" i="10" s="1"/>
  <c r="L194" i="10"/>
  <c r="M194" i="10" s="1"/>
  <c r="L209" i="10"/>
  <c r="M209" i="10" s="1"/>
  <c r="G147" i="10"/>
  <c r="H147" i="10" s="1"/>
  <c r="L306" i="9"/>
  <c r="M306" i="9" s="1"/>
  <c r="L420" i="9"/>
  <c r="M420" i="9" s="1"/>
  <c r="L418" i="9"/>
  <c r="M418" i="9" s="1"/>
  <c r="L138" i="9"/>
  <c r="M138" i="9" s="1"/>
  <c r="L195" i="9"/>
  <c r="M195" i="9" s="1"/>
  <c r="L362" i="9"/>
  <c r="M362" i="9" s="1"/>
  <c r="L251" i="9"/>
  <c r="M251" i="9" s="1"/>
  <c r="L308" i="9"/>
  <c r="M308" i="9" s="1"/>
  <c r="L250" i="9"/>
  <c r="M250" i="9" s="1"/>
  <c r="L138" i="8"/>
  <c r="M138" i="8" s="1"/>
  <c r="L418" i="8"/>
  <c r="M418" i="8" s="1"/>
  <c r="L209" i="8"/>
  <c r="M209" i="8" s="1"/>
  <c r="J149" i="8"/>
  <c r="K149" i="8" s="1"/>
  <c r="L307" i="8"/>
  <c r="M307" i="8" s="1"/>
  <c r="L206" i="8"/>
  <c r="M206" i="8" s="1"/>
  <c r="L539" i="10"/>
  <c r="M539" i="10" s="1"/>
  <c r="N539" i="10" s="1"/>
  <c r="L306" i="8"/>
  <c r="M306" i="8" s="1"/>
  <c r="K79" i="8"/>
  <c r="L79" i="8" s="1"/>
  <c r="M79" i="8" s="1"/>
  <c r="J548" i="8"/>
  <c r="K548" i="8" s="1"/>
  <c r="L195" i="8"/>
  <c r="M195" i="8" s="1"/>
  <c r="L531" i="8"/>
  <c r="M531" i="8" s="1"/>
  <c r="L378" i="8"/>
  <c r="M378" i="8" s="1"/>
  <c r="L140" i="8"/>
  <c r="M140" i="8" s="1"/>
  <c r="L194" i="8"/>
  <c r="M194" i="8" s="1"/>
  <c r="J265" i="8"/>
  <c r="K265" i="8" s="1"/>
  <c r="J261" i="8"/>
  <c r="K261" i="8" s="1"/>
  <c r="L261" i="8" s="1"/>
  <c r="M261" i="8" s="1"/>
  <c r="L379" i="8"/>
  <c r="M379" i="8" s="1"/>
  <c r="L144" i="8"/>
  <c r="M144" i="8" s="1"/>
  <c r="L476" i="8"/>
  <c r="M476" i="8" s="1"/>
  <c r="L273" i="7"/>
  <c r="L322" i="7"/>
  <c r="M322" i="7" s="1"/>
  <c r="L250" i="7"/>
  <c r="M250" i="7" s="1"/>
  <c r="L84" i="7"/>
  <c r="M84" i="7" s="1"/>
  <c r="L426" i="7"/>
  <c r="M426" i="7" s="1"/>
  <c r="J206" i="7"/>
  <c r="K206" i="7" s="1"/>
  <c r="L206" i="7" s="1"/>
  <c r="M206" i="7" s="1"/>
  <c r="J210" i="7"/>
  <c r="K210" i="7" s="1"/>
  <c r="L210" i="7" s="1"/>
  <c r="M210" i="7" s="1"/>
  <c r="L213" i="7"/>
  <c r="M213" i="7" s="1"/>
  <c r="L202" i="7"/>
  <c r="M202" i="7" s="1"/>
  <c r="L323" i="7"/>
  <c r="M323" i="7" s="1"/>
  <c r="G91" i="7"/>
  <c r="H91" i="7" s="1"/>
  <c r="L91" i="7" s="1"/>
  <c r="M91" i="7" s="1"/>
  <c r="L315" i="8"/>
  <c r="M315" i="8" s="1"/>
  <c r="N315" i="8" s="1"/>
  <c r="L84" i="6"/>
  <c r="M84" i="6" s="1"/>
  <c r="L474" i="6"/>
  <c r="M474" i="6" s="1"/>
  <c r="L482" i="8"/>
  <c r="M482" i="8" s="1"/>
  <c r="N482" i="8" s="1"/>
  <c r="L530" i="6"/>
  <c r="M530" i="6" s="1"/>
  <c r="L420" i="6"/>
  <c r="M420" i="6" s="1"/>
  <c r="L131" i="6"/>
  <c r="M131" i="6" s="1"/>
  <c r="L483" i="6"/>
  <c r="M483" i="6" s="1"/>
  <c r="N483" i="6" s="1"/>
  <c r="L470" i="6"/>
  <c r="M470" i="6" s="1"/>
  <c r="L154" i="6"/>
  <c r="M154" i="6" s="1"/>
  <c r="G548" i="6"/>
  <c r="H548" i="6" s="1"/>
  <c r="L140" i="5"/>
  <c r="M140" i="5" s="1"/>
  <c r="L273" i="5"/>
  <c r="L252" i="5"/>
  <c r="M252" i="5" s="1"/>
  <c r="L420" i="5"/>
  <c r="M420" i="5" s="1"/>
  <c r="L88" i="5"/>
  <c r="M88" i="5" s="1"/>
  <c r="L306" i="5"/>
  <c r="M306" i="5" s="1"/>
  <c r="L419" i="5"/>
  <c r="M419" i="5" s="1"/>
  <c r="L371" i="7"/>
  <c r="M371" i="7" s="1"/>
  <c r="L82" i="5"/>
  <c r="M82" i="5" s="1"/>
  <c r="L418" i="5"/>
  <c r="M418" i="5" s="1"/>
  <c r="L302" i="5"/>
  <c r="M302" i="5" s="1"/>
  <c r="L84" i="5"/>
  <c r="M84" i="5" s="1"/>
  <c r="H79" i="10"/>
  <c r="L314" i="4"/>
  <c r="M314" i="4" s="1"/>
  <c r="N314" i="4" s="1"/>
  <c r="G268" i="4"/>
  <c r="H268" i="4" s="1"/>
  <c r="L268" i="4" s="1"/>
  <c r="M268" i="4" s="1"/>
  <c r="H135" i="10"/>
  <c r="L213" i="4"/>
  <c r="M213" i="4" s="1"/>
  <c r="G262" i="4"/>
  <c r="H262" i="4" s="1"/>
  <c r="J262" i="4"/>
  <c r="K262" i="4" s="1"/>
  <c r="L526" i="6"/>
  <c r="M526" i="6" s="1"/>
  <c r="L131" i="4"/>
  <c r="M131" i="4" s="1"/>
  <c r="L140" i="4"/>
  <c r="M140" i="4" s="1"/>
  <c r="L210" i="4"/>
  <c r="M210" i="4" s="1"/>
  <c r="J267" i="4"/>
  <c r="K267" i="4" s="1"/>
  <c r="G265" i="4"/>
  <c r="H265" i="4" s="1"/>
  <c r="K135" i="10"/>
  <c r="G205" i="4"/>
  <c r="H205" i="4" s="1"/>
  <c r="G267" i="4"/>
  <c r="H267" i="4" s="1"/>
  <c r="L385" i="4"/>
  <c r="J147" i="4"/>
  <c r="K147" i="4" s="1"/>
  <c r="G269" i="4"/>
  <c r="H269" i="4" s="1"/>
  <c r="L358" i="6"/>
  <c r="M358" i="6" s="1"/>
  <c r="L273" i="4"/>
  <c r="G202" i="4"/>
  <c r="H202" i="4" s="1"/>
  <c r="L258" i="4"/>
  <c r="M258" i="4" s="1"/>
  <c r="N258" i="4" s="1"/>
  <c r="G266" i="4"/>
  <c r="H266" i="4" s="1"/>
  <c r="L266" i="4" s="1"/>
  <c r="M266" i="4" s="1"/>
  <c r="L246" i="8"/>
  <c r="M246" i="8" s="1"/>
  <c r="L315" i="4"/>
  <c r="M315" i="4" s="1"/>
  <c r="N315" i="4" s="1"/>
  <c r="L211" i="4"/>
  <c r="M211" i="4" s="1"/>
  <c r="J261" i="4"/>
  <c r="K261" i="4" s="1"/>
  <c r="L261" i="4" s="1"/>
  <c r="M261" i="4" s="1"/>
  <c r="L273" i="3"/>
  <c r="L377" i="3"/>
  <c r="M377" i="3" s="1"/>
  <c r="L308" i="3"/>
  <c r="M308" i="3" s="1"/>
  <c r="G317" i="3"/>
  <c r="H317" i="3" s="1"/>
  <c r="J436" i="3"/>
  <c r="K436" i="3" s="1"/>
  <c r="L436" i="3" s="1"/>
  <c r="M436" i="3" s="1"/>
  <c r="H79" i="7"/>
  <c r="L378" i="3"/>
  <c r="M378" i="3" s="1"/>
  <c r="L414" i="7"/>
  <c r="M414" i="7" s="1"/>
  <c r="L154" i="3"/>
  <c r="M154" i="3" s="1"/>
  <c r="J206" i="3"/>
  <c r="K206" i="3" s="1"/>
  <c r="L206" i="3" s="1"/>
  <c r="M206" i="3" s="1"/>
  <c r="L302" i="7"/>
  <c r="M302" i="7" s="1"/>
  <c r="G318" i="3"/>
  <c r="H318" i="3" s="1"/>
  <c r="L318" i="3" s="1"/>
  <c r="M318" i="3" s="1"/>
  <c r="G269" i="8"/>
  <c r="H269" i="8" s="1"/>
  <c r="G325" i="4"/>
  <c r="H325" i="4" s="1"/>
  <c r="L323" i="2"/>
  <c r="M323" i="2" s="1"/>
  <c r="G381" i="4"/>
  <c r="H381" i="4" s="1"/>
  <c r="L381" i="4" s="1"/>
  <c r="M381" i="4" s="1"/>
  <c r="G378" i="4"/>
  <c r="H378" i="4" s="1"/>
  <c r="L378" i="4" s="1"/>
  <c r="M378" i="4" s="1"/>
  <c r="G377" i="4"/>
  <c r="H377" i="4" s="1"/>
  <c r="L377" i="4" s="1"/>
  <c r="M377" i="4" s="1"/>
  <c r="G373" i="4"/>
  <c r="H373" i="4" s="1"/>
  <c r="L373" i="4" s="1"/>
  <c r="M373" i="4" s="1"/>
  <c r="L140" i="2"/>
  <c r="M140" i="2" s="1"/>
  <c r="G324" i="2"/>
  <c r="H324" i="2" s="1"/>
  <c r="L324" i="2" s="1"/>
  <c r="M324" i="2" s="1"/>
  <c r="G374" i="4"/>
  <c r="H374" i="4" s="1"/>
  <c r="L374" i="4" s="1"/>
  <c r="M374" i="4" s="1"/>
  <c r="L483" i="8"/>
  <c r="M483" i="8" s="1"/>
  <c r="N483" i="8" s="1"/>
  <c r="G545" i="6"/>
  <c r="H545" i="6" s="1"/>
  <c r="J149" i="4"/>
  <c r="K149" i="4" s="1"/>
  <c r="J426" i="6"/>
  <c r="K426" i="6" s="1"/>
  <c r="J137" i="6"/>
  <c r="K137" i="6" s="1"/>
  <c r="G318" i="4"/>
  <c r="H318" i="4" s="1"/>
  <c r="G486" i="4"/>
  <c r="H486" i="4" s="1"/>
  <c r="L486" i="4" s="1"/>
  <c r="M486" i="4" s="1"/>
  <c r="J90" i="10"/>
  <c r="K90" i="10" s="1"/>
  <c r="L427" i="8"/>
  <c r="M427" i="8" s="1"/>
  <c r="N427" i="8" s="1"/>
  <c r="L539" i="8"/>
  <c r="M539" i="8" s="1"/>
  <c r="N539" i="8" s="1"/>
  <c r="G486" i="6"/>
  <c r="H486" i="6" s="1"/>
  <c r="J545" i="6"/>
  <c r="K545" i="6" s="1"/>
  <c r="L370" i="4"/>
  <c r="M370" i="4" s="1"/>
  <c r="N370" i="4" s="1"/>
  <c r="L489" i="4"/>
  <c r="M489" i="4" s="1"/>
  <c r="L314" i="10"/>
  <c r="M314" i="10" s="1"/>
  <c r="N314" i="10" s="1"/>
  <c r="L370" i="10"/>
  <c r="M370" i="10" s="1"/>
  <c r="N370" i="10" s="1"/>
  <c r="J146" i="10"/>
  <c r="K146" i="10" s="1"/>
  <c r="G268" i="8"/>
  <c r="H268" i="8" s="1"/>
  <c r="L268" i="8" s="1"/>
  <c r="M268" i="8" s="1"/>
  <c r="L206" i="10"/>
  <c r="M206" i="10" s="1"/>
  <c r="G321" i="10"/>
  <c r="H321" i="10" s="1"/>
  <c r="L321" i="10" s="1"/>
  <c r="M321" i="10" s="1"/>
  <c r="J417" i="10"/>
  <c r="K417" i="10" s="1"/>
  <c r="L318" i="8"/>
  <c r="M318" i="8" s="1"/>
  <c r="L94" i="8"/>
  <c r="M94" i="8" s="1"/>
  <c r="G325" i="10"/>
  <c r="H325" i="10" s="1"/>
  <c r="L325" i="10" s="1"/>
  <c r="M325" i="10" s="1"/>
  <c r="G137" i="10"/>
  <c r="H137" i="10" s="1"/>
  <c r="J147" i="10"/>
  <c r="K147" i="10" s="1"/>
  <c r="G378" i="10"/>
  <c r="H378" i="10" s="1"/>
  <c r="J430" i="10"/>
  <c r="K430" i="10" s="1"/>
  <c r="L430" i="10" s="1"/>
  <c r="M430" i="10" s="1"/>
  <c r="G547" i="8"/>
  <c r="H547" i="8" s="1"/>
  <c r="L539" i="6"/>
  <c r="M539" i="6" s="1"/>
  <c r="N539" i="6" s="1"/>
  <c r="L259" i="6"/>
  <c r="M259" i="6" s="1"/>
  <c r="N259" i="6" s="1"/>
  <c r="J426" i="10"/>
  <c r="K426" i="10" s="1"/>
  <c r="J137" i="10"/>
  <c r="K137" i="10" s="1"/>
  <c r="G323" i="10"/>
  <c r="H323" i="10" s="1"/>
  <c r="L323" i="10" s="1"/>
  <c r="M323" i="10" s="1"/>
  <c r="L473" i="8"/>
  <c r="M473" i="8" s="1"/>
  <c r="J146" i="6"/>
  <c r="K146" i="6" s="1"/>
  <c r="L146" i="6" s="1"/>
  <c r="M146" i="6" s="1"/>
  <c r="N146" i="6" s="1"/>
  <c r="G322" i="2"/>
  <c r="H322" i="2" s="1"/>
  <c r="L322" i="2" s="1"/>
  <c r="M322" i="2" s="1"/>
  <c r="E517" i="4"/>
  <c r="J150" i="10"/>
  <c r="K150" i="10" s="1"/>
  <c r="J91" i="10"/>
  <c r="K91" i="10" s="1"/>
  <c r="G427" i="10"/>
  <c r="H427" i="10" s="1"/>
  <c r="L427" i="10" s="1"/>
  <c r="M427" i="10" s="1"/>
  <c r="N427" i="10" s="1"/>
  <c r="L99" i="10"/>
  <c r="M99" i="10" s="1"/>
  <c r="J150" i="8"/>
  <c r="K150" i="8" s="1"/>
  <c r="G417" i="6"/>
  <c r="H417" i="6" s="1"/>
  <c r="L90" i="2"/>
  <c r="M90" i="2" s="1"/>
  <c r="N90" i="2" s="1"/>
  <c r="G325" i="2"/>
  <c r="H325" i="2" s="1"/>
  <c r="L325" i="2" s="1"/>
  <c r="M325" i="2" s="1"/>
  <c r="L98" i="4"/>
  <c r="M98" i="4" s="1"/>
  <c r="L259" i="4"/>
  <c r="M259" i="4" s="1"/>
  <c r="N259" i="4" s="1"/>
  <c r="L99" i="8"/>
  <c r="M99" i="8" s="1"/>
  <c r="G426" i="6"/>
  <c r="H426" i="6" s="1"/>
  <c r="J429" i="4"/>
  <c r="K429" i="4" s="1"/>
  <c r="L429" i="4" s="1"/>
  <c r="M429" i="4" s="1"/>
  <c r="H80" i="2"/>
  <c r="J147" i="8"/>
  <c r="K147" i="8" s="1"/>
  <c r="L147" i="8" s="1"/>
  <c r="M147" i="8" s="1"/>
  <c r="N147" i="8" s="1"/>
  <c r="G324" i="4"/>
  <c r="H324" i="4" s="1"/>
  <c r="L317" i="10"/>
  <c r="M317" i="10" s="1"/>
  <c r="G322" i="10"/>
  <c r="H322" i="10" s="1"/>
  <c r="L322" i="10" s="1"/>
  <c r="M322" i="10" s="1"/>
  <c r="L323" i="6"/>
  <c r="M323" i="6" s="1"/>
  <c r="L258" i="10"/>
  <c r="M258" i="10" s="1"/>
  <c r="N258" i="10" s="1"/>
  <c r="J81" i="10"/>
  <c r="K81" i="10" s="1"/>
  <c r="J205" i="4"/>
  <c r="K205" i="4" s="1"/>
  <c r="J137" i="4"/>
  <c r="K137" i="4" s="1"/>
  <c r="J269" i="4"/>
  <c r="K269" i="4" s="1"/>
  <c r="L379" i="2"/>
  <c r="M379" i="2" s="1"/>
  <c r="L482" i="10"/>
  <c r="M482" i="10" s="1"/>
  <c r="N482" i="10" s="1"/>
  <c r="L202" i="10"/>
  <c r="M202" i="10" s="1"/>
  <c r="N202" i="10" s="1"/>
  <c r="G324" i="10"/>
  <c r="H324" i="10" s="1"/>
  <c r="L324" i="10" s="1"/>
  <c r="M324" i="10" s="1"/>
  <c r="J377" i="10"/>
  <c r="K377" i="10" s="1"/>
  <c r="L370" i="8"/>
  <c r="M370" i="8" s="1"/>
  <c r="N370" i="8" s="1"/>
  <c r="L538" i="8"/>
  <c r="M538" i="8" s="1"/>
  <c r="N538" i="8" s="1"/>
  <c r="L434" i="6"/>
  <c r="M434" i="6" s="1"/>
  <c r="L97" i="4"/>
  <c r="M97" i="4" s="1"/>
  <c r="J324" i="4"/>
  <c r="K324" i="4" s="1"/>
  <c r="L97" i="2"/>
  <c r="M97" i="2" s="1"/>
  <c r="L434" i="2"/>
  <c r="M434" i="2" s="1"/>
  <c r="G265" i="9"/>
  <c r="H265" i="9" s="1"/>
  <c r="L377" i="9"/>
  <c r="M377" i="9" s="1"/>
  <c r="L93" i="9"/>
  <c r="M93" i="9" s="1"/>
  <c r="J315" i="7"/>
  <c r="K315" i="7" s="1"/>
  <c r="L315" i="7" s="1"/>
  <c r="M315" i="7" s="1"/>
  <c r="G90" i="7"/>
  <c r="H90" i="7" s="1"/>
  <c r="L90" i="7" s="1"/>
  <c r="M90" i="7" s="1"/>
  <c r="L88" i="1"/>
  <c r="M88" i="1" s="1"/>
  <c r="L153" i="1"/>
  <c r="M153" i="1" s="1"/>
  <c r="L378" i="7"/>
  <c r="M378" i="7" s="1"/>
  <c r="G267" i="3"/>
  <c r="H267" i="3" s="1"/>
  <c r="G265" i="3"/>
  <c r="H265" i="3" s="1"/>
  <c r="J205" i="3"/>
  <c r="K205" i="3" s="1"/>
  <c r="L205" i="3" s="1"/>
  <c r="M205" i="3" s="1"/>
  <c r="G433" i="9"/>
  <c r="H433" i="9" s="1"/>
  <c r="L433" i="9" s="1"/>
  <c r="M433" i="9" s="1"/>
  <c r="J212" i="7"/>
  <c r="K212" i="7" s="1"/>
  <c r="L212" i="7" s="1"/>
  <c r="M212" i="7" s="1"/>
  <c r="J315" i="5"/>
  <c r="K315" i="5" s="1"/>
  <c r="L315" i="5" s="1"/>
  <c r="M315" i="5" s="1"/>
  <c r="G90" i="9"/>
  <c r="H90" i="9" s="1"/>
  <c r="L90" i="9" s="1"/>
  <c r="M90" i="9" s="1"/>
  <c r="G81" i="7"/>
  <c r="H81" i="7" s="1"/>
  <c r="L210" i="3"/>
  <c r="M210" i="3" s="1"/>
  <c r="L98" i="9"/>
  <c r="M98" i="9" s="1"/>
  <c r="J213" i="3"/>
  <c r="K213" i="3" s="1"/>
  <c r="L213" i="3" s="1"/>
  <c r="M213" i="3" s="1"/>
  <c r="L322" i="1"/>
  <c r="M322" i="1" s="1"/>
  <c r="G361" i="9"/>
  <c r="H361" i="9" s="1"/>
  <c r="J266" i="5"/>
  <c r="K266" i="5" s="1"/>
  <c r="J209" i="3"/>
  <c r="K209" i="3" s="1"/>
  <c r="L209" i="3" s="1"/>
  <c r="M209" i="3" s="1"/>
  <c r="L315" i="1"/>
  <c r="M315" i="1" s="1"/>
  <c r="G81" i="9"/>
  <c r="H81" i="9" s="1"/>
  <c r="J267" i="5"/>
  <c r="K267" i="5" s="1"/>
  <c r="L430" i="9"/>
  <c r="M430" i="9" s="1"/>
  <c r="L154" i="7"/>
  <c r="M154" i="7" s="1"/>
  <c r="L377" i="1"/>
  <c r="M377" i="1" s="1"/>
  <c r="L266" i="1"/>
  <c r="M266" i="1" s="1"/>
  <c r="J212" i="3"/>
  <c r="K212" i="3" s="1"/>
  <c r="L212" i="3" s="1"/>
  <c r="M212" i="3" s="1"/>
  <c r="G436" i="9"/>
  <c r="H436" i="9" s="1"/>
  <c r="L436" i="9" s="1"/>
  <c r="M436" i="9" s="1"/>
  <c r="L427" i="9"/>
  <c r="M427" i="9" s="1"/>
  <c r="L97" i="7"/>
  <c r="M97" i="7" s="1"/>
  <c r="L323" i="5"/>
  <c r="M323" i="5" s="1"/>
  <c r="L322" i="5"/>
  <c r="M322" i="5" s="1"/>
  <c r="J137" i="3"/>
  <c r="K137" i="3" s="1"/>
  <c r="G81" i="3"/>
  <c r="H81" i="3" s="1"/>
  <c r="L209" i="1"/>
  <c r="M209" i="1" s="1"/>
  <c r="J361" i="5"/>
  <c r="K361" i="5" s="1"/>
  <c r="J261" i="5"/>
  <c r="K261" i="5" s="1"/>
  <c r="L90" i="5"/>
  <c r="M90" i="5" s="1"/>
  <c r="G147" i="3"/>
  <c r="H147" i="3" s="1"/>
  <c r="G305" i="3"/>
  <c r="H305" i="3" s="1"/>
  <c r="H80" i="1"/>
  <c r="J317" i="5"/>
  <c r="K317" i="5" s="1"/>
  <c r="J262" i="5"/>
  <c r="K262" i="5" s="1"/>
  <c r="L98" i="5"/>
  <c r="M98" i="5" s="1"/>
  <c r="L370" i="3"/>
  <c r="M370" i="3" s="1"/>
  <c r="L153" i="7"/>
  <c r="M153" i="7" s="1"/>
  <c r="J318" i="7"/>
  <c r="K318" i="7" s="1"/>
  <c r="J305" i="5"/>
  <c r="K305" i="5" s="1"/>
  <c r="G361" i="5"/>
  <c r="H361" i="5" s="1"/>
  <c r="J269" i="5"/>
  <c r="K269" i="5" s="1"/>
  <c r="L374" i="1"/>
  <c r="M374" i="1" s="1"/>
  <c r="J374" i="5"/>
  <c r="K374" i="5" s="1"/>
  <c r="L322" i="9"/>
  <c r="M322" i="9" s="1"/>
  <c r="J314" i="7"/>
  <c r="K314" i="7" s="1"/>
  <c r="G269" i="7"/>
  <c r="H269" i="7" s="1"/>
  <c r="L202" i="5"/>
  <c r="M202" i="5" s="1"/>
  <c r="G149" i="3"/>
  <c r="H149" i="3" s="1"/>
  <c r="G269" i="3"/>
  <c r="H269" i="3" s="1"/>
  <c r="L364" i="1"/>
  <c r="M364" i="1" s="1"/>
  <c r="L155" i="1"/>
  <c r="M155" i="1" s="1"/>
  <c r="L426" i="9"/>
  <c r="M426" i="9" s="1"/>
  <c r="J137" i="7"/>
  <c r="K137" i="7" s="1"/>
  <c r="G266" i="7"/>
  <c r="H266" i="7" s="1"/>
  <c r="L154" i="5"/>
  <c r="M154" i="5" s="1"/>
  <c r="G266" i="3"/>
  <c r="H266" i="3" s="1"/>
  <c r="L147" i="1"/>
  <c r="M147" i="1" s="1"/>
  <c r="J315" i="3"/>
  <c r="K315" i="3" s="1"/>
  <c r="L315" i="3" s="1"/>
  <c r="M315" i="3" s="1"/>
  <c r="G437" i="9"/>
  <c r="H437" i="9" s="1"/>
  <c r="L437" i="9" s="1"/>
  <c r="M437" i="9" s="1"/>
  <c r="G267" i="7"/>
  <c r="H267" i="7" s="1"/>
  <c r="H258" i="3"/>
  <c r="L258" i="3" s="1"/>
  <c r="M258" i="3" s="1"/>
  <c r="L321" i="3"/>
  <c r="M321" i="3" s="1"/>
  <c r="L206" i="1"/>
  <c r="M206" i="1" s="1"/>
  <c r="L150" i="1"/>
  <c r="M150" i="1" s="1"/>
  <c r="L308" i="1"/>
  <c r="M308" i="1" s="1"/>
  <c r="J314" i="5"/>
  <c r="K314" i="5" s="1"/>
  <c r="L370" i="1"/>
  <c r="M370" i="1" s="1"/>
  <c r="L202" i="1"/>
  <c r="M202" i="1" s="1"/>
  <c r="J149" i="7"/>
  <c r="K149" i="7" s="1"/>
  <c r="L321" i="7"/>
  <c r="M321" i="7" s="1"/>
  <c r="G265" i="7"/>
  <c r="H265" i="7" s="1"/>
  <c r="L379" i="5"/>
  <c r="M379" i="5" s="1"/>
  <c r="G305" i="5"/>
  <c r="H305" i="5" s="1"/>
  <c r="J211" i="3"/>
  <c r="K211" i="3" s="1"/>
  <c r="L211" i="3" s="1"/>
  <c r="M211" i="3" s="1"/>
  <c r="G268" i="7"/>
  <c r="H268" i="7" s="1"/>
  <c r="L370" i="5"/>
  <c r="M370" i="5" s="1"/>
  <c r="L318" i="5"/>
  <c r="M318" i="5" s="1"/>
  <c r="J268" i="5"/>
  <c r="K268" i="5" s="1"/>
  <c r="L370" i="7"/>
  <c r="M370" i="7" s="1"/>
  <c r="L259" i="5"/>
  <c r="M259" i="5" s="1"/>
  <c r="L427" i="5"/>
  <c r="M427" i="5" s="1"/>
  <c r="J305" i="3"/>
  <c r="K305" i="3" s="1"/>
  <c r="L94" i="1"/>
  <c r="M94" i="1" s="1"/>
  <c r="L258" i="5"/>
  <c r="M258" i="5" s="1"/>
  <c r="L155" i="5"/>
  <c r="M155" i="5" s="1"/>
  <c r="G262" i="3"/>
  <c r="H262" i="3" s="1"/>
  <c r="J373" i="3"/>
  <c r="K373" i="3" s="1"/>
  <c r="L373" i="3" s="1"/>
  <c r="M373" i="3" s="1"/>
  <c r="J317" i="3"/>
  <c r="K317" i="3" s="1"/>
  <c r="L217" i="1"/>
  <c r="L548" i="10"/>
  <c r="M548" i="10" s="1"/>
  <c r="L492" i="10"/>
  <c r="M492" i="10" s="1"/>
  <c r="L324" i="9"/>
  <c r="M324" i="9" s="1"/>
  <c r="J90" i="8"/>
  <c r="K90" i="8" s="1"/>
  <c r="L90" i="8" s="1"/>
  <c r="M90" i="8" s="1"/>
  <c r="N90" i="8" s="1"/>
  <c r="J93" i="8"/>
  <c r="K93" i="8" s="1"/>
  <c r="J91" i="8"/>
  <c r="K91" i="8" s="1"/>
  <c r="L91" i="8" s="1"/>
  <c r="M91" i="8" s="1"/>
  <c r="N91" i="8" s="1"/>
  <c r="L157" i="9"/>
  <c r="M157" i="9" s="1"/>
  <c r="L206" i="9"/>
  <c r="M206" i="9" s="1"/>
  <c r="G211" i="9"/>
  <c r="H211" i="9" s="1"/>
  <c r="L211" i="9" s="1"/>
  <c r="M211" i="9" s="1"/>
  <c r="G213" i="9"/>
  <c r="H213" i="9" s="1"/>
  <c r="L213" i="9" s="1"/>
  <c r="M213" i="9" s="1"/>
  <c r="G210" i="9"/>
  <c r="H210" i="9" s="1"/>
  <c r="L210" i="9" s="1"/>
  <c r="M210" i="9" s="1"/>
  <c r="G209" i="9"/>
  <c r="H209" i="9" s="1"/>
  <c r="L209" i="9" s="1"/>
  <c r="M209" i="9" s="1"/>
  <c r="G212" i="9"/>
  <c r="H212" i="9" s="1"/>
  <c r="L212" i="9" s="1"/>
  <c r="M212" i="9" s="1"/>
  <c r="E237" i="10"/>
  <c r="L489" i="10"/>
  <c r="M489" i="10" s="1"/>
  <c r="L371" i="8"/>
  <c r="M371" i="8" s="1"/>
  <c r="N371" i="8" s="1"/>
  <c r="G266" i="10"/>
  <c r="H266" i="10" s="1"/>
  <c r="G269" i="10"/>
  <c r="H269" i="10" s="1"/>
  <c r="G267" i="10"/>
  <c r="H267" i="10" s="1"/>
  <c r="G265" i="10"/>
  <c r="H265" i="10" s="1"/>
  <c r="G268" i="10"/>
  <c r="H268" i="10" s="1"/>
  <c r="L101" i="10"/>
  <c r="M101" i="10" s="1"/>
  <c r="J549" i="10"/>
  <c r="K549" i="10" s="1"/>
  <c r="L493" i="10"/>
  <c r="M493" i="10" s="1"/>
  <c r="L94" i="10"/>
  <c r="M94" i="10" s="1"/>
  <c r="L325" i="9"/>
  <c r="M325" i="9" s="1"/>
  <c r="L196" i="10"/>
  <c r="M196" i="10" s="1"/>
  <c r="L433" i="8"/>
  <c r="M433" i="8" s="1"/>
  <c r="J546" i="10"/>
  <c r="K546" i="10" s="1"/>
  <c r="L546" i="10" s="1"/>
  <c r="M546" i="10" s="1"/>
  <c r="L82" i="10"/>
  <c r="M82" i="10" s="1"/>
  <c r="E237" i="9"/>
  <c r="L325" i="7"/>
  <c r="M325" i="7" s="1"/>
  <c r="J547" i="10"/>
  <c r="K547" i="10" s="1"/>
  <c r="L547" i="10" s="1"/>
  <c r="M547" i="10" s="1"/>
  <c r="J545" i="10"/>
  <c r="K545" i="10" s="1"/>
  <c r="L545" i="10" s="1"/>
  <c r="M545" i="10" s="1"/>
  <c r="J542" i="10"/>
  <c r="K542" i="10" s="1"/>
  <c r="L542" i="10" s="1"/>
  <c r="M542" i="10" s="1"/>
  <c r="L149" i="10"/>
  <c r="M149" i="10" s="1"/>
  <c r="J541" i="10"/>
  <c r="K541" i="10" s="1"/>
  <c r="L156" i="10"/>
  <c r="M156" i="10" s="1"/>
  <c r="L88" i="10"/>
  <c r="M88" i="10" s="1"/>
  <c r="L100" i="10"/>
  <c r="M100" i="10" s="1"/>
  <c r="L436" i="10"/>
  <c r="M436" i="10" s="1"/>
  <c r="G90" i="10"/>
  <c r="H90" i="10" s="1"/>
  <c r="G91" i="10"/>
  <c r="H91" i="10" s="1"/>
  <c r="L318" i="10"/>
  <c r="M318" i="10" s="1"/>
  <c r="G269" i="9"/>
  <c r="H269" i="9" s="1"/>
  <c r="G267" i="9"/>
  <c r="H267" i="9" s="1"/>
  <c r="L153" i="10"/>
  <c r="M153" i="10" s="1"/>
  <c r="L485" i="10"/>
  <c r="M485" i="10" s="1"/>
  <c r="L434" i="10"/>
  <c r="M434" i="10" s="1"/>
  <c r="L252" i="10"/>
  <c r="M252" i="10" s="1"/>
  <c r="L97" i="10"/>
  <c r="M97" i="10" s="1"/>
  <c r="L203" i="9"/>
  <c r="M203" i="9" s="1"/>
  <c r="L419" i="8"/>
  <c r="M419" i="8" s="1"/>
  <c r="J149" i="9"/>
  <c r="K149" i="9" s="1"/>
  <c r="J146" i="9"/>
  <c r="K146" i="9" s="1"/>
  <c r="L82" i="8"/>
  <c r="M82" i="8" s="1"/>
  <c r="L381" i="8"/>
  <c r="M381" i="8" s="1"/>
  <c r="J137" i="8"/>
  <c r="K137" i="8" s="1"/>
  <c r="L139" i="7"/>
  <c r="M139" i="7" s="1"/>
  <c r="L491" i="8"/>
  <c r="M491" i="8" s="1"/>
  <c r="L98" i="7"/>
  <c r="M98" i="7" s="1"/>
  <c r="K470" i="8"/>
  <c r="H470" i="8"/>
  <c r="L250" i="6"/>
  <c r="M250" i="6" s="1"/>
  <c r="G429" i="6"/>
  <c r="H429" i="6" s="1"/>
  <c r="L433" i="6"/>
  <c r="M433" i="6" s="1"/>
  <c r="L380" i="5"/>
  <c r="M380" i="5" s="1"/>
  <c r="G546" i="6"/>
  <c r="H546" i="6" s="1"/>
  <c r="G266" i="5"/>
  <c r="H266" i="5" s="1"/>
  <c r="K79" i="5"/>
  <c r="J203" i="4"/>
  <c r="K203" i="4" s="1"/>
  <c r="G137" i="3"/>
  <c r="H137" i="3" s="1"/>
  <c r="L417" i="4"/>
  <c r="M417" i="4" s="1"/>
  <c r="L436" i="4"/>
  <c r="M436" i="4" s="1"/>
  <c r="G93" i="3"/>
  <c r="H93" i="3" s="1"/>
  <c r="G147" i="4"/>
  <c r="H147" i="4" s="1"/>
  <c r="L79" i="3"/>
  <c r="M79" i="3" s="1"/>
  <c r="J473" i="4"/>
  <c r="K473" i="4" s="1"/>
  <c r="J265" i="4"/>
  <c r="K265" i="4" s="1"/>
  <c r="G374" i="3"/>
  <c r="H374" i="3" s="1"/>
  <c r="L374" i="3" s="1"/>
  <c r="M374" i="3" s="1"/>
  <c r="J34" i="10"/>
  <c r="L268" i="2"/>
  <c r="M268" i="2" s="1"/>
  <c r="J35" i="4"/>
  <c r="J314" i="3"/>
  <c r="K314" i="3" s="1"/>
  <c r="J33" i="8"/>
  <c r="L211" i="1"/>
  <c r="M211" i="1" s="1"/>
  <c r="J32" i="6"/>
  <c r="K259" i="1"/>
  <c r="L259" i="1" s="1"/>
  <c r="M259" i="1" s="1"/>
  <c r="L381" i="3"/>
  <c r="M381" i="3" s="1"/>
  <c r="J205" i="8"/>
  <c r="K205" i="8" s="1"/>
  <c r="E349" i="9"/>
  <c r="J361" i="9" s="1"/>
  <c r="K361" i="9" s="1"/>
  <c r="L374" i="8"/>
  <c r="M374" i="8" s="1"/>
  <c r="L370" i="9"/>
  <c r="M370" i="9" s="1"/>
  <c r="L430" i="6"/>
  <c r="M430" i="6" s="1"/>
  <c r="L435" i="6"/>
  <c r="M435" i="6" s="1"/>
  <c r="L532" i="6"/>
  <c r="M532" i="6" s="1"/>
  <c r="G269" i="5"/>
  <c r="H269" i="5" s="1"/>
  <c r="L100" i="5"/>
  <c r="M100" i="5" s="1"/>
  <c r="G81" i="4"/>
  <c r="H81" i="4" s="1"/>
  <c r="L156" i="3"/>
  <c r="M156" i="3" s="1"/>
  <c r="L146" i="2"/>
  <c r="M146" i="2" s="1"/>
  <c r="N146" i="2" s="1"/>
  <c r="G90" i="3"/>
  <c r="H90" i="3" s="1"/>
  <c r="L99" i="2"/>
  <c r="M99" i="2" s="1"/>
  <c r="J35" i="6"/>
  <c r="J33" i="10"/>
  <c r="J32" i="8"/>
  <c r="L157" i="1"/>
  <c r="M157" i="1" s="1"/>
  <c r="L269" i="1"/>
  <c r="M269" i="1" s="1"/>
  <c r="L156" i="6"/>
  <c r="M156" i="6" s="1"/>
  <c r="A79" i="2"/>
  <c r="L363" i="7"/>
  <c r="M363" i="7" s="1"/>
  <c r="L308" i="7"/>
  <c r="M308" i="7" s="1"/>
  <c r="G426" i="10"/>
  <c r="H426" i="10" s="1"/>
  <c r="L475" i="10"/>
  <c r="M475" i="10" s="1"/>
  <c r="J374" i="10"/>
  <c r="K374" i="10" s="1"/>
  <c r="L374" i="10" s="1"/>
  <c r="M374" i="10" s="1"/>
  <c r="G417" i="10"/>
  <c r="H417" i="10" s="1"/>
  <c r="G81" i="10"/>
  <c r="H81" i="10" s="1"/>
  <c r="L538" i="10"/>
  <c r="M538" i="10" s="1"/>
  <c r="N538" i="10" s="1"/>
  <c r="L217" i="9"/>
  <c r="L156" i="9"/>
  <c r="M156" i="9" s="1"/>
  <c r="L194" i="9"/>
  <c r="M194" i="9" s="1"/>
  <c r="L385" i="8"/>
  <c r="L380" i="9"/>
  <c r="M380" i="9" s="1"/>
  <c r="L131" i="8"/>
  <c r="M131" i="8" s="1"/>
  <c r="G324" i="8"/>
  <c r="H324" i="8" s="1"/>
  <c r="G435" i="9"/>
  <c r="H435" i="9" s="1"/>
  <c r="L435" i="9" s="1"/>
  <c r="M435" i="9" s="1"/>
  <c r="L380" i="8"/>
  <c r="M380" i="8" s="1"/>
  <c r="L211" i="8"/>
  <c r="M211" i="8" s="1"/>
  <c r="L306" i="7"/>
  <c r="M306" i="7" s="1"/>
  <c r="J81" i="8"/>
  <c r="K81" i="8" s="1"/>
  <c r="J266" i="8"/>
  <c r="K266" i="8" s="1"/>
  <c r="J269" i="8"/>
  <c r="K269" i="8" s="1"/>
  <c r="J262" i="8"/>
  <c r="K262" i="8" s="1"/>
  <c r="J267" i="8"/>
  <c r="K267" i="8" s="1"/>
  <c r="L155" i="7"/>
  <c r="M155" i="7" s="1"/>
  <c r="J147" i="7"/>
  <c r="K147" i="7" s="1"/>
  <c r="L314" i="6"/>
  <c r="M314" i="6" s="1"/>
  <c r="N314" i="6" s="1"/>
  <c r="L553" i="6"/>
  <c r="L99" i="7"/>
  <c r="M99" i="7" s="1"/>
  <c r="L489" i="6"/>
  <c r="M489" i="6" s="1"/>
  <c r="L155" i="6"/>
  <c r="M155" i="6" s="1"/>
  <c r="L475" i="6"/>
  <c r="M475" i="6" s="1"/>
  <c r="L437" i="6"/>
  <c r="M437" i="6" s="1"/>
  <c r="E405" i="5"/>
  <c r="A106" i="6"/>
  <c r="L144" i="4"/>
  <c r="M144" i="4" s="1"/>
  <c r="G542" i="6"/>
  <c r="H542" i="6" s="1"/>
  <c r="L99" i="5"/>
  <c r="M99" i="5" s="1"/>
  <c r="J93" i="4"/>
  <c r="K93" i="4" s="1"/>
  <c r="G94" i="4"/>
  <c r="H94" i="4" s="1"/>
  <c r="J321" i="4"/>
  <c r="K321" i="4" s="1"/>
  <c r="L321" i="4" s="1"/>
  <c r="M321" i="4" s="1"/>
  <c r="G146" i="3"/>
  <c r="H146" i="3" s="1"/>
  <c r="L146" i="3" s="1"/>
  <c r="M146" i="3" s="1"/>
  <c r="L437" i="4"/>
  <c r="M437" i="4" s="1"/>
  <c r="L156" i="4"/>
  <c r="M156" i="4" s="1"/>
  <c r="L88" i="3"/>
  <c r="M88" i="3" s="1"/>
  <c r="G268" i="3"/>
  <c r="H268" i="3" s="1"/>
  <c r="L156" i="2"/>
  <c r="M156" i="2" s="1"/>
  <c r="L380" i="3"/>
  <c r="M380" i="3" s="1"/>
  <c r="J35" i="8"/>
  <c r="L261" i="1"/>
  <c r="M261" i="1" s="1"/>
  <c r="J32" i="10"/>
  <c r="L98" i="1"/>
  <c r="M98" i="1" s="1"/>
  <c r="L156" i="1"/>
  <c r="M156" i="1" s="1"/>
  <c r="G146" i="8"/>
  <c r="H146" i="8" s="1"/>
  <c r="L146" i="8" s="1"/>
  <c r="M146" i="8" s="1"/>
  <c r="N146" i="8" s="1"/>
  <c r="L474" i="8"/>
  <c r="M474" i="8" s="1"/>
  <c r="L364" i="7"/>
  <c r="M364" i="7" s="1"/>
  <c r="H246" i="10"/>
  <c r="K246" i="10"/>
  <c r="L420" i="7"/>
  <c r="M420" i="7" s="1"/>
  <c r="L308" i="10"/>
  <c r="M308" i="10" s="1"/>
  <c r="L363" i="10"/>
  <c r="M363" i="10" s="1"/>
  <c r="L483" i="10"/>
  <c r="M483" i="10" s="1"/>
  <c r="N483" i="10" s="1"/>
  <c r="J378" i="10"/>
  <c r="K378" i="10" s="1"/>
  <c r="L433" i="10"/>
  <c r="M433" i="10" s="1"/>
  <c r="A76" i="9"/>
  <c r="L202" i="9"/>
  <c r="M202" i="9" s="1"/>
  <c r="L358" i="8"/>
  <c r="M358" i="8" s="1"/>
  <c r="L84" i="9"/>
  <c r="M84" i="9" s="1"/>
  <c r="J203" i="8"/>
  <c r="K203" i="8" s="1"/>
  <c r="L203" i="8" s="1"/>
  <c r="M203" i="8" s="1"/>
  <c r="N203" i="8" s="1"/>
  <c r="L273" i="8"/>
  <c r="L157" i="8"/>
  <c r="M157" i="8" s="1"/>
  <c r="L258" i="8"/>
  <c r="M258" i="8" s="1"/>
  <c r="N258" i="8" s="1"/>
  <c r="L489" i="8"/>
  <c r="M489" i="8" s="1"/>
  <c r="L84" i="8"/>
  <c r="M84" i="8" s="1"/>
  <c r="G549" i="8"/>
  <c r="H549" i="8" s="1"/>
  <c r="G147" i="7"/>
  <c r="H147" i="7" s="1"/>
  <c r="L94" i="7"/>
  <c r="M94" i="7" s="1"/>
  <c r="L492" i="6"/>
  <c r="M492" i="6" s="1"/>
  <c r="K414" i="9"/>
  <c r="H414" i="9"/>
  <c r="L140" i="6"/>
  <c r="M140" i="6" s="1"/>
  <c r="L139" i="6"/>
  <c r="M139" i="6" s="1"/>
  <c r="J429" i="6"/>
  <c r="K429" i="6" s="1"/>
  <c r="L381" i="6"/>
  <c r="M381" i="6" s="1"/>
  <c r="L364" i="5"/>
  <c r="M364" i="5" s="1"/>
  <c r="J546" i="6"/>
  <c r="K546" i="6" s="1"/>
  <c r="L93" i="5"/>
  <c r="M93" i="5" s="1"/>
  <c r="G91" i="4"/>
  <c r="H91" i="4" s="1"/>
  <c r="J323" i="4"/>
  <c r="K323" i="4" s="1"/>
  <c r="J94" i="4"/>
  <c r="K94" i="4" s="1"/>
  <c r="G149" i="4"/>
  <c r="H149" i="4" s="1"/>
  <c r="L476" i="4"/>
  <c r="M476" i="4" s="1"/>
  <c r="G361" i="3"/>
  <c r="H361" i="3" s="1"/>
  <c r="J35" i="10"/>
  <c r="L75" i="2"/>
  <c r="M75" i="2" s="1"/>
  <c r="L325" i="3"/>
  <c r="M325" i="3" s="1"/>
  <c r="L91" i="1"/>
  <c r="M91" i="1" s="1"/>
  <c r="L474" i="10"/>
  <c r="M474" i="10" s="1"/>
  <c r="A75" i="10"/>
  <c r="L435" i="10"/>
  <c r="M435" i="10" s="1"/>
  <c r="L273" i="9"/>
  <c r="L100" i="9"/>
  <c r="M100" i="9" s="1"/>
  <c r="L94" i="9"/>
  <c r="M94" i="9" s="1"/>
  <c r="L318" i="9"/>
  <c r="M318" i="9" s="1"/>
  <c r="J202" i="8"/>
  <c r="K202" i="8" s="1"/>
  <c r="L202" i="8" s="1"/>
  <c r="M202" i="8" s="1"/>
  <c r="N202" i="8" s="1"/>
  <c r="G314" i="7"/>
  <c r="H314" i="7" s="1"/>
  <c r="G137" i="8"/>
  <c r="H137" i="8" s="1"/>
  <c r="L379" i="7"/>
  <c r="M379" i="7" s="1"/>
  <c r="L98" i="8"/>
  <c r="M98" i="8" s="1"/>
  <c r="G266" i="8"/>
  <c r="H266" i="8" s="1"/>
  <c r="G265" i="8"/>
  <c r="H265" i="8" s="1"/>
  <c r="G267" i="8"/>
  <c r="H267" i="8" s="1"/>
  <c r="G137" i="7"/>
  <c r="H137" i="7" s="1"/>
  <c r="L476" i="6"/>
  <c r="M476" i="6" s="1"/>
  <c r="J305" i="7"/>
  <c r="K305" i="7" s="1"/>
  <c r="G427" i="6"/>
  <c r="H427" i="6" s="1"/>
  <c r="L258" i="6"/>
  <c r="M258" i="6" s="1"/>
  <c r="N258" i="6" s="1"/>
  <c r="L363" i="5"/>
  <c r="M363" i="5" s="1"/>
  <c r="L252" i="6"/>
  <c r="M252" i="6" s="1"/>
  <c r="G362" i="6"/>
  <c r="H362" i="6" s="1"/>
  <c r="J371" i="6"/>
  <c r="K371" i="6" s="1"/>
  <c r="J356" i="6"/>
  <c r="G370" i="6"/>
  <c r="H370" i="6" s="1"/>
  <c r="J355" i="6"/>
  <c r="G357" i="6"/>
  <c r="J363" i="6"/>
  <c r="K363" i="6" s="1"/>
  <c r="G356" i="6"/>
  <c r="J370" i="6"/>
  <c r="K370" i="6" s="1"/>
  <c r="G363" i="6"/>
  <c r="H363" i="6" s="1"/>
  <c r="J362" i="6"/>
  <c r="K362" i="6" s="1"/>
  <c r="G359" i="6"/>
  <c r="G371" i="6"/>
  <c r="H371" i="6" s="1"/>
  <c r="J357" i="6"/>
  <c r="G355" i="6"/>
  <c r="J365" i="6"/>
  <c r="G365" i="6"/>
  <c r="J359" i="6"/>
  <c r="J368" i="6"/>
  <c r="G368" i="6"/>
  <c r="L135" i="4"/>
  <c r="M135" i="4" s="1"/>
  <c r="G549" i="6"/>
  <c r="H549" i="6" s="1"/>
  <c r="L99" i="4"/>
  <c r="M99" i="4" s="1"/>
  <c r="J325" i="4"/>
  <c r="K325" i="4" s="1"/>
  <c r="L88" i="4"/>
  <c r="M88" i="4" s="1"/>
  <c r="J318" i="4"/>
  <c r="K318" i="4" s="1"/>
  <c r="L75" i="3"/>
  <c r="M75" i="3" s="1"/>
  <c r="H203" i="3"/>
  <c r="L203" i="3" s="1"/>
  <c r="M203" i="3" s="1"/>
  <c r="L154" i="2"/>
  <c r="M154" i="2" s="1"/>
  <c r="J31" i="4"/>
  <c r="J361" i="3"/>
  <c r="K361" i="3" s="1"/>
  <c r="L93" i="2"/>
  <c r="M93" i="2" s="1"/>
  <c r="L435" i="2"/>
  <c r="M435" i="2" s="1"/>
  <c r="J206" i="2"/>
  <c r="K206" i="2" s="1"/>
  <c r="G202" i="2"/>
  <c r="H202" i="2" s="1"/>
  <c r="G197" i="2"/>
  <c r="H197" i="2" s="1"/>
  <c r="J188" i="2"/>
  <c r="J210" i="2"/>
  <c r="K210" i="2" s="1"/>
  <c r="J196" i="2"/>
  <c r="K196" i="2" s="1"/>
  <c r="J191" i="2"/>
  <c r="G188" i="2"/>
  <c r="J212" i="2"/>
  <c r="K212" i="2" s="1"/>
  <c r="G196" i="2"/>
  <c r="H196" i="2" s="1"/>
  <c r="G210" i="2"/>
  <c r="H210" i="2" s="1"/>
  <c r="G191" i="2"/>
  <c r="H191" i="2" s="1"/>
  <c r="G206" i="2"/>
  <c r="H206" i="2" s="1"/>
  <c r="J202" i="2"/>
  <c r="K202" i="2" s="1"/>
  <c r="G194" i="2"/>
  <c r="H194" i="2" s="1"/>
  <c r="J194" i="2"/>
  <c r="J209" i="2"/>
  <c r="K209" i="2" s="1"/>
  <c r="G205" i="2"/>
  <c r="H205" i="2" s="1"/>
  <c r="G187" i="2"/>
  <c r="H187" i="2" s="1"/>
  <c r="J211" i="2"/>
  <c r="K211" i="2" s="1"/>
  <c r="G203" i="2"/>
  <c r="H203" i="2" s="1"/>
  <c r="G200" i="2"/>
  <c r="H200" i="2" s="1"/>
  <c r="J195" i="2"/>
  <c r="G211" i="2"/>
  <c r="H211" i="2" s="1"/>
  <c r="G195" i="2"/>
  <c r="H195" i="2" s="1"/>
  <c r="G212" i="2"/>
  <c r="H212" i="2" s="1"/>
  <c r="J205" i="2"/>
  <c r="K205" i="2" s="1"/>
  <c r="J203" i="2"/>
  <c r="K203" i="2" s="1"/>
  <c r="J197" i="2"/>
  <c r="J189" i="2"/>
  <c r="G189" i="2"/>
  <c r="G209" i="2"/>
  <c r="H209" i="2" s="1"/>
  <c r="J213" i="2"/>
  <c r="K213" i="2" s="1"/>
  <c r="G213" i="2"/>
  <c r="H213" i="2" s="1"/>
  <c r="J200" i="2"/>
  <c r="L381" i="1"/>
  <c r="M381" i="1" s="1"/>
  <c r="L213" i="10"/>
  <c r="M213" i="10" s="1"/>
  <c r="L532" i="10"/>
  <c r="M532" i="10" s="1"/>
  <c r="L437" i="10"/>
  <c r="M437" i="10" s="1"/>
  <c r="L75" i="10"/>
  <c r="M75" i="10" s="1"/>
  <c r="L378" i="9"/>
  <c r="M378" i="9" s="1"/>
  <c r="L321" i="9"/>
  <c r="M321" i="9" s="1"/>
  <c r="L258" i="9"/>
  <c r="M258" i="9" s="1"/>
  <c r="H259" i="9"/>
  <c r="L259" i="9" s="1"/>
  <c r="M259" i="9" s="1"/>
  <c r="G321" i="8"/>
  <c r="H321" i="8" s="1"/>
  <c r="L321" i="8" s="1"/>
  <c r="M321" i="8" s="1"/>
  <c r="G323" i="8"/>
  <c r="H323" i="8" s="1"/>
  <c r="L323" i="8" s="1"/>
  <c r="M323" i="8" s="1"/>
  <c r="G322" i="8"/>
  <c r="H322" i="8" s="1"/>
  <c r="L322" i="8" s="1"/>
  <c r="M322" i="8" s="1"/>
  <c r="L317" i="8"/>
  <c r="M317" i="8" s="1"/>
  <c r="G325" i="8"/>
  <c r="H325" i="8" s="1"/>
  <c r="L139" i="8"/>
  <c r="M139" i="8" s="1"/>
  <c r="L362" i="8"/>
  <c r="M362" i="8" s="1"/>
  <c r="L250" i="8"/>
  <c r="M250" i="8" s="1"/>
  <c r="L485" i="8"/>
  <c r="M485" i="8" s="1"/>
  <c r="L100" i="8"/>
  <c r="M100" i="8" s="1"/>
  <c r="L217" i="7"/>
  <c r="L251" i="7"/>
  <c r="M251" i="7" s="1"/>
  <c r="K526" i="8"/>
  <c r="H526" i="8"/>
  <c r="J427" i="6"/>
  <c r="K427" i="6" s="1"/>
  <c r="J417" i="6"/>
  <c r="K417" i="6" s="1"/>
  <c r="L251" i="5"/>
  <c r="M251" i="5" s="1"/>
  <c r="G473" i="6"/>
  <c r="H473" i="6" s="1"/>
  <c r="L203" i="5"/>
  <c r="M203" i="5" s="1"/>
  <c r="L378" i="5"/>
  <c r="M378" i="5" s="1"/>
  <c r="L153" i="5"/>
  <c r="M153" i="5" s="1"/>
  <c r="A75" i="4"/>
  <c r="G267" i="5"/>
  <c r="H267" i="5" s="1"/>
  <c r="L381" i="5"/>
  <c r="M381" i="5" s="1"/>
  <c r="G205" i="6"/>
  <c r="H205" i="6" s="1"/>
  <c r="J211" i="6"/>
  <c r="K211" i="6" s="1"/>
  <c r="G196" i="6"/>
  <c r="H196" i="6" s="1"/>
  <c r="J213" i="6"/>
  <c r="K213" i="6" s="1"/>
  <c r="G211" i="6"/>
  <c r="H211" i="6" s="1"/>
  <c r="J205" i="6"/>
  <c r="K205" i="6" s="1"/>
  <c r="G212" i="6"/>
  <c r="H212" i="6" s="1"/>
  <c r="J196" i="6"/>
  <c r="K196" i="6" s="1"/>
  <c r="J212" i="6"/>
  <c r="K212" i="6" s="1"/>
  <c r="G202" i="6"/>
  <c r="H202" i="6" s="1"/>
  <c r="J195" i="6"/>
  <c r="K195" i="6" s="1"/>
  <c r="J209" i="6"/>
  <c r="K209" i="6" s="1"/>
  <c r="G209" i="6"/>
  <c r="H209" i="6" s="1"/>
  <c r="J187" i="6"/>
  <c r="J191" i="6"/>
  <c r="G191" i="6"/>
  <c r="G187" i="6"/>
  <c r="J197" i="6"/>
  <c r="J194" i="6"/>
  <c r="K194" i="6" s="1"/>
  <c r="G194" i="6"/>
  <c r="H194" i="6" s="1"/>
  <c r="G197" i="6"/>
  <c r="J202" i="6"/>
  <c r="K202" i="6" s="1"/>
  <c r="J200" i="6"/>
  <c r="G200" i="6"/>
  <c r="G213" i="6"/>
  <c r="H213" i="6" s="1"/>
  <c r="J206" i="6"/>
  <c r="K206" i="6" s="1"/>
  <c r="F193" i="6"/>
  <c r="G206" i="6"/>
  <c r="H206" i="6" s="1"/>
  <c r="J203" i="6"/>
  <c r="K203" i="6" s="1"/>
  <c r="G203" i="6"/>
  <c r="H203" i="6" s="1"/>
  <c r="J210" i="6"/>
  <c r="K210" i="6" s="1"/>
  <c r="G210" i="6"/>
  <c r="H210" i="6" s="1"/>
  <c r="H426" i="5"/>
  <c r="L426" i="5" s="1"/>
  <c r="M426" i="5" s="1"/>
  <c r="J81" i="4"/>
  <c r="K81" i="4" s="1"/>
  <c r="L101" i="4"/>
  <c r="M101" i="4" s="1"/>
  <c r="L435" i="4"/>
  <c r="M435" i="4" s="1"/>
  <c r="E69" i="3"/>
  <c r="J81" i="3" s="1"/>
  <c r="K81" i="3" s="1"/>
  <c r="L150" i="4"/>
  <c r="M150" i="4" s="1"/>
  <c r="J485" i="4"/>
  <c r="K485" i="4" s="1"/>
  <c r="L371" i="3"/>
  <c r="M371" i="3" s="1"/>
  <c r="J31" i="6"/>
  <c r="L101" i="2"/>
  <c r="M101" i="2" s="1"/>
  <c r="L205" i="1"/>
  <c r="M205" i="1" s="1"/>
  <c r="L97" i="1"/>
  <c r="M97" i="1" s="1"/>
  <c r="L196" i="9"/>
  <c r="M196" i="9" s="1"/>
  <c r="K135" i="8"/>
  <c r="L135" i="8" s="1"/>
  <c r="M135" i="8" s="1"/>
  <c r="L418" i="7"/>
  <c r="M418" i="7" s="1"/>
  <c r="L493" i="8"/>
  <c r="M493" i="8" s="1"/>
  <c r="L490" i="8"/>
  <c r="M490" i="8" s="1"/>
  <c r="L156" i="7"/>
  <c r="M156" i="7" s="1"/>
  <c r="E237" i="7"/>
  <c r="E461" i="6"/>
  <c r="L156" i="5"/>
  <c r="M156" i="5" s="1"/>
  <c r="L75" i="5"/>
  <c r="M75" i="5" s="1"/>
  <c r="G94" i="3"/>
  <c r="H94" i="3" s="1"/>
  <c r="L427" i="3"/>
  <c r="M427" i="3" s="1"/>
  <c r="H246" i="5"/>
  <c r="L135" i="2"/>
  <c r="M135" i="2" s="1"/>
  <c r="J31" i="8"/>
  <c r="L94" i="2"/>
  <c r="M94" i="2" s="1"/>
  <c r="L317" i="1"/>
  <c r="M317" i="1" s="1"/>
  <c r="L84" i="2"/>
  <c r="M84" i="2" s="1"/>
  <c r="L75" i="1"/>
  <c r="M75" i="1" s="1"/>
  <c r="L88" i="9"/>
  <c r="M88" i="9" s="1"/>
  <c r="L75" i="8"/>
  <c r="M75" i="8" s="1"/>
  <c r="L373" i="8"/>
  <c r="M373" i="8" s="1"/>
  <c r="L213" i="8"/>
  <c r="M213" i="8" s="1"/>
  <c r="L380" i="7"/>
  <c r="M380" i="7" s="1"/>
  <c r="L492" i="8"/>
  <c r="M492" i="8" s="1"/>
  <c r="E405" i="7"/>
  <c r="L157" i="6"/>
  <c r="M157" i="6" s="1"/>
  <c r="H134" i="9"/>
  <c r="J547" i="6"/>
  <c r="K547" i="6" s="1"/>
  <c r="H358" i="7"/>
  <c r="K358" i="7"/>
  <c r="L426" i="3"/>
  <c r="M426" i="3" s="1"/>
  <c r="L153" i="2"/>
  <c r="M153" i="2" s="1"/>
  <c r="J147" i="3"/>
  <c r="K147" i="3" s="1"/>
  <c r="J149" i="3"/>
  <c r="K149" i="3" s="1"/>
  <c r="J31" i="10"/>
  <c r="L268" i="1"/>
  <c r="M268" i="1" s="1"/>
  <c r="L251" i="8"/>
  <c r="M251" i="8" s="1"/>
  <c r="L325" i="6"/>
  <c r="M325" i="6" s="1"/>
  <c r="H302" i="8"/>
  <c r="K302" i="8"/>
  <c r="L140" i="7"/>
  <c r="M140" i="7" s="1"/>
  <c r="L153" i="6"/>
  <c r="M153" i="6" s="1"/>
  <c r="L91" i="6"/>
  <c r="M91" i="6" s="1"/>
  <c r="N91" i="6" s="1"/>
  <c r="K358" i="10"/>
  <c r="H358" i="10"/>
  <c r="L273" i="6"/>
  <c r="L418" i="6"/>
  <c r="M418" i="6" s="1"/>
  <c r="G268" i="5"/>
  <c r="H268" i="5" s="1"/>
  <c r="L426" i="4"/>
  <c r="M426" i="4" s="1"/>
  <c r="N426" i="4" s="1"/>
  <c r="J202" i="4"/>
  <c r="K202" i="4" s="1"/>
  <c r="J206" i="4"/>
  <c r="K206" i="4" s="1"/>
  <c r="L149" i="2"/>
  <c r="M149" i="2" s="1"/>
  <c r="L79" i="1"/>
  <c r="M79" i="1" s="1"/>
  <c r="L436" i="2"/>
  <c r="M436" i="2" s="1"/>
  <c r="L325" i="1"/>
  <c r="M325" i="1" s="1"/>
  <c r="E181" i="5"/>
  <c r="L325" i="5"/>
  <c r="M325" i="5" s="1"/>
  <c r="L100" i="4"/>
  <c r="M100" i="4" s="1"/>
  <c r="L380" i="1"/>
  <c r="M380" i="1" s="1"/>
  <c r="L269" i="2"/>
  <c r="M269" i="2" s="1"/>
  <c r="L324" i="3"/>
  <c r="M324" i="3" s="1"/>
  <c r="L212" i="1"/>
  <c r="M212" i="1" s="1"/>
  <c r="L434" i="9"/>
  <c r="M434" i="9" s="1"/>
  <c r="L153" i="8"/>
  <c r="M153" i="8" s="1"/>
  <c r="L436" i="8"/>
  <c r="M436" i="8" s="1"/>
  <c r="L314" i="8"/>
  <c r="M314" i="8" s="1"/>
  <c r="N314" i="8" s="1"/>
  <c r="L381" i="7"/>
  <c r="M381" i="7" s="1"/>
  <c r="L157" i="7"/>
  <c r="M157" i="7" s="1"/>
  <c r="H414" i="8"/>
  <c r="K414" i="8"/>
  <c r="L138" i="6"/>
  <c r="M138" i="6" s="1"/>
  <c r="L83" i="6"/>
  <c r="M83" i="6" s="1"/>
  <c r="H302" i="9"/>
  <c r="K302" i="9"/>
  <c r="E125" i="5"/>
  <c r="J137" i="5" s="1"/>
  <c r="K137" i="5" s="1"/>
  <c r="L137" i="5" s="1"/>
  <c r="M137" i="5" s="1"/>
  <c r="L212" i="4"/>
  <c r="M212" i="4" s="1"/>
  <c r="L322" i="4"/>
  <c r="M322" i="4" s="1"/>
  <c r="L483" i="4"/>
  <c r="M483" i="4" s="1"/>
  <c r="N483" i="4" s="1"/>
  <c r="L493" i="4"/>
  <c r="M493" i="4" s="1"/>
  <c r="L417" i="2"/>
  <c r="M417" i="2" s="1"/>
  <c r="L101" i="1"/>
  <c r="M101" i="1" s="1"/>
  <c r="L149" i="1"/>
  <c r="M149" i="1" s="1"/>
  <c r="L267" i="1"/>
  <c r="M267" i="1" s="1"/>
  <c r="L427" i="7"/>
  <c r="M427" i="7" s="1"/>
  <c r="L377" i="7"/>
  <c r="M377" i="7" s="1"/>
  <c r="L101" i="7"/>
  <c r="M101" i="7" s="1"/>
  <c r="L100" i="7"/>
  <c r="M100" i="7" s="1"/>
  <c r="L493" i="6"/>
  <c r="M493" i="6" s="1"/>
  <c r="L217" i="5"/>
  <c r="L101" i="3"/>
  <c r="M101" i="3" s="1"/>
  <c r="L267" i="2"/>
  <c r="M267" i="2" s="1"/>
  <c r="A101" i="3"/>
  <c r="L381" i="2"/>
  <c r="M381" i="2" s="1"/>
  <c r="L213" i="1"/>
  <c r="M213" i="1" s="1"/>
  <c r="L93" i="1"/>
  <c r="M93" i="1" s="1"/>
  <c r="J548" i="2"/>
  <c r="K548" i="2" s="1"/>
  <c r="J546" i="2"/>
  <c r="K546" i="2" s="1"/>
  <c r="G546" i="2"/>
  <c r="H546" i="2" s="1"/>
  <c r="G548" i="2"/>
  <c r="H548" i="2" s="1"/>
  <c r="J532" i="2"/>
  <c r="J542" i="2"/>
  <c r="G532" i="2"/>
  <c r="G545" i="2"/>
  <c r="H545" i="2" s="1"/>
  <c r="G547" i="2"/>
  <c r="H547" i="2" s="1"/>
  <c r="J547" i="2"/>
  <c r="K547" i="2" s="1"/>
  <c r="G542" i="2"/>
  <c r="J549" i="2"/>
  <c r="K549" i="2" s="1"/>
  <c r="G549" i="2"/>
  <c r="H549" i="2" s="1"/>
  <c r="J545" i="2"/>
  <c r="K545" i="2" s="1"/>
  <c r="J541" i="2"/>
  <c r="G541" i="2"/>
  <c r="L373" i="1"/>
  <c r="M373" i="1" s="1"/>
  <c r="L212" i="10"/>
  <c r="M212" i="10" s="1"/>
  <c r="L251" i="10"/>
  <c r="M251" i="10" s="1"/>
  <c r="L157" i="10"/>
  <c r="M157" i="10" s="1"/>
  <c r="L140" i="10"/>
  <c r="M140" i="10" s="1"/>
  <c r="L530" i="10"/>
  <c r="M530" i="10" s="1"/>
  <c r="L307" i="9"/>
  <c r="M307" i="9" s="1"/>
  <c r="L381" i="9"/>
  <c r="M381" i="9" s="1"/>
  <c r="L429" i="8"/>
  <c r="M429" i="8" s="1"/>
  <c r="L435" i="8"/>
  <c r="M435" i="8" s="1"/>
  <c r="L437" i="8"/>
  <c r="M437" i="8" s="1"/>
  <c r="L329" i="8"/>
  <c r="G146" i="7"/>
  <c r="H146" i="7" s="1"/>
  <c r="L259" i="8"/>
  <c r="M259" i="8" s="1"/>
  <c r="N259" i="8" s="1"/>
  <c r="L83" i="8"/>
  <c r="M83" i="8" s="1"/>
  <c r="J549" i="8"/>
  <c r="K549" i="8" s="1"/>
  <c r="J146" i="7"/>
  <c r="K146" i="7" s="1"/>
  <c r="A102" i="7"/>
  <c r="L324" i="7"/>
  <c r="M324" i="7" s="1"/>
  <c r="L538" i="6"/>
  <c r="M538" i="6" s="1"/>
  <c r="N538" i="6" s="1"/>
  <c r="L82" i="6"/>
  <c r="M82" i="6" s="1"/>
  <c r="L98" i="6"/>
  <c r="M98" i="6" s="1"/>
  <c r="L195" i="5"/>
  <c r="M195" i="5" s="1"/>
  <c r="L436" i="6"/>
  <c r="M436" i="6" s="1"/>
  <c r="L378" i="6"/>
  <c r="M378" i="6" s="1"/>
  <c r="L196" i="4"/>
  <c r="M196" i="4" s="1"/>
  <c r="L321" i="5"/>
  <c r="M321" i="5" s="1"/>
  <c r="L324" i="5"/>
  <c r="M324" i="5" s="1"/>
  <c r="L91" i="5"/>
  <c r="M91" i="5" s="1"/>
  <c r="L379" i="4"/>
  <c r="M379" i="4" s="1"/>
  <c r="J150" i="3"/>
  <c r="K150" i="3" s="1"/>
  <c r="L150" i="3" s="1"/>
  <c r="M150" i="3" s="1"/>
  <c r="L202" i="3"/>
  <c r="M202" i="3" s="1"/>
  <c r="L380" i="2"/>
  <c r="M380" i="2" s="1"/>
  <c r="L490" i="2"/>
  <c r="M490" i="2" s="1"/>
  <c r="L437" i="2"/>
  <c r="M437" i="2" s="1"/>
  <c r="J34" i="4"/>
  <c r="L324" i="1"/>
  <c r="M324" i="1" s="1"/>
  <c r="L322" i="3"/>
  <c r="M322" i="3" s="1"/>
  <c r="G435" i="1"/>
  <c r="H435" i="1" s="1"/>
  <c r="J429" i="1"/>
  <c r="K429" i="1" s="1"/>
  <c r="G436" i="1"/>
  <c r="H436" i="1" s="1"/>
  <c r="J430" i="1"/>
  <c r="K430" i="1" s="1"/>
  <c r="J436" i="1"/>
  <c r="K436" i="1" s="1"/>
  <c r="J437" i="1"/>
  <c r="K437" i="1" s="1"/>
  <c r="J433" i="1"/>
  <c r="K433" i="1" s="1"/>
  <c r="G420" i="1"/>
  <c r="H420" i="1" s="1"/>
  <c r="G417" i="1"/>
  <c r="H417" i="1" s="1"/>
  <c r="L417" i="1" s="1"/>
  <c r="G433" i="1"/>
  <c r="H433" i="1" s="1"/>
  <c r="J435" i="1"/>
  <c r="K435" i="1" s="1"/>
  <c r="G429" i="1"/>
  <c r="H429" i="1" s="1"/>
  <c r="J420" i="1"/>
  <c r="G437" i="1"/>
  <c r="H437" i="1" s="1"/>
  <c r="G434" i="1"/>
  <c r="H434" i="1" s="1"/>
  <c r="J434" i="1"/>
  <c r="K434" i="1" s="1"/>
  <c r="G430" i="1"/>
  <c r="H430" i="1" s="1"/>
  <c r="L101" i="5"/>
  <c r="M101" i="5" s="1"/>
  <c r="L371" i="10"/>
  <c r="M371" i="10" s="1"/>
  <c r="N371" i="10" s="1"/>
  <c r="L101" i="9"/>
  <c r="M101" i="9" s="1"/>
  <c r="J193" i="8"/>
  <c r="K193" i="8" s="1"/>
  <c r="L420" i="8"/>
  <c r="M420" i="8" s="1"/>
  <c r="L363" i="8"/>
  <c r="M363" i="8" s="1"/>
  <c r="L82" i="7"/>
  <c r="M82" i="7" s="1"/>
  <c r="G548" i="8"/>
  <c r="H548" i="8" s="1"/>
  <c r="L362" i="7"/>
  <c r="M362" i="7" s="1"/>
  <c r="L258" i="7"/>
  <c r="M258" i="7" s="1"/>
  <c r="G305" i="7"/>
  <c r="H305" i="7" s="1"/>
  <c r="L75" i="6"/>
  <c r="M75" i="6" s="1"/>
  <c r="L101" i="6"/>
  <c r="M101" i="6" s="1"/>
  <c r="L373" i="6"/>
  <c r="M373" i="6" s="1"/>
  <c r="H190" i="8"/>
  <c r="L157" i="5"/>
  <c r="M157" i="5" s="1"/>
  <c r="G547" i="6"/>
  <c r="H547" i="6" s="1"/>
  <c r="L308" i="5"/>
  <c r="M308" i="5" s="1"/>
  <c r="L329" i="4"/>
  <c r="L380" i="4"/>
  <c r="M380" i="4" s="1"/>
  <c r="L420" i="4"/>
  <c r="M420" i="4" s="1"/>
  <c r="G91" i="3"/>
  <c r="H91" i="3" s="1"/>
  <c r="G473" i="4"/>
  <c r="H473" i="4" s="1"/>
  <c r="L492" i="2"/>
  <c r="M492" i="2" s="1"/>
  <c r="L379" i="3"/>
  <c r="M379" i="3" s="1"/>
  <c r="J34" i="6"/>
  <c r="L265" i="2"/>
  <c r="M265" i="2" s="1"/>
  <c r="L91" i="2"/>
  <c r="M91" i="2" s="1"/>
  <c r="N91" i="2" s="1"/>
  <c r="J33" i="6"/>
  <c r="L100" i="1"/>
  <c r="M100" i="1" s="1"/>
  <c r="L140" i="1"/>
  <c r="M140" i="1" s="1"/>
  <c r="L157" i="3"/>
  <c r="M157" i="3" s="1"/>
  <c r="L492" i="4"/>
  <c r="M492" i="4" s="1"/>
  <c r="L139" i="10"/>
  <c r="M139" i="10" s="1"/>
  <c r="L486" i="10"/>
  <c r="M486" i="10" s="1"/>
  <c r="L418" i="10"/>
  <c r="M418" i="10" s="1"/>
  <c r="L83" i="9"/>
  <c r="M83" i="9" s="1"/>
  <c r="L315" i="10"/>
  <c r="M315" i="10" s="1"/>
  <c r="N315" i="10" s="1"/>
  <c r="J137" i="9"/>
  <c r="K137" i="9" s="1"/>
  <c r="L379" i="9"/>
  <c r="M379" i="9" s="1"/>
  <c r="L97" i="9"/>
  <c r="M97" i="9" s="1"/>
  <c r="L212" i="8"/>
  <c r="M212" i="8" s="1"/>
  <c r="L371" i="9"/>
  <c r="M371" i="9" s="1"/>
  <c r="L156" i="8"/>
  <c r="M156" i="8" s="1"/>
  <c r="L101" i="8"/>
  <c r="M101" i="8" s="1"/>
  <c r="L75" i="7"/>
  <c r="M75" i="7" s="1"/>
  <c r="L90" i="6"/>
  <c r="M90" i="6" s="1"/>
  <c r="N90" i="6" s="1"/>
  <c r="K190" i="7"/>
  <c r="H190" i="7"/>
  <c r="L427" i="4"/>
  <c r="M427" i="4" s="1"/>
  <c r="N427" i="4" s="1"/>
  <c r="L265" i="5"/>
  <c r="M265" i="5" s="1"/>
  <c r="G206" i="4"/>
  <c r="H206" i="4" s="1"/>
  <c r="L94" i="5"/>
  <c r="M94" i="5" s="1"/>
  <c r="L79" i="4"/>
  <c r="M79" i="4" s="1"/>
  <c r="J317" i="4"/>
  <c r="K317" i="4" s="1"/>
  <c r="L434" i="4"/>
  <c r="M434" i="4" s="1"/>
  <c r="L157" i="4"/>
  <c r="M157" i="4" s="1"/>
  <c r="L490" i="4"/>
  <c r="M490" i="4" s="1"/>
  <c r="L489" i="2"/>
  <c r="M489" i="2" s="1"/>
  <c r="L493" i="2"/>
  <c r="M493" i="2" s="1"/>
  <c r="L364" i="3"/>
  <c r="M364" i="3" s="1"/>
  <c r="E237" i="3"/>
  <c r="J34" i="8"/>
  <c r="L323" i="3"/>
  <c r="M323" i="3" s="1"/>
  <c r="L88" i="2"/>
  <c r="M88" i="2" s="1"/>
  <c r="J33" i="4"/>
  <c r="J32" i="4"/>
  <c r="L273" i="1"/>
  <c r="L146" i="1"/>
  <c r="M146" i="1" s="1"/>
  <c r="L149" i="7" l="1"/>
  <c r="M149" i="7" s="1"/>
  <c r="H518" i="1"/>
  <c r="L721" i="6"/>
  <c r="M721" i="6" s="1"/>
  <c r="L583" i="6"/>
  <c r="M583" i="6" s="1"/>
  <c r="L377" i="10"/>
  <c r="M377" i="10" s="1"/>
  <c r="L629" i="8"/>
  <c r="M629" i="8" s="1"/>
  <c r="L629" i="6"/>
  <c r="M629" i="6" s="1"/>
  <c r="L193" i="4"/>
  <c r="M193" i="4" s="1"/>
  <c r="G531" i="5"/>
  <c r="H531" i="5" s="1"/>
  <c r="G532" i="5"/>
  <c r="H532" i="5" s="1"/>
  <c r="H733" i="8"/>
  <c r="L529" i="2"/>
  <c r="M529" i="2" s="1"/>
  <c r="M75" i="4"/>
  <c r="L517" i="5"/>
  <c r="M517" i="5" s="1"/>
  <c r="H145" i="2"/>
  <c r="H148" i="2" s="1"/>
  <c r="H593" i="2"/>
  <c r="H596" i="2" s="1"/>
  <c r="L262" i="4"/>
  <c r="M262" i="4" s="1"/>
  <c r="H686" i="8"/>
  <c r="L137" i="6"/>
  <c r="M137" i="6" s="1"/>
  <c r="L385" i="6"/>
  <c r="L81" i="9"/>
  <c r="M81" i="9" s="1"/>
  <c r="H731" i="2"/>
  <c r="H734" i="2" s="1"/>
  <c r="L81" i="5"/>
  <c r="M81" i="5" s="1"/>
  <c r="L266" i="5"/>
  <c r="M266" i="5" s="1"/>
  <c r="L196" i="6"/>
  <c r="M196" i="6" s="1"/>
  <c r="L429" i="10"/>
  <c r="M429" i="10" s="1"/>
  <c r="L267" i="4"/>
  <c r="M267" i="4" s="1"/>
  <c r="L91" i="4"/>
  <c r="M91" i="4" s="1"/>
  <c r="N91" i="4" s="1"/>
  <c r="H145" i="1"/>
  <c r="H148" i="1" s="1"/>
  <c r="L324" i="4"/>
  <c r="M324" i="4" s="1"/>
  <c r="L81" i="2"/>
  <c r="M81" i="2" s="1"/>
  <c r="L265" i="8"/>
  <c r="M265" i="8" s="1"/>
  <c r="H89" i="2"/>
  <c r="L137" i="4"/>
  <c r="M137" i="4" s="1"/>
  <c r="L193" i="10"/>
  <c r="M193" i="10" s="1"/>
  <c r="L81" i="6"/>
  <c r="M81" i="6" s="1"/>
  <c r="L193" i="8"/>
  <c r="M193" i="8" s="1"/>
  <c r="H639" i="2"/>
  <c r="H642" i="2" s="1"/>
  <c r="L81" i="8"/>
  <c r="M81" i="8" s="1"/>
  <c r="L542" i="8"/>
  <c r="M542" i="8" s="1"/>
  <c r="L721" i="8"/>
  <c r="M721" i="8" s="1"/>
  <c r="L195" i="6"/>
  <c r="M195" i="6" s="1"/>
  <c r="G193" i="6"/>
  <c r="H193" i="6" s="1"/>
  <c r="F815" i="6"/>
  <c r="F769" i="6"/>
  <c r="G769" i="6" s="1"/>
  <c r="H769" i="6" s="1"/>
  <c r="J193" i="6"/>
  <c r="K193" i="6" s="1"/>
  <c r="I815" i="6"/>
  <c r="I769" i="6"/>
  <c r="I675" i="10"/>
  <c r="K675" i="10" s="1"/>
  <c r="L675" i="10" s="1"/>
  <c r="M675" i="10" s="1"/>
  <c r="I721" i="10"/>
  <c r="K721" i="10" s="1"/>
  <c r="L721" i="10" s="1"/>
  <c r="M721" i="10" s="1"/>
  <c r="L146" i="4"/>
  <c r="M146" i="4" s="1"/>
  <c r="N146" i="4" s="1"/>
  <c r="I629" i="10"/>
  <c r="K629" i="10" s="1"/>
  <c r="L629" i="10" s="1"/>
  <c r="M629" i="10" s="1"/>
  <c r="I583" i="10"/>
  <c r="K583" i="10" s="1"/>
  <c r="L583" i="10" s="1"/>
  <c r="M583" i="10" s="1"/>
  <c r="I766" i="8"/>
  <c r="K766" i="8" s="1"/>
  <c r="L766" i="8" s="1"/>
  <c r="M766" i="8" s="1"/>
  <c r="I812" i="8"/>
  <c r="K812" i="8" s="1"/>
  <c r="L812" i="8" s="1"/>
  <c r="M812" i="8" s="1"/>
  <c r="F766" i="10"/>
  <c r="H766" i="10" s="1"/>
  <c r="F812" i="10"/>
  <c r="H812" i="10" s="1"/>
  <c r="H685" i="2"/>
  <c r="H688" i="2" s="1"/>
  <c r="H699" i="2" s="1"/>
  <c r="H701" i="2" s="1"/>
  <c r="L677" i="2"/>
  <c r="M677" i="2" s="1"/>
  <c r="L723" i="2"/>
  <c r="M723" i="2" s="1"/>
  <c r="L585" i="2"/>
  <c r="M585" i="2" s="1"/>
  <c r="L379" i="10"/>
  <c r="M379" i="10" s="1"/>
  <c r="E573" i="10"/>
  <c r="J26" i="10"/>
  <c r="J781" i="2"/>
  <c r="K781" i="2" s="1"/>
  <c r="L781" i="2" s="1"/>
  <c r="M781" i="2" s="1"/>
  <c r="J778" i="2"/>
  <c r="K778" i="2" s="1"/>
  <c r="L778" i="2" s="1"/>
  <c r="M778" i="2" s="1"/>
  <c r="N778" i="2" s="1"/>
  <c r="J779" i="2"/>
  <c r="K779" i="2" s="1"/>
  <c r="L779" i="2" s="1"/>
  <c r="M779" i="2" s="1"/>
  <c r="N779" i="2" s="1"/>
  <c r="J782" i="2"/>
  <c r="J541" i="8"/>
  <c r="K541" i="8" s="1"/>
  <c r="L541" i="8" s="1"/>
  <c r="M541" i="8" s="1"/>
  <c r="L381" i="10"/>
  <c r="M381" i="10" s="1"/>
  <c r="G782" i="4"/>
  <c r="H782" i="4" s="1"/>
  <c r="G781" i="4"/>
  <c r="H781" i="4" s="1"/>
  <c r="G769" i="4"/>
  <c r="H769" i="4" s="1"/>
  <c r="G779" i="4"/>
  <c r="H779" i="4" s="1"/>
  <c r="G778" i="4"/>
  <c r="H778" i="4" s="1"/>
  <c r="G778" i="8"/>
  <c r="H778" i="8" s="1"/>
  <c r="G782" i="8"/>
  <c r="H782" i="8" s="1"/>
  <c r="G781" i="8"/>
  <c r="H781" i="8" s="1"/>
  <c r="G779" i="8"/>
  <c r="H779" i="8" s="1"/>
  <c r="G769" i="8"/>
  <c r="H769" i="8" s="1"/>
  <c r="G779" i="6"/>
  <c r="H779" i="6" s="1"/>
  <c r="G781" i="6"/>
  <c r="H781" i="6" s="1"/>
  <c r="G778" i="6"/>
  <c r="H778" i="6" s="1"/>
  <c r="G782" i="6"/>
  <c r="H782" i="6" s="1"/>
  <c r="G193" i="2"/>
  <c r="H193" i="2" s="1"/>
  <c r="F815" i="2"/>
  <c r="G815" i="2" s="1"/>
  <c r="H815" i="2" s="1"/>
  <c r="H823" i="2" s="1"/>
  <c r="H826" i="2" s="1"/>
  <c r="F769" i="2"/>
  <c r="G769" i="2" s="1"/>
  <c r="H769" i="2" s="1"/>
  <c r="H777" i="2" s="1"/>
  <c r="H780" i="2" s="1"/>
  <c r="H791" i="2" s="1"/>
  <c r="L137" i="2"/>
  <c r="M137" i="2" s="1"/>
  <c r="J598" i="4"/>
  <c r="K598" i="4" s="1"/>
  <c r="L598" i="4" s="1"/>
  <c r="M598" i="4" s="1"/>
  <c r="J597" i="4"/>
  <c r="K597" i="4" s="1"/>
  <c r="L597" i="4" s="1"/>
  <c r="M597" i="4" s="1"/>
  <c r="J585" i="4"/>
  <c r="K585" i="4" s="1"/>
  <c r="L585" i="4" s="1"/>
  <c r="M585" i="4" s="1"/>
  <c r="J594" i="4"/>
  <c r="K594" i="4" s="1"/>
  <c r="L594" i="4" s="1"/>
  <c r="M594" i="4" s="1"/>
  <c r="N594" i="4" s="1"/>
  <c r="J595" i="4"/>
  <c r="K595" i="4" s="1"/>
  <c r="L595" i="4" s="1"/>
  <c r="M595" i="4" s="1"/>
  <c r="N595" i="4" s="1"/>
  <c r="G778" i="10"/>
  <c r="H778" i="10" s="1"/>
  <c r="G782" i="10"/>
  <c r="H782" i="10" s="1"/>
  <c r="G781" i="10"/>
  <c r="H781" i="10" s="1"/>
  <c r="G769" i="10"/>
  <c r="H769" i="10" s="1"/>
  <c r="G779" i="10"/>
  <c r="H779" i="10" s="1"/>
  <c r="J545" i="8"/>
  <c r="K545" i="8" s="1"/>
  <c r="L545" i="8" s="1"/>
  <c r="M545" i="8" s="1"/>
  <c r="L631" i="2"/>
  <c r="M631" i="2" s="1"/>
  <c r="J27" i="4"/>
  <c r="E619" i="4"/>
  <c r="I30" i="10"/>
  <c r="E802" i="10" s="1"/>
  <c r="I30" i="6"/>
  <c r="E802" i="6" s="1"/>
  <c r="I30" i="8"/>
  <c r="E802" i="8" s="1"/>
  <c r="E803" i="2"/>
  <c r="I30" i="4"/>
  <c r="E802" i="4" s="1"/>
  <c r="L202" i="4"/>
  <c r="M202" i="4" s="1"/>
  <c r="N202" i="4" s="1"/>
  <c r="J193" i="2"/>
  <c r="K193" i="2" s="1"/>
  <c r="I815" i="2"/>
  <c r="I769" i="2"/>
  <c r="J769" i="2" s="1"/>
  <c r="K769" i="2" s="1"/>
  <c r="J26" i="6"/>
  <c r="E573" i="6"/>
  <c r="J541" i="6"/>
  <c r="K541" i="6" s="1"/>
  <c r="L541" i="6" s="1"/>
  <c r="M541" i="6" s="1"/>
  <c r="J549" i="6"/>
  <c r="K549" i="6" s="1"/>
  <c r="L549" i="6" s="1"/>
  <c r="M549" i="6" s="1"/>
  <c r="J548" i="6"/>
  <c r="K548" i="6" s="1"/>
  <c r="L548" i="6" s="1"/>
  <c r="M548" i="6" s="1"/>
  <c r="L149" i="8"/>
  <c r="M149" i="8" s="1"/>
  <c r="J26" i="8"/>
  <c r="E573" i="8"/>
  <c r="J547" i="8"/>
  <c r="K547" i="8" s="1"/>
  <c r="L547" i="8" s="1"/>
  <c r="M547" i="8" s="1"/>
  <c r="J546" i="8"/>
  <c r="K546" i="8" s="1"/>
  <c r="L546" i="8" s="1"/>
  <c r="M546" i="8" s="1"/>
  <c r="L542" i="6"/>
  <c r="M542" i="6" s="1"/>
  <c r="L81" i="7"/>
  <c r="M81" i="7" s="1"/>
  <c r="F517" i="9"/>
  <c r="H517" i="9" s="1"/>
  <c r="H471" i="9"/>
  <c r="I608" i="9"/>
  <c r="K608" i="9" s="1"/>
  <c r="L608" i="9" s="1"/>
  <c r="M608" i="9" s="1"/>
  <c r="I562" i="9"/>
  <c r="K562" i="9" s="1"/>
  <c r="L562" i="9" s="1"/>
  <c r="M562" i="9" s="1"/>
  <c r="K79" i="7"/>
  <c r="L79" i="7" s="1"/>
  <c r="M79" i="7" s="1"/>
  <c r="I471" i="7"/>
  <c r="K471" i="7" s="1"/>
  <c r="L471" i="7" s="1"/>
  <c r="M471" i="7" s="1"/>
  <c r="I517" i="7"/>
  <c r="K517" i="7" s="1"/>
  <c r="L517" i="7" s="1"/>
  <c r="M517" i="7" s="1"/>
  <c r="H527" i="1"/>
  <c r="H530" i="1" s="1"/>
  <c r="L137" i="1"/>
  <c r="M137" i="1" s="1"/>
  <c r="H89" i="1"/>
  <c r="L81" i="1"/>
  <c r="M81" i="1" s="1"/>
  <c r="J435" i="3"/>
  <c r="K435" i="3" s="1"/>
  <c r="L435" i="3" s="1"/>
  <c r="M435" i="3" s="1"/>
  <c r="J430" i="3"/>
  <c r="K430" i="3" s="1"/>
  <c r="L430" i="3" s="1"/>
  <c r="M430" i="3" s="1"/>
  <c r="L147" i="9"/>
  <c r="M147" i="9" s="1"/>
  <c r="J486" i="9"/>
  <c r="K486" i="9" s="1"/>
  <c r="L486" i="9" s="1"/>
  <c r="M486" i="9" s="1"/>
  <c r="J473" i="9"/>
  <c r="K473" i="9" s="1"/>
  <c r="L473" i="9" s="1"/>
  <c r="M473" i="9" s="1"/>
  <c r="J482" i="9"/>
  <c r="K482" i="9" s="1"/>
  <c r="L482" i="9" s="1"/>
  <c r="M482" i="9" s="1"/>
  <c r="J483" i="9"/>
  <c r="K483" i="9" s="1"/>
  <c r="L483" i="9" s="1"/>
  <c r="M483" i="9" s="1"/>
  <c r="J485" i="9"/>
  <c r="K485" i="9" s="1"/>
  <c r="L485" i="9" s="1"/>
  <c r="M485" i="9" s="1"/>
  <c r="J486" i="5"/>
  <c r="K486" i="5" s="1"/>
  <c r="L486" i="5" s="1"/>
  <c r="M486" i="5" s="1"/>
  <c r="J473" i="5"/>
  <c r="K473" i="5" s="1"/>
  <c r="L473" i="5" s="1"/>
  <c r="M473" i="5" s="1"/>
  <c r="J485" i="5"/>
  <c r="K485" i="5" s="1"/>
  <c r="L485" i="5" s="1"/>
  <c r="M485" i="5" s="1"/>
  <c r="J482" i="5"/>
  <c r="K482" i="5" s="1"/>
  <c r="L482" i="5" s="1"/>
  <c r="M482" i="5" s="1"/>
  <c r="J483" i="5"/>
  <c r="K483" i="5" s="1"/>
  <c r="L483" i="5" s="1"/>
  <c r="M483" i="5" s="1"/>
  <c r="J25" i="9"/>
  <c r="E507" i="9"/>
  <c r="J429" i="3"/>
  <c r="K429" i="3" s="1"/>
  <c r="L429" i="3" s="1"/>
  <c r="M429" i="3" s="1"/>
  <c r="J25" i="5"/>
  <c r="E507" i="5"/>
  <c r="J482" i="7"/>
  <c r="K482" i="7" s="1"/>
  <c r="L482" i="7" s="1"/>
  <c r="M482" i="7" s="1"/>
  <c r="J486" i="7"/>
  <c r="K486" i="7" s="1"/>
  <c r="L486" i="7" s="1"/>
  <c r="M486" i="7" s="1"/>
  <c r="J473" i="7"/>
  <c r="K473" i="7" s="1"/>
  <c r="L473" i="7" s="1"/>
  <c r="M473" i="7" s="1"/>
  <c r="J485" i="7"/>
  <c r="K485" i="7" s="1"/>
  <c r="L485" i="7" s="1"/>
  <c r="M485" i="7" s="1"/>
  <c r="J483" i="7"/>
  <c r="K483" i="7" s="1"/>
  <c r="L483" i="7" s="1"/>
  <c r="M483" i="7" s="1"/>
  <c r="H481" i="1"/>
  <c r="H484" i="1" s="1"/>
  <c r="J25" i="7"/>
  <c r="E507" i="7"/>
  <c r="G519" i="7"/>
  <c r="H519" i="7" s="1"/>
  <c r="G531" i="7"/>
  <c r="H531" i="7" s="1"/>
  <c r="G529" i="7"/>
  <c r="H529" i="7" s="1"/>
  <c r="G532" i="7"/>
  <c r="H532" i="7" s="1"/>
  <c r="G528" i="7"/>
  <c r="H528" i="7" s="1"/>
  <c r="G532" i="9"/>
  <c r="H532" i="9" s="1"/>
  <c r="G519" i="9"/>
  <c r="H519" i="9" s="1"/>
  <c r="G531" i="9"/>
  <c r="H531" i="9" s="1"/>
  <c r="G528" i="9"/>
  <c r="H528" i="9" s="1"/>
  <c r="G529" i="9"/>
  <c r="H529" i="9" s="1"/>
  <c r="J24" i="3"/>
  <c r="E461" i="3"/>
  <c r="G531" i="3"/>
  <c r="H531" i="3" s="1"/>
  <c r="G529" i="3"/>
  <c r="H529" i="3" s="1"/>
  <c r="G532" i="3"/>
  <c r="H532" i="3" s="1"/>
  <c r="G528" i="3"/>
  <c r="H528" i="3" s="1"/>
  <c r="G519" i="3"/>
  <c r="H519" i="3" s="1"/>
  <c r="G519" i="5"/>
  <c r="H519" i="5" s="1"/>
  <c r="G529" i="5"/>
  <c r="H529" i="5" s="1"/>
  <c r="G528" i="5"/>
  <c r="H528" i="5" s="1"/>
  <c r="I25" i="3"/>
  <c r="E552" i="3" s="1"/>
  <c r="I25" i="9"/>
  <c r="E552" i="9" s="1"/>
  <c r="I25" i="7"/>
  <c r="E552" i="7" s="1"/>
  <c r="I25" i="5"/>
  <c r="E552" i="5" s="1"/>
  <c r="L318" i="7"/>
  <c r="M318" i="7" s="1"/>
  <c r="L314" i="5"/>
  <c r="M314" i="5" s="1"/>
  <c r="L267" i="5"/>
  <c r="M267" i="5" s="1"/>
  <c r="L314" i="3"/>
  <c r="M314" i="3" s="1"/>
  <c r="J434" i="3"/>
  <c r="K434" i="3" s="1"/>
  <c r="L434" i="3" s="1"/>
  <c r="M434" i="3" s="1"/>
  <c r="J437" i="3"/>
  <c r="K437" i="3" s="1"/>
  <c r="L437" i="3" s="1"/>
  <c r="M437" i="3" s="1"/>
  <c r="L417" i="10"/>
  <c r="M417" i="10" s="1"/>
  <c r="L146" i="10"/>
  <c r="M146" i="10" s="1"/>
  <c r="N146" i="10" s="1"/>
  <c r="L91" i="10"/>
  <c r="M91" i="10" s="1"/>
  <c r="N91" i="10" s="1"/>
  <c r="L137" i="10"/>
  <c r="M137" i="10" s="1"/>
  <c r="L137" i="9"/>
  <c r="M137" i="9" s="1"/>
  <c r="L150" i="8"/>
  <c r="M150" i="8" s="1"/>
  <c r="L314" i="7"/>
  <c r="M314" i="7" s="1"/>
  <c r="L146" i="9"/>
  <c r="M146" i="9" s="1"/>
  <c r="L546" i="6"/>
  <c r="M546" i="6" s="1"/>
  <c r="L545" i="6"/>
  <c r="M545" i="6" s="1"/>
  <c r="L473" i="1"/>
  <c r="M473" i="1" s="1"/>
  <c r="L519" i="1"/>
  <c r="M519" i="1" s="1"/>
  <c r="J26" i="1"/>
  <c r="E553" i="1"/>
  <c r="J565" i="1" s="1"/>
  <c r="K565" i="1" s="1"/>
  <c r="L565" i="1" s="1"/>
  <c r="M565" i="1" s="1"/>
  <c r="J528" i="1"/>
  <c r="K528" i="1" s="1"/>
  <c r="L528" i="1" s="1"/>
  <c r="M528" i="1" s="1"/>
  <c r="J529" i="1"/>
  <c r="K529" i="1" s="1"/>
  <c r="L529" i="1" s="1"/>
  <c r="M529" i="1" s="1"/>
  <c r="J532" i="1"/>
  <c r="K532" i="1" s="1"/>
  <c r="L532" i="1" s="1"/>
  <c r="M532" i="1" s="1"/>
  <c r="J531" i="1"/>
  <c r="K531" i="1" s="1"/>
  <c r="L531" i="1" s="1"/>
  <c r="M531" i="1" s="1"/>
  <c r="L261" i="5"/>
  <c r="M261" i="5" s="1"/>
  <c r="L317" i="5"/>
  <c r="M317" i="5" s="1"/>
  <c r="L203" i="4"/>
  <c r="M203" i="4" s="1"/>
  <c r="N203" i="4" s="1"/>
  <c r="L323" i="4"/>
  <c r="M323" i="4" s="1"/>
  <c r="L149" i="4"/>
  <c r="M149" i="4" s="1"/>
  <c r="L317" i="3"/>
  <c r="M317" i="3" s="1"/>
  <c r="L147" i="3"/>
  <c r="M147" i="3" s="1"/>
  <c r="L318" i="4"/>
  <c r="M318" i="4" s="1"/>
  <c r="L205" i="4"/>
  <c r="M205" i="4" s="1"/>
  <c r="L269" i="4"/>
  <c r="M269" i="4" s="1"/>
  <c r="L147" i="10"/>
  <c r="M147" i="10" s="1"/>
  <c r="N147" i="10" s="1"/>
  <c r="L426" i="10"/>
  <c r="M426" i="10" s="1"/>
  <c r="N426" i="10" s="1"/>
  <c r="L150" i="10"/>
  <c r="M150" i="10" s="1"/>
  <c r="L206" i="6"/>
  <c r="M206" i="6" s="1"/>
  <c r="L137" i="3"/>
  <c r="M137" i="3" s="1"/>
  <c r="L361" i="9"/>
  <c r="M361" i="9" s="1"/>
  <c r="L269" i="5"/>
  <c r="M269" i="5" s="1"/>
  <c r="L81" i="10"/>
  <c r="M81" i="10" s="1"/>
  <c r="L378" i="10"/>
  <c r="M378" i="10" s="1"/>
  <c r="L135" i="10"/>
  <c r="M135" i="10" s="1"/>
  <c r="L90" i="10"/>
  <c r="M90" i="10" s="1"/>
  <c r="N90" i="10" s="1"/>
  <c r="L79" i="10"/>
  <c r="M79" i="10" s="1"/>
  <c r="L137" i="7"/>
  <c r="M137" i="7" s="1"/>
  <c r="L417" i="6"/>
  <c r="M417" i="6" s="1"/>
  <c r="L371" i="6"/>
  <c r="M371" i="6" s="1"/>
  <c r="N371" i="6" s="1"/>
  <c r="L268" i="5"/>
  <c r="M268" i="5" s="1"/>
  <c r="L374" i="5"/>
  <c r="M374" i="5" s="1"/>
  <c r="L361" i="5"/>
  <c r="M361" i="5" s="1"/>
  <c r="L265" i="4"/>
  <c r="M265" i="4" s="1"/>
  <c r="L203" i="6"/>
  <c r="M203" i="6" s="1"/>
  <c r="N203" i="6" s="1"/>
  <c r="L147" i="4"/>
  <c r="M147" i="4" s="1"/>
  <c r="N147" i="4" s="1"/>
  <c r="L190" i="7"/>
  <c r="M190" i="7" s="1"/>
  <c r="L305" i="3"/>
  <c r="M305" i="3" s="1"/>
  <c r="L361" i="3"/>
  <c r="M361" i="3" s="1"/>
  <c r="L81" i="3"/>
  <c r="M81" i="3" s="1"/>
  <c r="L545" i="2"/>
  <c r="M545" i="2" s="1"/>
  <c r="L81" i="4"/>
  <c r="M81" i="4" s="1"/>
  <c r="L94" i="4"/>
  <c r="M94" i="4" s="1"/>
  <c r="L196" i="2"/>
  <c r="M196" i="2" s="1"/>
  <c r="L209" i="2"/>
  <c r="M209" i="2" s="1"/>
  <c r="L206" i="2"/>
  <c r="M206" i="2" s="1"/>
  <c r="L426" i="6"/>
  <c r="M426" i="6" s="1"/>
  <c r="N426" i="6" s="1"/>
  <c r="L427" i="6"/>
  <c r="M427" i="6" s="1"/>
  <c r="N427" i="6" s="1"/>
  <c r="J541" i="4"/>
  <c r="K541" i="4" s="1"/>
  <c r="L541" i="4" s="1"/>
  <c r="M541" i="4" s="1"/>
  <c r="J548" i="4"/>
  <c r="K548" i="4" s="1"/>
  <c r="L548" i="4" s="1"/>
  <c r="M548" i="4" s="1"/>
  <c r="J546" i="4"/>
  <c r="K546" i="4" s="1"/>
  <c r="L546" i="4" s="1"/>
  <c r="M546" i="4" s="1"/>
  <c r="J542" i="4"/>
  <c r="K542" i="4" s="1"/>
  <c r="L542" i="4" s="1"/>
  <c r="M542" i="4" s="1"/>
  <c r="J549" i="4"/>
  <c r="K549" i="4" s="1"/>
  <c r="L549" i="4" s="1"/>
  <c r="M549" i="4" s="1"/>
  <c r="J547" i="4"/>
  <c r="K547" i="4" s="1"/>
  <c r="L547" i="4" s="1"/>
  <c r="M547" i="4" s="1"/>
  <c r="J545" i="4"/>
  <c r="K545" i="4" s="1"/>
  <c r="L545" i="4" s="1"/>
  <c r="M545" i="4" s="1"/>
  <c r="L209" i="6"/>
  <c r="M209" i="6" s="1"/>
  <c r="L262" i="5"/>
  <c r="M262" i="5" s="1"/>
  <c r="H337" i="1"/>
  <c r="H339" i="1" s="1"/>
  <c r="H332" i="1"/>
  <c r="H334" i="1" s="1"/>
  <c r="H327" i="1"/>
  <c r="H328" i="1" s="1"/>
  <c r="H425" i="1"/>
  <c r="H428" i="1" s="1"/>
  <c r="H444" i="1" s="1"/>
  <c r="L305" i="5"/>
  <c r="M305" i="5" s="1"/>
  <c r="L433" i="1"/>
  <c r="M433" i="1" s="1"/>
  <c r="L213" i="2"/>
  <c r="M213" i="2" s="1"/>
  <c r="L205" i="8"/>
  <c r="M205" i="8" s="1"/>
  <c r="H79" i="9"/>
  <c r="L150" i="7"/>
  <c r="M150" i="7" s="1"/>
  <c r="L549" i="10"/>
  <c r="M549" i="10" s="1"/>
  <c r="H246" i="7"/>
  <c r="H190" i="9"/>
  <c r="L437" i="1"/>
  <c r="M437" i="1" s="1"/>
  <c r="L549" i="8"/>
  <c r="M549" i="8" s="1"/>
  <c r="K414" i="10"/>
  <c r="H414" i="10"/>
  <c r="K358" i="9"/>
  <c r="H358" i="9"/>
  <c r="L526" i="8"/>
  <c r="M526" i="8" s="1"/>
  <c r="L246" i="10"/>
  <c r="M246" i="10" s="1"/>
  <c r="L436" i="1"/>
  <c r="M436" i="1" s="1"/>
  <c r="H526" i="10"/>
  <c r="L212" i="2"/>
  <c r="M212" i="2" s="1"/>
  <c r="L267" i="8"/>
  <c r="M267" i="8" s="1"/>
  <c r="L473" i="4"/>
  <c r="M473" i="4" s="1"/>
  <c r="L149" i="9"/>
  <c r="M149" i="9" s="1"/>
  <c r="L430" i="1"/>
  <c r="M430" i="1" s="1"/>
  <c r="L358" i="10"/>
  <c r="M358" i="10" s="1"/>
  <c r="L202" i="6"/>
  <c r="M202" i="6" s="1"/>
  <c r="N202" i="6" s="1"/>
  <c r="L212" i="6"/>
  <c r="M212" i="6" s="1"/>
  <c r="L262" i="8"/>
  <c r="M262" i="8" s="1"/>
  <c r="H190" i="10"/>
  <c r="L146" i="7"/>
  <c r="M146" i="7" s="1"/>
  <c r="L302" i="9"/>
  <c r="M302" i="9" s="1"/>
  <c r="L547" i="6"/>
  <c r="M547" i="6" s="1"/>
  <c r="K246" i="5"/>
  <c r="L246" i="5" s="1"/>
  <c r="M246" i="5" s="1"/>
  <c r="L362" i="6"/>
  <c r="M362" i="6" s="1"/>
  <c r="H204" i="1"/>
  <c r="L414" i="9"/>
  <c r="M414" i="9" s="1"/>
  <c r="L269" i="8"/>
  <c r="M269" i="8" s="1"/>
  <c r="A80" i="2"/>
  <c r="L266" i="8"/>
  <c r="M266" i="8" s="1"/>
  <c r="L79" i="5"/>
  <c r="M79" i="5" s="1"/>
  <c r="K134" i="9"/>
  <c r="L485" i="4"/>
  <c r="M485" i="4" s="1"/>
  <c r="L194" i="6"/>
  <c r="M194" i="6" s="1"/>
  <c r="L211" i="2"/>
  <c r="M211" i="2" s="1"/>
  <c r="L210" i="2"/>
  <c r="M210" i="2" s="1"/>
  <c r="L370" i="6"/>
  <c r="M370" i="6" s="1"/>
  <c r="N370" i="6" s="1"/>
  <c r="J269" i="3"/>
  <c r="K269" i="3" s="1"/>
  <c r="J267" i="3"/>
  <c r="K267" i="3" s="1"/>
  <c r="L267" i="3" s="1"/>
  <c r="M267" i="3" s="1"/>
  <c r="J268" i="3"/>
  <c r="K268" i="3" s="1"/>
  <c r="J266" i="3"/>
  <c r="K266" i="3" s="1"/>
  <c r="L266" i="3" s="1"/>
  <c r="M266" i="3" s="1"/>
  <c r="J262" i="3"/>
  <c r="K262" i="3" s="1"/>
  <c r="L262" i="3" s="1"/>
  <c r="M262" i="3" s="1"/>
  <c r="J265" i="3"/>
  <c r="K265" i="3" s="1"/>
  <c r="L265" i="3" s="1"/>
  <c r="M265" i="3" s="1"/>
  <c r="J261" i="3"/>
  <c r="K261" i="3" s="1"/>
  <c r="L434" i="1"/>
  <c r="M434" i="1" s="1"/>
  <c r="L546" i="2"/>
  <c r="M546" i="2" s="1"/>
  <c r="A102" i="3"/>
  <c r="H192" i="2"/>
  <c r="L305" i="7"/>
  <c r="M305" i="7" s="1"/>
  <c r="L548" i="8"/>
  <c r="M548" i="8" s="1"/>
  <c r="H372" i="1"/>
  <c r="L205" i="6"/>
  <c r="M205" i="6" s="1"/>
  <c r="L363" i="6"/>
  <c r="M363" i="6" s="1"/>
  <c r="L470" i="8"/>
  <c r="M470" i="8" s="1"/>
  <c r="L137" i="8"/>
  <c r="M137" i="8" s="1"/>
  <c r="L93" i="8"/>
  <c r="M93" i="8" s="1"/>
  <c r="J486" i="6"/>
  <c r="K486" i="6" s="1"/>
  <c r="L486" i="6" s="1"/>
  <c r="M486" i="6" s="1"/>
  <c r="J473" i="6"/>
  <c r="K473" i="6" s="1"/>
  <c r="L473" i="6" s="1"/>
  <c r="M473" i="6" s="1"/>
  <c r="J485" i="6"/>
  <c r="K485" i="6" s="1"/>
  <c r="L210" i="6"/>
  <c r="M210" i="6" s="1"/>
  <c r="L325" i="4"/>
  <c r="M325" i="4" s="1"/>
  <c r="A107" i="6"/>
  <c r="L324" i="8"/>
  <c r="M324" i="8" s="1"/>
  <c r="H470" i="10"/>
  <c r="L541" i="10"/>
  <c r="M541" i="10" s="1"/>
  <c r="L149" i="3"/>
  <c r="M149" i="3" s="1"/>
  <c r="J429" i="7"/>
  <c r="K429" i="7" s="1"/>
  <c r="J435" i="7"/>
  <c r="K435" i="7" s="1"/>
  <c r="L435" i="7" s="1"/>
  <c r="M435" i="7" s="1"/>
  <c r="J433" i="7"/>
  <c r="K433" i="7" s="1"/>
  <c r="L433" i="7" s="1"/>
  <c r="M433" i="7" s="1"/>
  <c r="J436" i="7"/>
  <c r="K436" i="7" s="1"/>
  <c r="J434" i="7"/>
  <c r="K434" i="7" s="1"/>
  <c r="L434" i="7" s="1"/>
  <c r="M434" i="7" s="1"/>
  <c r="J430" i="7"/>
  <c r="K430" i="7" s="1"/>
  <c r="L430" i="7" s="1"/>
  <c r="M430" i="7" s="1"/>
  <c r="J437" i="7"/>
  <c r="K437" i="7" s="1"/>
  <c r="J90" i="3"/>
  <c r="K90" i="3" s="1"/>
  <c r="L90" i="3" s="1"/>
  <c r="M90" i="3" s="1"/>
  <c r="J93" i="3"/>
  <c r="K93" i="3" s="1"/>
  <c r="J94" i="3"/>
  <c r="K94" i="3" s="1"/>
  <c r="L94" i="3" s="1"/>
  <c r="M94" i="3" s="1"/>
  <c r="J91" i="3"/>
  <c r="K91" i="3" s="1"/>
  <c r="L91" i="3" s="1"/>
  <c r="M91" i="3" s="1"/>
  <c r="L213" i="6"/>
  <c r="M213" i="6" s="1"/>
  <c r="L203" i="2"/>
  <c r="M203" i="2" s="1"/>
  <c r="N203" i="2" s="1"/>
  <c r="J437" i="5"/>
  <c r="K437" i="5" s="1"/>
  <c r="J429" i="5"/>
  <c r="K429" i="5" s="1"/>
  <c r="J436" i="5"/>
  <c r="K436" i="5" s="1"/>
  <c r="J435" i="5"/>
  <c r="K435" i="5" s="1"/>
  <c r="L435" i="5" s="1"/>
  <c r="M435" i="5" s="1"/>
  <c r="J430" i="5"/>
  <c r="K430" i="5" s="1"/>
  <c r="L430" i="5" s="1"/>
  <c r="M430" i="5" s="1"/>
  <c r="J434" i="5"/>
  <c r="K434" i="5" s="1"/>
  <c r="L434" i="5" s="1"/>
  <c r="M434" i="5" s="1"/>
  <c r="J433" i="5"/>
  <c r="K433" i="5" s="1"/>
  <c r="L433" i="5" s="1"/>
  <c r="M433" i="5" s="1"/>
  <c r="J267" i="9"/>
  <c r="K267" i="9" s="1"/>
  <c r="L267" i="9" s="1"/>
  <c r="M267" i="9" s="1"/>
  <c r="J268" i="9"/>
  <c r="K268" i="9" s="1"/>
  <c r="J262" i="9"/>
  <c r="K262" i="9" s="1"/>
  <c r="L262" i="9" s="1"/>
  <c r="M262" i="9" s="1"/>
  <c r="J261" i="9"/>
  <c r="K261" i="9" s="1"/>
  <c r="J269" i="9"/>
  <c r="K269" i="9" s="1"/>
  <c r="J265" i="9"/>
  <c r="K265" i="9" s="1"/>
  <c r="L265" i="9" s="1"/>
  <c r="M265" i="9" s="1"/>
  <c r="J266" i="9"/>
  <c r="K266" i="9" s="1"/>
  <c r="L266" i="9" s="1"/>
  <c r="M266" i="9" s="1"/>
  <c r="L435" i="1"/>
  <c r="M435" i="1" s="1"/>
  <c r="L206" i="4"/>
  <c r="M206" i="4" s="1"/>
  <c r="L302" i="8"/>
  <c r="M302" i="8" s="1"/>
  <c r="L211" i="6"/>
  <c r="M211" i="6" s="1"/>
  <c r="A76" i="4"/>
  <c r="L202" i="2"/>
  <c r="M202" i="2" s="1"/>
  <c r="N202" i="2" s="1"/>
  <c r="L147" i="7"/>
  <c r="M147" i="7" s="1"/>
  <c r="L317" i="7"/>
  <c r="M317" i="7" s="1"/>
  <c r="L429" i="1"/>
  <c r="M429" i="1" s="1"/>
  <c r="L549" i="2"/>
  <c r="M549" i="2" s="1"/>
  <c r="L429" i="6"/>
  <c r="M429" i="6" s="1"/>
  <c r="A77" i="9"/>
  <c r="L93" i="4"/>
  <c r="M93" i="4" s="1"/>
  <c r="L548" i="2"/>
  <c r="M548" i="2" s="1"/>
  <c r="J211" i="5"/>
  <c r="K211" i="5" s="1"/>
  <c r="L211" i="5" s="1"/>
  <c r="M211" i="5" s="1"/>
  <c r="J213" i="5"/>
  <c r="K213" i="5" s="1"/>
  <c r="J212" i="5"/>
  <c r="K212" i="5" s="1"/>
  <c r="J206" i="5"/>
  <c r="K206" i="5" s="1"/>
  <c r="L206" i="5" s="1"/>
  <c r="M206" i="5" s="1"/>
  <c r="J210" i="5"/>
  <c r="K210" i="5" s="1"/>
  <c r="L210" i="5" s="1"/>
  <c r="M210" i="5" s="1"/>
  <c r="J205" i="5"/>
  <c r="K205" i="5" s="1"/>
  <c r="J209" i="5"/>
  <c r="K209" i="5" s="1"/>
  <c r="L209" i="5" s="1"/>
  <c r="M209" i="5" s="1"/>
  <c r="K302" i="10"/>
  <c r="H302" i="10"/>
  <c r="H260" i="1"/>
  <c r="J269" i="7"/>
  <c r="K269" i="7" s="1"/>
  <c r="J268" i="7"/>
  <c r="K268" i="7" s="1"/>
  <c r="J262" i="7"/>
  <c r="K262" i="7" s="1"/>
  <c r="L262" i="7" s="1"/>
  <c r="M262" i="7" s="1"/>
  <c r="J267" i="7"/>
  <c r="K267" i="7" s="1"/>
  <c r="L267" i="7" s="1"/>
  <c r="M267" i="7" s="1"/>
  <c r="J266" i="7"/>
  <c r="K266" i="7" s="1"/>
  <c r="L266" i="7" s="1"/>
  <c r="M266" i="7" s="1"/>
  <c r="J265" i="7"/>
  <c r="K265" i="7" s="1"/>
  <c r="L265" i="7" s="1"/>
  <c r="M265" i="7" s="1"/>
  <c r="J261" i="7"/>
  <c r="K261" i="7" s="1"/>
  <c r="L205" i="2"/>
  <c r="M205" i="2" s="1"/>
  <c r="H259" i="3"/>
  <c r="L259" i="3" s="1"/>
  <c r="M259" i="3" s="1"/>
  <c r="J265" i="10"/>
  <c r="K265" i="10" s="1"/>
  <c r="L265" i="10" s="1"/>
  <c r="M265" i="10" s="1"/>
  <c r="J267" i="10"/>
  <c r="K267" i="10" s="1"/>
  <c r="L267" i="10" s="1"/>
  <c r="M267" i="10" s="1"/>
  <c r="J261" i="10"/>
  <c r="K261" i="10" s="1"/>
  <c r="J262" i="10"/>
  <c r="K262" i="10" s="1"/>
  <c r="L262" i="10" s="1"/>
  <c r="M262" i="10" s="1"/>
  <c r="J266" i="10"/>
  <c r="K266" i="10" s="1"/>
  <c r="L266" i="10" s="1"/>
  <c r="M266" i="10" s="1"/>
  <c r="J268" i="10"/>
  <c r="K268" i="10" s="1"/>
  <c r="J269" i="10"/>
  <c r="K269" i="10" s="1"/>
  <c r="L317" i="4"/>
  <c r="M317" i="4" s="1"/>
  <c r="A103" i="7"/>
  <c r="K190" i="8"/>
  <c r="L547" i="2"/>
  <c r="M547" i="2" s="1"/>
  <c r="J149" i="5"/>
  <c r="K149" i="5" s="1"/>
  <c r="J146" i="5"/>
  <c r="K146" i="5" s="1"/>
  <c r="L146" i="5" s="1"/>
  <c r="M146" i="5" s="1"/>
  <c r="J150" i="5"/>
  <c r="K150" i="5" s="1"/>
  <c r="L150" i="5" s="1"/>
  <c r="M150" i="5" s="1"/>
  <c r="J147" i="5"/>
  <c r="K147" i="5" s="1"/>
  <c r="L147" i="5" s="1"/>
  <c r="M147" i="5" s="1"/>
  <c r="L414" i="8"/>
  <c r="M414" i="8" s="1"/>
  <c r="L358" i="7"/>
  <c r="M358" i="7" s="1"/>
  <c r="L325" i="8"/>
  <c r="M325" i="8" s="1"/>
  <c r="A76" i="10"/>
  <c r="J373" i="9"/>
  <c r="K373" i="9" s="1"/>
  <c r="J374" i="9"/>
  <c r="K374" i="9" s="1"/>
  <c r="L374" i="9" s="1"/>
  <c r="M374" i="9" s="1"/>
  <c r="H92" i="1" l="1"/>
  <c r="H92" i="2"/>
  <c r="L193" i="6"/>
  <c r="M193" i="6" s="1"/>
  <c r="H700" i="2"/>
  <c r="H702" i="2" s="1"/>
  <c r="L193" i="2"/>
  <c r="M193" i="2" s="1"/>
  <c r="I766" i="10"/>
  <c r="K766" i="10" s="1"/>
  <c r="L766" i="10" s="1"/>
  <c r="M766" i="10" s="1"/>
  <c r="I812" i="10"/>
  <c r="K812" i="10" s="1"/>
  <c r="L812" i="10" s="1"/>
  <c r="M812" i="10" s="1"/>
  <c r="J594" i="8"/>
  <c r="K594" i="8" s="1"/>
  <c r="L594" i="8" s="1"/>
  <c r="M594" i="8" s="1"/>
  <c r="N594" i="8" s="1"/>
  <c r="J585" i="8"/>
  <c r="K585" i="8" s="1"/>
  <c r="L585" i="8" s="1"/>
  <c r="M585" i="8" s="1"/>
  <c r="J598" i="8"/>
  <c r="K598" i="8" s="1"/>
  <c r="L598" i="8" s="1"/>
  <c r="M598" i="8" s="1"/>
  <c r="J595" i="8"/>
  <c r="K595" i="8" s="1"/>
  <c r="L595" i="8" s="1"/>
  <c r="M595" i="8" s="1"/>
  <c r="N595" i="8" s="1"/>
  <c r="J597" i="8"/>
  <c r="K597" i="8" s="1"/>
  <c r="L597" i="8" s="1"/>
  <c r="M597" i="8" s="1"/>
  <c r="J27" i="8"/>
  <c r="E619" i="8"/>
  <c r="J640" i="4"/>
  <c r="K640" i="4" s="1"/>
  <c r="L640" i="4" s="1"/>
  <c r="M640" i="4" s="1"/>
  <c r="N640" i="4" s="1"/>
  <c r="J644" i="4"/>
  <c r="K644" i="4" s="1"/>
  <c r="L644" i="4" s="1"/>
  <c r="M644" i="4" s="1"/>
  <c r="J643" i="4"/>
  <c r="K643" i="4" s="1"/>
  <c r="L643" i="4" s="1"/>
  <c r="M643" i="4" s="1"/>
  <c r="J631" i="4"/>
  <c r="K631" i="4" s="1"/>
  <c r="L631" i="4" s="1"/>
  <c r="M631" i="4" s="1"/>
  <c r="J641" i="4"/>
  <c r="K641" i="4" s="1"/>
  <c r="L641" i="4" s="1"/>
  <c r="M641" i="4" s="1"/>
  <c r="N641" i="4" s="1"/>
  <c r="J28" i="4"/>
  <c r="E665" i="4"/>
  <c r="G815" i="10"/>
  <c r="H815" i="10" s="1"/>
  <c r="G825" i="10"/>
  <c r="H825" i="10" s="1"/>
  <c r="G824" i="10"/>
  <c r="H824" i="10" s="1"/>
  <c r="G828" i="10"/>
  <c r="H828" i="10" s="1"/>
  <c r="G827" i="10"/>
  <c r="H827" i="10" s="1"/>
  <c r="G815" i="6"/>
  <c r="H815" i="6" s="1"/>
  <c r="G825" i="6"/>
  <c r="H825" i="6" s="1"/>
  <c r="G824" i="6"/>
  <c r="H824" i="6" s="1"/>
  <c r="G827" i="6"/>
  <c r="H827" i="6" s="1"/>
  <c r="G828" i="6"/>
  <c r="H828" i="6" s="1"/>
  <c r="J598" i="6"/>
  <c r="K598" i="6" s="1"/>
  <c r="L598" i="6" s="1"/>
  <c r="M598" i="6" s="1"/>
  <c r="J585" i="6"/>
  <c r="K585" i="6" s="1"/>
  <c r="L585" i="6" s="1"/>
  <c r="M585" i="6" s="1"/>
  <c r="J597" i="6"/>
  <c r="K597" i="6" s="1"/>
  <c r="L597" i="6" s="1"/>
  <c r="M597" i="6" s="1"/>
  <c r="J594" i="6"/>
  <c r="K594" i="6" s="1"/>
  <c r="L594" i="6" s="1"/>
  <c r="M594" i="6" s="1"/>
  <c r="N594" i="6" s="1"/>
  <c r="J595" i="6"/>
  <c r="K595" i="6" s="1"/>
  <c r="L595" i="6" s="1"/>
  <c r="M595" i="6" s="1"/>
  <c r="N595" i="6" s="1"/>
  <c r="J27" i="10"/>
  <c r="E619" i="10"/>
  <c r="J27" i="6"/>
  <c r="E619" i="6"/>
  <c r="L769" i="2"/>
  <c r="M769" i="2" s="1"/>
  <c r="J815" i="2"/>
  <c r="K815" i="2" s="1"/>
  <c r="L815" i="2" s="1"/>
  <c r="M815" i="2" s="1"/>
  <c r="G828" i="4"/>
  <c r="H828" i="4" s="1"/>
  <c r="G827" i="4"/>
  <c r="H827" i="4" s="1"/>
  <c r="G815" i="4"/>
  <c r="H815" i="4" s="1"/>
  <c r="G825" i="4"/>
  <c r="H825" i="4" s="1"/>
  <c r="G824" i="4"/>
  <c r="H824" i="4" s="1"/>
  <c r="J594" i="10"/>
  <c r="K594" i="10" s="1"/>
  <c r="L594" i="10" s="1"/>
  <c r="M594" i="10" s="1"/>
  <c r="N594" i="10" s="1"/>
  <c r="J598" i="10"/>
  <c r="K598" i="10" s="1"/>
  <c r="L598" i="10" s="1"/>
  <c r="M598" i="10" s="1"/>
  <c r="J585" i="10"/>
  <c r="K585" i="10" s="1"/>
  <c r="L585" i="10" s="1"/>
  <c r="M585" i="10" s="1"/>
  <c r="J595" i="10"/>
  <c r="K595" i="10" s="1"/>
  <c r="L595" i="10" s="1"/>
  <c r="M595" i="10" s="1"/>
  <c r="N595" i="10" s="1"/>
  <c r="J597" i="10"/>
  <c r="K597" i="10" s="1"/>
  <c r="L597" i="10" s="1"/>
  <c r="M597" i="10" s="1"/>
  <c r="J828" i="2"/>
  <c r="J825" i="2"/>
  <c r="K825" i="2" s="1"/>
  <c r="L825" i="2" s="1"/>
  <c r="M825" i="2" s="1"/>
  <c r="N825" i="2" s="1"/>
  <c r="J827" i="2"/>
  <c r="K827" i="2" s="1"/>
  <c r="L827" i="2" s="1"/>
  <c r="M827" i="2" s="1"/>
  <c r="J824" i="2"/>
  <c r="K824" i="2" s="1"/>
  <c r="L824" i="2" s="1"/>
  <c r="M824" i="2" s="1"/>
  <c r="N824" i="2" s="1"/>
  <c r="G824" i="8"/>
  <c r="H824" i="8" s="1"/>
  <c r="G828" i="8"/>
  <c r="H828" i="8" s="1"/>
  <c r="G827" i="8"/>
  <c r="H827" i="8" s="1"/>
  <c r="G825" i="8"/>
  <c r="H825" i="8" s="1"/>
  <c r="G815" i="8"/>
  <c r="H815" i="8" s="1"/>
  <c r="K79" i="9"/>
  <c r="L79" i="9" s="1"/>
  <c r="M79" i="9" s="1"/>
  <c r="I517" i="9"/>
  <c r="K517" i="9" s="1"/>
  <c r="L517" i="9" s="1"/>
  <c r="M517" i="9" s="1"/>
  <c r="I471" i="9"/>
  <c r="K471" i="9" s="1"/>
  <c r="L471" i="9" s="1"/>
  <c r="M471" i="9" s="1"/>
  <c r="J26" i="9"/>
  <c r="E599" i="9" s="1"/>
  <c r="E553" i="9"/>
  <c r="H338" i="1"/>
  <c r="H340" i="1" s="1"/>
  <c r="J531" i="9"/>
  <c r="K531" i="9" s="1"/>
  <c r="L531" i="9" s="1"/>
  <c r="M531" i="9" s="1"/>
  <c r="J519" i="9"/>
  <c r="K519" i="9" s="1"/>
  <c r="L519" i="9" s="1"/>
  <c r="M519" i="9" s="1"/>
  <c r="J529" i="9"/>
  <c r="K529" i="9" s="1"/>
  <c r="L529" i="9" s="1"/>
  <c r="M529" i="9" s="1"/>
  <c r="J532" i="9"/>
  <c r="K532" i="9" s="1"/>
  <c r="L532" i="9" s="1"/>
  <c r="M532" i="9" s="1"/>
  <c r="J528" i="9"/>
  <c r="K528" i="9" s="1"/>
  <c r="L528" i="9" s="1"/>
  <c r="M528" i="9" s="1"/>
  <c r="J532" i="7"/>
  <c r="K532" i="7" s="1"/>
  <c r="L532" i="7" s="1"/>
  <c r="M532" i="7" s="1"/>
  <c r="J531" i="7"/>
  <c r="K531" i="7" s="1"/>
  <c r="L531" i="7" s="1"/>
  <c r="M531" i="7" s="1"/>
  <c r="J519" i="7"/>
  <c r="K519" i="7" s="1"/>
  <c r="L519" i="7" s="1"/>
  <c r="M519" i="7" s="1"/>
  <c r="J529" i="7"/>
  <c r="K529" i="7" s="1"/>
  <c r="L529" i="7" s="1"/>
  <c r="M529" i="7" s="1"/>
  <c r="J528" i="7"/>
  <c r="K528" i="7" s="1"/>
  <c r="L528" i="7" s="1"/>
  <c r="M528" i="7" s="1"/>
  <c r="J26" i="7"/>
  <c r="E599" i="7" s="1"/>
  <c r="E553" i="7"/>
  <c r="H333" i="1"/>
  <c r="H335" i="1" s="1"/>
  <c r="G578" i="7"/>
  <c r="H578" i="7" s="1"/>
  <c r="G575" i="7"/>
  <c r="H575" i="7" s="1"/>
  <c r="G565" i="7"/>
  <c r="H565" i="7" s="1"/>
  <c r="G577" i="7"/>
  <c r="H577" i="7" s="1"/>
  <c r="G574" i="7"/>
  <c r="H574" i="7" s="1"/>
  <c r="G578" i="9"/>
  <c r="H578" i="9" s="1"/>
  <c r="G577" i="9"/>
  <c r="H577" i="9" s="1"/>
  <c r="G565" i="9"/>
  <c r="H565" i="9" s="1"/>
  <c r="G574" i="9"/>
  <c r="H574" i="9" s="1"/>
  <c r="G575" i="9"/>
  <c r="H575" i="9" s="1"/>
  <c r="G578" i="3"/>
  <c r="H578" i="3" s="1"/>
  <c r="G575" i="3"/>
  <c r="H575" i="3" s="1"/>
  <c r="G565" i="3"/>
  <c r="H565" i="3" s="1"/>
  <c r="G574" i="3"/>
  <c r="H574" i="3" s="1"/>
  <c r="G577" i="3"/>
  <c r="H577" i="3" s="1"/>
  <c r="J531" i="5"/>
  <c r="K531" i="5" s="1"/>
  <c r="L531" i="5" s="1"/>
  <c r="M531" i="5" s="1"/>
  <c r="J528" i="5"/>
  <c r="K528" i="5" s="1"/>
  <c r="L528" i="5" s="1"/>
  <c r="M528" i="5" s="1"/>
  <c r="J529" i="5"/>
  <c r="K529" i="5" s="1"/>
  <c r="L529" i="5" s="1"/>
  <c r="M529" i="5" s="1"/>
  <c r="J532" i="5"/>
  <c r="K532" i="5" s="1"/>
  <c r="L532" i="5" s="1"/>
  <c r="M532" i="5" s="1"/>
  <c r="J519" i="5"/>
  <c r="K519" i="5" s="1"/>
  <c r="L519" i="5" s="1"/>
  <c r="M519" i="5" s="1"/>
  <c r="J486" i="3"/>
  <c r="K486" i="3" s="1"/>
  <c r="L486" i="3" s="1"/>
  <c r="M486" i="3" s="1"/>
  <c r="J482" i="3"/>
  <c r="K482" i="3" s="1"/>
  <c r="L482" i="3" s="1"/>
  <c r="M482" i="3" s="1"/>
  <c r="J483" i="3"/>
  <c r="K483" i="3" s="1"/>
  <c r="L483" i="3" s="1"/>
  <c r="M483" i="3" s="1"/>
  <c r="J473" i="3"/>
  <c r="K473" i="3" s="1"/>
  <c r="L473" i="3" s="1"/>
  <c r="M473" i="3" s="1"/>
  <c r="J485" i="3"/>
  <c r="K485" i="3" s="1"/>
  <c r="L485" i="3" s="1"/>
  <c r="M485" i="3" s="1"/>
  <c r="J25" i="3"/>
  <c r="E507" i="3"/>
  <c r="G578" i="5"/>
  <c r="H578" i="5" s="1"/>
  <c r="G575" i="5"/>
  <c r="H575" i="5" s="1"/>
  <c r="G577" i="5"/>
  <c r="H577" i="5" s="1"/>
  <c r="G574" i="5"/>
  <c r="H574" i="5" s="1"/>
  <c r="G565" i="5"/>
  <c r="H565" i="5" s="1"/>
  <c r="E599" i="1"/>
  <c r="J611" i="1" s="1"/>
  <c r="K611" i="1" s="1"/>
  <c r="L611" i="1" s="1"/>
  <c r="M611" i="1" s="1"/>
  <c r="I26" i="9"/>
  <c r="E598" i="9" s="1"/>
  <c r="I26" i="5"/>
  <c r="E598" i="5" s="1"/>
  <c r="I26" i="3"/>
  <c r="E598" i="3" s="1"/>
  <c r="I26" i="7"/>
  <c r="E598" i="7" s="1"/>
  <c r="J26" i="5"/>
  <c r="E599" i="5" s="1"/>
  <c r="E553" i="5"/>
  <c r="H837" i="2"/>
  <c r="H793" i="2"/>
  <c r="H792" i="2"/>
  <c r="H607" i="2"/>
  <c r="H745" i="2"/>
  <c r="H747" i="2" s="1"/>
  <c r="H653" i="2"/>
  <c r="H655" i="2" s="1"/>
  <c r="H541" i="1"/>
  <c r="H543" i="1" s="1"/>
  <c r="H495" i="1"/>
  <c r="H497" i="1" s="1"/>
  <c r="H329" i="1"/>
  <c r="H330" i="1" s="1"/>
  <c r="H439" i="1"/>
  <c r="H440" i="1" s="1"/>
  <c r="H442" i="1" s="1"/>
  <c r="H445" i="1"/>
  <c r="L149" i="5"/>
  <c r="M149" i="5" s="1"/>
  <c r="L205" i="5"/>
  <c r="M205" i="5" s="1"/>
  <c r="H383" i="1"/>
  <c r="H393" i="1"/>
  <c r="H388" i="1"/>
  <c r="K246" i="7"/>
  <c r="L302" i="10"/>
  <c r="M302" i="10" s="1"/>
  <c r="L268" i="9"/>
  <c r="M268" i="9" s="1"/>
  <c r="A108" i="6"/>
  <c r="L436" i="7"/>
  <c r="M436" i="7" s="1"/>
  <c r="H246" i="9"/>
  <c r="L212" i="5"/>
  <c r="M212" i="5" s="1"/>
  <c r="L358" i="9"/>
  <c r="M358" i="9" s="1"/>
  <c r="L190" i="8"/>
  <c r="M190" i="8" s="1"/>
  <c r="L268" i="7"/>
  <c r="M268" i="7" s="1"/>
  <c r="L213" i="5"/>
  <c r="M213" i="5" s="1"/>
  <c r="L429" i="7"/>
  <c r="M429" i="7" s="1"/>
  <c r="L261" i="3"/>
  <c r="M261" i="3" s="1"/>
  <c r="A81" i="2"/>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K190" i="10"/>
  <c r="K526" i="10"/>
  <c r="L414" i="10"/>
  <c r="M414" i="10" s="1"/>
  <c r="L269" i="10"/>
  <c r="M269" i="10" s="1"/>
  <c r="A104" i="7"/>
  <c r="L268" i="10"/>
  <c r="M268" i="10" s="1"/>
  <c r="H108" i="1"/>
  <c r="H113" i="1"/>
  <c r="H103" i="1"/>
  <c r="H169" i="2"/>
  <c r="H164" i="2"/>
  <c r="H159" i="2"/>
  <c r="H201" i="2"/>
  <c r="L269" i="7"/>
  <c r="M269" i="7" s="1"/>
  <c r="H449" i="1"/>
  <c r="A78" i="9"/>
  <c r="A77" i="4"/>
  <c r="L268" i="3"/>
  <c r="M268" i="3" s="1"/>
  <c r="H113" i="2"/>
  <c r="H103" i="2"/>
  <c r="H108" i="2"/>
  <c r="L373" i="9"/>
  <c r="M373" i="9" s="1"/>
  <c r="L436" i="5"/>
  <c r="M436" i="5" s="1"/>
  <c r="K470" i="10"/>
  <c r="L485" i="6"/>
  <c r="M485" i="6" s="1"/>
  <c r="A77" i="10"/>
  <c r="L261" i="7"/>
  <c r="M261" i="7" s="1"/>
  <c r="H276" i="1"/>
  <c r="H281" i="1"/>
  <c r="H271" i="1"/>
  <c r="L429" i="5"/>
  <c r="M429" i="5" s="1"/>
  <c r="L269" i="3"/>
  <c r="M269" i="3" s="1"/>
  <c r="J27" i="1"/>
  <c r="L437" i="5"/>
  <c r="M437" i="5" s="1"/>
  <c r="H169" i="1"/>
  <c r="H159" i="1"/>
  <c r="H164" i="1"/>
  <c r="L261" i="10"/>
  <c r="M261" i="10" s="1"/>
  <c r="L93" i="3"/>
  <c r="M93" i="3" s="1"/>
  <c r="L269" i="9"/>
  <c r="M269" i="9" s="1"/>
  <c r="L134" i="9"/>
  <c r="M134" i="9" s="1"/>
  <c r="H220" i="1"/>
  <c r="H225" i="1"/>
  <c r="H215" i="1"/>
  <c r="K190" i="9"/>
  <c r="L261" i="9"/>
  <c r="M261" i="9" s="1"/>
  <c r="L437" i="7"/>
  <c r="M437" i="7" s="1"/>
  <c r="A103" i="3"/>
  <c r="J631" i="10" l="1"/>
  <c r="K631" i="10" s="1"/>
  <c r="L631" i="10" s="1"/>
  <c r="M631" i="10" s="1"/>
  <c r="J640" i="10"/>
  <c r="K640" i="10" s="1"/>
  <c r="L640" i="10" s="1"/>
  <c r="M640" i="10" s="1"/>
  <c r="N640" i="10" s="1"/>
  <c r="J644" i="10"/>
  <c r="K644" i="10" s="1"/>
  <c r="L644" i="10" s="1"/>
  <c r="M644" i="10" s="1"/>
  <c r="J641" i="10"/>
  <c r="K641" i="10" s="1"/>
  <c r="L641" i="10" s="1"/>
  <c r="M641" i="10" s="1"/>
  <c r="N641" i="10" s="1"/>
  <c r="J643" i="10"/>
  <c r="K643" i="10" s="1"/>
  <c r="L643" i="10" s="1"/>
  <c r="M643" i="10" s="1"/>
  <c r="J28" i="10"/>
  <c r="E665" i="10"/>
  <c r="J29" i="4"/>
  <c r="E711" i="4"/>
  <c r="J640" i="8"/>
  <c r="K640" i="8" s="1"/>
  <c r="L640" i="8" s="1"/>
  <c r="M640" i="8" s="1"/>
  <c r="N640" i="8" s="1"/>
  <c r="J631" i="8"/>
  <c r="K631" i="8" s="1"/>
  <c r="L631" i="8" s="1"/>
  <c r="M631" i="8" s="1"/>
  <c r="J644" i="8"/>
  <c r="K644" i="8" s="1"/>
  <c r="L644" i="8" s="1"/>
  <c r="M644" i="8" s="1"/>
  <c r="J641" i="8"/>
  <c r="K641" i="8" s="1"/>
  <c r="L641" i="8" s="1"/>
  <c r="M641" i="8" s="1"/>
  <c r="N641" i="8" s="1"/>
  <c r="J643" i="8"/>
  <c r="K643" i="8" s="1"/>
  <c r="L643" i="8" s="1"/>
  <c r="M643" i="8" s="1"/>
  <c r="J686" i="4"/>
  <c r="K686" i="4" s="1"/>
  <c r="L686" i="4" s="1"/>
  <c r="M686" i="4" s="1"/>
  <c r="N686" i="4" s="1"/>
  <c r="J690" i="4"/>
  <c r="K690" i="4" s="1"/>
  <c r="L690" i="4" s="1"/>
  <c r="M690" i="4" s="1"/>
  <c r="J689" i="4"/>
  <c r="K689" i="4" s="1"/>
  <c r="L689" i="4" s="1"/>
  <c r="M689" i="4" s="1"/>
  <c r="J677" i="4"/>
  <c r="K677" i="4" s="1"/>
  <c r="L677" i="4" s="1"/>
  <c r="M677" i="4" s="1"/>
  <c r="J687" i="4"/>
  <c r="K687" i="4" s="1"/>
  <c r="L687" i="4" s="1"/>
  <c r="M687" i="4" s="1"/>
  <c r="N687" i="4" s="1"/>
  <c r="J28" i="8"/>
  <c r="E665" i="8"/>
  <c r="J631" i="6"/>
  <c r="K631" i="6" s="1"/>
  <c r="L631" i="6" s="1"/>
  <c r="M631" i="6" s="1"/>
  <c r="J644" i="6"/>
  <c r="K644" i="6" s="1"/>
  <c r="L644" i="6" s="1"/>
  <c r="M644" i="6" s="1"/>
  <c r="J643" i="6"/>
  <c r="K643" i="6" s="1"/>
  <c r="L643" i="6" s="1"/>
  <c r="M643" i="6" s="1"/>
  <c r="J640" i="6"/>
  <c r="K640" i="6" s="1"/>
  <c r="L640" i="6" s="1"/>
  <c r="M640" i="6" s="1"/>
  <c r="N640" i="6" s="1"/>
  <c r="J641" i="6"/>
  <c r="K641" i="6" s="1"/>
  <c r="L641" i="6" s="1"/>
  <c r="M641" i="6" s="1"/>
  <c r="N641" i="6" s="1"/>
  <c r="J28" i="6"/>
  <c r="E665" i="6"/>
  <c r="J620" i="7"/>
  <c r="K620" i="7" s="1"/>
  <c r="J611" i="7"/>
  <c r="K611" i="7" s="1"/>
  <c r="J624" i="7"/>
  <c r="K624" i="7" s="1"/>
  <c r="J623" i="7"/>
  <c r="K623" i="7" s="1"/>
  <c r="J621" i="7"/>
  <c r="K621" i="7" s="1"/>
  <c r="J528" i="3"/>
  <c r="K528" i="3" s="1"/>
  <c r="L528" i="3" s="1"/>
  <c r="M528" i="3" s="1"/>
  <c r="J519" i="3"/>
  <c r="K519" i="3" s="1"/>
  <c r="L519" i="3" s="1"/>
  <c r="M519" i="3" s="1"/>
  <c r="J532" i="3"/>
  <c r="K532" i="3" s="1"/>
  <c r="L532" i="3" s="1"/>
  <c r="M532" i="3" s="1"/>
  <c r="J531" i="3"/>
  <c r="K531" i="3" s="1"/>
  <c r="L531" i="3" s="1"/>
  <c r="M531" i="3" s="1"/>
  <c r="J529" i="3"/>
  <c r="K529" i="3" s="1"/>
  <c r="L529" i="3" s="1"/>
  <c r="M529" i="3" s="1"/>
  <c r="J26" i="3"/>
  <c r="E599" i="3" s="1"/>
  <c r="E553" i="3"/>
  <c r="J574" i="5"/>
  <c r="K574" i="5" s="1"/>
  <c r="L574" i="5" s="1"/>
  <c r="M574" i="5" s="1"/>
  <c r="J578" i="5"/>
  <c r="K578" i="5" s="1"/>
  <c r="L578" i="5" s="1"/>
  <c r="M578" i="5" s="1"/>
  <c r="J575" i="5"/>
  <c r="K575" i="5" s="1"/>
  <c r="L575" i="5" s="1"/>
  <c r="M575" i="5" s="1"/>
  <c r="J565" i="5"/>
  <c r="K565" i="5" s="1"/>
  <c r="L565" i="5" s="1"/>
  <c r="M565" i="5" s="1"/>
  <c r="J577" i="5"/>
  <c r="K577" i="5" s="1"/>
  <c r="L577" i="5" s="1"/>
  <c r="M577" i="5" s="1"/>
  <c r="J620" i="5"/>
  <c r="K620" i="5" s="1"/>
  <c r="J611" i="5"/>
  <c r="K611" i="5" s="1"/>
  <c r="J624" i="5"/>
  <c r="K624" i="5" s="1"/>
  <c r="J623" i="5"/>
  <c r="K623" i="5" s="1"/>
  <c r="J621" i="5"/>
  <c r="K621" i="5" s="1"/>
  <c r="G623" i="7"/>
  <c r="H623" i="7" s="1"/>
  <c r="G620" i="7"/>
  <c r="H620" i="7" s="1"/>
  <c r="G624" i="7"/>
  <c r="H624" i="7" s="1"/>
  <c r="G621" i="7"/>
  <c r="H621" i="7" s="1"/>
  <c r="G611" i="7"/>
  <c r="H611" i="7" s="1"/>
  <c r="G620" i="3"/>
  <c r="H620" i="3" s="1"/>
  <c r="G624" i="3"/>
  <c r="H624" i="3" s="1"/>
  <c r="G621" i="3"/>
  <c r="H621" i="3" s="1"/>
  <c r="G611" i="3"/>
  <c r="H611" i="3" s="1"/>
  <c r="G623" i="3"/>
  <c r="H623" i="3" s="1"/>
  <c r="G624" i="5"/>
  <c r="H624" i="5" s="1"/>
  <c r="G620" i="5"/>
  <c r="H620" i="5" s="1"/>
  <c r="G623" i="5"/>
  <c r="H623" i="5" s="1"/>
  <c r="G611" i="5"/>
  <c r="H611" i="5" s="1"/>
  <c r="G621" i="5"/>
  <c r="H621" i="5" s="1"/>
  <c r="G624" i="9"/>
  <c r="H624" i="9" s="1"/>
  <c r="G621" i="9"/>
  <c r="H621" i="9" s="1"/>
  <c r="G623" i="9"/>
  <c r="H623" i="9" s="1"/>
  <c r="G620" i="9"/>
  <c r="H620" i="9" s="1"/>
  <c r="G611" i="9"/>
  <c r="H611" i="9" s="1"/>
  <c r="J574" i="9"/>
  <c r="K574" i="9" s="1"/>
  <c r="L574" i="9" s="1"/>
  <c r="M574" i="9" s="1"/>
  <c r="J577" i="9"/>
  <c r="K577" i="9" s="1"/>
  <c r="L577" i="9" s="1"/>
  <c r="M577" i="9" s="1"/>
  <c r="J578" i="9"/>
  <c r="K578" i="9" s="1"/>
  <c r="L578" i="9" s="1"/>
  <c r="M578" i="9" s="1"/>
  <c r="J575" i="9"/>
  <c r="K575" i="9" s="1"/>
  <c r="L575" i="9" s="1"/>
  <c r="M575" i="9" s="1"/>
  <c r="J565" i="9"/>
  <c r="K565" i="9" s="1"/>
  <c r="L565" i="9" s="1"/>
  <c r="M565" i="9" s="1"/>
  <c r="J575" i="7"/>
  <c r="K575" i="7" s="1"/>
  <c r="L575" i="7" s="1"/>
  <c r="M575" i="7" s="1"/>
  <c r="J565" i="7"/>
  <c r="K565" i="7" s="1"/>
  <c r="L565" i="7" s="1"/>
  <c r="M565" i="7" s="1"/>
  <c r="J574" i="7"/>
  <c r="K574" i="7" s="1"/>
  <c r="L574" i="7" s="1"/>
  <c r="M574" i="7" s="1"/>
  <c r="J578" i="7"/>
  <c r="K578" i="7" s="1"/>
  <c r="L578" i="7" s="1"/>
  <c r="M578" i="7" s="1"/>
  <c r="J577" i="7"/>
  <c r="K577" i="7" s="1"/>
  <c r="L577" i="7" s="1"/>
  <c r="M577" i="7" s="1"/>
  <c r="J620" i="9"/>
  <c r="K620" i="9" s="1"/>
  <c r="J611" i="9"/>
  <c r="K611" i="9" s="1"/>
  <c r="J621" i="9"/>
  <c r="K621" i="9" s="1"/>
  <c r="J624" i="9"/>
  <c r="K624" i="9" s="1"/>
  <c r="L624" i="9" s="1"/>
  <c r="M624" i="9" s="1"/>
  <c r="J623" i="9"/>
  <c r="K623" i="9" s="1"/>
  <c r="L623" i="9" s="1"/>
  <c r="M623" i="9" s="1"/>
  <c r="H839" i="2"/>
  <c r="H838" i="2"/>
  <c r="H794" i="2"/>
  <c r="H608" i="2"/>
  <c r="H609" i="2"/>
  <c r="H746" i="2"/>
  <c r="H748" i="2" s="1"/>
  <c r="H654" i="2"/>
  <c r="H656" i="2" s="1"/>
  <c r="H542" i="1"/>
  <c r="H496" i="1"/>
  <c r="H221" i="1"/>
  <c r="H277" i="1"/>
  <c r="H279" i="1" s="1"/>
  <c r="H204" i="2"/>
  <c r="A78" i="10"/>
  <c r="A78" i="4"/>
  <c r="H160" i="2"/>
  <c r="H161" i="2"/>
  <c r="A109" i="6"/>
  <c r="L470" i="10"/>
  <c r="M470" i="10" s="1"/>
  <c r="H216" i="1"/>
  <c r="H272" i="1"/>
  <c r="H274" i="1" s="1"/>
  <c r="H165" i="2"/>
  <c r="H167" i="2" s="1"/>
  <c r="H166" i="2"/>
  <c r="L526" i="10"/>
  <c r="M526" i="10" s="1"/>
  <c r="H226" i="1"/>
  <c r="H228" i="1" s="1"/>
  <c r="H282" i="1"/>
  <c r="H284" i="1" s="1"/>
  <c r="H109" i="2"/>
  <c r="H111" i="2" s="1"/>
  <c r="H110" i="2"/>
  <c r="H170" i="2"/>
  <c r="H172" i="2" s="1"/>
  <c r="H171" i="2"/>
  <c r="H114" i="2"/>
  <c r="H116" i="2" s="1"/>
  <c r="H115" i="2"/>
  <c r="H104" i="1"/>
  <c r="H105" i="1"/>
  <c r="L246" i="7"/>
  <c r="M246" i="7" s="1"/>
  <c r="H114" i="1"/>
  <c r="H116" i="1" s="1"/>
  <c r="H115" i="1"/>
  <c r="L190" i="10"/>
  <c r="M190" i="10" s="1"/>
  <c r="H109" i="1"/>
  <c r="H111" i="1" s="1"/>
  <c r="H110" i="1"/>
  <c r="H447" i="1"/>
  <c r="A105" i="7"/>
  <c r="H104" i="2"/>
  <c r="H105" i="2"/>
  <c r="A79" i="9"/>
  <c r="H160" i="1"/>
  <c r="H161" i="1"/>
  <c r="H389" i="1"/>
  <c r="H391" i="1" s="1"/>
  <c r="H390" i="1"/>
  <c r="A104" i="3"/>
  <c r="H170" i="1"/>
  <c r="H172" i="1" s="1"/>
  <c r="H171" i="1"/>
  <c r="H394" i="1"/>
  <c r="H396" i="1" s="1"/>
  <c r="H395" i="1"/>
  <c r="H384" i="1"/>
  <c r="H385" i="1"/>
  <c r="H165" i="1"/>
  <c r="H167" i="1" s="1"/>
  <c r="H166" i="1"/>
  <c r="H450" i="1"/>
  <c r="H452" i="1" s="1"/>
  <c r="L190" i="9"/>
  <c r="M190" i="9" s="1"/>
  <c r="I27" i="9"/>
  <c r="I27" i="7"/>
  <c r="I27" i="5"/>
  <c r="I27" i="3"/>
  <c r="J28" i="1"/>
  <c r="K246" i="9"/>
  <c r="L623" i="5" l="1"/>
  <c r="M623" i="5" s="1"/>
  <c r="H386" i="1"/>
  <c r="L620" i="5"/>
  <c r="M620" i="5" s="1"/>
  <c r="H162" i="2"/>
  <c r="J686" i="8"/>
  <c r="K686" i="8" s="1"/>
  <c r="L686" i="8" s="1"/>
  <c r="M686" i="8" s="1"/>
  <c r="N686" i="8" s="1"/>
  <c r="J677" i="8"/>
  <c r="K677" i="8" s="1"/>
  <c r="L677" i="8" s="1"/>
  <c r="M677" i="8" s="1"/>
  <c r="J690" i="8"/>
  <c r="K690" i="8" s="1"/>
  <c r="L690" i="8" s="1"/>
  <c r="M690" i="8" s="1"/>
  <c r="J689" i="8"/>
  <c r="K689" i="8" s="1"/>
  <c r="L689" i="8" s="1"/>
  <c r="M689" i="8" s="1"/>
  <c r="J687" i="8"/>
  <c r="K687" i="8" s="1"/>
  <c r="L687" i="8" s="1"/>
  <c r="M687" i="8" s="1"/>
  <c r="N687" i="8" s="1"/>
  <c r="J689" i="6"/>
  <c r="K689" i="6" s="1"/>
  <c r="L689" i="6" s="1"/>
  <c r="M689" i="6" s="1"/>
  <c r="J677" i="6"/>
  <c r="K677" i="6" s="1"/>
  <c r="L677" i="6" s="1"/>
  <c r="M677" i="6" s="1"/>
  <c r="J690" i="6"/>
  <c r="K690" i="6" s="1"/>
  <c r="L690" i="6" s="1"/>
  <c r="M690" i="6" s="1"/>
  <c r="J686" i="6"/>
  <c r="K686" i="6" s="1"/>
  <c r="L686" i="6" s="1"/>
  <c r="M686" i="6" s="1"/>
  <c r="N686" i="6" s="1"/>
  <c r="J687" i="6"/>
  <c r="K687" i="6" s="1"/>
  <c r="L687" i="6" s="1"/>
  <c r="M687" i="6" s="1"/>
  <c r="N687" i="6" s="1"/>
  <c r="J29" i="10"/>
  <c r="E711" i="10"/>
  <c r="J29" i="6"/>
  <c r="E711" i="6"/>
  <c r="J732" i="4"/>
  <c r="K732" i="4" s="1"/>
  <c r="L732" i="4" s="1"/>
  <c r="M732" i="4" s="1"/>
  <c r="N732" i="4" s="1"/>
  <c r="J736" i="4"/>
  <c r="K736" i="4" s="1"/>
  <c r="L736" i="4" s="1"/>
  <c r="M736" i="4" s="1"/>
  <c r="J735" i="4"/>
  <c r="K735" i="4" s="1"/>
  <c r="L735" i="4" s="1"/>
  <c r="M735" i="4" s="1"/>
  <c r="J723" i="4"/>
  <c r="K723" i="4" s="1"/>
  <c r="L723" i="4" s="1"/>
  <c r="M723" i="4" s="1"/>
  <c r="J733" i="4"/>
  <c r="K733" i="4" s="1"/>
  <c r="L733" i="4" s="1"/>
  <c r="M733" i="4" s="1"/>
  <c r="N733" i="4" s="1"/>
  <c r="J30" i="4"/>
  <c r="E803" i="4" s="1"/>
  <c r="E757" i="4"/>
  <c r="J29" i="8"/>
  <c r="E711" i="8"/>
  <c r="J677" i="10"/>
  <c r="K677" i="10" s="1"/>
  <c r="L677" i="10" s="1"/>
  <c r="M677" i="10" s="1"/>
  <c r="J686" i="10"/>
  <c r="K686" i="10" s="1"/>
  <c r="L686" i="10" s="1"/>
  <c r="M686" i="10" s="1"/>
  <c r="N686" i="10" s="1"/>
  <c r="J690" i="10"/>
  <c r="K690" i="10" s="1"/>
  <c r="L690" i="10" s="1"/>
  <c r="M690" i="10" s="1"/>
  <c r="J687" i="10"/>
  <c r="K687" i="10" s="1"/>
  <c r="L687" i="10" s="1"/>
  <c r="M687" i="10" s="1"/>
  <c r="N687" i="10" s="1"/>
  <c r="J689" i="10"/>
  <c r="K689" i="10" s="1"/>
  <c r="L689" i="10" s="1"/>
  <c r="M689" i="10" s="1"/>
  <c r="L621" i="9"/>
  <c r="M621" i="9" s="1"/>
  <c r="L620" i="9"/>
  <c r="M620" i="9" s="1"/>
  <c r="L623" i="7"/>
  <c r="M623" i="7" s="1"/>
  <c r="L624" i="7"/>
  <c r="M624" i="7" s="1"/>
  <c r="L621" i="5"/>
  <c r="M621" i="5" s="1"/>
  <c r="L611" i="5"/>
  <c r="M611" i="5" s="1"/>
  <c r="J565" i="3"/>
  <c r="K565" i="3" s="1"/>
  <c r="L565" i="3" s="1"/>
  <c r="M565" i="3" s="1"/>
  <c r="J577" i="3"/>
  <c r="K577" i="3" s="1"/>
  <c r="L577" i="3" s="1"/>
  <c r="M577" i="3" s="1"/>
  <c r="J575" i="3"/>
  <c r="K575" i="3" s="1"/>
  <c r="L575" i="3" s="1"/>
  <c r="M575" i="3" s="1"/>
  <c r="J578" i="3"/>
  <c r="K578" i="3" s="1"/>
  <c r="L578" i="3" s="1"/>
  <c r="M578" i="3" s="1"/>
  <c r="J574" i="3"/>
  <c r="K574" i="3" s="1"/>
  <c r="L574" i="3" s="1"/>
  <c r="M574" i="3" s="1"/>
  <c r="J624" i="3"/>
  <c r="K624" i="3" s="1"/>
  <c r="L624" i="3" s="1"/>
  <c r="M624" i="3" s="1"/>
  <c r="J620" i="3"/>
  <c r="K620" i="3" s="1"/>
  <c r="L620" i="3" s="1"/>
  <c r="M620" i="3" s="1"/>
  <c r="J623" i="3"/>
  <c r="K623" i="3" s="1"/>
  <c r="L623" i="3" s="1"/>
  <c r="M623" i="3" s="1"/>
  <c r="J611" i="3"/>
  <c r="K611" i="3" s="1"/>
  <c r="L611" i="3" s="1"/>
  <c r="M611" i="3" s="1"/>
  <c r="J621" i="3"/>
  <c r="K621" i="3" s="1"/>
  <c r="L621" i="3" s="1"/>
  <c r="M621" i="3" s="1"/>
  <c r="L611" i="9"/>
  <c r="M611" i="9" s="1"/>
  <c r="L624" i="5"/>
  <c r="M624" i="5" s="1"/>
  <c r="L621" i="7"/>
  <c r="M621" i="7" s="1"/>
  <c r="L611" i="7"/>
  <c r="M611" i="7" s="1"/>
  <c r="L620" i="7"/>
  <c r="M620" i="7" s="1"/>
  <c r="H840" i="2"/>
  <c r="H610" i="2"/>
  <c r="H544" i="1"/>
  <c r="H498" i="1"/>
  <c r="H106" i="2"/>
  <c r="H162" i="1"/>
  <c r="H106" i="1"/>
  <c r="I28" i="9"/>
  <c r="I28" i="7"/>
  <c r="I28" i="5"/>
  <c r="I28" i="3"/>
  <c r="J29" i="1"/>
  <c r="J27" i="9"/>
  <c r="A80" i="9"/>
  <c r="H218" i="1"/>
  <c r="J27" i="7"/>
  <c r="H220" i="2"/>
  <c r="H215" i="2"/>
  <c r="H225" i="2"/>
  <c r="J27" i="3"/>
  <c r="A79" i="4"/>
  <c r="A110" i="6"/>
  <c r="A106" i="7"/>
  <c r="A79" i="10"/>
  <c r="A105" i="3"/>
  <c r="H223" i="1"/>
  <c r="L246" i="9"/>
  <c r="M246" i="9" s="1"/>
  <c r="J27" i="5"/>
  <c r="J781" i="4" l="1"/>
  <c r="K781" i="4" s="1"/>
  <c r="L781" i="4" s="1"/>
  <c r="M781" i="4" s="1"/>
  <c r="J769" i="4"/>
  <c r="K769" i="4" s="1"/>
  <c r="L769" i="4" s="1"/>
  <c r="M769" i="4" s="1"/>
  <c r="J778" i="4"/>
  <c r="K778" i="4" s="1"/>
  <c r="L778" i="4" s="1"/>
  <c r="M778" i="4" s="1"/>
  <c r="N778" i="4" s="1"/>
  <c r="J782" i="4"/>
  <c r="K782" i="4" s="1"/>
  <c r="L782" i="4" s="1"/>
  <c r="M782" i="4" s="1"/>
  <c r="J779" i="4"/>
  <c r="K779" i="4" s="1"/>
  <c r="L779" i="4" s="1"/>
  <c r="M779" i="4" s="1"/>
  <c r="N779" i="4" s="1"/>
  <c r="J735" i="6"/>
  <c r="K735" i="6" s="1"/>
  <c r="L735" i="6" s="1"/>
  <c r="M735" i="6" s="1"/>
  <c r="J723" i="6"/>
  <c r="K723" i="6" s="1"/>
  <c r="L723" i="6" s="1"/>
  <c r="M723" i="6" s="1"/>
  <c r="J736" i="6"/>
  <c r="K736" i="6" s="1"/>
  <c r="L736" i="6" s="1"/>
  <c r="M736" i="6" s="1"/>
  <c r="J733" i="6"/>
  <c r="K733" i="6" s="1"/>
  <c r="L733" i="6" s="1"/>
  <c r="M733" i="6" s="1"/>
  <c r="N733" i="6" s="1"/>
  <c r="J732" i="6"/>
  <c r="K732" i="6" s="1"/>
  <c r="L732" i="6" s="1"/>
  <c r="M732" i="6" s="1"/>
  <c r="N732" i="6" s="1"/>
  <c r="J30" i="6"/>
  <c r="E803" i="6" s="1"/>
  <c r="E757" i="6"/>
  <c r="J736" i="10"/>
  <c r="K736" i="10" s="1"/>
  <c r="L736" i="10" s="1"/>
  <c r="M736" i="10" s="1"/>
  <c r="J723" i="10"/>
  <c r="K723" i="10" s="1"/>
  <c r="L723" i="10" s="1"/>
  <c r="M723" i="10" s="1"/>
  <c r="J732" i="10"/>
  <c r="K732" i="10" s="1"/>
  <c r="L732" i="10" s="1"/>
  <c r="M732" i="10" s="1"/>
  <c r="N732" i="10" s="1"/>
  <c r="J733" i="10"/>
  <c r="K733" i="10" s="1"/>
  <c r="L733" i="10" s="1"/>
  <c r="M733" i="10" s="1"/>
  <c r="N733" i="10" s="1"/>
  <c r="J735" i="10"/>
  <c r="K735" i="10" s="1"/>
  <c r="L735" i="10" s="1"/>
  <c r="M735" i="10" s="1"/>
  <c r="J30" i="10"/>
  <c r="E803" i="10" s="1"/>
  <c r="E757" i="10"/>
  <c r="J30" i="8"/>
  <c r="E803" i="8" s="1"/>
  <c r="E757" i="8"/>
  <c r="J824" i="4"/>
  <c r="K824" i="4" s="1"/>
  <c r="L824" i="4" s="1"/>
  <c r="M824" i="4" s="1"/>
  <c r="N824" i="4" s="1"/>
  <c r="J828" i="4"/>
  <c r="K828" i="4" s="1"/>
  <c r="L828" i="4" s="1"/>
  <c r="M828" i="4" s="1"/>
  <c r="J827" i="4"/>
  <c r="K827" i="4" s="1"/>
  <c r="L827" i="4" s="1"/>
  <c r="M827" i="4" s="1"/>
  <c r="J815" i="4"/>
  <c r="K815" i="4" s="1"/>
  <c r="L815" i="4" s="1"/>
  <c r="M815" i="4" s="1"/>
  <c r="J825" i="4"/>
  <c r="K825" i="4" s="1"/>
  <c r="L825" i="4" s="1"/>
  <c r="M825" i="4" s="1"/>
  <c r="N825" i="4" s="1"/>
  <c r="J732" i="8"/>
  <c r="K732" i="8" s="1"/>
  <c r="L732" i="8" s="1"/>
  <c r="M732" i="8" s="1"/>
  <c r="N732" i="8" s="1"/>
  <c r="J723" i="8"/>
  <c r="K723" i="8" s="1"/>
  <c r="L723" i="8" s="1"/>
  <c r="M723" i="8" s="1"/>
  <c r="J736" i="8"/>
  <c r="K736" i="8" s="1"/>
  <c r="L736" i="8" s="1"/>
  <c r="M736" i="8" s="1"/>
  <c r="J733" i="8"/>
  <c r="K733" i="8" s="1"/>
  <c r="L733" i="8" s="1"/>
  <c r="M733" i="8" s="1"/>
  <c r="N733" i="8" s="1"/>
  <c r="J735" i="8"/>
  <c r="K735" i="8" s="1"/>
  <c r="L735" i="8" s="1"/>
  <c r="M735" i="8" s="1"/>
  <c r="A106" i="3"/>
  <c r="A80" i="10"/>
  <c r="A107" i="7"/>
  <c r="H226" i="2"/>
  <c r="H227" i="2"/>
  <c r="A81" i="9"/>
  <c r="H216" i="2"/>
  <c r="H217" i="2"/>
  <c r="I29" i="9"/>
  <c r="I29" i="7"/>
  <c r="I29" i="5"/>
  <c r="I29" i="3"/>
  <c r="J30" i="1"/>
  <c r="H221" i="2"/>
  <c r="H223" i="2" s="1"/>
  <c r="H222" i="2"/>
  <c r="J28" i="3"/>
  <c r="J28" i="5"/>
  <c r="J28" i="7"/>
  <c r="A80" i="4"/>
  <c r="J28" i="9"/>
  <c r="A111" i="6"/>
  <c r="J781" i="6" l="1"/>
  <c r="K781" i="6" s="1"/>
  <c r="L781" i="6" s="1"/>
  <c r="M781" i="6" s="1"/>
  <c r="J769" i="6"/>
  <c r="K769" i="6" s="1"/>
  <c r="L769" i="6" s="1"/>
  <c r="M769" i="6" s="1"/>
  <c r="J782" i="6"/>
  <c r="K782" i="6" s="1"/>
  <c r="L782" i="6" s="1"/>
  <c r="M782" i="6" s="1"/>
  <c r="J779" i="6"/>
  <c r="K779" i="6" s="1"/>
  <c r="L779" i="6" s="1"/>
  <c r="M779" i="6" s="1"/>
  <c r="N779" i="6" s="1"/>
  <c r="J778" i="6"/>
  <c r="K778" i="6" s="1"/>
  <c r="L778" i="6" s="1"/>
  <c r="M778" i="6" s="1"/>
  <c r="N778" i="6" s="1"/>
  <c r="J827" i="6"/>
  <c r="K827" i="6" s="1"/>
  <c r="L827" i="6" s="1"/>
  <c r="M827" i="6" s="1"/>
  <c r="J815" i="6"/>
  <c r="K815" i="6" s="1"/>
  <c r="L815" i="6" s="1"/>
  <c r="M815" i="6" s="1"/>
  <c r="J828" i="6"/>
  <c r="K828" i="6" s="1"/>
  <c r="L828" i="6" s="1"/>
  <c r="M828" i="6" s="1"/>
  <c r="J825" i="6"/>
  <c r="K825" i="6" s="1"/>
  <c r="L825" i="6" s="1"/>
  <c r="M825" i="6" s="1"/>
  <c r="N825" i="6" s="1"/>
  <c r="J824" i="6"/>
  <c r="K824" i="6" s="1"/>
  <c r="L824" i="6" s="1"/>
  <c r="M824" i="6" s="1"/>
  <c r="N824" i="6" s="1"/>
  <c r="J778" i="8"/>
  <c r="K778" i="8" s="1"/>
  <c r="L778" i="8" s="1"/>
  <c r="M778" i="8" s="1"/>
  <c r="N778" i="8" s="1"/>
  <c r="J769" i="8"/>
  <c r="K769" i="8" s="1"/>
  <c r="L769" i="8" s="1"/>
  <c r="M769" i="8" s="1"/>
  <c r="J782" i="8"/>
  <c r="K782" i="8" s="1"/>
  <c r="L782" i="8" s="1"/>
  <c r="M782" i="8" s="1"/>
  <c r="J779" i="8"/>
  <c r="K779" i="8" s="1"/>
  <c r="L779" i="8" s="1"/>
  <c r="M779" i="8" s="1"/>
  <c r="N779" i="8" s="1"/>
  <c r="J781" i="8"/>
  <c r="K781" i="8" s="1"/>
  <c r="L781" i="8" s="1"/>
  <c r="M781" i="8" s="1"/>
  <c r="J824" i="10"/>
  <c r="K824" i="10" s="1"/>
  <c r="L824" i="10" s="1"/>
  <c r="M824" i="10" s="1"/>
  <c r="N824" i="10" s="1"/>
  <c r="J828" i="10"/>
  <c r="K828" i="10" s="1"/>
  <c r="L828" i="10" s="1"/>
  <c r="M828" i="10" s="1"/>
  <c r="J815" i="10"/>
  <c r="K815" i="10" s="1"/>
  <c r="L815" i="10" s="1"/>
  <c r="M815" i="10" s="1"/>
  <c r="J825" i="10"/>
  <c r="K825" i="10" s="1"/>
  <c r="L825" i="10" s="1"/>
  <c r="M825" i="10" s="1"/>
  <c r="N825" i="10" s="1"/>
  <c r="J827" i="10"/>
  <c r="K827" i="10" s="1"/>
  <c r="L827" i="10" s="1"/>
  <c r="M827" i="10" s="1"/>
  <c r="J828" i="8"/>
  <c r="K828" i="8" s="1"/>
  <c r="L828" i="8" s="1"/>
  <c r="M828" i="8" s="1"/>
  <c r="J824" i="8"/>
  <c r="K824" i="8" s="1"/>
  <c r="L824" i="8" s="1"/>
  <c r="M824" i="8" s="1"/>
  <c r="N824" i="8" s="1"/>
  <c r="J815" i="8"/>
  <c r="K815" i="8" s="1"/>
  <c r="L815" i="8" s="1"/>
  <c r="M815" i="8" s="1"/>
  <c r="J825" i="8"/>
  <c r="K825" i="8" s="1"/>
  <c r="L825" i="8" s="1"/>
  <c r="M825" i="8" s="1"/>
  <c r="N825" i="8" s="1"/>
  <c r="J827" i="8"/>
  <c r="K827" i="8" s="1"/>
  <c r="L827" i="8" s="1"/>
  <c r="M827" i="8" s="1"/>
  <c r="J782" i="10"/>
  <c r="K782" i="10" s="1"/>
  <c r="L782" i="10" s="1"/>
  <c r="M782" i="10" s="1"/>
  <c r="J769" i="10"/>
  <c r="K769" i="10" s="1"/>
  <c r="L769" i="10" s="1"/>
  <c r="M769" i="10" s="1"/>
  <c r="J778" i="10"/>
  <c r="K778" i="10" s="1"/>
  <c r="L778" i="10" s="1"/>
  <c r="M778" i="10" s="1"/>
  <c r="N778" i="10" s="1"/>
  <c r="J779" i="10"/>
  <c r="K779" i="10" s="1"/>
  <c r="L779" i="10" s="1"/>
  <c r="M779" i="10" s="1"/>
  <c r="N779" i="10" s="1"/>
  <c r="J781" i="10"/>
  <c r="K781" i="10" s="1"/>
  <c r="L781" i="10" s="1"/>
  <c r="M781" i="10" s="1"/>
  <c r="J29" i="3"/>
  <c r="A108" i="7"/>
  <c r="J29" i="5"/>
  <c r="H228" i="2"/>
  <c r="A112" i="6"/>
  <c r="J29" i="7"/>
  <c r="J29" i="9"/>
  <c r="A81" i="4"/>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07" i="3"/>
  <c r="A82" i="9"/>
  <c r="H218" i="2"/>
  <c r="A81" i="10"/>
  <c r="I30" i="9"/>
  <c r="I30" i="7"/>
  <c r="I30" i="5"/>
  <c r="I30" i="3"/>
  <c r="J31" i="1"/>
  <c r="I31" i="9" l="1"/>
  <c r="I31" i="7"/>
  <c r="I31" i="5"/>
  <c r="I31" i="3"/>
  <c r="J32" i="1"/>
  <c r="J30" i="3"/>
  <c r="A109" i="7"/>
  <c r="A108" i="3"/>
  <c r="A109" i="3" s="1"/>
  <c r="A110" i="3" s="1"/>
  <c r="A111" i="3" s="1"/>
  <c r="A112" i="3" s="1"/>
  <c r="A113" i="3" s="1"/>
  <c r="A114" i="3" s="1"/>
  <c r="A115" i="3" s="1"/>
  <c r="A116" i="3" s="1"/>
  <c r="A117" i="3" s="1"/>
  <c r="J30" i="7"/>
  <c r="A113" i="6"/>
  <c r="A114" i="6" s="1"/>
  <c r="A115" i="6" s="1"/>
  <c r="A116" i="6" s="1"/>
  <c r="A117" i="6" s="1"/>
  <c r="J30" i="9"/>
  <c r="A82" i="10"/>
  <c r="A83" i="9"/>
  <c r="J30" i="5"/>
  <c r="I32" i="9" l="1"/>
  <c r="I32" i="7"/>
  <c r="I32" i="5"/>
  <c r="I32" i="3"/>
  <c r="J33" i="1"/>
  <c r="J31" i="3"/>
  <c r="J31" i="5"/>
  <c r="J31" i="7"/>
  <c r="J31" i="9"/>
  <c r="A110" i="7"/>
  <c r="A111" i="7" s="1"/>
  <c r="A112" i="7" s="1"/>
  <c r="A113" i="7" s="1"/>
  <c r="A114" i="7" s="1"/>
  <c r="A115" i="7" s="1"/>
  <c r="A116" i="7" s="1"/>
  <c r="A117" i="7" s="1"/>
  <c r="A83" i="10"/>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84" i="9"/>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I33" i="9" l="1"/>
  <c r="I33" i="7"/>
  <c r="I33" i="5"/>
  <c r="I33" i="3"/>
  <c r="J34" i="1"/>
  <c r="J32" i="3"/>
  <c r="J32" i="5"/>
  <c r="J32" i="7"/>
  <c r="J32" i="9"/>
  <c r="I34" i="9" l="1"/>
  <c r="I34" i="7"/>
  <c r="I34" i="5"/>
  <c r="I34" i="3"/>
  <c r="J35" i="1"/>
  <c r="J33" i="3"/>
  <c r="J33" i="5"/>
  <c r="J33" i="7"/>
  <c r="J33" i="9"/>
  <c r="J34" i="9" l="1"/>
  <c r="I35" i="9"/>
  <c r="I35" i="7"/>
  <c r="I35" i="5"/>
  <c r="I35" i="3"/>
  <c r="J34" i="3"/>
  <c r="J34" i="5"/>
  <c r="J34" i="7"/>
  <c r="J35" i="3" l="1"/>
  <c r="J35" i="5"/>
  <c r="J35" i="7"/>
  <c r="J35" i="9"/>
  <c r="K828" i="2" l="1"/>
  <c r="K782" i="2"/>
  <c r="L828" i="2" l="1"/>
  <c r="M828" i="2" s="1"/>
  <c r="L782" i="2"/>
  <c r="M782" i="2" s="1"/>
  <c r="K522" i="1"/>
  <c r="L522" i="1" s="1"/>
  <c r="M522" i="1" s="1"/>
  <c r="K829" i="2" l="1"/>
  <c r="K783" i="2"/>
  <c r="L829" i="2" l="1"/>
  <c r="M829" i="2" s="1"/>
  <c r="L783" i="2"/>
  <c r="M783" i="2" s="1"/>
  <c r="K579" i="1"/>
  <c r="L579" i="1" s="1"/>
  <c r="M579" i="1" s="1"/>
  <c r="K625" i="1"/>
  <c r="L625" i="1" s="1"/>
  <c r="M625" i="1" s="1"/>
  <c r="J584" i="1" l="1"/>
  <c r="K584" i="1" s="1"/>
  <c r="J582" i="1"/>
  <c r="K582" i="1" s="1"/>
  <c r="J577" i="1"/>
  <c r="K577" i="1" s="1"/>
  <c r="G584" i="1"/>
  <c r="H584" i="1" s="1"/>
  <c r="G582" i="1"/>
  <c r="H582" i="1" s="1"/>
  <c r="G577" i="1"/>
  <c r="H577" i="1" s="1"/>
  <c r="J585" i="1"/>
  <c r="K585" i="1" s="1"/>
  <c r="J583" i="1"/>
  <c r="K583" i="1" s="1"/>
  <c r="J581" i="1"/>
  <c r="K581" i="1" s="1"/>
  <c r="J578" i="1"/>
  <c r="K578" i="1" s="1"/>
  <c r="G568" i="1"/>
  <c r="H568" i="1" s="1"/>
  <c r="G585" i="1"/>
  <c r="H585" i="1" s="1"/>
  <c r="G583" i="1"/>
  <c r="H583" i="1" s="1"/>
  <c r="G581" i="1"/>
  <c r="H581" i="1" s="1"/>
  <c r="G578" i="1"/>
  <c r="H578" i="1" s="1"/>
  <c r="J568" i="1"/>
  <c r="K568" i="1" s="1"/>
  <c r="L568" i="1" l="1"/>
  <c r="M568" i="1" s="1"/>
  <c r="L578" i="1"/>
  <c r="M578" i="1" s="1"/>
  <c r="L581" i="1"/>
  <c r="M581" i="1" s="1"/>
  <c r="L583" i="1"/>
  <c r="M583" i="1" s="1"/>
  <c r="L585" i="1"/>
  <c r="M585" i="1" s="1"/>
  <c r="L577" i="1"/>
  <c r="M577" i="1" s="1"/>
  <c r="L582" i="1"/>
  <c r="M582" i="1" s="1"/>
  <c r="L584" i="1"/>
  <c r="M584" i="1" s="1"/>
  <c r="J572" i="1" l="1"/>
  <c r="J563" i="1"/>
  <c r="G561" i="1"/>
  <c r="G566" i="1"/>
  <c r="H566" i="1" s="1"/>
  <c r="J560" i="1"/>
  <c r="G572" i="1"/>
  <c r="H572" i="1" s="1"/>
  <c r="G563" i="1"/>
  <c r="H563" i="1" s="1"/>
  <c r="J574" i="1"/>
  <c r="K574" i="1" s="1"/>
  <c r="J569" i="1"/>
  <c r="J567" i="1"/>
  <c r="G560" i="1"/>
  <c r="G574" i="1"/>
  <c r="H574" i="1" s="1"/>
  <c r="G569" i="1"/>
  <c r="H569" i="1" s="1"/>
  <c r="G567" i="1"/>
  <c r="H567" i="1" s="1"/>
  <c r="J559" i="1"/>
  <c r="J575" i="1"/>
  <c r="K575" i="1" s="1"/>
  <c r="J566" i="1"/>
  <c r="G559" i="1"/>
  <c r="H559" i="1" s="1"/>
  <c r="J561" i="1"/>
  <c r="G575" i="1"/>
  <c r="H575" i="1" s="1"/>
  <c r="J631" i="1"/>
  <c r="K631" i="1" s="1"/>
  <c r="J629" i="1"/>
  <c r="K629" i="1" s="1"/>
  <c r="J627" i="1"/>
  <c r="K627" i="1" s="1"/>
  <c r="J624" i="1"/>
  <c r="K624" i="1" s="1"/>
  <c r="G631" i="1"/>
  <c r="H631" i="1" s="1"/>
  <c r="G629" i="1"/>
  <c r="H629" i="1" s="1"/>
  <c r="G627" i="1"/>
  <c r="H627" i="1" s="1"/>
  <c r="G624" i="1"/>
  <c r="H624" i="1" s="1"/>
  <c r="J614" i="1"/>
  <c r="K614" i="1" s="1"/>
  <c r="G614" i="1"/>
  <c r="H614" i="1" s="1"/>
  <c r="J630" i="1"/>
  <c r="K630" i="1" s="1"/>
  <c r="J628" i="1"/>
  <c r="K628" i="1" s="1"/>
  <c r="J623" i="1"/>
  <c r="K623" i="1" s="1"/>
  <c r="G630" i="1"/>
  <c r="H630" i="1" s="1"/>
  <c r="G628" i="1"/>
  <c r="H628" i="1" s="1"/>
  <c r="G623" i="1"/>
  <c r="H623" i="1" s="1"/>
  <c r="H564" i="1" l="1"/>
  <c r="H573" i="1" s="1"/>
  <c r="L624" i="1"/>
  <c r="M624" i="1" s="1"/>
  <c r="G620" i="1"/>
  <c r="H620" i="1" s="1"/>
  <c r="G615" i="1"/>
  <c r="H615" i="1" s="1"/>
  <c r="G613" i="1"/>
  <c r="H613" i="1" s="1"/>
  <c r="J605" i="1"/>
  <c r="J621" i="1"/>
  <c r="K621" i="1" s="1"/>
  <c r="J612" i="1"/>
  <c r="G605" i="1"/>
  <c r="H605" i="1" s="1"/>
  <c r="J607" i="1"/>
  <c r="G621" i="1"/>
  <c r="H621" i="1" s="1"/>
  <c r="G612" i="1"/>
  <c r="H612" i="1" s="1"/>
  <c r="J618" i="1"/>
  <c r="J609" i="1"/>
  <c r="G607" i="1"/>
  <c r="J606" i="1"/>
  <c r="G618" i="1"/>
  <c r="H618" i="1" s="1"/>
  <c r="G609" i="1"/>
  <c r="H609" i="1" s="1"/>
  <c r="J620" i="1"/>
  <c r="K620" i="1" s="1"/>
  <c r="L620" i="1" s="1"/>
  <c r="M620" i="1" s="1"/>
  <c r="J615" i="1"/>
  <c r="J613" i="1"/>
  <c r="G606" i="1"/>
  <c r="L627" i="1"/>
  <c r="M627" i="1" s="1"/>
  <c r="L629" i="1"/>
  <c r="M629" i="1" s="1"/>
  <c r="L574" i="1"/>
  <c r="M574" i="1" s="1"/>
  <c r="L631" i="1"/>
  <c r="M631" i="1" s="1"/>
  <c r="L623" i="1"/>
  <c r="M623" i="1" s="1"/>
  <c r="L628" i="1"/>
  <c r="M628" i="1" s="1"/>
  <c r="L630" i="1"/>
  <c r="M630" i="1" s="1"/>
  <c r="L575" i="1"/>
  <c r="M575" i="1" s="1"/>
  <c r="L614" i="1"/>
  <c r="M614" i="1" s="1"/>
  <c r="H610" i="1" l="1"/>
  <c r="L621" i="1"/>
  <c r="M621" i="1" s="1"/>
  <c r="H576" i="1"/>
  <c r="H587" i="1" l="1"/>
  <c r="H589" i="1" s="1"/>
  <c r="H619" i="1"/>
  <c r="H588" i="1" l="1"/>
  <c r="H590" i="1" s="1"/>
  <c r="H622" i="1"/>
  <c r="H633" i="1" l="1"/>
  <c r="H635" i="1" s="1"/>
  <c r="H634" i="1" l="1"/>
  <c r="H636" i="1" s="1"/>
  <c r="F141" i="8" l="1"/>
  <c r="I681" i="6"/>
  <c r="K681" i="6" s="1"/>
  <c r="I727" i="6"/>
  <c r="K727" i="6" s="1"/>
  <c r="K141" i="6"/>
  <c r="F365" i="8"/>
  <c r="H365" i="8" s="1"/>
  <c r="K365" i="6"/>
  <c r="F141" i="7"/>
  <c r="I569" i="5"/>
  <c r="K569" i="5" s="1"/>
  <c r="I615" i="5"/>
  <c r="K615" i="5" s="1"/>
  <c r="K141" i="5"/>
  <c r="F197" i="8"/>
  <c r="I819" i="6"/>
  <c r="K819" i="6" s="1"/>
  <c r="I773" i="6"/>
  <c r="K773" i="6" s="1"/>
  <c r="K197" i="6"/>
  <c r="F569" i="7" l="1"/>
  <c r="H569" i="7" s="1"/>
  <c r="F615" i="7"/>
  <c r="H615" i="7" s="1"/>
  <c r="H141" i="7"/>
  <c r="F309" i="7"/>
  <c r="H309" i="7" s="1"/>
  <c r="K309" i="5"/>
  <c r="F197" i="7"/>
  <c r="H197" i="7" s="1"/>
  <c r="K197" i="5"/>
  <c r="F421" i="8"/>
  <c r="H421" i="8" s="1"/>
  <c r="K421" i="6"/>
  <c r="F253" i="8"/>
  <c r="H253" i="8" s="1"/>
  <c r="K253" i="6"/>
  <c r="F85" i="8"/>
  <c r="I635" i="6"/>
  <c r="K635" i="6" s="1"/>
  <c r="K589" i="6"/>
  <c r="K85" i="6"/>
  <c r="F85" i="7"/>
  <c r="K477" i="5"/>
  <c r="I523" i="5"/>
  <c r="K523" i="5" s="1"/>
  <c r="K85" i="5"/>
  <c r="F253" i="7"/>
  <c r="H253" i="7" s="1"/>
  <c r="K253" i="5"/>
  <c r="F309" i="8"/>
  <c r="H309" i="8" s="1"/>
  <c r="K309" i="6"/>
  <c r="F681" i="8"/>
  <c r="H681" i="8" s="1"/>
  <c r="F727" i="8"/>
  <c r="H727" i="8" s="1"/>
  <c r="H141" i="8"/>
  <c r="F533" i="8"/>
  <c r="H533" i="8" s="1"/>
  <c r="K533" i="6"/>
  <c r="F421" i="7"/>
  <c r="H421" i="7" s="1"/>
  <c r="K421" i="5"/>
  <c r="F365" i="7"/>
  <c r="H365" i="7" s="1"/>
  <c r="K365" i="5"/>
  <c r="F819" i="8"/>
  <c r="H819" i="8" s="1"/>
  <c r="F773" i="8"/>
  <c r="H773" i="8" s="1"/>
  <c r="H197" i="8"/>
  <c r="F477" i="8"/>
  <c r="H477" i="8" s="1"/>
  <c r="K477" i="6"/>
  <c r="F635" i="8" l="1"/>
  <c r="H635" i="8" s="1"/>
  <c r="F589" i="8"/>
  <c r="H589" i="8" s="1"/>
  <c r="H85" i="8"/>
  <c r="H365" i="10"/>
  <c r="K365" i="8"/>
  <c r="L365" i="8" s="1"/>
  <c r="M365" i="8" s="1"/>
  <c r="I727" i="8"/>
  <c r="K727" i="8" s="1"/>
  <c r="L727" i="8" s="1"/>
  <c r="M727" i="8" s="1"/>
  <c r="I681" i="8"/>
  <c r="K681" i="8" s="1"/>
  <c r="L681" i="8" s="1"/>
  <c r="M681" i="8" s="1"/>
  <c r="K141" i="8"/>
  <c r="L141" i="8" s="1"/>
  <c r="M141" i="8" s="1"/>
  <c r="F523" i="7"/>
  <c r="H523" i="7" s="1"/>
  <c r="F477" i="7"/>
  <c r="H477" i="7" s="1"/>
  <c r="H85" i="7"/>
  <c r="F727" i="10" l="1"/>
  <c r="H727" i="10" s="1"/>
  <c r="F681" i="10"/>
  <c r="H681" i="10" s="1"/>
  <c r="H141" i="10"/>
  <c r="F365" i="9"/>
  <c r="H365" i="9" s="1"/>
  <c r="K365" i="7"/>
  <c r="L365" i="7" s="1"/>
  <c r="M365" i="7" s="1"/>
  <c r="H477" i="10"/>
  <c r="K477" i="8"/>
  <c r="L477" i="8" s="1"/>
  <c r="M477" i="8" s="1"/>
  <c r="F253" i="9"/>
  <c r="H253" i="9" s="1"/>
  <c r="K253" i="7"/>
  <c r="L253" i="7" s="1"/>
  <c r="M253" i="7" s="1"/>
  <c r="I819" i="8"/>
  <c r="K819" i="8" s="1"/>
  <c r="L819" i="8" s="1"/>
  <c r="M819" i="8" s="1"/>
  <c r="I773" i="8"/>
  <c r="K773" i="8" s="1"/>
  <c r="L773" i="8" s="1"/>
  <c r="M773" i="8" s="1"/>
  <c r="K197" i="8"/>
  <c r="L197" i="8" s="1"/>
  <c r="M197" i="8" s="1"/>
  <c r="F141" i="9"/>
  <c r="I569" i="7"/>
  <c r="K569" i="7" s="1"/>
  <c r="L569" i="7" s="1"/>
  <c r="M569" i="7" s="1"/>
  <c r="I615" i="7"/>
  <c r="K615" i="7" s="1"/>
  <c r="L615" i="7" s="1"/>
  <c r="M615" i="7" s="1"/>
  <c r="K141" i="7"/>
  <c r="L141" i="7" s="1"/>
  <c r="M141" i="7" s="1"/>
  <c r="H309" i="10"/>
  <c r="K309" i="8"/>
  <c r="L309" i="8" s="1"/>
  <c r="M309" i="8" s="1"/>
  <c r="F197" i="9"/>
  <c r="H197" i="9" s="1"/>
  <c r="K197" i="7"/>
  <c r="L197" i="7" s="1"/>
  <c r="M197" i="7" s="1"/>
  <c r="H253" i="10"/>
  <c r="K253" i="8"/>
  <c r="L253" i="8" s="1"/>
  <c r="M253" i="8" s="1"/>
  <c r="F615" i="9" l="1"/>
  <c r="H615" i="9" s="1"/>
  <c r="F569" i="9"/>
  <c r="H569" i="9" s="1"/>
  <c r="H141" i="9"/>
  <c r="F773" i="10"/>
  <c r="H773" i="10" s="1"/>
  <c r="F819" i="10"/>
  <c r="H819" i="10" s="1"/>
  <c r="H197" i="10"/>
  <c r="H421" i="10"/>
  <c r="K421" i="8"/>
  <c r="L421" i="8" s="1"/>
  <c r="M421" i="8" s="1"/>
  <c r="I523" i="7"/>
  <c r="K523" i="7" s="1"/>
  <c r="L523" i="7" s="1"/>
  <c r="M523" i="7" s="1"/>
  <c r="I477" i="7"/>
  <c r="K477" i="7" s="1"/>
  <c r="L477" i="7" s="1"/>
  <c r="M477" i="7" s="1"/>
  <c r="K85" i="7"/>
  <c r="L85" i="7" s="1"/>
  <c r="M85" i="7" s="1"/>
  <c r="I589" i="8"/>
  <c r="K589" i="8" s="1"/>
  <c r="L589" i="8" s="1"/>
  <c r="M589" i="8" s="1"/>
  <c r="I635" i="8"/>
  <c r="K635" i="8" s="1"/>
  <c r="L635" i="8" s="1"/>
  <c r="M635" i="8" s="1"/>
  <c r="F85" i="10"/>
  <c r="K85" i="8"/>
  <c r="L85" i="8" s="1"/>
  <c r="M85" i="8" s="1"/>
  <c r="H533" i="10"/>
  <c r="K533" i="8"/>
  <c r="L533" i="8" s="1"/>
  <c r="M533" i="8" s="1"/>
  <c r="F309" i="9"/>
  <c r="H309" i="9" s="1"/>
  <c r="K309" i="7"/>
  <c r="L309" i="7" s="1"/>
  <c r="M309" i="7" s="1"/>
  <c r="F421" i="9"/>
  <c r="H421" i="9" s="1"/>
  <c r="K421" i="7"/>
  <c r="L421" i="7" s="1"/>
  <c r="M421" i="7" s="1"/>
  <c r="K197" i="9" l="1"/>
  <c r="L197" i="9" s="1"/>
  <c r="M197" i="9" s="1"/>
  <c r="K365" i="9"/>
  <c r="L365" i="9" s="1"/>
  <c r="M365" i="9" s="1"/>
  <c r="K477" i="10"/>
  <c r="L477" i="10" s="1"/>
  <c r="M477" i="10" s="1"/>
  <c r="K365" i="10"/>
  <c r="L365" i="10" s="1"/>
  <c r="M365" i="10" s="1"/>
  <c r="F589" i="10"/>
  <c r="H589" i="10" s="1"/>
  <c r="F635" i="10"/>
  <c r="H635" i="10" s="1"/>
  <c r="H85" i="10"/>
  <c r="K253" i="9"/>
  <c r="L253" i="9" s="1"/>
  <c r="M253" i="9" s="1"/>
  <c r="K309" i="10"/>
  <c r="L309" i="10" s="1"/>
  <c r="M309" i="10" s="1"/>
  <c r="F523" i="9"/>
  <c r="H523" i="9" s="1"/>
  <c r="F477" i="9"/>
  <c r="H477" i="9" s="1"/>
  <c r="H85" i="9"/>
  <c r="K421" i="10"/>
  <c r="L421" i="10" s="1"/>
  <c r="M421" i="10" s="1"/>
  <c r="K309" i="9"/>
  <c r="L309" i="9" s="1"/>
  <c r="M309" i="9" s="1"/>
  <c r="K253" i="10" l="1"/>
  <c r="L253" i="10" s="1"/>
  <c r="M253" i="10" s="1"/>
  <c r="I615" i="9"/>
  <c r="K615" i="9" s="1"/>
  <c r="L615" i="9" s="1"/>
  <c r="M615" i="9" s="1"/>
  <c r="I569" i="9"/>
  <c r="K569" i="9" s="1"/>
  <c r="L569" i="9" s="1"/>
  <c r="M569" i="9" s="1"/>
  <c r="K141" i="9"/>
  <c r="L141" i="9" s="1"/>
  <c r="M141" i="9" s="1"/>
  <c r="I773" i="10"/>
  <c r="K773" i="10" s="1"/>
  <c r="L773" i="10" s="1"/>
  <c r="M773" i="10" s="1"/>
  <c r="I819" i="10"/>
  <c r="K819" i="10" s="1"/>
  <c r="L819" i="10" s="1"/>
  <c r="M819" i="10" s="1"/>
  <c r="K197" i="10"/>
  <c r="L197" i="10" s="1"/>
  <c r="M197" i="10" s="1"/>
  <c r="K533" i="10"/>
  <c r="L533" i="10" s="1"/>
  <c r="M533" i="10" s="1"/>
  <c r="K421" i="9"/>
  <c r="L421" i="9" s="1"/>
  <c r="M421" i="9" s="1"/>
  <c r="I635" i="10"/>
  <c r="K635" i="10" s="1"/>
  <c r="L635" i="10" s="1"/>
  <c r="M635" i="10" s="1"/>
  <c r="I589" i="10"/>
  <c r="K589" i="10" s="1"/>
  <c r="L589" i="10" s="1"/>
  <c r="M589" i="10" s="1"/>
  <c r="K85" i="10"/>
  <c r="L85" i="10" s="1"/>
  <c r="M85" i="10" s="1"/>
  <c r="I477" i="9"/>
  <c r="K477" i="9" s="1"/>
  <c r="L477" i="9" s="1"/>
  <c r="M477" i="9" s="1"/>
  <c r="I523" i="9"/>
  <c r="K523" i="9" s="1"/>
  <c r="L523" i="9" s="1"/>
  <c r="M523" i="9" s="1"/>
  <c r="K85" i="9"/>
  <c r="L85" i="9" s="1"/>
  <c r="M85" i="9" s="1"/>
  <c r="I681" i="10" l="1"/>
  <c r="K681" i="10" s="1"/>
  <c r="L681" i="10" s="1"/>
  <c r="M681" i="10" s="1"/>
  <c r="I727" i="10"/>
  <c r="K727" i="10" s="1"/>
  <c r="L727" i="10" s="1"/>
  <c r="M727" i="10" s="1"/>
  <c r="K141" i="10"/>
  <c r="L141" i="10" s="1"/>
  <c r="M141" i="10" s="1"/>
  <c r="K430" i="2" l="1"/>
  <c r="L430" i="2" s="1"/>
  <c r="M430" i="2" s="1"/>
  <c r="K429" i="2"/>
  <c r="L429" i="2" s="1"/>
  <c r="M429" i="2" s="1"/>
  <c r="K262" i="1"/>
  <c r="L262" i="1" l="1"/>
  <c r="M262" i="1" s="1"/>
  <c r="H539" i="2" l="1"/>
  <c r="L539" i="2" s="1"/>
  <c r="M539" i="2" s="1"/>
  <c r="N539" i="2" s="1"/>
  <c r="H538" i="2"/>
  <c r="L538" i="2" s="1"/>
  <c r="M538" i="2" s="1"/>
  <c r="N538" i="2" s="1"/>
  <c r="H536" i="2"/>
  <c r="H535" i="2"/>
  <c r="L535" i="2" s="1"/>
  <c r="M535" i="2" s="1"/>
  <c r="H533" i="2"/>
  <c r="H532" i="2"/>
  <c r="H531" i="2"/>
  <c r="H530" i="2"/>
  <c r="H527" i="2"/>
  <c r="H526" i="2"/>
  <c r="H483" i="2"/>
  <c r="L483" i="2" s="1"/>
  <c r="M483" i="2" s="1"/>
  <c r="N483" i="2" s="1"/>
  <c r="H482" i="2"/>
  <c r="L482" i="2" s="1"/>
  <c r="M482" i="2" s="1"/>
  <c r="N482" i="2" s="1"/>
  <c r="H479" i="2"/>
  <c r="L479" i="2" s="1"/>
  <c r="M479" i="2" s="1"/>
  <c r="H480" i="2"/>
  <c r="H477" i="2"/>
  <c r="H476" i="2"/>
  <c r="L476" i="2" s="1"/>
  <c r="M476" i="2" s="1"/>
  <c r="H475" i="2"/>
  <c r="H474" i="2"/>
  <c r="H471" i="2"/>
  <c r="H470" i="2"/>
  <c r="H427" i="2"/>
  <c r="L427" i="2" s="1"/>
  <c r="M427" i="2" s="1"/>
  <c r="N427" i="2" s="1"/>
  <c r="H426" i="2"/>
  <c r="L426" i="2" s="1"/>
  <c r="M426" i="2" s="1"/>
  <c r="N426" i="2" s="1"/>
  <c r="H424" i="2"/>
  <c r="H421" i="2"/>
  <c r="H420" i="2"/>
  <c r="L420" i="2" s="1"/>
  <c r="M420" i="2" s="1"/>
  <c r="H419" i="2"/>
  <c r="H418" i="2"/>
  <c r="H415" i="2"/>
  <c r="H414" i="2"/>
  <c r="H371" i="2"/>
  <c r="L371" i="2" s="1"/>
  <c r="M371" i="2" s="1"/>
  <c r="N371" i="2" s="1"/>
  <c r="H370" i="2"/>
  <c r="L370" i="2" s="1"/>
  <c r="M370" i="2" s="1"/>
  <c r="N370" i="2" s="1"/>
  <c r="H367" i="2"/>
  <c r="L367" i="2" s="1"/>
  <c r="M367" i="2" s="1"/>
  <c r="H368" i="2"/>
  <c r="H365" i="2"/>
  <c r="H364" i="2"/>
  <c r="H363" i="2"/>
  <c r="H362" i="2"/>
  <c r="H359" i="2"/>
  <c r="H358" i="2"/>
  <c r="H315" i="2"/>
  <c r="L315" i="2" s="1"/>
  <c r="M315" i="2" s="1"/>
  <c r="N315" i="2" s="1"/>
  <c r="H314" i="2"/>
  <c r="L314" i="2" s="1"/>
  <c r="M314" i="2" s="1"/>
  <c r="N314" i="2" s="1"/>
  <c r="H312" i="2"/>
  <c r="H309" i="2"/>
  <c r="H308" i="2"/>
  <c r="H307" i="2"/>
  <c r="H306" i="2"/>
  <c r="H303" i="2"/>
  <c r="H302" i="2"/>
  <c r="H256" i="2"/>
  <c r="H259" i="2"/>
  <c r="L259" i="2" s="1"/>
  <c r="M259" i="2" s="1"/>
  <c r="N259" i="2" s="1"/>
  <c r="H258" i="2"/>
  <c r="L258" i="2" s="1"/>
  <c r="M258" i="2" s="1"/>
  <c r="N258" i="2" s="1"/>
  <c r="H252" i="2"/>
  <c r="H251" i="2"/>
  <c r="H317" i="2" l="1"/>
  <c r="K317" i="2"/>
  <c r="L526" i="2"/>
  <c r="M526" i="2" s="1"/>
  <c r="H528" i="2"/>
  <c r="H485" i="2"/>
  <c r="K485" i="2"/>
  <c r="H261" i="2"/>
  <c r="K261" i="2"/>
  <c r="H486" i="2"/>
  <c r="K486" i="2"/>
  <c r="L358" i="2"/>
  <c r="M358" i="2" s="1"/>
  <c r="H360" i="2"/>
  <c r="L302" i="2"/>
  <c r="M302" i="2" s="1"/>
  <c r="H304" i="2"/>
  <c r="L470" i="2"/>
  <c r="M470" i="2" s="1"/>
  <c r="H472" i="2"/>
  <c r="H318" i="2"/>
  <c r="K318" i="2"/>
  <c r="H262" i="2"/>
  <c r="K262" i="2"/>
  <c r="H373" i="2"/>
  <c r="K373" i="2"/>
  <c r="H374" i="2"/>
  <c r="K374" i="2"/>
  <c r="H541" i="2"/>
  <c r="K541" i="2"/>
  <c r="H257" i="2"/>
  <c r="H260" i="2" s="1"/>
  <c r="L414" i="2"/>
  <c r="M414" i="2" s="1"/>
  <c r="H416" i="2"/>
  <c r="H542" i="2"/>
  <c r="K542" i="2"/>
  <c r="L541" i="2" l="1"/>
  <c r="M541" i="2" s="1"/>
  <c r="L485" i="2"/>
  <c r="M485" i="2" s="1"/>
  <c r="L373" i="2"/>
  <c r="M373" i="2" s="1"/>
  <c r="L262" i="2"/>
  <c r="M262" i="2" s="1"/>
  <c r="L261" i="2"/>
  <c r="M261" i="2" s="1"/>
  <c r="L374" i="2"/>
  <c r="M374" i="2" s="1"/>
  <c r="L486" i="2"/>
  <c r="M486" i="2" s="1"/>
  <c r="L542" i="2"/>
  <c r="M542" i="2" s="1"/>
  <c r="H425" i="2"/>
  <c r="H428" i="2" s="1"/>
  <c r="H313" i="2"/>
  <c r="H316" i="2" s="1"/>
  <c r="H332" i="2" s="1"/>
  <c r="H369" i="2"/>
  <c r="H372" i="2" s="1"/>
  <c r="H393" i="2" s="1"/>
  <c r="H394" i="2" s="1"/>
  <c r="H396" i="2" s="1"/>
  <c r="H281" i="2"/>
  <c r="H282" i="2" s="1"/>
  <c r="H284" i="2" s="1"/>
  <c r="H271" i="2"/>
  <c r="H272" i="2" s="1"/>
  <c r="H274" i="2" s="1"/>
  <c r="H276" i="2"/>
  <c r="H277" i="2" s="1"/>
  <c r="H279" i="2" s="1"/>
  <c r="H481" i="2"/>
  <c r="H484" i="2" s="1"/>
  <c r="H500" i="2" s="1"/>
  <c r="L318" i="2"/>
  <c r="M318" i="2" s="1"/>
  <c r="H537" i="2"/>
  <c r="H540" i="2" s="1"/>
  <c r="H556" i="2" s="1"/>
  <c r="L317" i="2"/>
  <c r="M317" i="2" s="1"/>
  <c r="H337" i="2"/>
  <c r="H338" i="2" s="1"/>
  <c r="H340" i="2" s="1"/>
  <c r="H561" i="2" l="1"/>
  <c r="H562" i="2" s="1"/>
  <c r="H564" i="2" s="1"/>
  <c r="H551" i="2"/>
  <c r="H327" i="2"/>
  <c r="H328" i="2" s="1"/>
  <c r="H330" i="2" s="1"/>
  <c r="H495" i="2"/>
  <c r="H505" i="2"/>
  <c r="H506" i="2" s="1"/>
  <c r="H508" i="2" s="1"/>
  <c r="H383" i="2"/>
  <c r="H384" i="2" s="1"/>
  <c r="H388" i="2"/>
  <c r="H389" i="2" s="1"/>
  <c r="H496" i="2"/>
  <c r="H497" i="2"/>
  <c r="H552" i="2"/>
  <c r="H554" i="2" s="1"/>
  <c r="H501" i="2"/>
  <c r="H503" i="2" s="1"/>
  <c r="H502" i="2"/>
  <c r="H333" i="2"/>
  <c r="H335" i="2" s="1"/>
  <c r="H557" i="2"/>
  <c r="H559" i="2" s="1"/>
  <c r="H507" i="2"/>
  <c r="H449" i="2"/>
  <c r="H439" i="2"/>
  <c r="H444" i="2"/>
  <c r="H391" i="2" l="1"/>
  <c r="H498" i="2"/>
  <c r="H386" i="2"/>
  <c r="H446" i="2"/>
  <c r="H445" i="2"/>
  <c r="H447" i="2" s="1"/>
  <c r="H440" i="2"/>
  <c r="H441" i="2"/>
  <c r="H442" i="2" s="1"/>
  <c r="H451" i="2"/>
  <c r="H450" i="2"/>
  <c r="H452" i="2" s="1"/>
  <c r="K365" i="2" l="1"/>
  <c r="K253" i="2"/>
  <c r="K309" i="2"/>
  <c r="K253" i="1"/>
  <c r="K309" i="1"/>
  <c r="K421" i="2"/>
  <c r="K365" i="1"/>
  <c r="K477" i="2"/>
  <c r="K421" i="1"/>
  <c r="K533" i="2"/>
  <c r="L533" i="2" l="1"/>
  <c r="M533" i="2" s="1"/>
  <c r="L421" i="1"/>
  <c r="M421" i="1" s="1"/>
  <c r="L365" i="1"/>
  <c r="M365" i="1" s="1"/>
  <c r="L309" i="2"/>
  <c r="M309" i="2" s="1"/>
  <c r="L421" i="2"/>
  <c r="M421" i="2" s="1"/>
  <c r="L253" i="2"/>
  <c r="M253" i="2" s="1"/>
  <c r="L309" i="1"/>
  <c r="M309" i="1" s="1"/>
  <c r="I589" i="2"/>
  <c r="K589" i="2" s="1"/>
  <c r="I635" i="2"/>
  <c r="K635" i="2" s="1"/>
  <c r="K85" i="2"/>
  <c r="L365" i="2"/>
  <c r="M365" i="2" s="1"/>
  <c r="L477" i="2"/>
  <c r="M477" i="2" s="1"/>
  <c r="L253" i="1"/>
  <c r="M253" i="1" s="1"/>
  <c r="I727" i="2"/>
  <c r="K727" i="2" s="1"/>
  <c r="K141" i="2"/>
  <c r="I681" i="2"/>
  <c r="K681" i="2" s="1"/>
  <c r="H197" i="3"/>
  <c r="K197" i="1"/>
  <c r="I615" i="1"/>
  <c r="K615" i="1" s="1"/>
  <c r="I569" i="1"/>
  <c r="K569" i="1" s="1"/>
  <c r="K141" i="1"/>
  <c r="I523" i="1"/>
  <c r="K523" i="1" s="1"/>
  <c r="K85" i="1"/>
  <c r="K477" i="1"/>
  <c r="H365" i="4"/>
  <c r="H533" i="4"/>
  <c r="H421" i="3"/>
  <c r="H421" i="4"/>
  <c r="H309" i="3"/>
  <c r="H309" i="4"/>
  <c r="H477" i="4"/>
  <c r="H365" i="3"/>
  <c r="H253" i="4"/>
  <c r="L681" i="2" l="1"/>
  <c r="M681" i="2" s="1"/>
  <c r="L727" i="2"/>
  <c r="M727" i="2" s="1"/>
  <c r="F523" i="3"/>
  <c r="H523" i="3" s="1"/>
  <c r="I773" i="2"/>
  <c r="K773" i="2" s="1"/>
  <c r="K197" i="2"/>
  <c r="I819" i="2"/>
  <c r="K819" i="2" s="1"/>
  <c r="F773" i="4"/>
  <c r="H773" i="4" s="1"/>
  <c r="H197" i="4"/>
  <c r="F819" i="4"/>
  <c r="H819" i="4" s="1"/>
  <c r="F635" i="4"/>
  <c r="H635" i="4" s="1"/>
  <c r="H85" i="4"/>
  <c r="F589" i="4"/>
  <c r="H589" i="4" s="1"/>
  <c r="L141" i="2"/>
  <c r="M141" i="2" s="1"/>
  <c r="L85" i="2"/>
  <c r="H253" i="3"/>
  <c r="L635" i="2"/>
  <c r="M635" i="2" s="1"/>
  <c r="F727" i="4"/>
  <c r="H727" i="4" s="1"/>
  <c r="H141" i="4"/>
  <c r="F681" i="4"/>
  <c r="H681" i="4" s="1"/>
  <c r="L589" i="2"/>
  <c r="M589" i="2" s="1"/>
  <c r="L477" i="1"/>
  <c r="M477" i="1" s="1"/>
  <c r="F477" i="3"/>
  <c r="H477" i="3" s="1"/>
  <c r="H85" i="3"/>
  <c r="L85" i="1"/>
  <c r="L523" i="1"/>
  <c r="M523" i="1" s="1"/>
  <c r="L141" i="1"/>
  <c r="M141" i="1" s="1"/>
  <c r="L569" i="1"/>
  <c r="M569" i="1" s="1"/>
  <c r="L615" i="1"/>
  <c r="M615" i="1" s="1"/>
  <c r="F615" i="3"/>
  <c r="H615" i="3" s="1"/>
  <c r="H141" i="3"/>
  <c r="F569" i="3"/>
  <c r="H569" i="3" s="1"/>
  <c r="L197" i="1"/>
  <c r="M197" i="1" s="1"/>
  <c r="L819" i="2" l="1"/>
  <c r="M819" i="2" s="1"/>
  <c r="L197" i="2"/>
  <c r="M197" i="2" s="1"/>
  <c r="L773" i="2"/>
  <c r="M773" i="2" s="1"/>
  <c r="M85" i="2"/>
  <c r="M85" i="1"/>
  <c r="F85" i="6" l="1"/>
  <c r="I635" i="4"/>
  <c r="K635" i="4" s="1"/>
  <c r="K85" i="4"/>
  <c r="I589" i="4"/>
  <c r="K589" i="4" s="1"/>
  <c r="F85" i="5"/>
  <c r="I523" i="3"/>
  <c r="K523" i="3" s="1"/>
  <c r="I477" i="3"/>
  <c r="K477" i="3" s="1"/>
  <c r="K85" i="3"/>
  <c r="L85" i="4" l="1"/>
  <c r="L635" i="4"/>
  <c r="M635" i="4" s="1"/>
  <c r="F635" i="6"/>
  <c r="H635" i="6" s="1"/>
  <c r="F589" i="6"/>
  <c r="H589" i="6" s="1"/>
  <c r="H85" i="6"/>
  <c r="L589" i="4"/>
  <c r="M589" i="4" s="1"/>
  <c r="F523" i="5"/>
  <c r="H523" i="5" s="1"/>
  <c r="H85" i="5"/>
  <c r="F477" i="5"/>
  <c r="H477" i="5" s="1"/>
  <c r="F253" i="5"/>
  <c r="H253" i="5" s="1"/>
  <c r="K253" i="3"/>
  <c r="F309" i="6"/>
  <c r="H309" i="6" s="1"/>
  <c r="K309" i="4"/>
  <c r="L85" i="3"/>
  <c r="M85" i="3" s="1"/>
  <c r="L477" i="3"/>
  <c r="M477" i="3" s="1"/>
  <c r="L523" i="3"/>
  <c r="M523" i="3" s="1"/>
  <c r="K421" i="4" l="1"/>
  <c r="F421" i="6"/>
  <c r="H421" i="6" s="1"/>
  <c r="F141" i="5"/>
  <c r="I569" i="3"/>
  <c r="K569" i="3" s="1"/>
  <c r="I615" i="3"/>
  <c r="K615" i="3" s="1"/>
  <c r="K141" i="3"/>
  <c r="F365" i="5"/>
  <c r="H365" i="5" s="1"/>
  <c r="K365" i="3"/>
  <c r="F533" i="6"/>
  <c r="H533" i="6" s="1"/>
  <c r="K533" i="4"/>
  <c r="F421" i="5"/>
  <c r="H421" i="5" s="1"/>
  <c r="K421" i="3"/>
  <c r="L85" i="6"/>
  <c r="L589" i="6"/>
  <c r="M589" i="6" s="1"/>
  <c r="L635" i="6"/>
  <c r="M635" i="6" s="1"/>
  <c r="F253" i="6"/>
  <c r="H253" i="6" s="1"/>
  <c r="K253" i="4"/>
  <c r="F477" i="6"/>
  <c r="H477" i="6" s="1"/>
  <c r="K477" i="4"/>
  <c r="L309" i="4"/>
  <c r="M309" i="4" s="1"/>
  <c r="I773" i="4"/>
  <c r="K773" i="4" s="1"/>
  <c r="F197" i="6"/>
  <c r="K197" i="4"/>
  <c r="I819" i="4"/>
  <c r="K819" i="4" s="1"/>
  <c r="L309" i="6"/>
  <c r="M309" i="6" s="1"/>
  <c r="L253" i="3"/>
  <c r="M253" i="3" s="1"/>
  <c r="L253" i="5"/>
  <c r="M253" i="5" s="1"/>
  <c r="L477" i="5"/>
  <c r="M477" i="5" s="1"/>
  <c r="F197" i="5"/>
  <c r="H197" i="5" s="1"/>
  <c r="K197" i="3"/>
  <c r="K309" i="3"/>
  <c r="F309" i="5"/>
  <c r="H309" i="5" s="1"/>
  <c r="M85" i="4"/>
  <c r="L85" i="5"/>
  <c r="H365" i="6"/>
  <c r="K365" i="4"/>
  <c r="L523" i="5"/>
  <c r="M523" i="5" s="1"/>
  <c r="L773" i="4" l="1"/>
  <c r="M773" i="4" s="1"/>
  <c r="L365" i="5"/>
  <c r="M365" i="5" s="1"/>
  <c r="L141" i="3"/>
  <c r="M141" i="3" s="1"/>
  <c r="L615" i="3"/>
  <c r="M615" i="3" s="1"/>
  <c r="M85" i="5"/>
  <c r="L477" i="4"/>
  <c r="M477" i="4" s="1"/>
  <c r="L569" i="3"/>
  <c r="M569" i="3" s="1"/>
  <c r="F141" i="6"/>
  <c r="K141" i="4"/>
  <c r="I681" i="4"/>
  <c r="K681" i="4" s="1"/>
  <c r="I727" i="4"/>
  <c r="K727" i="4" s="1"/>
  <c r="L477" i="6"/>
  <c r="M477" i="6" s="1"/>
  <c r="F569" i="5"/>
  <c r="H569" i="5" s="1"/>
  <c r="F615" i="5"/>
  <c r="H615" i="5" s="1"/>
  <c r="H141" i="5"/>
  <c r="L253" i="4"/>
  <c r="M253" i="4" s="1"/>
  <c r="L253" i="6"/>
  <c r="M253" i="6" s="1"/>
  <c r="L197" i="3"/>
  <c r="M197" i="3" s="1"/>
  <c r="M85" i="6"/>
  <c r="L197" i="5"/>
  <c r="M197" i="5" s="1"/>
  <c r="L421" i="3"/>
  <c r="M421" i="3" s="1"/>
  <c r="L421" i="5"/>
  <c r="M421" i="5" s="1"/>
  <c r="L421" i="6"/>
  <c r="M421" i="6" s="1"/>
  <c r="L365" i="4"/>
  <c r="M365" i="4" s="1"/>
  <c r="L309" i="5"/>
  <c r="M309" i="5" s="1"/>
  <c r="L421" i="4"/>
  <c r="M421" i="4" s="1"/>
  <c r="L365" i="6"/>
  <c r="M365" i="6" s="1"/>
  <c r="L309" i="3"/>
  <c r="M309" i="3" s="1"/>
  <c r="L819" i="4"/>
  <c r="M819" i="4" s="1"/>
  <c r="L533" i="4"/>
  <c r="M533" i="4" s="1"/>
  <c r="L197" i="4"/>
  <c r="M197" i="4" s="1"/>
  <c r="L533" i="6"/>
  <c r="M533" i="6" s="1"/>
  <c r="F773" i="6"/>
  <c r="H773" i="6" s="1"/>
  <c r="F819" i="6"/>
  <c r="H819" i="6" s="1"/>
  <c r="H197" i="6"/>
  <c r="L365" i="3"/>
  <c r="M365" i="3" s="1"/>
  <c r="L141" i="5" l="1"/>
  <c r="M141" i="5" s="1"/>
  <c r="L197" i="6"/>
  <c r="M197" i="6" s="1"/>
  <c r="L615" i="5"/>
  <c r="M615" i="5" s="1"/>
  <c r="L819" i="6"/>
  <c r="M819" i="6" s="1"/>
  <c r="L569" i="5"/>
  <c r="M569" i="5" s="1"/>
  <c r="L773" i="6"/>
  <c r="M773" i="6" s="1"/>
  <c r="L727" i="4"/>
  <c r="M727" i="4" s="1"/>
  <c r="L681" i="4"/>
  <c r="M681" i="4" s="1"/>
  <c r="L141" i="4"/>
  <c r="M141" i="4" s="1"/>
  <c r="F681" i="6"/>
  <c r="H681" i="6" s="1"/>
  <c r="H141" i="6"/>
  <c r="F727" i="6"/>
  <c r="H727" i="6" s="1"/>
  <c r="L727" i="6" l="1"/>
  <c r="M727" i="6" s="1"/>
  <c r="L141" i="6"/>
  <c r="M141" i="6" s="1"/>
  <c r="L681" i="6"/>
  <c r="M681" i="6" s="1"/>
  <c r="K466" i="2" l="1"/>
  <c r="L466" i="2" s="1"/>
  <c r="M466" i="2" s="1"/>
  <c r="K354" i="1" l="1"/>
  <c r="L354" i="1" s="1"/>
  <c r="M354" i="1" s="1"/>
  <c r="K467" i="2" l="1"/>
  <c r="L467" i="2" s="1"/>
  <c r="M467" i="2" s="1"/>
  <c r="K355" i="1" l="1"/>
  <c r="L355" i="1" s="1"/>
  <c r="M355" i="1" s="1"/>
  <c r="K298" i="2" l="1"/>
  <c r="L298" i="2" s="1"/>
  <c r="M298" i="2" s="1"/>
  <c r="K411" i="2"/>
  <c r="L411" i="2" s="1"/>
  <c r="M411" i="2" s="1"/>
  <c r="K242" i="2"/>
  <c r="L242" i="2" s="1"/>
  <c r="M242" i="2" s="1"/>
  <c r="K522" i="2"/>
  <c r="L522" i="2" s="1"/>
  <c r="M522" i="2" s="1"/>
  <c r="K354" i="2"/>
  <c r="L354" i="2" s="1"/>
  <c r="M354" i="2" s="1"/>
  <c r="I808" i="2" l="1"/>
  <c r="K808" i="2" s="1"/>
  <c r="L808" i="2" s="1"/>
  <c r="M808" i="2" s="1"/>
  <c r="I762" i="2"/>
  <c r="K762" i="2" s="1"/>
  <c r="L762" i="2" s="1"/>
  <c r="M762" i="2" s="1"/>
  <c r="K186" i="2"/>
  <c r="L186" i="2" s="1"/>
  <c r="M186" i="2" s="1"/>
  <c r="I578" i="2"/>
  <c r="K578" i="2" s="1"/>
  <c r="L578" i="2" s="1"/>
  <c r="M578" i="2" s="1"/>
  <c r="I624" i="2"/>
  <c r="K624" i="2" s="1"/>
  <c r="L624" i="2" s="1"/>
  <c r="M624" i="2" s="1"/>
  <c r="K74" i="2"/>
  <c r="L74" i="2" s="1"/>
  <c r="M74" i="2" s="1"/>
  <c r="K299" i="1"/>
  <c r="L299" i="1" s="1"/>
  <c r="M299" i="1" s="1"/>
  <c r="K410" i="1"/>
  <c r="L410" i="1" s="1"/>
  <c r="M410" i="1" s="1"/>
  <c r="H467" i="4"/>
  <c r="H466" i="4"/>
  <c r="K186" i="1"/>
  <c r="L186" i="1" s="1"/>
  <c r="M186" i="1" s="1"/>
  <c r="K242" i="1"/>
  <c r="L242" i="1" s="1"/>
  <c r="M242" i="1" s="1"/>
  <c r="I466" i="1" l="1"/>
  <c r="K466" i="1" s="1"/>
  <c r="L466" i="1" s="1"/>
  <c r="M466" i="1" s="1"/>
  <c r="K74" i="1"/>
  <c r="L74" i="1" s="1"/>
  <c r="M74" i="1" s="1"/>
  <c r="I512" i="1"/>
  <c r="K512" i="1" s="1"/>
  <c r="L512" i="1" s="1"/>
  <c r="M512" i="1" s="1"/>
  <c r="I604" i="1"/>
  <c r="K604" i="1" s="1"/>
  <c r="L604" i="1" s="1"/>
  <c r="M604" i="1" s="1"/>
  <c r="K130" i="1"/>
  <c r="L130" i="1" s="1"/>
  <c r="M130" i="1" s="1"/>
  <c r="I558" i="1"/>
  <c r="K558" i="1" s="1"/>
  <c r="L558" i="1" s="1"/>
  <c r="M558" i="1" s="1"/>
  <c r="I670" i="2"/>
  <c r="K670" i="2" s="1"/>
  <c r="L670" i="2" s="1"/>
  <c r="M670" i="2" s="1"/>
  <c r="I716" i="2"/>
  <c r="K716" i="2" s="1"/>
  <c r="L716" i="2" s="1"/>
  <c r="M716" i="2" s="1"/>
  <c r="K130" i="2"/>
  <c r="L130" i="2" s="1"/>
  <c r="M130" i="2" s="1"/>
  <c r="H355" i="3"/>
  <c r="K299" i="2"/>
  <c r="L299" i="2" s="1"/>
  <c r="M299" i="2" s="1"/>
  <c r="H354" i="3"/>
  <c r="K243" i="2"/>
  <c r="L243" i="2" s="1"/>
  <c r="M243" i="2" s="1"/>
  <c r="K355" i="2"/>
  <c r="L355" i="2" s="1"/>
  <c r="M355" i="2" s="1"/>
  <c r="K410" i="2"/>
  <c r="L410" i="2" s="1"/>
  <c r="M410" i="2" s="1"/>
  <c r="K523" i="2"/>
  <c r="L523" i="2" s="1"/>
  <c r="M523" i="2" s="1"/>
  <c r="K187" i="2" l="1"/>
  <c r="L187" i="2" s="1"/>
  <c r="M187" i="2" s="1"/>
  <c r="I763" i="2"/>
  <c r="K763" i="2" s="1"/>
  <c r="L763" i="2" s="1"/>
  <c r="M763" i="2" s="1"/>
  <c r="I809" i="2"/>
  <c r="K809" i="2" s="1"/>
  <c r="L809" i="2" s="1"/>
  <c r="M809" i="2" s="1"/>
  <c r="K187" i="1"/>
  <c r="L187" i="1" s="1"/>
  <c r="M187" i="1" s="1"/>
  <c r="K243" i="1"/>
  <c r="L243" i="1" s="1"/>
  <c r="M243" i="1" s="1"/>
  <c r="K298" i="1"/>
  <c r="L298" i="1" s="1"/>
  <c r="M298" i="1" s="1"/>
  <c r="K411" i="1"/>
  <c r="L411" i="1" s="1"/>
  <c r="M411" i="1" s="1"/>
  <c r="H74" i="4" l="1"/>
  <c r="F578" i="4"/>
  <c r="H578" i="4" s="1"/>
  <c r="F624" i="4"/>
  <c r="H624" i="4" s="1"/>
  <c r="K131" i="1"/>
  <c r="L131" i="1" s="1"/>
  <c r="M131" i="1" s="1"/>
  <c r="I559" i="1"/>
  <c r="K559" i="1" s="1"/>
  <c r="L559" i="1" s="1"/>
  <c r="M559" i="1" s="1"/>
  <c r="I605" i="1"/>
  <c r="K605" i="1" s="1"/>
  <c r="L605" i="1" s="1"/>
  <c r="M605" i="1" s="1"/>
  <c r="H74" i="3" l="1"/>
  <c r="F466" i="3"/>
  <c r="H466" i="3" s="1"/>
  <c r="F512" i="3"/>
  <c r="H512" i="3" s="1"/>
  <c r="H130" i="4"/>
  <c r="F716" i="4"/>
  <c r="H716" i="4" s="1"/>
  <c r="F670" i="4"/>
  <c r="H670" i="4" s="1"/>
  <c r="H243" i="4"/>
  <c r="H355" i="4"/>
  <c r="H299" i="4"/>
  <c r="H523" i="4"/>
  <c r="H522" i="4"/>
  <c r="H410" i="4"/>
  <c r="H354" i="4" l="1"/>
  <c r="H298" i="4"/>
  <c r="H187" i="3"/>
  <c r="H411" i="3"/>
  <c r="H411" i="4"/>
  <c r="H298" i="3"/>
  <c r="H243" i="3"/>
  <c r="H242" i="4"/>
  <c r="H410" i="3"/>
  <c r="F762" i="4" l="1"/>
  <c r="H762" i="4" s="1"/>
  <c r="H186" i="4"/>
  <c r="F808" i="4"/>
  <c r="H808" i="4" s="1"/>
  <c r="F809" i="4"/>
  <c r="H809" i="4" s="1"/>
  <c r="H187" i="4"/>
  <c r="F763" i="4"/>
  <c r="H763" i="4" s="1"/>
  <c r="H242" i="3"/>
  <c r="H299" i="3"/>
  <c r="H186" i="3"/>
  <c r="F559" i="3" l="1"/>
  <c r="H559" i="3" s="1"/>
  <c r="F605" i="3"/>
  <c r="H605" i="3" s="1"/>
  <c r="H131" i="3"/>
  <c r="F558" i="3"/>
  <c r="H558" i="3" s="1"/>
  <c r="H130" i="3"/>
  <c r="F604" i="3"/>
  <c r="H604" i="3" s="1"/>
  <c r="H243" i="6" l="1"/>
  <c r="H523" i="6"/>
  <c r="H467" i="6"/>
  <c r="H411" i="6"/>
  <c r="H299" i="6"/>
  <c r="H355" i="6"/>
  <c r="F763" i="6" l="1"/>
  <c r="H763" i="6" s="1"/>
  <c r="H187" i="6"/>
  <c r="F809" i="6"/>
  <c r="H809" i="6" s="1"/>
  <c r="H242" i="6"/>
  <c r="H354" i="6"/>
  <c r="H298" i="6"/>
  <c r="H410" i="6"/>
  <c r="H522" i="6"/>
  <c r="H466" i="6"/>
  <c r="F808" i="6" l="1"/>
  <c r="H808" i="6" s="1"/>
  <c r="H186" i="6"/>
  <c r="F762" i="6"/>
  <c r="H762" i="6" s="1"/>
  <c r="H74" i="6"/>
  <c r="F624" i="6"/>
  <c r="H624" i="6" s="1"/>
  <c r="F578" i="6"/>
  <c r="H578" i="6" s="1"/>
  <c r="H130" i="6"/>
  <c r="F716" i="6"/>
  <c r="H716" i="6" s="1"/>
  <c r="F670" i="6"/>
  <c r="H670" i="6" s="1"/>
  <c r="H187" i="5"/>
  <c r="K243" i="4"/>
  <c r="L243" i="4" s="1"/>
  <c r="M243" i="4" s="1"/>
  <c r="K299" i="4"/>
  <c r="L299" i="4" s="1"/>
  <c r="M299" i="4" s="1"/>
  <c r="H243" i="5"/>
  <c r="K355" i="4"/>
  <c r="L355" i="4" s="1"/>
  <c r="M355" i="4" s="1"/>
  <c r="H355" i="5"/>
  <c r="K467" i="4"/>
  <c r="L467" i="4" s="1"/>
  <c r="M467" i="4" s="1"/>
  <c r="H299" i="5"/>
  <c r="K411" i="4"/>
  <c r="L411" i="4" s="1"/>
  <c r="M411" i="4" s="1"/>
  <c r="K523" i="4"/>
  <c r="L523" i="4" s="1"/>
  <c r="M523" i="4" s="1"/>
  <c r="H411" i="5"/>
  <c r="K187" i="4" l="1"/>
  <c r="L187" i="4" s="1"/>
  <c r="M187" i="4" s="1"/>
  <c r="I763" i="4"/>
  <c r="K763" i="4" s="1"/>
  <c r="L763" i="4" s="1"/>
  <c r="M763" i="4" s="1"/>
  <c r="I809" i="4"/>
  <c r="K809" i="4" s="1"/>
  <c r="L809" i="4" s="1"/>
  <c r="M809" i="4" s="1"/>
  <c r="F605" i="5"/>
  <c r="H605" i="5" s="1"/>
  <c r="F559" i="5"/>
  <c r="H559" i="5" s="1"/>
  <c r="H131" i="5"/>
  <c r="H298" i="5"/>
  <c r="K410" i="4"/>
  <c r="L410" i="4" s="1"/>
  <c r="M410" i="4" s="1"/>
  <c r="K299" i="3"/>
  <c r="L299" i="3" s="1"/>
  <c r="M299" i="3" s="1"/>
  <c r="K355" i="3"/>
  <c r="L355" i="3" s="1"/>
  <c r="M355" i="3" s="1"/>
  <c r="K242" i="4"/>
  <c r="L242" i="4" s="1"/>
  <c r="M242" i="4" s="1"/>
  <c r="H186" i="5"/>
  <c r="K298" i="4"/>
  <c r="L298" i="4" s="1"/>
  <c r="M298" i="4" s="1"/>
  <c r="H242" i="5"/>
  <c r="K522" i="4"/>
  <c r="L522" i="4" s="1"/>
  <c r="M522" i="4" s="1"/>
  <c r="H410" i="5"/>
  <c r="K243" i="3"/>
  <c r="L243" i="3" s="1"/>
  <c r="M243" i="3" s="1"/>
  <c r="K354" i="4"/>
  <c r="L354" i="4" s="1"/>
  <c r="M354" i="4" s="1"/>
  <c r="K411" i="3"/>
  <c r="L411" i="3" s="1"/>
  <c r="M411" i="3" s="1"/>
  <c r="K466" i="4"/>
  <c r="L466" i="4" s="1"/>
  <c r="M466" i="4" s="1"/>
  <c r="H354" i="5"/>
  <c r="K187" i="3"/>
  <c r="L187" i="3" s="1"/>
  <c r="M187" i="3" s="1"/>
  <c r="I716" i="4" l="1"/>
  <c r="K716" i="4" s="1"/>
  <c r="L716" i="4" s="1"/>
  <c r="M716" i="4" s="1"/>
  <c r="I670" i="4"/>
  <c r="K670" i="4" s="1"/>
  <c r="L670" i="4" s="1"/>
  <c r="M670" i="4" s="1"/>
  <c r="K130" i="4"/>
  <c r="L130" i="4" s="1"/>
  <c r="M130" i="4" s="1"/>
  <c r="I762" i="4"/>
  <c r="K762" i="4" s="1"/>
  <c r="L762" i="4" s="1"/>
  <c r="M762" i="4" s="1"/>
  <c r="K186" i="4"/>
  <c r="L186" i="4" s="1"/>
  <c r="M186" i="4" s="1"/>
  <c r="I808" i="4"/>
  <c r="K808" i="4" s="1"/>
  <c r="L808" i="4" s="1"/>
  <c r="M808" i="4" s="1"/>
  <c r="I605" i="3"/>
  <c r="K605" i="3" s="1"/>
  <c r="L605" i="3" s="1"/>
  <c r="M605" i="3" s="1"/>
  <c r="I559" i="3"/>
  <c r="K559" i="3" s="1"/>
  <c r="L559" i="3" s="1"/>
  <c r="M559" i="3" s="1"/>
  <c r="K131" i="3"/>
  <c r="L131" i="3" s="1"/>
  <c r="M131" i="3" s="1"/>
  <c r="I624" i="4"/>
  <c r="K624" i="4" s="1"/>
  <c r="L624" i="4" s="1"/>
  <c r="M624" i="4" s="1"/>
  <c r="I578" i="4"/>
  <c r="K578" i="4" s="1"/>
  <c r="L578" i="4" s="1"/>
  <c r="M578" i="4" s="1"/>
  <c r="K74" i="4"/>
  <c r="L74" i="4" s="1"/>
  <c r="M74" i="4" s="1"/>
  <c r="H130" i="5"/>
  <c r="F604" i="5"/>
  <c r="H604" i="5" s="1"/>
  <c r="F558" i="5"/>
  <c r="H558" i="5" s="1"/>
  <c r="K186" i="3"/>
  <c r="L186" i="3" s="1"/>
  <c r="M186" i="3" s="1"/>
  <c r="K410" i="3"/>
  <c r="L410" i="3" s="1"/>
  <c r="M410" i="3" s="1"/>
  <c r="K242" i="3"/>
  <c r="L242" i="3" s="1"/>
  <c r="M242" i="3" s="1"/>
  <c r="K298" i="3"/>
  <c r="L298" i="3" s="1"/>
  <c r="M298" i="3" s="1"/>
  <c r="K354" i="3"/>
  <c r="L354" i="3" s="1"/>
  <c r="M354" i="3" s="1"/>
  <c r="I466" i="3" l="1"/>
  <c r="K466" i="3" s="1"/>
  <c r="L466" i="3" s="1"/>
  <c r="M466" i="3" s="1"/>
  <c r="K74" i="3"/>
  <c r="L74" i="3" s="1"/>
  <c r="M74" i="3" s="1"/>
  <c r="I512" i="3"/>
  <c r="K512" i="3" s="1"/>
  <c r="L512" i="3" s="1"/>
  <c r="M512" i="3" s="1"/>
  <c r="H467" i="8"/>
  <c r="K467" i="6"/>
  <c r="L467" i="6" s="1"/>
  <c r="M467" i="6" s="1"/>
  <c r="I558" i="3"/>
  <c r="K558" i="3" s="1"/>
  <c r="L558" i="3" s="1"/>
  <c r="M558" i="3" s="1"/>
  <c r="K130" i="3"/>
  <c r="L130" i="3" s="1"/>
  <c r="M130" i="3" s="1"/>
  <c r="I604" i="3"/>
  <c r="K604" i="3" s="1"/>
  <c r="L604" i="3" s="1"/>
  <c r="M604" i="3" s="1"/>
  <c r="K523" i="6"/>
  <c r="L523" i="6" s="1"/>
  <c r="M523" i="6" s="1"/>
  <c r="H523" i="8"/>
  <c r="H299" i="8"/>
  <c r="K299" i="6"/>
  <c r="L299" i="6" s="1"/>
  <c r="M299" i="6" s="1"/>
  <c r="H74" i="5"/>
  <c r="F512" i="5"/>
  <c r="H512" i="5" s="1"/>
  <c r="F466" i="5"/>
  <c r="H466" i="5" s="1"/>
  <c r="H355" i="8"/>
  <c r="K355" i="6"/>
  <c r="L355" i="6" s="1"/>
  <c r="M355" i="6" s="1"/>
  <c r="K243" i="6"/>
  <c r="L243" i="6" s="1"/>
  <c r="M243" i="6" s="1"/>
  <c r="H243" i="8"/>
  <c r="H411" i="8"/>
  <c r="K411" i="6"/>
  <c r="L411" i="6" s="1"/>
  <c r="M411" i="6" s="1"/>
  <c r="I763" i="6" l="1"/>
  <c r="K763" i="6" s="1"/>
  <c r="L763" i="6" s="1"/>
  <c r="M763" i="6" s="1"/>
  <c r="K187" i="6"/>
  <c r="L187" i="6" s="1"/>
  <c r="M187" i="6" s="1"/>
  <c r="I809" i="6"/>
  <c r="K809" i="6" s="1"/>
  <c r="L809" i="6" s="1"/>
  <c r="M809" i="6" s="1"/>
  <c r="H410" i="8"/>
  <c r="K410" i="6"/>
  <c r="L410" i="6" s="1"/>
  <c r="M410" i="6" s="1"/>
  <c r="H411" i="10"/>
  <c r="K411" i="8"/>
  <c r="L411" i="8" s="1"/>
  <c r="M411" i="8" s="1"/>
  <c r="K242" i="6"/>
  <c r="L242" i="6" s="1"/>
  <c r="M242" i="6" s="1"/>
  <c r="H242" i="8"/>
  <c r="K243" i="8"/>
  <c r="L243" i="8" s="1"/>
  <c r="M243" i="8" s="1"/>
  <c r="H243" i="10"/>
  <c r="H354" i="8"/>
  <c r="K354" i="6"/>
  <c r="L354" i="6" s="1"/>
  <c r="M354" i="6" s="1"/>
  <c r="K523" i="8"/>
  <c r="L523" i="8" s="1"/>
  <c r="M523" i="8" s="1"/>
  <c r="H523" i="10"/>
  <c r="K467" i="8"/>
  <c r="L467" i="8" s="1"/>
  <c r="M467" i="8" s="1"/>
  <c r="H467" i="10"/>
  <c r="H298" i="8"/>
  <c r="K298" i="6"/>
  <c r="L298" i="6" s="1"/>
  <c r="M298" i="6" s="1"/>
  <c r="H466" i="8"/>
  <c r="K466" i="6"/>
  <c r="L466" i="6" s="1"/>
  <c r="M466" i="6" s="1"/>
  <c r="K522" i="6"/>
  <c r="L522" i="6" s="1"/>
  <c r="M522" i="6" s="1"/>
  <c r="H522" i="8"/>
  <c r="H299" i="10"/>
  <c r="K299" i="8"/>
  <c r="L299" i="8" s="1"/>
  <c r="M299" i="8" s="1"/>
  <c r="K355" i="8"/>
  <c r="L355" i="8" s="1"/>
  <c r="M355" i="8" s="1"/>
  <c r="H355" i="10"/>
  <c r="F809" i="8"/>
  <c r="H809" i="8" s="1"/>
  <c r="H187" i="8"/>
  <c r="F763" i="8"/>
  <c r="H763" i="8" s="1"/>
  <c r="K243" i="10"/>
  <c r="K523" i="10"/>
  <c r="K411" i="10"/>
  <c r="K355" i="10"/>
  <c r="K467" i="10"/>
  <c r="K299" i="10"/>
  <c r="L467" i="10" l="1"/>
  <c r="M467" i="10" s="1"/>
  <c r="L299" i="10"/>
  <c r="M299" i="10" s="1"/>
  <c r="L523" i="10"/>
  <c r="M523" i="10" s="1"/>
  <c r="L355" i="10"/>
  <c r="M355" i="10" s="1"/>
  <c r="L411" i="10"/>
  <c r="M411" i="10" s="1"/>
  <c r="L243" i="10"/>
  <c r="M243" i="10" s="1"/>
  <c r="F762" i="8"/>
  <c r="H762" i="8" s="1"/>
  <c r="F808" i="8"/>
  <c r="H808" i="8" s="1"/>
  <c r="H186" i="8"/>
  <c r="K410" i="8"/>
  <c r="L410" i="8" s="1"/>
  <c r="M410" i="8" s="1"/>
  <c r="H410" i="10"/>
  <c r="H522" i="10"/>
  <c r="K522" i="8"/>
  <c r="L522" i="8" s="1"/>
  <c r="M522" i="8" s="1"/>
  <c r="K355" i="5"/>
  <c r="L355" i="5" s="1"/>
  <c r="M355" i="5" s="1"/>
  <c r="H355" i="7"/>
  <c r="H299" i="7"/>
  <c r="K299" i="5"/>
  <c r="L299" i="5" s="1"/>
  <c r="M299" i="5" s="1"/>
  <c r="I809" i="10"/>
  <c r="K809" i="10" s="1"/>
  <c r="K187" i="10"/>
  <c r="I763" i="10"/>
  <c r="K763" i="10" s="1"/>
  <c r="I670" i="6"/>
  <c r="K670" i="6" s="1"/>
  <c r="L670" i="6" s="1"/>
  <c r="M670" i="6" s="1"/>
  <c r="I716" i="6"/>
  <c r="K716" i="6" s="1"/>
  <c r="L716" i="6" s="1"/>
  <c r="M716" i="6" s="1"/>
  <c r="K130" i="6"/>
  <c r="L130" i="6" s="1"/>
  <c r="M130" i="6" s="1"/>
  <c r="F716" i="8"/>
  <c r="H716" i="8" s="1"/>
  <c r="F670" i="8"/>
  <c r="H670" i="8" s="1"/>
  <c r="H130" i="8"/>
  <c r="K298" i="8"/>
  <c r="L298" i="8" s="1"/>
  <c r="M298" i="8" s="1"/>
  <c r="H298" i="10"/>
  <c r="K466" i="8"/>
  <c r="L466" i="8" s="1"/>
  <c r="M466" i="8" s="1"/>
  <c r="H466" i="10"/>
  <c r="H243" i="7"/>
  <c r="K243" i="5"/>
  <c r="L243" i="5" s="1"/>
  <c r="M243" i="5" s="1"/>
  <c r="I809" i="8"/>
  <c r="K809" i="8" s="1"/>
  <c r="L809" i="8" s="1"/>
  <c r="M809" i="8" s="1"/>
  <c r="I763" i="8"/>
  <c r="K763" i="8" s="1"/>
  <c r="L763" i="8" s="1"/>
  <c r="M763" i="8" s="1"/>
  <c r="K187" i="8"/>
  <c r="L187" i="8" s="1"/>
  <c r="M187" i="8" s="1"/>
  <c r="H187" i="10"/>
  <c r="F809" i="10"/>
  <c r="H809" i="10" s="1"/>
  <c r="F763" i="10"/>
  <c r="H763" i="10" s="1"/>
  <c r="K187" i="5"/>
  <c r="L187" i="5" s="1"/>
  <c r="M187" i="5" s="1"/>
  <c r="H187" i="7"/>
  <c r="H242" i="10"/>
  <c r="K242" i="8"/>
  <c r="L242" i="8" s="1"/>
  <c r="M242" i="8" s="1"/>
  <c r="K74" i="6"/>
  <c r="L74" i="6" s="1"/>
  <c r="M74" i="6" s="1"/>
  <c r="I578" i="6"/>
  <c r="K578" i="6" s="1"/>
  <c r="L578" i="6" s="1"/>
  <c r="M578" i="6" s="1"/>
  <c r="I624" i="6"/>
  <c r="K624" i="6" s="1"/>
  <c r="L624" i="6" s="1"/>
  <c r="M624" i="6" s="1"/>
  <c r="K411" i="5"/>
  <c r="L411" i="5" s="1"/>
  <c r="M411" i="5" s="1"/>
  <c r="H411" i="7"/>
  <c r="H74" i="8"/>
  <c r="F578" i="8"/>
  <c r="H578" i="8" s="1"/>
  <c r="F624" i="8"/>
  <c r="H624" i="8" s="1"/>
  <c r="K354" i="8"/>
  <c r="L354" i="8" s="1"/>
  <c r="M354" i="8" s="1"/>
  <c r="H354" i="10"/>
  <c r="I762" i="6"/>
  <c r="K762" i="6" s="1"/>
  <c r="L762" i="6" s="1"/>
  <c r="M762" i="6" s="1"/>
  <c r="I808" i="6"/>
  <c r="K808" i="6" s="1"/>
  <c r="L808" i="6" s="1"/>
  <c r="M808" i="6" s="1"/>
  <c r="K186" i="6"/>
  <c r="L186" i="6" s="1"/>
  <c r="M186" i="6" s="1"/>
  <c r="K410" i="10"/>
  <c r="K466" i="10"/>
  <c r="K298" i="10"/>
  <c r="K354" i="10"/>
  <c r="K522" i="10"/>
  <c r="K242" i="10"/>
  <c r="L522" i="10" l="1"/>
  <c r="M522" i="10" s="1"/>
  <c r="L466" i="10"/>
  <c r="M466" i="10" s="1"/>
  <c r="L410" i="10"/>
  <c r="M410" i="10" s="1"/>
  <c r="L354" i="10"/>
  <c r="M354" i="10" s="1"/>
  <c r="L298" i="10"/>
  <c r="M298" i="10" s="1"/>
  <c r="L242" i="10"/>
  <c r="M242" i="10" s="1"/>
  <c r="L809" i="10"/>
  <c r="M809" i="10" s="1"/>
  <c r="L763" i="10"/>
  <c r="M763" i="10" s="1"/>
  <c r="L187" i="10"/>
  <c r="M187" i="10" s="1"/>
  <c r="I670" i="8"/>
  <c r="K670" i="8" s="1"/>
  <c r="L670" i="8" s="1"/>
  <c r="M670" i="8" s="1"/>
  <c r="K130" i="8"/>
  <c r="L130" i="8" s="1"/>
  <c r="M130" i="8" s="1"/>
  <c r="I716" i="8"/>
  <c r="K716" i="8" s="1"/>
  <c r="L716" i="8" s="1"/>
  <c r="M716" i="8" s="1"/>
  <c r="H242" i="7"/>
  <c r="K242" i="5"/>
  <c r="L242" i="5" s="1"/>
  <c r="M242" i="5" s="1"/>
  <c r="K187" i="7"/>
  <c r="L187" i="7" s="1"/>
  <c r="M187" i="7" s="1"/>
  <c r="H187" i="9"/>
  <c r="H355" i="9"/>
  <c r="K355" i="7"/>
  <c r="L355" i="7" s="1"/>
  <c r="M355" i="7" s="1"/>
  <c r="F624" i="10"/>
  <c r="H624" i="10" s="1"/>
  <c r="H74" i="10"/>
  <c r="F578" i="10"/>
  <c r="H578" i="10" s="1"/>
  <c r="K299" i="7"/>
  <c r="L299" i="7" s="1"/>
  <c r="M299" i="7" s="1"/>
  <c r="H299" i="9"/>
  <c r="I578" i="8"/>
  <c r="K578" i="8" s="1"/>
  <c r="L578" i="8" s="1"/>
  <c r="M578" i="8" s="1"/>
  <c r="I624" i="8"/>
  <c r="K624" i="8" s="1"/>
  <c r="L624" i="8" s="1"/>
  <c r="M624" i="8" s="1"/>
  <c r="K74" i="8"/>
  <c r="L74" i="8" s="1"/>
  <c r="M74" i="8" s="1"/>
  <c r="K243" i="7"/>
  <c r="L243" i="7" s="1"/>
  <c r="M243" i="7" s="1"/>
  <c r="H243" i="9"/>
  <c r="K354" i="5"/>
  <c r="L354" i="5" s="1"/>
  <c r="M354" i="5" s="1"/>
  <c r="H354" i="7"/>
  <c r="I762" i="8"/>
  <c r="K762" i="8" s="1"/>
  <c r="L762" i="8" s="1"/>
  <c r="M762" i="8" s="1"/>
  <c r="I808" i="8"/>
  <c r="K808" i="8" s="1"/>
  <c r="L808" i="8" s="1"/>
  <c r="M808" i="8" s="1"/>
  <c r="K186" i="8"/>
  <c r="L186" i="8" s="1"/>
  <c r="M186" i="8" s="1"/>
  <c r="H186" i="10"/>
  <c r="F762" i="10"/>
  <c r="H762" i="10" s="1"/>
  <c r="F808" i="10"/>
  <c r="H808" i="10" s="1"/>
  <c r="I559" i="5"/>
  <c r="K559" i="5" s="1"/>
  <c r="L559" i="5" s="1"/>
  <c r="M559" i="5" s="1"/>
  <c r="I605" i="5"/>
  <c r="K605" i="5" s="1"/>
  <c r="L605" i="5" s="1"/>
  <c r="M605" i="5" s="1"/>
  <c r="K131" i="5"/>
  <c r="L131" i="5" s="1"/>
  <c r="M131" i="5" s="1"/>
  <c r="F605" i="7"/>
  <c r="H605" i="7" s="1"/>
  <c r="H131" i="7"/>
  <c r="F559" i="7"/>
  <c r="H559" i="7" s="1"/>
  <c r="K130" i="10"/>
  <c r="I716" i="10"/>
  <c r="K716" i="10" s="1"/>
  <c r="I670" i="10"/>
  <c r="K670" i="10" s="1"/>
  <c r="I762" i="10"/>
  <c r="K762" i="10" s="1"/>
  <c r="I808" i="10"/>
  <c r="K808" i="10" s="1"/>
  <c r="K186" i="10"/>
  <c r="K410" i="5"/>
  <c r="L410" i="5" s="1"/>
  <c r="M410" i="5" s="1"/>
  <c r="H410" i="7"/>
  <c r="I578" i="10"/>
  <c r="K578" i="10" s="1"/>
  <c r="K74" i="10"/>
  <c r="I624" i="10"/>
  <c r="K624" i="10" s="1"/>
  <c r="K186" i="5"/>
  <c r="L186" i="5" s="1"/>
  <c r="M186" i="5" s="1"/>
  <c r="H186" i="7"/>
  <c r="K411" i="7"/>
  <c r="L411" i="7" s="1"/>
  <c r="M411" i="7" s="1"/>
  <c r="H411" i="9"/>
  <c r="H298" i="7"/>
  <c r="K298" i="5"/>
  <c r="L298" i="5" s="1"/>
  <c r="M298" i="5" s="1"/>
  <c r="H130" i="10"/>
  <c r="F716" i="10"/>
  <c r="H716" i="10" s="1"/>
  <c r="F670" i="10"/>
  <c r="H670" i="10" s="1"/>
  <c r="K355" i="9"/>
  <c r="K243" i="9"/>
  <c r="K187" i="9"/>
  <c r="K411" i="9"/>
  <c r="K299" i="9"/>
  <c r="L299" i="9" l="1"/>
  <c r="M299" i="9" s="1"/>
  <c r="L411" i="9"/>
  <c r="M411" i="9" s="1"/>
  <c r="L808" i="10"/>
  <c r="M808" i="10" s="1"/>
  <c r="L716" i="10"/>
  <c r="M716" i="10" s="1"/>
  <c r="L355" i="9"/>
  <c r="M355" i="9" s="1"/>
  <c r="L187" i="9"/>
  <c r="M187" i="9" s="1"/>
  <c r="L762" i="10"/>
  <c r="M762" i="10" s="1"/>
  <c r="L243" i="9"/>
  <c r="M243" i="9" s="1"/>
  <c r="L186" i="10"/>
  <c r="M186" i="10" s="1"/>
  <c r="K354" i="7"/>
  <c r="L354" i="7" s="1"/>
  <c r="M354" i="7" s="1"/>
  <c r="H354" i="9"/>
  <c r="K186" i="7"/>
  <c r="L186" i="7" s="1"/>
  <c r="M186" i="7" s="1"/>
  <c r="H186" i="9"/>
  <c r="L670" i="10"/>
  <c r="M670" i="10" s="1"/>
  <c r="L130" i="10"/>
  <c r="M130" i="10" s="1"/>
  <c r="F559" i="9"/>
  <c r="H559" i="9" s="1"/>
  <c r="F605" i="9"/>
  <c r="H605" i="9" s="1"/>
  <c r="H131" i="9"/>
  <c r="H242" i="9"/>
  <c r="K242" i="7"/>
  <c r="L242" i="7" s="1"/>
  <c r="M242" i="7" s="1"/>
  <c r="I605" i="7"/>
  <c r="K605" i="7" s="1"/>
  <c r="L605" i="7" s="1"/>
  <c r="M605" i="7" s="1"/>
  <c r="I559" i="7"/>
  <c r="K559" i="7" s="1"/>
  <c r="L559" i="7" s="1"/>
  <c r="M559" i="7" s="1"/>
  <c r="K131" i="7"/>
  <c r="L131" i="7" s="1"/>
  <c r="M131" i="7" s="1"/>
  <c r="I466" i="5"/>
  <c r="K466" i="5" s="1"/>
  <c r="L466" i="5" s="1"/>
  <c r="M466" i="5" s="1"/>
  <c r="K74" i="5"/>
  <c r="L74" i="5" s="1"/>
  <c r="M74" i="5" s="1"/>
  <c r="I512" i="5"/>
  <c r="K512" i="5" s="1"/>
  <c r="L512" i="5" s="1"/>
  <c r="M512" i="5" s="1"/>
  <c r="H130" i="7"/>
  <c r="F558" i="7"/>
  <c r="H558" i="7" s="1"/>
  <c r="F604" i="7"/>
  <c r="H604" i="7" s="1"/>
  <c r="F626" i="8"/>
  <c r="F580" i="8"/>
  <c r="I604" i="5"/>
  <c r="K604" i="5" s="1"/>
  <c r="L604" i="5" s="1"/>
  <c r="M604" i="5" s="1"/>
  <c r="I558" i="5"/>
  <c r="K558" i="5" s="1"/>
  <c r="L558" i="5" s="1"/>
  <c r="M558" i="5" s="1"/>
  <c r="K130" i="5"/>
  <c r="L130" i="5" s="1"/>
  <c r="M130" i="5" s="1"/>
  <c r="K298" i="7"/>
  <c r="L298" i="7" s="1"/>
  <c r="M298" i="7" s="1"/>
  <c r="H298" i="9"/>
  <c r="H410" i="9"/>
  <c r="K410" i="7"/>
  <c r="L410" i="7" s="1"/>
  <c r="M410" i="7" s="1"/>
  <c r="K131" i="9"/>
  <c r="I559" i="9"/>
  <c r="K559" i="9" s="1"/>
  <c r="I605" i="9"/>
  <c r="K605" i="9" s="1"/>
  <c r="L624" i="10"/>
  <c r="M624" i="10" s="1"/>
  <c r="H74" i="7"/>
  <c r="F512" i="7"/>
  <c r="H512" i="7" s="1"/>
  <c r="F466" i="7"/>
  <c r="H466" i="7" s="1"/>
  <c r="L74" i="10"/>
  <c r="M74" i="10" s="1"/>
  <c r="L578" i="10"/>
  <c r="M578" i="10" s="1"/>
  <c r="K354" i="9"/>
  <c r="K298" i="9"/>
  <c r="K410" i="9"/>
  <c r="K242" i="9"/>
  <c r="K186" i="9"/>
  <c r="L354" i="9" l="1"/>
  <c r="M354" i="9" s="1"/>
  <c r="L186" i="9"/>
  <c r="M186" i="9" s="1"/>
  <c r="L242" i="9"/>
  <c r="M242" i="9" s="1"/>
  <c r="L605" i="9"/>
  <c r="M605" i="9" s="1"/>
  <c r="K130" i="7"/>
  <c r="L130" i="7" s="1"/>
  <c r="M130" i="7" s="1"/>
  <c r="I604" i="7"/>
  <c r="K604" i="7" s="1"/>
  <c r="L604" i="7" s="1"/>
  <c r="M604" i="7" s="1"/>
  <c r="I558" i="7"/>
  <c r="K558" i="7" s="1"/>
  <c r="L558" i="7" s="1"/>
  <c r="M558" i="7" s="1"/>
  <c r="L298" i="9"/>
  <c r="M298" i="9" s="1"/>
  <c r="I466" i="9"/>
  <c r="K466" i="9" s="1"/>
  <c r="I512" i="9"/>
  <c r="K512" i="9" s="1"/>
  <c r="K74" i="9"/>
  <c r="H466" i="9"/>
  <c r="H74" i="9"/>
  <c r="F512" i="9"/>
  <c r="H512" i="9" s="1"/>
  <c r="K74" i="7"/>
  <c r="L74" i="7" s="1"/>
  <c r="M74" i="7" s="1"/>
  <c r="I512" i="7"/>
  <c r="K512" i="7" s="1"/>
  <c r="L512" i="7" s="1"/>
  <c r="M512" i="7" s="1"/>
  <c r="I466" i="7"/>
  <c r="K466" i="7" s="1"/>
  <c r="L466" i="7" s="1"/>
  <c r="M466" i="7" s="1"/>
  <c r="F580" i="10"/>
  <c r="F626" i="10"/>
  <c r="L559" i="9"/>
  <c r="M559" i="9" s="1"/>
  <c r="L131" i="9"/>
  <c r="M131" i="9" s="1"/>
  <c r="F718" i="10"/>
  <c r="F672" i="10"/>
  <c r="I558" i="9"/>
  <c r="K558" i="9" s="1"/>
  <c r="I604" i="9"/>
  <c r="K604" i="9" s="1"/>
  <c r="K130" i="9"/>
  <c r="L410" i="9"/>
  <c r="M410" i="9" s="1"/>
  <c r="H130" i="9"/>
  <c r="F558" i="9"/>
  <c r="H558" i="9" s="1"/>
  <c r="F604" i="9"/>
  <c r="H604" i="9" s="1"/>
  <c r="L604" i="9" l="1"/>
  <c r="M604" i="9" s="1"/>
  <c r="L466" i="9"/>
  <c r="M466" i="9" s="1"/>
  <c r="L74" i="9"/>
  <c r="M74" i="9" s="1"/>
  <c r="L130" i="9"/>
  <c r="M130" i="9" s="1"/>
  <c r="L512" i="9"/>
  <c r="M512" i="9" s="1"/>
  <c r="L558" i="9"/>
  <c r="M558" i="9" s="1"/>
  <c r="I479" i="5" l="1"/>
  <c r="K479" i="5" s="1"/>
  <c r="F87" i="7"/>
  <c r="K87" i="5"/>
  <c r="I525" i="5"/>
  <c r="K525" i="5" s="1"/>
  <c r="I525" i="9"/>
  <c r="K525" i="9" s="1"/>
  <c r="K87" i="9"/>
  <c r="I479" i="9"/>
  <c r="K479" i="9" s="1"/>
  <c r="F87" i="6" l="1"/>
  <c r="I637" i="4"/>
  <c r="K637" i="4" s="1"/>
  <c r="K87" i="4"/>
  <c r="I591" i="4"/>
  <c r="K591" i="4" s="1"/>
  <c r="K87" i="10"/>
  <c r="I591" i="10"/>
  <c r="K591" i="10" s="1"/>
  <c r="I637" i="10"/>
  <c r="K637" i="10" s="1"/>
  <c r="I479" i="1"/>
  <c r="K479" i="1" s="1"/>
  <c r="L479" i="1" s="1"/>
  <c r="M479" i="1" s="1"/>
  <c r="K87" i="1"/>
  <c r="L87" i="1" s="1"/>
  <c r="M87" i="1" s="1"/>
  <c r="I525" i="1"/>
  <c r="K525" i="1" s="1"/>
  <c r="L525" i="1" s="1"/>
  <c r="M525" i="1" s="1"/>
  <c r="F87" i="9"/>
  <c r="I525" i="7"/>
  <c r="K525" i="7" s="1"/>
  <c r="K87" i="7"/>
  <c r="I479" i="7"/>
  <c r="K479" i="7" s="1"/>
  <c r="F479" i="7"/>
  <c r="H479" i="7" s="1"/>
  <c r="F525" i="7"/>
  <c r="H525" i="7" s="1"/>
  <c r="H87" i="7"/>
  <c r="K87" i="3"/>
  <c r="I479" i="3"/>
  <c r="K479" i="3" s="1"/>
  <c r="I525" i="3"/>
  <c r="K525" i="3" s="1"/>
  <c r="F87" i="5"/>
  <c r="L479" i="7" l="1"/>
  <c r="M479" i="7" s="1"/>
  <c r="F479" i="5"/>
  <c r="H479" i="5" s="1"/>
  <c r="L479" i="5" s="1"/>
  <c r="M479" i="5" s="1"/>
  <c r="H87" i="5"/>
  <c r="L87" i="5" s="1"/>
  <c r="M87" i="5" s="1"/>
  <c r="F525" i="5"/>
  <c r="H525" i="5" s="1"/>
  <c r="L525" i="5" s="1"/>
  <c r="M525" i="5" s="1"/>
  <c r="F87" i="10"/>
  <c r="K87" i="8"/>
  <c r="I591" i="8"/>
  <c r="K591" i="8" s="1"/>
  <c r="I637" i="8"/>
  <c r="K637" i="8" s="1"/>
  <c r="H87" i="3"/>
  <c r="L87" i="3" s="1"/>
  <c r="M87" i="3" s="1"/>
  <c r="F479" i="3"/>
  <c r="H479" i="3" s="1"/>
  <c r="L479" i="3" s="1"/>
  <c r="M479" i="3" s="1"/>
  <c r="F525" i="3"/>
  <c r="H525" i="3" s="1"/>
  <c r="L525" i="3" s="1"/>
  <c r="M525" i="3" s="1"/>
  <c r="L87" i="7"/>
  <c r="M87" i="7" s="1"/>
  <c r="L525" i="7"/>
  <c r="M525" i="7" s="1"/>
  <c r="F479" i="9"/>
  <c r="H479" i="9" s="1"/>
  <c r="L479" i="9" s="1"/>
  <c r="M479" i="9" s="1"/>
  <c r="F525" i="9"/>
  <c r="H525" i="9" s="1"/>
  <c r="L525" i="9" s="1"/>
  <c r="M525" i="9" s="1"/>
  <c r="H87" i="9"/>
  <c r="L87" i="9" s="1"/>
  <c r="M87" i="9" s="1"/>
  <c r="F591" i="6"/>
  <c r="H591" i="6" s="1"/>
  <c r="F637" i="6"/>
  <c r="H637" i="6" s="1"/>
  <c r="H87" i="6"/>
  <c r="F637" i="10" l="1"/>
  <c r="H637" i="10" s="1"/>
  <c r="L637" i="10" s="1"/>
  <c r="M637" i="10" s="1"/>
  <c r="H87" i="10"/>
  <c r="L87" i="10" s="1"/>
  <c r="M87" i="10" s="1"/>
  <c r="F591" i="10"/>
  <c r="H591" i="10" s="1"/>
  <c r="L591" i="10" s="1"/>
  <c r="M591" i="10" s="1"/>
  <c r="I591" i="6"/>
  <c r="K591" i="6" s="1"/>
  <c r="L591" i="6" s="1"/>
  <c r="M591" i="6" s="1"/>
  <c r="F87" i="8"/>
  <c r="K87" i="6"/>
  <c r="L87" i="6" s="1"/>
  <c r="M87" i="6" s="1"/>
  <c r="I637" i="6"/>
  <c r="K637" i="6" s="1"/>
  <c r="L637" i="6" s="1"/>
  <c r="M637" i="6" s="1"/>
  <c r="F637" i="8" l="1"/>
  <c r="H637" i="8" s="1"/>
  <c r="L637" i="8" s="1"/>
  <c r="M637" i="8" s="1"/>
  <c r="F591" i="8"/>
  <c r="H591" i="8" s="1"/>
  <c r="L591" i="8" s="1"/>
  <c r="M591" i="8" s="1"/>
  <c r="H87" i="8"/>
  <c r="L87" i="8" s="1"/>
  <c r="M87" i="8" s="1"/>
  <c r="K143" i="4" l="1"/>
  <c r="I729" i="4"/>
  <c r="K729" i="4" s="1"/>
  <c r="I683" i="4"/>
  <c r="K683" i="4" s="1"/>
  <c r="F143" i="6"/>
  <c r="I618" i="5"/>
  <c r="K618" i="5" s="1"/>
  <c r="K144" i="5"/>
  <c r="I572" i="5"/>
  <c r="K572" i="5" s="1"/>
  <c r="F144" i="7"/>
  <c r="I618" i="1"/>
  <c r="K618" i="1" s="1"/>
  <c r="L618" i="1" s="1"/>
  <c r="M618" i="1" s="1"/>
  <c r="K144" i="1"/>
  <c r="L144" i="1" s="1"/>
  <c r="M144" i="1" s="1"/>
  <c r="I572" i="1"/>
  <c r="K572" i="1" s="1"/>
  <c r="L572" i="1" s="1"/>
  <c r="M572" i="1" s="1"/>
  <c r="I572" i="9"/>
  <c r="K572" i="9" s="1"/>
  <c r="K144" i="9"/>
  <c r="I618" i="9"/>
  <c r="K618" i="9" s="1"/>
  <c r="I618" i="7"/>
  <c r="K618" i="7" s="1"/>
  <c r="F144" i="9"/>
  <c r="I572" i="7"/>
  <c r="K572" i="7" s="1"/>
  <c r="K144" i="7"/>
  <c r="K144" i="3"/>
  <c r="I618" i="3"/>
  <c r="K618" i="3" s="1"/>
  <c r="F144" i="5"/>
  <c r="I572" i="3"/>
  <c r="K572" i="3" s="1"/>
  <c r="K200" i="9"/>
  <c r="K200" i="1"/>
  <c r="L200" i="1" s="1"/>
  <c r="M200" i="1" s="1"/>
  <c r="F200" i="9" l="1"/>
  <c r="H200" i="9" s="1"/>
  <c r="K200" i="7"/>
  <c r="F143" i="8"/>
  <c r="K143" i="6"/>
  <c r="I683" i="6"/>
  <c r="K683" i="6" s="1"/>
  <c r="I729" i="6"/>
  <c r="K729" i="6" s="1"/>
  <c r="I776" i="2"/>
  <c r="K776" i="2" s="1"/>
  <c r="L776" i="2" s="1"/>
  <c r="M776" i="2" s="1"/>
  <c r="I822" i="2"/>
  <c r="K822" i="2" s="1"/>
  <c r="L822" i="2" s="1"/>
  <c r="M822" i="2" s="1"/>
  <c r="K200" i="2"/>
  <c r="L200" i="2" s="1"/>
  <c r="M200" i="2" s="1"/>
  <c r="I822" i="10"/>
  <c r="K822" i="10" s="1"/>
  <c r="K200" i="10"/>
  <c r="I776" i="10"/>
  <c r="K776" i="10" s="1"/>
  <c r="F200" i="7"/>
  <c r="H200" i="7" s="1"/>
  <c r="K200" i="5"/>
  <c r="F572" i="9"/>
  <c r="H572" i="9" s="1"/>
  <c r="L572" i="9" s="1"/>
  <c r="M572" i="9" s="1"/>
  <c r="F618" i="9"/>
  <c r="H618" i="9" s="1"/>
  <c r="L618" i="9" s="1"/>
  <c r="M618" i="9" s="1"/>
  <c r="H144" i="9"/>
  <c r="K143" i="10"/>
  <c r="I729" i="10"/>
  <c r="K729" i="10" s="1"/>
  <c r="I683" i="10"/>
  <c r="K683" i="10" s="1"/>
  <c r="F572" i="3"/>
  <c r="H572" i="3" s="1"/>
  <c r="L572" i="3" s="1"/>
  <c r="M572" i="3" s="1"/>
  <c r="F618" i="3"/>
  <c r="H618" i="3" s="1"/>
  <c r="L618" i="3" s="1"/>
  <c r="M618" i="3" s="1"/>
  <c r="H144" i="3"/>
  <c r="L144" i="3" s="1"/>
  <c r="M144" i="3" s="1"/>
  <c r="F618" i="7"/>
  <c r="H618" i="7" s="1"/>
  <c r="L618" i="7" s="1"/>
  <c r="M618" i="7" s="1"/>
  <c r="F572" i="7"/>
  <c r="H572" i="7" s="1"/>
  <c r="L572" i="7" s="1"/>
  <c r="M572" i="7" s="1"/>
  <c r="H144" i="7"/>
  <c r="L144" i="7" s="1"/>
  <c r="M144" i="7" s="1"/>
  <c r="H144" i="5"/>
  <c r="L144" i="5" s="1"/>
  <c r="M144" i="5" s="1"/>
  <c r="F618" i="5"/>
  <c r="H618" i="5" s="1"/>
  <c r="L618" i="5" s="1"/>
  <c r="M618" i="5" s="1"/>
  <c r="F572" i="5"/>
  <c r="H572" i="5" s="1"/>
  <c r="L572" i="5" s="1"/>
  <c r="M572" i="5" s="1"/>
  <c r="F143" i="10"/>
  <c r="K143" i="8"/>
  <c r="I683" i="8"/>
  <c r="K683" i="8" s="1"/>
  <c r="I729" i="8"/>
  <c r="K729" i="8" s="1"/>
  <c r="L200" i="9"/>
  <c r="M200" i="9" s="1"/>
  <c r="F729" i="6"/>
  <c r="H729" i="6" s="1"/>
  <c r="H143" i="6"/>
  <c r="F683" i="6"/>
  <c r="H683" i="6" s="1"/>
  <c r="L144" i="9"/>
  <c r="M144" i="9" s="1"/>
  <c r="H200" i="3"/>
  <c r="K256" i="10"/>
  <c r="K256" i="9"/>
  <c r="K256" i="2"/>
  <c r="L256" i="2" s="1"/>
  <c r="M256" i="2" s="1"/>
  <c r="K256" i="1"/>
  <c r="L256" i="1" s="1"/>
  <c r="M256" i="1" s="1"/>
  <c r="I822" i="4" l="1"/>
  <c r="K822" i="4" s="1"/>
  <c r="F200" i="6"/>
  <c r="K200" i="4"/>
  <c r="I776" i="4"/>
  <c r="K776" i="4" s="1"/>
  <c r="I822" i="6"/>
  <c r="K822" i="6" s="1"/>
  <c r="I776" i="6"/>
  <c r="K776" i="6" s="1"/>
  <c r="K200" i="6"/>
  <c r="F200" i="8"/>
  <c r="K200" i="3"/>
  <c r="L200" i="3" s="1"/>
  <c r="M200" i="3" s="1"/>
  <c r="F200" i="5"/>
  <c r="H200" i="5" s="1"/>
  <c r="L200" i="5" s="1"/>
  <c r="M200" i="5" s="1"/>
  <c r="F200" i="10"/>
  <c r="I776" i="8"/>
  <c r="K776" i="8" s="1"/>
  <c r="I822" i="8"/>
  <c r="K822" i="8" s="1"/>
  <c r="K200" i="8"/>
  <c r="L729" i="6"/>
  <c r="M729" i="6" s="1"/>
  <c r="K256" i="5"/>
  <c r="F256" i="7"/>
  <c r="H256" i="7" s="1"/>
  <c r="L683" i="6"/>
  <c r="M683" i="6" s="1"/>
  <c r="F776" i="4"/>
  <c r="H776" i="4" s="1"/>
  <c r="F822" i="4"/>
  <c r="H822" i="4" s="1"/>
  <c r="H200" i="4"/>
  <c r="L143" i="6"/>
  <c r="M143" i="6" s="1"/>
  <c r="F256" i="10"/>
  <c r="H256" i="10" s="1"/>
  <c r="K256" i="8"/>
  <c r="F729" i="10"/>
  <c r="H729" i="10" s="1"/>
  <c r="L729" i="10" s="1"/>
  <c r="M729" i="10" s="1"/>
  <c r="F683" i="10"/>
  <c r="H683" i="10" s="1"/>
  <c r="L683" i="10" s="1"/>
  <c r="M683" i="10" s="1"/>
  <c r="H143" i="10"/>
  <c r="L143" i="10" s="1"/>
  <c r="M143" i="10" s="1"/>
  <c r="F729" i="8"/>
  <c r="H729" i="8" s="1"/>
  <c r="L729" i="8" s="1"/>
  <c r="M729" i="8" s="1"/>
  <c r="H143" i="8"/>
  <c r="L143" i="8" s="1"/>
  <c r="M143" i="8" s="1"/>
  <c r="F683" i="8"/>
  <c r="H683" i="8" s="1"/>
  <c r="L683" i="8" s="1"/>
  <c r="M683" i="8" s="1"/>
  <c r="K256" i="6"/>
  <c r="F256" i="8"/>
  <c r="H256" i="8" s="1"/>
  <c r="F256" i="9"/>
  <c r="H256" i="9" s="1"/>
  <c r="L256" i="9" s="1"/>
  <c r="M256" i="9" s="1"/>
  <c r="K256" i="7"/>
  <c r="L200" i="7"/>
  <c r="M200" i="7" s="1"/>
  <c r="K256" i="3"/>
  <c r="F256" i="5"/>
  <c r="H256" i="5" s="1"/>
  <c r="H256" i="4"/>
  <c r="K247" i="2"/>
  <c r="H256" i="3"/>
  <c r="K312" i="2"/>
  <c r="L312" i="2" s="1"/>
  <c r="M312" i="2" s="1"/>
  <c r="L256" i="7" l="1"/>
  <c r="M256" i="7" s="1"/>
  <c r="L256" i="3"/>
  <c r="M256" i="3" s="1"/>
  <c r="L256" i="5"/>
  <c r="M256" i="5" s="1"/>
  <c r="I609" i="1"/>
  <c r="K609" i="1" s="1"/>
  <c r="I563" i="1"/>
  <c r="K563" i="1" s="1"/>
  <c r="K135" i="1"/>
  <c r="H200" i="8"/>
  <c r="L200" i="8" s="1"/>
  <c r="M200" i="8" s="1"/>
  <c r="F822" i="8"/>
  <c r="H822" i="8" s="1"/>
  <c r="L822" i="8" s="1"/>
  <c r="M822" i="8" s="1"/>
  <c r="F776" i="8"/>
  <c r="H776" i="8" s="1"/>
  <c r="L776" i="8" s="1"/>
  <c r="M776" i="8" s="1"/>
  <c r="I674" i="2"/>
  <c r="K674" i="2" s="1"/>
  <c r="K134" i="2"/>
  <c r="I720" i="2"/>
  <c r="K720" i="2" s="1"/>
  <c r="F134" i="8"/>
  <c r="K134" i="6"/>
  <c r="I674" i="6"/>
  <c r="K674" i="6" s="1"/>
  <c r="I720" i="6"/>
  <c r="K720" i="6" s="1"/>
  <c r="L247" i="2"/>
  <c r="M247" i="2" s="1"/>
  <c r="K248" i="2"/>
  <c r="L776" i="4"/>
  <c r="M776" i="4" s="1"/>
  <c r="L200" i="4"/>
  <c r="M200" i="4" s="1"/>
  <c r="K191" i="2"/>
  <c r="I767" i="2"/>
  <c r="K767" i="2" s="1"/>
  <c r="I813" i="2"/>
  <c r="K813" i="2" s="1"/>
  <c r="F776" i="6"/>
  <c r="H776" i="6" s="1"/>
  <c r="L776" i="6" s="1"/>
  <c r="M776" i="6" s="1"/>
  <c r="H200" i="6"/>
  <c r="L200" i="6" s="1"/>
  <c r="M200" i="6" s="1"/>
  <c r="F822" i="6"/>
  <c r="H822" i="6" s="1"/>
  <c r="L822" i="6" s="1"/>
  <c r="M822" i="6" s="1"/>
  <c r="K312" i="4"/>
  <c r="F312" i="6"/>
  <c r="H312" i="6" s="1"/>
  <c r="L822" i="4"/>
  <c r="M822" i="4" s="1"/>
  <c r="I720" i="4"/>
  <c r="K720" i="4" s="1"/>
  <c r="K134" i="4"/>
  <c r="F134" i="6"/>
  <c r="I674" i="4"/>
  <c r="K674" i="4" s="1"/>
  <c r="H200" i="10"/>
  <c r="L200" i="10" s="1"/>
  <c r="M200" i="10" s="1"/>
  <c r="F822" i="10"/>
  <c r="H822" i="10" s="1"/>
  <c r="L822" i="10" s="1"/>
  <c r="M822" i="10" s="1"/>
  <c r="F776" i="10"/>
  <c r="H776" i="10" s="1"/>
  <c r="L776" i="10" s="1"/>
  <c r="M776" i="10" s="1"/>
  <c r="F78" i="9"/>
  <c r="F470" i="9" s="1"/>
  <c r="K78" i="7"/>
  <c r="I516" i="7"/>
  <c r="K516" i="7" s="1"/>
  <c r="I470" i="7"/>
  <c r="K470" i="7" s="1"/>
  <c r="F256" i="6"/>
  <c r="H256" i="6" s="1"/>
  <c r="L256" i="6" s="1"/>
  <c r="M256" i="6" s="1"/>
  <c r="K256" i="4"/>
  <c r="L256" i="4" s="1"/>
  <c r="M256" i="4" s="1"/>
  <c r="I582" i="6"/>
  <c r="K582" i="6" s="1"/>
  <c r="F78" i="8"/>
  <c r="K78" i="6"/>
  <c r="I628" i="6"/>
  <c r="K628" i="6" s="1"/>
  <c r="I470" i="5"/>
  <c r="K470" i="5" s="1"/>
  <c r="F78" i="7"/>
  <c r="K78" i="5"/>
  <c r="I516" i="5"/>
  <c r="K516" i="5" s="1"/>
  <c r="F78" i="10"/>
  <c r="I582" i="8"/>
  <c r="K582" i="8" s="1"/>
  <c r="I628" i="8"/>
  <c r="K628" i="8" s="1"/>
  <c r="K78" i="8"/>
  <c r="L256" i="8"/>
  <c r="M256" i="8" s="1"/>
  <c r="L256" i="10"/>
  <c r="M256" i="10" s="1"/>
  <c r="K191" i="9"/>
  <c r="K247" i="10"/>
  <c r="K303" i="2"/>
  <c r="H312" i="4"/>
  <c r="K191" i="7"/>
  <c r="H247" i="4"/>
  <c r="H248" i="4" s="1"/>
  <c r="K191" i="1"/>
  <c r="K312" i="10"/>
  <c r="K424" i="9"/>
  <c r="K368" i="2"/>
  <c r="L368" i="2" s="1"/>
  <c r="M368" i="2" s="1"/>
  <c r="K424" i="1"/>
  <c r="L424" i="1" s="1"/>
  <c r="M424" i="1" s="1"/>
  <c r="I582" i="10" l="1"/>
  <c r="K582" i="10" s="1"/>
  <c r="K78" i="10"/>
  <c r="I628" i="10"/>
  <c r="K628" i="10" s="1"/>
  <c r="K584" i="6"/>
  <c r="K676" i="6"/>
  <c r="F368" i="10"/>
  <c r="H368" i="10" s="1"/>
  <c r="K368" i="8"/>
  <c r="K192" i="7"/>
  <c r="I470" i="9"/>
  <c r="K470" i="9" s="1"/>
  <c r="I516" i="9"/>
  <c r="K516" i="9" s="1"/>
  <c r="K78" i="9"/>
  <c r="K136" i="6"/>
  <c r="K247" i="4"/>
  <c r="F247" i="6"/>
  <c r="H247" i="6" s="1"/>
  <c r="H248" i="6" s="1"/>
  <c r="H257" i="6" s="1"/>
  <c r="H260" i="6" s="1"/>
  <c r="F247" i="10"/>
  <c r="H247" i="10" s="1"/>
  <c r="H248" i="10" s="1"/>
  <c r="H257" i="10" s="1"/>
  <c r="H260" i="10" s="1"/>
  <c r="K247" i="8"/>
  <c r="K191" i="3"/>
  <c r="F191" i="5"/>
  <c r="F247" i="8"/>
  <c r="H247" i="8" s="1"/>
  <c r="H248" i="8" s="1"/>
  <c r="H257" i="8" s="1"/>
  <c r="H260" i="8" s="1"/>
  <c r="K247" i="6"/>
  <c r="L312" i="4"/>
  <c r="M312" i="4" s="1"/>
  <c r="F720" i="8"/>
  <c r="H720" i="8" s="1"/>
  <c r="H722" i="8" s="1"/>
  <c r="H731" i="8" s="1"/>
  <c r="H734" i="8" s="1"/>
  <c r="H745" i="8" s="1"/>
  <c r="H134" i="8"/>
  <c r="H136" i="8" s="1"/>
  <c r="H145" i="8" s="1"/>
  <c r="H148" i="8" s="1"/>
  <c r="F674" i="8"/>
  <c r="H674" i="8" s="1"/>
  <c r="H676" i="8" s="1"/>
  <c r="H685" i="8" s="1"/>
  <c r="H688" i="8" s="1"/>
  <c r="H699" i="8" s="1"/>
  <c r="K722" i="4"/>
  <c r="F312" i="10"/>
  <c r="H312" i="10" s="1"/>
  <c r="L312" i="10" s="1"/>
  <c r="M312" i="10" s="1"/>
  <c r="K312" i="8"/>
  <c r="F312" i="8"/>
  <c r="H312" i="8" s="1"/>
  <c r="K312" i="6"/>
  <c r="L312" i="6" s="1"/>
  <c r="M312" i="6" s="1"/>
  <c r="K191" i="10"/>
  <c r="I767" i="10"/>
  <c r="K767" i="10" s="1"/>
  <c r="I813" i="10"/>
  <c r="K813" i="10" s="1"/>
  <c r="K472" i="7"/>
  <c r="H134" i="4"/>
  <c r="H136" i="4" s="1"/>
  <c r="F674" i="4"/>
  <c r="H674" i="4" s="1"/>
  <c r="H676" i="4" s="1"/>
  <c r="F720" i="4"/>
  <c r="H720" i="4" s="1"/>
  <c r="H722" i="4" s="1"/>
  <c r="F582" i="8"/>
  <c r="H582" i="8" s="1"/>
  <c r="H584" i="8" s="1"/>
  <c r="H593" i="8" s="1"/>
  <c r="H596" i="8" s="1"/>
  <c r="H607" i="8" s="1"/>
  <c r="H78" i="8"/>
  <c r="H80" i="8" s="1"/>
  <c r="H89" i="8" s="1"/>
  <c r="F628" i="8"/>
  <c r="H628" i="8" s="1"/>
  <c r="H630" i="8" s="1"/>
  <c r="H639" i="8" s="1"/>
  <c r="H642" i="8" s="1"/>
  <c r="H653" i="8" s="1"/>
  <c r="K518" i="7"/>
  <c r="L191" i="1"/>
  <c r="M191" i="1" s="1"/>
  <c r="K192" i="1"/>
  <c r="K630" i="8"/>
  <c r="F516" i="9"/>
  <c r="H516" i="9" s="1"/>
  <c r="H518" i="9" s="1"/>
  <c r="H527" i="9" s="1"/>
  <c r="H530" i="9" s="1"/>
  <c r="H541" i="9" s="1"/>
  <c r="H470" i="9"/>
  <c r="H472" i="9" s="1"/>
  <c r="H481" i="9" s="1"/>
  <c r="H484" i="9" s="1"/>
  <c r="H495" i="9" s="1"/>
  <c r="H78" i="9"/>
  <c r="H80" i="9" s="1"/>
  <c r="H89" i="9" s="1"/>
  <c r="L813" i="2"/>
  <c r="M813" i="2" s="1"/>
  <c r="K814" i="2"/>
  <c r="L134" i="2"/>
  <c r="M134" i="2" s="1"/>
  <c r="K136" i="2"/>
  <c r="F134" i="10"/>
  <c r="K134" i="8"/>
  <c r="I720" i="8"/>
  <c r="K720" i="8" s="1"/>
  <c r="I674" i="8"/>
  <c r="K674" i="8" s="1"/>
  <c r="K584" i="8"/>
  <c r="L767" i="2"/>
  <c r="M767" i="2" s="1"/>
  <c r="K768" i="2"/>
  <c r="K676" i="2"/>
  <c r="L674" i="2"/>
  <c r="M674" i="2" s="1"/>
  <c r="K424" i="3"/>
  <c r="F424" i="5"/>
  <c r="H424" i="5" s="1"/>
  <c r="I563" i="9"/>
  <c r="K563" i="9" s="1"/>
  <c r="K135" i="9"/>
  <c r="I609" i="9"/>
  <c r="K609" i="9" s="1"/>
  <c r="K80" i="8"/>
  <c r="K80" i="7"/>
  <c r="L720" i="2"/>
  <c r="M720" i="2" s="1"/>
  <c r="K722" i="2"/>
  <c r="K248" i="10"/>
  <c r="H78" i="10"/>
  <c r="H80" i="10" s="1"/>
  <c r="H89" i="10" s="1"/>
  <c r="H92" i="10" s="1"/>
  <c r="F628" i="10"/>
  <c r="H628" i="10" s="1"/>
  <c r="H630" i="10" s="1"/>
  <c r="H639" i="10" s="1"/>
  <c r="H642" i="10" s="1"/>
  <c r="H653" i="10" s="1"/>
  <c r="F582" i="10"/>
  <c r="H582" i="10" s="1"/>
  <c r="H584" i="10" s="1"/>
  <c r="H593" i="10" s="1"/>
  <c r="H596" i="10" s="1"/>
  <c r="H607" i="10" s="1"/>
  <c r="K192" i="2"/>
  <c r="L191" i="2"/>
  <c r="M191" i="2" s="1"/>
  <c r="H135" i="3"/>
  <c r="H136" i="3" s="1"/>
  <c r="F609" i="3"/>
  <c r="H609" i="3" s="1"/>
  <c r="H610" i="3" s="1"/>
  <c r="F563" i="3"/>
  <c r="H563" i="3" s="1"/>
  <c r="H564" i="3" s="1"/>
  <c r="K722" i="6"/>
  <c r="K518" i="5"/>
  <c r="F191" i="7"/>
  <c r="H191" i="7" s="1"/>
  <c r="H192" i="7" s="1"/>
  <c r="H201" i="7" s="1"/>
  <c r="H204" i="7" s="1"/>
  <c r="K191" i="5"/>
  <c r="K80" i="5"/>
  <c r="K192" i="9"/>
  <c r="K472" i="5"/>
  <c r="K676" i="4"/>
  <c r="L248" i="2"/>
  <c r="M248" i="2" s="1"/>
  <c r="L135" i="1"/>
  <c r="M135" i="1" s="1"/>
  <c r="K136" i="1"/>
  <c r="K304" i="2"/>
  <c r="L303" i="2"/>
  <c r="M303" i="2" s="1"/>
  <c r="F516" i="7"/>
  <c r="H516" i="7" s="1"/>
  <c r="H518" i="7" s="1"/>
  <c r="H527" i="7" s="1"/>
  <c r="H530" i="7" s="1"/>
  <c r="H541" i="7" s="1"/>
  <c r="H78" i="7"/>
  <c r="H80" i="7" s="1"/>
  <c r="H89" i="7" s="1"/>
  <c r="F470" i="7"/>
  <c r="H470" i="7" s="1"/>
  <c r="H472" i="7" s="1"/>
  <c r="H481" i="7" s="1"/>
  <c r="H484" i="7" s="1"/>
  <c r="H495" i="7" s="1"/>
  <c r="F424" i="9"/>
  <c r="H424" i="9" s="1"/>
  <c r="L424" i="9" s="1"/>
  <c r="M424" i="9" s="1"/>
  <c r="K424" i="7"/>
  <c r="K630" i="6"/>
  <c r="H134" i="6"/>
  <c r="H136" i="6" s="1"/>
  <c r="H145" i="6" s="1"/>
  <c r="H148" i="6" s="1"/>
  <c r="F720" i="6"/>
  <c r="H720" i="6" s="1"/>
  <c r="H722" i="6" s="1"/>
  <c r="H731" i="6" s="1"/>
  <c r="H734" i="6" s="1"/>
  <c r="H745" i="6" s="1"/>
  <c r="F674" i="6"/>
  <c r="H674" i="6" s="1"/>
  <c r="H676" i="6" s="1"/>
  <c r="H685" i="6" s="1"/>
  <c r="H688" i="6" s="1"/>
  <c r="H699" i="6" s="1"/>
  <c r="L563" i="1"/>
  <c r="M563" i="1" s="1"/>
  <c r="K564" i="1"/>
  <c r="F368" i="8"/>
  <c r="H368" i="8" s="1"/>
  <c r="K368" i="6"/>
  <c r="K424" i="5"/>
  <c r="F424" i="7"/>
  <c r="H424" i="7" s="1"/>
  <c r="F813" i="4"/>
  <c r="H813" i="4" s="1"/>
  <c r="H814" i="4" s="1"/>
  <c r="F767" i="4"/>
  <c r="H767" i="4" s="1"/>
  <c r="H768" i="4" s="1"/>
  <c r="H191" i="4"/>
  <c r="H192" i="4" s="1"/>
  <c r="K80" i="6"/>
  <c r="K136" i="4"/>
  <c r="L134" i="4"/>
  <c r="M134" i="4" s="1"/>
  <c r="L609" i="1"/>
  <c r="M609" i="1" s="1"/>
  <c r="K610" i="1"/>
  <c r="H191" i="3"/>
  <c r="H192" i="3" s="1"/>
  <c r="K247" i="9"/>
  <c r="K303" i="10"/>
  <c r="K247" i="7"/>
  <c r="H424" i="3"/>
  <c r="K359" i="2"/>
  <c r="H368" i="4"/>
  <c r="H303" i="4"/>
  <c r="H304" i="4" s="1"/>
  <c r="K247" i="1"/>
  <c r="K368" i="10"/>
  <c r="K359" i="10"/>
  <c r="K368" i="9"/>
  <c r="K536" i="2"/>
  <c r="L536" i="2" s="1"/>
  <c r="M536" i="2" s="1"/>
  <c r="K368" i="1"/>
  <c r="L368" i="1" s="1"/>
  <c r="M368" i="1" s="1"/>
  <c r="L247" i="10" l="1"/>
  <c r="M247" i="10" s="1"/>
  <c r="L78" i="8"/>
  <c r="L674" i="4"/>
  <c r="M674" i="4" s="1"/>
  <c r="L312" i="8"/>
  <c r="M312" i="8" s="1"/>
  <c r="L516" i="7"/>
  <c r="M516" i="7" s="1"/>
  <c r="L191" i="7"/>
  <c r="M191" i="7" s="1"/>
  <c r="L424" i="7"/>
  <c r="M424" i="7" s="1"/>
  <c r="L720" i="6"/>
  <c r="M720" i="6" s="1"/>
  <c r="H609" i="8"/>
  <c r="H608" i="8"/>
  <c r="K481" i="5"/>
  <c r="L136" i="1"/>
  <c r="M136" i="1" s="1"/>
  <c r="H225" i="7"/>
  <c r="H226" i="7" s="1"/>
  <c r="H228" i="7" s="1"/>
  <c r="H220" i="7"/>
  <c r="H221" i="7" s="1"/>
  <c r="H223" i="7" s="1"/>
  <c r="H215" i="7"/>
  <c r="H216" i="7" s="1"/>
  <c r="H218" i="7" s="1"/>
  <c r="L722" i="2"/>
  <c r="M722" i="2" s="1"/>
  <c r="L584" i="8"/>
  <c r="M584" i="8" s="1"/>
  <c r="K593" i="8"/>
  <c r="K145" i="6"/>
  <c r="L136" i="6"/>
  <c r="M136" i="6" s="1"/>
  <c r="I720" i="10"/>
  <c r="K720" i="10" s="1"/>
  <c r="K134" i="10"/>
  <c r="I674" i="10"/>
  <c r="K674" i="10" s="1"/>
  <c r="K676" i="8"/>
  <c r="L674" i="8"/>
  <c r="M674" i="8" s="1"/>
  <c r="K527" i="7"/>
  <c r="L518" i="7"/>
  <c r="M518" i="7" s="1"/>
  <c r="L134" i="6"/>
  <c r="M134" i="6" s="1"/>
  <c r="F247" i="7"/>
  <c r="H247" i="7" s="1"/>
  <c r="H248" i="7" s="1"/>
  <c r="H257" i="7" s="1"/>
  <c r="H260" i="7" s="1"/>
  <c r="K247" i="5"/>
  <c r="L564" i="1"/>
  <c r="M564" i="1" s="1"/>
  <c r="K527" i="5"/>
  <c r="L80" i="7"/>
  <c r="M80" i="7" s="1"/>
  <c r="K89" i="7"/>
  <c r="K722" i="8"/>
  <c r="L720" i="8"/>
  <c r="M720" i="8" s="1"/>
  <c r="L720" i="4"/>
  <c r="M720" i="4" s="1"/>
  <c r="L78" i="9"/>
  <c r="K80" i="9"/>
  <c r="L78" i="7"/>
  <c r="L134" i="8"/>
  <c r="M134" i="8" s="1"/>
  <c r="K136" i="8"/>
  <c r="H654" i="8"/>
  <c r="H655" i="8"/>
  <c r="K731" i="4"/>
  <c r="L722" i="4"/>
  <c r="M722" i="4" s="1"/>
  <c r="L516" i="9"/>
  <c r="M516" i="9" s="1"/>
  <c r="K518" i="9"/>
  <c r="K191" i="4"/>
  <c r="F191" i="6"/>
  <c r="I767" i="4"/>
  <c r="K767" i="4" s="1"/>
  <c r="I813" i="4"/>
  <c r="K813" i="4" s="1"/>
  <c r="H164" i="8"/>
  <c r="H169" i="8"/>
  <c r="H159" i="8"/>
  <c r="I609" i="7"/>
  <c r="K609" i="7" s="1"/>
  <c r="I563" i="7"/>
  <c r="K563" i="7" s="1"/>
  <c r="K135" i="7"/>
  <c r="F536" i="6"/>
  <c r="H536" i="6" s="1"/>
  <c r="K536" i="4"/>
  <c r="F368" i="9"/>
  <c r="H368" i="9" s="1"/>
  <c r="L368" i="9" s="1"/>
  <c r="M368" i="9" s="1"/>
  <c r="K368" i="7"/>
  <c r="L610" i="1"/>
  <c r="M610" i="1" s="1"/>
  <c r="H701" i="6"/>
  <c r="H700" i="6"/>
  <c r="K731" i="6"/>
  <c r="L722" i="6"/>
  <c r="M722" i="6" s="1"/>
  <c r="M78" i="8"/>
  <c r="H134" i="10"/>
  <c r="H136" i="10" s="1"/>
  <c r="H145" i="10" s="1"/>
  <c r="H148" i="10" s="1"/>
  <c r="F720" i="10"/>
  <c r="H720" i="10" s="1"/>
  <c r="H722" i="10" s="1"/>
  <c r="H731" i="10" s="1"/>
  <c r="H734" i="10" s="1"/>
  <c r="H745" i="10" s="1"/>
  <c r="F674" i="10"/>
  <c r="H674" i="10" s="1"/>
  <c r="H676" i="10" s="1"/>
  <c r="H685" i="10" s="1"/>
  <c r="H688" i="10" s="1"/>
  <c r="H699" i="10" s="1"/>
  <c r="H92" i="8"/>
  <c r="H701" i="8"/>
  <c r="H700" i="8"/>
  <c r="L470" i="9"/>
  <c r="M470" i="9" s="1"/>
  <c r="K472" i="9"/>
  <c r="H747" i="8"/>
  <c r="H746" i="8"/>
  <c r="K201" i="7"/>
  <c r="L192" i="7"/>
  <c r="M192" i="7" s="1"/>
  <c r="L676" i="4"/>
  <c r="M676" i="4" s="1"/>
  <c r="K685" i="4"/>
  <c r="F135" i="5"/>
  <c r="I609" i="3"/>
  <c r="K609" i="3" s="1"/>
  <c r="I563" i="3"/>
  <c r="K563" i="3" s="1"/>
  <c r="K135" i="3"/>
  <c r="K610" i="9"/>
  <c r="K368" i="4"/>
  <c r="L368" i="4" s="1"/>
  <c r="M368" i="4" s="1"/>
  <c r="F368" i="6"/>
  <c r="H368" i="6" s="1"/>
  <c r="L368" i="6" s="1"/>
  <c r="M368" i="6" s="1"/>
  <c r="L247" i="1"/>
  <c r="M247" i="1" s="1"/>
  <c r="K248" i="1"/>
  <c r="F191" i="8"/>
  <c r="I813" i="6"/>
  <c r="K813" i="6" s="1"/>
  <c r="I767" i="6"/>
  <c r="K767" i="6" s="1"/>
  <c r="K191" i="6"/>
  <c r="L136" i="4"/>
  <c r="M136" i="4" s="1"/>
  <c r="K145" i="4"/>
  <c r="K639" i="6"/>
  <c r="K136" i="9"/>
  <c r="L368" i="8"/>
  <c r="M368" i="8" s="1"/>
  <c r="K564" i="9"/>
  <c r="L814" i="2"/>
  <c r="M814" i="2" s="1"/>
  <c r="L247" i="6"/>
  <c r="M247" i="6" s="1"/>
  <c r="K248" i="6"/>
  <c r="F368" i="7"/>
  <c r="H368" i="7" s="1"/>
  <c r="K368" i="5"/>
  <c r="H746" i="6"/>
  <c r="H747" i="6"/>
  <c r="K248" i="7"/>
  <c r="K360" i="10"/>
  <c r="K369" i="10" s="1"/>
  <c r="K89" i="6"/>
  <c r="L368" i="10"/>
  <c r="M368" i="10" s="1"/>
  <c r="L470" i="7"/>
  <c r="M470" i="7" s="1"/>
  <c r="H276" i="8"/>
  <c r="H277" i="8" s="1"/>
  <c r="H279" i="8" s="1"/>
  <c r="H281" i="8"/>
  <c r="H282" i="8" s="1"/>
  <c r="H284" i="8" s="1"/>
  <c r="H271" i="8"/>
  <c r="H272" i="8" s="1"/>
  <c r="H274" i="8" s="1"/>
  <c r="L676" i="6"/>
  <c r="M676" i="6" s="1"/>
  <c r="K685" i="6"/>
  <c r="H169" i="6"/>
  <c r="H164" i="6"/>
  <c r="H159" i="6"/>
  <c r="L136" i="2"/>
  <c r="M136" i="2" s="1"/>
  <c r="F135" i="7"/>
  <c r="I609" i="5"/>
  <c r="K609" i="5" s="1"/>
  <c r="K135" i="5"/>
  <c r="I563" i="5"/>
  <c r="K563" i="5" s="1"/>
  <c r="F359" i="6"/>
  <c r="H359" i="6" s="1"/>
  <c r="H360" i="6" s="1"/>
  <c r="K359" i="4"/>
  <c r="F303" i="6"/>
  <c r="H303" i="6" s="1"/>
  <c r="H304" i="6" s="1"/>
  <c r="H313" i="6" s="1"/>
  <c r="H316" i="6" s="1"/>
  <c r="K303" i="4"/>
  <c r="I516" i="3"/>
  <c r="K516" i="3" s="1"/>
  <c r="I470" i="3"/>
  <c r="K470" i="3" s="1"/>
  <c r="F78" i="5"/>
  <c r="K78" i="3"/>
  <c r="L359" i="2"/>
  <c r="M359" i="2" s="1"/>
  <c r="K360" i="2"/>
  <c r="L192" i="2"/>
  <c r="M192" i="2" s="1"/>
  <c r="L424" i="3"/>
  <c r="M424" i="3" s="1"/>
  <c r="H92" i="9"/>
  <c r="K481" i="7"/>
  <c r="L472" i="7"/>
  <c r="M472" i="7" s="1"/>
  <c r="H191" i="9"/>
  <c r="H191" i="5"/>
  <c r="H192" i="5" s="1"/>
  <c r="H201" i="5" s="1"/>
  <c r="H204" i="5" s="1"/>
  <c r="L674" i="6"/>
  <c r="M674" i="6" s="1"/>
  <c r="H497" i="9"/>
  <c r="H496" i="9"/>
  <c r="K814" i="10"/>
  <c r="K192" i="3"/>
  <c r="L191" i="3"/>
  <c r="M191" i="3" s="1"/>
  <c r="K593" i="6"/>
  <c r="H92" i="7"/>
  <c r="H655" i="10"/>
  <c r="H654" i="10"/>
  <c r="L676" i="2"/>
  <c r="M676" i="2" s="1"/>
  <c r="H543" i="9"/>
  <c r="H542" i="9"/>
  <c r="K768" i="10"/>
  <c r="L247" i="8"/>
  <c r="M247" i="8" s="1"/>
  <c r="K248" i="8"/>
  <c r="F247" i="5"/>
  <c r="K247" i="3"/>
  <c r="H543" i="7"/>
  <c r="H542" i="7"/>
  <c r="H108" i="10"/>
  <c r="H103" i="10"/>
  <c r="H113" i="10"/>
  <c r="L768" i="2"/>
  <c r="M768" i="2" s="1"/>
  <c r="L628" i="8"/>
  <c r="M628" i="8" s="1"/>
  <c r="K192" i="10"/>
  <c r="H276" i="10"/>
  <c r="H277" i="10" s="1"/>
  <c r="H279" i="10" s="1"/>
  <c r="H271" i="10"/>
  <c r="H272" i="10" s="1"/>
  <c r="H274" i="10" s="1"/>
  <c r="H281" i="10"/>
  <c r="H282" i="10" s="1"/>
  <c r="H284" i="10" s="1"/>
  <c r="K630" i="10"/>
  <c r="L628" i="10"/>
  <c r="M628" i="10" s="1"/>
  <c r="K78" i="2"/>
  <c r="I628" i="2"/>
  <c r="K628" i="2" s="1"/>
  <c r="I582" i="2"/>
  <c r="K582" i="2" s="1"/>
  <c r="K304" i="10"/>
  <c r="L424" i="5"/>
  <c r="M424" i="5" s="1"/>
  <c r="K89" i="5"/>
  <c r="L248" i="10"/>
  <c r="M248" i="10" s="1"/>
  <c r="K257" i="10"/>
  <c r="K639" i="8"/>
  <c r="L630" i="8"/>
  <c r="M630" i="8" s="1"/>
  <c r="H271" i="6"/>
  <c r="H272" i="6" s="1"/>
  <c r="H274" i="6" s="1"/>
  <c r="H281" i="6"/>
  <c r="H282" i="6" s="1"/>
  <c r="H284" i="6" s="1"/>
  <c r="H276" i="6"/>
  <c r="H277" i="6" s="1"/>
  <c r="H279" i="6" s="1"/>
  <c r="K80" i="10"/>
  <c r="L78" i="10"/>
  <c r="F303" i="10"/>
  <c r="H303" i="10" s="1"/>
  <c r="H304" i="10" s="1"/>
  <c r="H313" i="10" s="1"/>
  <c r="H316" i="10" s="1"/>
  <c r="K303" i="8"/>
  <c r="K89" i="8"/>
  <c r="L80" i="8"/>
  <c r="M80" i="8" s="1"/>
  <c r="I582" i="4"/>
  <c r="K582" i="4" s="1"/>
  <c r="F78" i="6"/>
  <c r="K78" i="4"/>
  <c r="I628" i="4"/>
  <c r="K628" i="4" s="1"/>
  <c r="H497" i="7"/>
  <c r="H496" i="7"/>
  <c r="K201" i="9"/>
  <c r="H608" i="10"/>
  <c r="H609" i="10"/>
  <c r="F191" i="10"/>
  <c r="K191" i="8"/>
  <c r="I767" i="8"/>
  <c r="K767" i="8" s="1"/>
  <c r="I813" i="8"/>
  <c r="K813" i="8" s="1"/>
  <c r="F303" i="8"/>
  <c r="H303" i="8" s="1"/>
  <c r="H304" i="8" s="1"/>
  <c r="H313" i="8" s="1"/>
  <c r="H316" i="8" s="1"/>
  <c r="K303" i="6"/>
  <c r="K248" i="9"/>
  <c r="L304" i="2"/>
  <c r="M304" i="2" s="1"/>
  <c r="K192" i="5"/>
  <c r="L582" i="8"/>
  <c r="M582" i="8" s="1"/>
  <c r="L192" i="1"/>
  <c r="M192" i="1" s="1"/>
  <c r="K248" i="4"/>
  <c r="L247" i="4"/>
  <c r="M247" i="4" s="1"/>
  <c r="L582" i="10"/>
  <c r="M582" i="10" s="1"/>
  <c r="K584" i="10"/>
  <c r="H247" i="3"/>
  <c r="H248" i="3" s="1"/>
  <c r="H368" i="3"/>
  <c r="K527" i="2"/>
  <c r="H359" i="4"/>
  <c r="H360" i="4" s="1"/>
  <c r="H536" i="4"/>
  <c r="K536" i="10"/>
  <c r="K480" i="10"/>
  <c r="K312" i="9"/>
  <c r="K480" i="2"/>
  <c r="L480" i="2" s="1"/>
  <c r="M480" i="2" s="1"/>
  <c r="K312" i="1"/>
  <c r="L312" i="1" s="1"/>
  <c r="M312" i="1" s="1"/>
  <c r="L247" i="7" l="1"/>
  <c r="M247" i="7" s="1"/>
  <c r="H702" i="8"/>
  <c r="H544" i="7"/>
  <c r="H610" i="10"/>
  <c r="H656" i="10"/>
  <c r="L303" i="10"/>
  <c r="M303" i="10" s="1"/>
  <c r="H498" i="9"/>
  <c r="H702" i="6"/>
  <c r="H748" i="6"/>
  <c r="H748" i="8"/>
  <c r="L191" i="5"/>
  <c r="M191" i="5" s="1"/>
  <c r="H656" i="8"/>
  <c r="H498" i="7"/>
  <c r="H610" i="8"/>
  <c r="H544" i="9"/>
  <c r="H160" i="8"/>
  <c r="H161" i="8"/>
  <c r="M78" i="7"/>
  <c r="H171" i="8"/>
  <c r="H170" i="8"/>
  <c r="H172" i="8" s="1"/>
  <c r="L80" i="9"/>
  <c r="M80" i="9" s="1"/>
  <c r="K89" i="9"/>
  <c r="F480" i="8"/>
  <c r="H480" i="8" s="1"/>
  <c r="K480" i="6"/>
  <c r="K257" i="4"/>
  <c r="L248" i="4"/>
  <c r="M248" i="4" s="1"/>
  <c r="K768" i="8"/>
  <c r="F582" i="6"/>
  <c r="H582" i="6" s="1"/>
  <c r="H78" i="6"/>
  <c r="F628" i="6"/>
  <c r="H628" i="6" s="1"/>
  <c r="F563" i="7"/>
  <c r="H563" i="7" s="1"/>
  <c r="H564" i="7" s="1"/>
  <c r="H573" i="7" s="1"/>
  <c r="H576" i="7" s="1"/>
  <c r="H587" i="7" s="1"/>
  <c r="F609" i="7"/>
  <c r="H609" i="7" s="1"/>
  <c r="H610" i="7" s="1"/>
  <c r="H619" i="7" s="1"/>
  <c r="H622" i="7" s="1"/>
  <c r="H633" i="7" s="1"/>
  <c r="H135" i="7"/>
  <c r="H136" i="7" s="1"/>
  <c r="H145" i="7" s="1"/>
  <c r="H148" i="7" s="1"/>
  <c r="H135" i="5"/>
  <c r="H136" i="5" s="1"/>
  <c r="H145" i="5" s="1"/>
  <c r="H148" i="5" s="1"/>
  <c r="F563" i="5"/>
  <c r="H563" i="5" s="1"/>
  <c r="H564" i="5" s="1"/>
  <c r="H573" i="5" s="1"/>
  <c r="H576" i="5" s="1"/>
  <c r="H587" i="5" s="1"/>
  <c r="F609" i="5"/>
  <c r="H609" i="5" s="1"/>
  <c r="H610" i="5" s="1"/>
  <c r="H619" i="5" s="1"/>
  <c r="H622" i="5" s="1"/>
  <c r="H633" i="5" s="1"/>
  <c r="H700" i="10"/>
  <c r="H701" i="10"/>
  <c r="H165" i="8"/>
  <c r="H167" i="8" s="1"/>
  <c r="H166" i="8"/>
  <c r="M78" i="9"/>
  <c r="L527" i="7"/>
  <c r="M527" i="7" s="1"/>
  <c r="K530" i="7"/>
  <c r="F359" i="10"/>
  <c r="H359" i="10" s="1"/>
  <c r="K359" i="8"/>
  <c r="K80" i="4"/>
  <c r="K201" i="10"/>
  <c r="K823" i="10"/>
  <c r="K610" i="5"/>
  <c r="L609" i="3"/>
  <c r="M609" i="3" s="1"/>
  <c r="K610" i="3"/>
  <c r="K192" i="8"/>
  <c r="K584" i="4"/>
  <c r="K257" i="6"/>
  <c r="L248" i="6"/>
  <c r="M248" i="6" s="1"/>
  <c r="K148" i="4"/>
  <c r="K688" i="4"/>
  <c r="H747" i="10"/>
  <c r="H746" i="10"/>
  <c r="K734" i="6"/>
  <c r="L731" i="6"/>
  <c r="M731" i="6" s="1"/>
  <c r="K814" i="4"/>
  <c r="L813" i="4"/>
  <c r="M813" i="4" s="1"/>
  <c r="F312" i="5"/>
  <c r="H312" i="5" s="1"/>
  <c r="K312" i="3"/>
  <c r="K814" i="8"/>
  <c r="K92" i="5"/>
  <c r="K777" i="10"/>
  <c r="K642" i="6"/>
  <c r="H113" i="8"/>
  <c r="H103" i="8"/>
  <c r="H108" i="8"/>
  <c r="F368" i="5"/>
  <c r="H368" i="5" s="1"/>
  <c r="L368" i="5" s="1"/>
  <c r="M368" i="5" s="1"/>
  <c r="K368" i="3"/>
  <c r="L368" i="3" s="1"/>
  <c r="M368" i="3" s="1"/>
  <c r="F767" i="10"/>
  <c r="H767" i="10" s="1"/>
  <c r="H191" i="10"/>
  <c r="F813" i="10"/>
  <c r="H813" i="10" s="1"/>
  <c r="K313" i="10"/>
  <c r="L304" i="10"/>
  <c r="M304" i="10" s="1"/>
  <c r="H169" i="10"/>
  <c r="H159" i="10"/>
  <c r="H164" i="10"/>
  <c r="L767" i="4"/>
  <c r="M767" i="4" s="1"/>
  <c r="K768" i="4"/>
  <c r="L676" i="8"/>
  <c r="M676" i="8" s="1"/>
  <c r="K685" i="8"/>
  <c r="L722" i="8"/>
  <c r="M722" i="8" s="1"/>
  <c r="K731" i="8"/>
  <c r="L192" i="5"/>
  <c r="M192" i="5" s="1"/>
  <c r="K201" i="5"/>
  <c r="L303" i="8"/>
  <c r="M303" i="8" s="1"/>
  <c r="K304" i="8"/>
  <c r="L582" i="2"/>
  <c r="M582" i="2" s="1"/>
  <c r="K584" i="2"/>
  <c r="H165" i="6"/>
  <c r="H167" i="6" s="1"/>
  <c r="H166" i="6"/>
  <c r="K768" i="6"/>
  <c r="K204" i="7"/>
  <c r="L201" i="7"/>
  <c r="M201" i="7" s="1"/>
  <c r="L191" i="4"/>
  <c r="M191" i="4" s="1"/>
  <c r="K192" i="4"/>
  <c r="L89" i="7"/>
  <c r="M89" i="7" s="1"/>
  <c r="K92" i="7"/>
  <c r="I470" i="1"/>
  <c r="K470" i="1" s="1"/>
  <c r="I516" i="1"/>
  <c r="K516" i="1" s="1"/>
  <c r="K78" i="1"/>
  <c r="F767" i="6"/>
  <c r="H767" i="6" s="1"/>
  <c r="H768" i="6" s="1"/>
  <c r="H777" i="6" s="1"/>
  <c r="H780" i="6" s="1"/>
  <c r="H791" i="6" s="1"/>
  <c r="H191" i="6"/>
  <c r="H192" i="6" s="1"/>
  <c r="H201" i="6" s="1"/>
  <c r="H204" i="6" s="1"/>
  <c r="F813" i="6"/>
  <c r="H813" i="6" s="1"/>
  <c r="H814" i="6" s="1"/>
  <c r="H823" i="6" s="1"/>
  <c r="H826" i="6" s="1"/>
  <c r="H837" i="6" s="1"/>
  <c r="F536" i="8"/>
  <c r="H536" i="8" s="1"/>
  <c r="K536" i="6"/>
  <c r="L536" i="6" s="1"/>
  <c r="M536" i="6" s="1"/>
  <c r="H332" i="10"/>
  <c r="H333" i="10" s="1"/>
  <c r="H335" i="10" s="1"/>
  <c r="H337" i="10"/>
  <c r="H338" i="10" s="1"/>
  <c r="H340" i="10" s="1"/>
  <c r="H327" i="10"/>
  <c r="H328" i="10" s="1"/>
  <c r="H330" i="10" s="1"/>
  <c r="L628" i="2"/>
  <c r="M628" i="2" s="1"/>
  <c r="K630" i="2"/>
  <c r="H114" i="10"/>
  <c r="H116" i="10" s="1"/>
  <c r="H115" i="10"/>
  <c r="H215" i="5"/>
  <c r="H216" i="5" s="1"/>
  <c r="H218" i="5" s="1"/>
  <c r="H220" i="5"/>
  <c r="H221" i="5" s="1"/>
  <c r="H223" i="5" s="1"/>
  <c r="H225" i="5"/>
  <c r="H226" i="5" s="1"/>
  <c r="H228" i="5" s="1"/>
  <c r="K80" i="3"/>
  <c r="H170" i="6"/>
  <c r="H172" i="6" s="1"/>
  <c r="H171" i="6"/>
  <c r="K814" i="6"/>
  <c r="K527" i="9"/>
  <c r="L518" i="9"/>
  <c r="M518" i="9" s="1"/>
  <c r="K484" i="5"/>
  <c r="L674" i="10"/>
  <c r="M674" i="10" s="1"/>
  <c r="K676" i="10"/>
  <c r="K528" i="2"/>
  <c r="L527" i="2"/>
  <c r="M527" i="2" s="1"/>
  <c r="K204" i="9"/>
  <c r="M78" i="10"/>
  <c r="L78" i="2"/>
  <c r="K80" i="2"/>
  <c r="H104" i="10"/>
  <c r="H105" i="10"/>
  <c r="H192" i="9"/>
  <c r="L191" i="9"/>
  <c r="M191" i="9" s="1"/>
  <c r="F470" i="5"/>
  <c r="H470" i="5" s="1"/>
  <c r="F516" i="5"/>
  <c r="H516" i="5" s="1"/>
  <c r="H78" i="5"/>
  <c r="H191" i="8"/>
  <c r="H192" i="8" s="1"/>
  <c r="H201" i="8" s="1"/>
  <c r="H204" i="8" s="1"/>
  <c r="F767" i="8"/>
  <c r="H767" i="8" s="1"/>
  <c r="H768" i="8" s="1"/>
  <c r="H777" i="8" s="1"/>
  <c r="H780" i="8" s="1"/>
  <c r="H791" i="8" s="1"/>
  <c r="F813" i="8"/>
  <c r="H813" i="8" s="1"/>
  <c r="H814" i="8" s="1"/>
  <c r="H823" i="8" s="1"/>
  <c r="H826" i="8" s="1"/>
  <c r="H837" i="8" s="1"/>
  <c r="L368" i="7"/>
  <c r="M368" i="7" s="1"/>
  <c r="K530" i="5"/>
  <c r="L134" i="10"/>
  <c r="M134" i="10" s="1"/>
  <c r="K136" i="10"/>
  <c r="L360" i="2"/>
  <c r="M360" i="2" s="1"/>
  <c r="K192" i="6"/>
  <c r="K89" i="10"/>
  <c r="L80" i="10"/>
  <c r="M80" i="10" s="1"/>
  <c r="H109" i="10"/>
  <c r="H111" i="10" s="1"/>
  <c r="H110" i="10"/>
  <c r="K472" i="3"/>
  <c r="K688" i="6"/>
  <c r="L685" i="6"/>
  <c r="M685" i="6" s="1"/>
  <c r="K573" i="9"/>
  <c r="L248" i="1"/>
  <c r="M248" i="1" s="1"/>
  <c r="K484" i="7"/>
  <c r="L481" i="7"/>
  <c r="M481" i="7" s="1"/>
  <c r="K518" i="3"/>
  <c r="K734" i="4"/>
  <c r="L720" i="10"/>
  <c r="M720" i="10" s="1"/>
  <c r="K722" i="10"/>
  <c r="L536" i="4"/>
  <c r="M536" i="4" s="1"/>
  <c r="L145" i="6"/>
  <c r="M145" i="6" s="1"/>
  <c r="K148" i="6"/>
  <c r="L135" i="7"/>
  <c r="M135" i="7" s="1"/>
  <c r="K136" i="7"/>
  <c r="L593" i="8"/>
  <c r="M593" i="8" s="1"/>
  <c r="K596" i="8"/>
  <c r="K630" i="4"/>
  <c r="K201" i="3"/>
  <c r="L192" i="3"/>
  <c r="M192" i="3" s="1"/>
  <c r="L135" i="5"/>
  <c r="M135" i="5" s="1"/>
  <c r="K136" i="5"/>
  <c r="K372" i="10"/>
  <c r="L563" i="3"/>
  <c r="M563" i="3" s="1"/>
  <c r="K564" i="3"/>
  <c r="F536" i="10"/>
  <c r="H536" i="10" s="1"/>
  <c r="L536" i="10" s="1"/>
  <c r="M536" i="10" s="1"/>
  <c r="K536" i="8"/>
  <c r="K92" i="6"/>
  <c r="L303" i="4"/>
  <c r="M303" i="4" s="1"/>
  <c r="K304" i="4"/>
  <c r="L248" i="7"/>
  <c r="M248" i="7" s="1"/>
  <c r="K257" i="7"/>
  <c r="K481" i="9"/>
  <c r="L472" i="9"/>
  <c r="M472" i="9" s="1"/>
  <c r="L303" i="6"/>
  <c r="M303" i="6" s="1"/>
  <c r="K304" i="6"/>
  <c r="H332" i="6"/>
  <c r="H333" i="6" s="1"/>
  <c r="H335" i="6" s="1"/>
  <c r="H327" i="6"/>
  <c r="H328" i="6" s="1"/>
  <c r="H330" i="6" s="1"/>
  <c r="H337" i="6"/>
  <c r="H338" i="6" s="1"/>
  <c r="H340" i="6" s="1"/>
  <c r="K145" i="9"/>
  <c r="H327" i="8"/>
  <c r="H328" i="8" s="1"/>
  <c r="H330" i="8" s="1"/>
  <c r="H337" i="8"/>
  <c r="H338" i="8" s="1"/>
  <c r="H340" i="8" s="1"/>
  <c r="H332" i="8"/>
  <c r="H333" i="8" s="1"/>
  <c r="H335" i="8" s="1"/>
  <c r="L630" i="10"/>
  <c r="M630" i="10" s="1"/>
  <c r="K639" i="10"/>
  <c r="L247" i="3"/>
  <c r="M247" i="3" s="1"/>
  <c r="K248" i="3"/>
  <c r="K596" i="6"/>
  <c r="K360" i="4"/>
  <c r="L359" i="4"/>
  <c r="M359" i="4" s="1"/>
  <c r="K619" i="9"/>
  <c r="K312" i="5"/>
  <c r="F312" i="7"/>
  <c r="H312" i="7" s="1"/>
  <c r="F359" i="8"/>
  <c r="H359" i="8" s="1"/>
  <c r="H360" i="8" s="1"/>
  <c r="H369" i="8" s="1"/>
  <c r="H372" i="8" s="1"/>
  <c r="K359" i="6"/>
  <c r="K642" i="8"/>
  <c r="L639" i="8"/>
  <c r="M639" i="8" s="1"/>
  <c r="H247" i="9"/>
  <c r="H247" i="5"/>
  <c r="H248" i="5" s="1"/>
  <c r="H257" i="5" s="1"/>
  <c r="H260" i="5" s="1"/>
  <c r="H369" i="6"/>
  <c r="H372" i="6" s="1"/>
  <c r="K564" i="7"/>
  <c r="L136" i="8"/>
  <c r="M136" i="8" s="1"/>
  <c r="K145" i="8"/>
  <c r="K248" i="5"/>
  <c r="F312" i="9"/>
  <c r="H312" i="9" s="1"/>
  <c r="L312" i="9" s="1"/>
  <c r="M312" i="9" s="1"/>
  <c r="K312" i="7"/>
  <c r="F628" i="4"/>
  <c r="H628" i="4" s="1"/>
  <c r="H630" i="4" s="1"/>
  <c r="H78" i="4"/>
  <c r="H80" i="4" s="1"/>
  <c r="F582" i="4"/>
  <c r="H582" i="4" s="1"/>
  <c r="H584" i="4" s="1"/>
  <c r="K92" i="8"/>
  <c r="L89" i="8"/>
  <c r="H161" i="6"/>
  <c r="H160" i="6"/>
  <c r="K257" i="9"/>
  <c r="H113" i="7"/>
  <c r="H103" i="7"/>
  <c r="H108" i="7"/>
  <c r="H108" i="9"/>
  <c r="H103" i="9"/>
  <c r="H113" i="9"/>
  <c r="L584" i="10"/>
  <c r="M584" i="10" s="1"/>
  <c r="K593" i="10"/>
  <c r="L257" i="10"/>
  <c r="M257" i="10" s="1"/>
  <c r="K260" i="10"/>
  <c r="K257" i="8"/>
  <c r="L248" i="8"/>
  <c r="M248" i="8" s="1"/>
  <c r="K564" i="5"/>
  <c r="L563" i="5"/>
  <c r="M563" i="5" s="1"/>
  <c r="K136" i="3"/>
  <c r="L135" i="3"/>
  <c r="M135" i="3" s="1"/>
  <c r="K610" i="7"/>
  <c r="H271" i="7"/>
  <c r="H272" i="7" s="1"/>
  <c r="H274" i="7" s="1"/>
  <c r="H276" i="7"/>
  <c r="H277" i="7" s="1"/>
  <c r="H279" i="7" s="1"/>
  <c r="H281" i="7"/>
  <c r="H282" i="7" s="1"/>
  <c r="H284" i="7" s="1"/>
  <c r="K471" i="2"/>
  <c r="H312" i="3"/>
  <c r="K415" i="7"/>
  <c r="H480" i="4"/>
  <c r="K415" i="9"/>
  <c r="K527" i="10"/>
  <c r="H527" i="4"/>
  <c r="H528" i="4" s="1"/>
  <c r="K415" i="1"/>
  <c r="K424" i="2"/>
  <c r="L424" i="2" s="1"/>
  <c r="M424" i="2" s="1"/>
  <c r="L609" i="7" l="1"/>
  <c r="M609" i="7" s="1"/>
  <c r="L813" i="6"/>
  <c r="M813" i="6" s="1"/>
  <c r="H106" i="10"/>
  <c r="H162" i="6"/>
  <c r="L563" i="7"/>
  <c r="M563" i="7" s="1"/>
  <c r="L312" i="5"/>
  <c r="M312" i="5" s="1"/>
  <c r="L247" i="5"/>
  <c r="M247" i="5" s="1"/>
  <c r="H162" i="8"/>
  <c r="H748" i="10"/>
  <c r="L536" i="8"/>
  <c r="M536" i="8" s="1"/>
  <c r="L312" i="7"/>
  <c r="M312" i="7" s="1"/>
  <c r="L609" i="5"/>
  <c r="M609" i="5" s="1"/>
  <c r="L191" i="6"/>
  <c r="M191" i="6" s="1"/>
  <c r="H702" i="10"/>
  <c r="F415" i="7"/>
  <c r="H415" i="7" s="1"/>
  <c r="H416" i="7" s="1"/>
  <c r="H425" i="7" s="1"/>
  <c r="H428" i="7" s="1"/>
  <c r="K415" i="5"/>
  <c r="K369" i="4"/>
  <c r="L360" i="4"/>
  <c r="M360" i="4" s="1"/>
  <c r="K313" i="6"/>
  <c r="L304" i="6"/>
  <c r="M304" i="6" s="1"/>
  <c r="L527" i="9"/>
  <c r="M527" i="9" s="1"/>
  <c r="K530" i="9"/>
  <c r="K108" i="7"/>
  <c r="L92" i="7"/>
  <c r="M92" i="7" s="1"/>
  <c r="K113" i="7"/>
  <c r="K103" i="7"/>
  <c r="L584" i="2"/>
  <c r="M584" i="2" s="1"/>
  <c r="K823" i="8"/>
  <c r="L814" i="8"/>
  <c r="M814" i="8" s="1"/>
  <c r="K159" i="4"/>
  <c r="K164" i="4"/>
  <c r="K169" i="4"/>
  <c r="L530" i="7"/>
  <c r="M530" i="7" s="1"/>
  <c r="K541" i="7"/>
  <c r="H588" i="7"/>
  <c r="H589" i="7"/>
  <c r="L564" i="5"/>
  <c r="M564" i="5" s="1"/>
  <c r="K573" i="5"/>
  <c r="H109" i="7"/>
  <c r="H111" i="7" s="1"/>
  <c r="H110" i="7"/>
  <c r="K145" i="5"/>
  <c r="L136" i="5"/>
  <c r="M136" i="5" s="1"/>
  <c r="L722" i="10"/>
  <c r="M722" i="10" s="1"/>
  <c r="K731" i="10"/>
  <c r="K576" i="9"/>
  <c r="K541" i="5"/>
  <c r="L312" i="3"/>
  <c r="M312" i="3" s="1"/>
  <c r="H104" i="7"/>
  <c r="H105" i="7"/>
  <c r="H281" i="5"/>
  <c r="H282" i="5" s="1"/>
  <c r="H284" i="5" s="1"/>
  <c r="H276" i="5"/>
  <c r="H277" i="5" s="1"/>
  <c r="H279" i="5" s="1"/>
  <c r="H271" i="5"/>
  <c r="H272" i="5" s="1"/>
  <c r="H274" i="5" s="1"/>
  <c r="K607" i="6"/>
  <c r="K159" i="6"/>
  <c r="L148" i="6"/>
  <c r="M148" i="6" s="1"/>
  <c r="K169" i="6"/>
  <c r="K164" i="6"/>
  <c r="K201" i="4"/>
  <c r="L192" i="4"/>
  <c r="M192" i="4" s="1"/>
  <c r="L304" i="8"/>
  <c r="M304" i="8" s="1"/>
  <c r="K313" i="8"/>
  <c r="H165" i="10"/>
  <c r="H167" i="10" s="1"/>
  <c r="H166" i="10"/>
  <c r="K260" i="6"/>
  <c r="L257" i="6"/>
  <c r="M257" i="6" s="1"/>
  <c r="L630" i="4"/>
  <c r="M630" i="4" s="1"/>
  <c r="K639" i="4"/>
  <c r="K416" i="1"/>
  <c r="L415" i="1"/>
  <c r="M415" i="1" s="1"/>
  <c r="K260" i="8"/>
  <c r="L257" i="8"/>
  <c r="M257" i="8" s="1"/>
  <c r="H115" i="7"/>
  <c r="H114" i="7"/>
  <c r="H116" i="7" s="1"/>
  <c r="H248" i="9"/>
  <c r="L247" i="9"/>
  <c r="M247" i="9" s="1"/>
  <c r="L248" i="3"/>
  <c r="M248" i="3" s="1"/>
  <c r="K257" i="3"/>
  <c r="K484" i="9"/>
  <c r="L481" i="9"/>
  <c r="M481" i="9" s="1"/>
  <c r="K225" i="9"/>
  <c r="K220" i="9"/>
  <c r="K215" i="9"/>
  <c r="L630" i="2"/>
  <c r="M630" i="2" s="1"/>
  <c r="H160" i="10"/>
  <c r="H161" i="10"/>
  <c r="H110" i="8"/>
  <c r="H109" i="8"/>
  <c r="H111" i="8" s="1"/>
  <c r="L260" i="10"/>
  <c r="M260" i="10" s="1"/>
  <c r="K281" i="10"/>
  <c r="K276" i="10"/>
  <c r="K271" i="10"/>
  <c r="K260" i="9"/>
  <c r="L257" i="7"/>
  <c r="M257" i="7" s="1"/>
  <c r="K260" i="7"/>
  <c r="K204" i="3"/>
  <c r="K745" i="4"/>
  <c r="K699" i="6"/>
  <c r="L688" i="6"/>
  <c r="M688" i="6" s="1"/>
  <c r="K204" i="5"/>
  <c r="L201" i="5"/>
  <c r="M201" i="5" s="1"/>
  <c r="H170" i="10"/>
  <c r="H172" i="10" s="1"/>
  <c r="H171" i="10"/>
  <c r="H104" i="8"/>
  <c r="H105" i="8"/>
  <c r="L814" i="4"/>
  <c r="M814" i="4" s="1"/>
  <c r="K823" i="4"/>
  <c r="K619" i="3"/>
  <c r="L610" i="3"/>
  <c r="M610" i="3" s="1"/>
  <c r="H630" i="6"/>
  <c r="L628" i="6"/>
  <c r="M628" i="6" s="1"/>
  <c r="L80" i="2"/>
  <c r="M80" i="2" s="1"/>
  <c r="K257" i="5"/>
  <c r="L248" i="5"/>
  <c r="M248" i="5" s="1"/>
  <c r="L642" i="8"/>
  <c r="M642" i="8" s="1"/>
  <c r="K653" i="8"/>
  <c r="K642" i="10"/>
  <c r="L639" i="10"/>
  <c r="M639" i="10" s="1"/>
  <c r="L628" i="4"/>
  <c r="M628" i="4" s="1"/>
  <c r="K481" i="3"/>
  <c r="M78" i="2"/>
  <c r="H114" i="8"/>
  <c r="H116" i="8" s="1"/>
  <c r="H115" i="8"/>
  <c r="H80" i="6"/>
  <c r="L78" i="6"/>
  <c r="K653" i="6"/>
  <c r="L734" i="6"/>
  <c r="M734" i="6" s="1"/>
  <c r="K745" i="6"/>
  <c r="K619" i="5"/>
  <c r="L610" i="5"/>
  <c r="M610" i="5" s="1"/>
  <c r="H584" i="6"/>
  <c r="L582" i="6"/>
  <c r="M582" i="6" s="1"/>
  <c r="L814" i="6"/>
  <c r="M814" i="6" s="1"/>
  <c r="K823" i="6"/>
  <c r="L731" i="8"/>
  <c r="M731" i="8" s="1"/>
  <c r="K734" i="8"/>
  <c r="H635" i="5"/>
  <c r="H634" i="5"/>
  <c r="L768" i="8"/>
  <c r="M768" i="8" s="1"/>
  <c r="K777" i="8"/>
  <c r="L593" i="10"/>
  <c r="M593" i="10" s="1"/>
  <c r="K596" i="10"/>
  <c r="H589" i="5"/>
  <c r="H588" i="5"/>
  <c r="L767" i="8"/>
  <c r="M767" i="8" s="1"/>
  <c r="L528" i="2"/>
  <c r="M528" i="2" s="1"/>
  <c r="F480" i="10"/>
  <c r="H480" i="10" s="1"/>
  <c r="K480" i="8"/>
  <c r="L480" i="8" s="1"/>
  <c r="M480" i="8" s="1"/>
  <c r="K416" i="9"/>
  <c r="F471" i="6"/>
  <c r="H471" i="6" s="1"/>
  <c r="H472" i="6" s="1"/>
  <c r="K471" i="4"/>
  <c r="L676" i="10"/>
  <c r="M676" i="10" s="1"/>
  <c r="K685" i="10"/>
  <c r="K220" i="7"/>
  <c r="L204" i="7"/>
  <c r="M204" i="7" s="1"/>
  <c r="K225" i="7"/>
  <c r="K215" i="7"/>
  <c r="L584" i="4"/>
  <c r="M584" i="4" s="1"/>
  <c r="K593" i="4"/>
  <c r="H169" i="5"/>
  <c r="H164" i="5"/>
  <c r="H159" i="5"/>
  <c r="K148" i="8"/>
  <c r="L145" i="8"/>
  <c r="M145" i="8" s="1"/>
  <c r="L582" i="4"/>
  <c r="M582" i="4" s="1"/>
  <c r="K826" i="10"/>
  <c r="M89" i="8"/>
  <c r="L359" i="6"/>
  <c r="M359" i="6" s="1"/>
  <c r="K360" i="6"/>
  <c r="K113" i="6"/>
  <c r="K108" i="6"/>
  <c r="K103" i="6"/>
  <c r="L596" i="8"/>
  <c r="M596" i="8" s="1"/>
  <c r="K607" i="8"/>
  <c r="H793" i="8"/>
  <c r="H792" i="8"/>
  <c r="H78" i="3"/>
  <c r="F516" i="3"/>
  <c r="H516" i="3" s="1"/>
  <c r="F470" i="3"/>
  <c r="H470" i="3" s="1"/>
  <c r="L92" i="8"/>
  <c r="K113" i="8"/>
  <c r="K103" i="8"/>
  <c r="K108" i="8"/>
  <c r="K573" i="7"/>
  <c r="L564" i="7"/>
  <c r="M564" i="7" s="1"/>
  <c r="H388" i="8"/>
  <c r="H389" i="8" s="1"/>
  <c r="H391" i="8" s="1"/>
  <c r="H393" i="8"/>
  <c r="H394" i="8" s="1"/>
  <c r="H396" i="8" s="1"/>
  <c r="H383" i="8"/>
  <c r="H384" i="8" s="1"/>
  <c r="H386" i="8" s="1"/>
  <c r="K527" i="3"/>
  <c r="L89" i="10"/>
  <c r="K92" i="10"/>
  <c r="H215" i="8"/>
  <c r="H220" i="8"/>
  <c r="H225" i="8"/>
  <c r="H839" i="6"/>
  <c r="H838" i="6"/>
  <c r="L767" i="6"/>
  <c r="M767" i="6" s="1"/>
  <c r="L191" i="8"/>
  <c r="M191" i="8" s="1"/>
  <c r="K204" i="10"/>
  <c r="F609" i="9"/>
  <c r="H609" i="9" s="1"/>
  <c r="F563" i="9"/>
  <c r="H563" i="9" s="1"/>
  <c r="H135" i="9"/>
  <c r="K260" i="4"/>
  <c r="H838" i="8"/>
  <c r="H839" i="8"/>
  <c r="L136" i="7"/>
  <c r="M136" i="7" s="1"/>
  <c r="K145" i="7"/>
  <c r="L192" i="6"/>
  <c r="M192" i="6" s="1"/>
  <c r="K201" i="6"/>
  <c r="H80" i="5"/>
  <c r="L78" i="5"/>
  <c r="H215" i="6"/>
  <c r="H220" i="6"/>
  <c r="H225" i="6"/>
  <c r="K777" i="6"/>
  <c r="L768" i="6"/>
  <c r="M768" i="6" s="1"/>
  <c r="L685" i="8"/>
  <c r="M685" i="8" s="1"/>
  <c r="K688" i="8"/>
  <c r="K316" i="10"/>
  <c r="L313" i="10"/>
  <c r="M313" i="10" s="1"/>
  <c r="K780" i="10"/>
  <c r="K201" i="8"/>
  <c r="L192" i="8"/>
  <c r="M192" i="8" s="1"/>
  <c r="F424" i="6"/>
  <c r="H424" i="6" s="1"/>
  <c r="K424" i="4"/>
  <c r="K528" i="10"/>
  <c r="L610" i="7"/>
  <c r="M610" i="7" s="1"/>
  <c r="K619" i="7"/>
  <c r="F527" i="10"/>
  <c r="H527" i="10" s="1"/>
  <c r="H528" i="10" s="1"/>
  <c r="H537" i="10" s="1"/>
  <c r="H540" i="10" s="1"/>
  <c r="K527" i="8"/>
  <c r="H792" i="6"/>
  <c r="H793" i="6"/>
  <c r="H814" i="10"/>
  <c r="L813" i="10"/>
  <c r="M813" i="10" s="1"/>
  <c r="L78" i="4"/>
  <c r="L415" i="7"/>
  <c r="M415" i="7" s="1"/>
  <c r="K416" i="7"/>
  <c r="K472" i="2"/>
  <c r="L471" i="2"/>
  <c r="M471" i="2" s="1"/>
  <c r="H115" i="9"/>
  <c r="H114" i="9"/>
  <c r="H116" i="9" s="1"/>
  <c r="K89" i="3"/>
  <c r="K80" i="1"/>
  <c r="L78" i="1"/>
  <c r="L768" i="4"/>
  <c r="M768" i="4" s="1"/>
  <c r="K777" i="4"/>
  <c r="H192" i="10"/>
  <c r="L191" i="10"/>
  <c r="M191" i="10" s="1"/>
  <c r="L80" i="4"/>
  <c r="M80" i="4" s="1"/>
  <c r="K89" i="4"/>
  <c r="K92" i="9"/>
  <c r="L89" i="9"/>
  <c r="K148" i="9"/>
  <c r="K573" i="3"/>
  <c r="L564" i="3"/>
  <c r="M564" i="3" s="1"/>
  <c r="K495" i="7"/>
  <c r="L484" i="7"/>
  <c r="M484" i="7" s="1"/>
  <c r="H518" i="5"/>
  <c r="L516" i="5"/>
  <c r="M516" i="5" s="1"/>
  <c r="H472" i="5"/>
  <c r="L470" i="5"/>
  <c r="M470" i="5" s="1"/>
  <c r="K527" i="4"/>
  <c r="F527" i="6"/>
  <c r="H527" i="6" s="1"/>
  <c r="H528" i="6" s="1"/>
  <c r="H537" i="6" s="1"/>
  <c r="H540" i="6" s="1"/>
  <c r="L136" i="3"/>
  <c r="M136" i="3" s="1"/>
  <c r="K145" i="3"/>
  <c r="H104" i="9"/>
  <c r="H105" i="9"/>
  <c r="K622" i="9"/>
  <c r="K495" i="5"/>
  <c r="K518" i="1"/>
  <c r="L516" i="1"/>
  <c r="M516" i="1" s="1"/>
  <c r="H768" i="10"/>
  <c r="L767" i="10"/>
  <c r="M767" i="10" s="1"/>
  <c r="K113" i="5"/>
  <c r="K108" i="5"/>
  <c r="K103" i="5"/>
  <c r="K699" i="4"/>
  <c r="L359" i="8"/>
  <c r="M359" i="8" s="1"/>
  <c r="K360" i="8"/>
  <c r="H164" i="7"/>
  <c r="H169" i="7"/>
  <c r="H159" i="7"/>
  <c r="L304" i="4"/>
  <c r="M304" i="4" s="1"/>
  <c r="K313" i="4"/>
  <c r="F415" i="5"/>
  <c r="K415" i="3"/>
  <c r="F527" i="8"/>
  <c r="H527" i="8" s="1"/>
  <c r="H528" i="8" s="1"/>
  <c r="H537" i="8" s="1"/>
  <c r="H540" i="8" s="1"/>
  <c r="K527" i="6"/>
  <c r="H109" i="9"/>
  <c r="H111" i="9" s="1"/>
  <c r="H110" i="9"/>
  <c r="H383" i="6"/>
  <c r="H384" i="6" s="1"/>
  <c r="H386" i="6" s="1"/>
  <c r="H388" i="6"/>
  <c r="H389" i="6" s="1"/>
  <c r="H391" i="6" s="1"/>
  <c r="H393" i="6"/>
  <c r="H394" i="6" s="1"/>
  <c r="H396" i="6" s="1"/>
  <c r="K393" i="10"/>
  <c r="K388" i="10"/>
  <c r="K383" i="10"/>
  <c r="K145" i="10"/>
  <c r="L136" i="10"/>
  <c r="M136" i="10" s="1"/>
  <c r="H201" i="9"/>
  <c r="L192" i="9"/>
  <c r="M192" i="9" s="1"/>
  <c r="K472" i="1"/>
  <c r="L470" i="1"/>
  <c r="M470" i="1" s="1"/>
  <c r="L813" i="8"/>
  <c r="M813" i="8" s="1"/>
  <c r="H360" i="10"/>
  <c r="L359" i="10"/>
  <c r="M359" i="10" s="1"/>
  <c r="H634" i="7"/>
  <c r="H635" i="7"/>
  <c r="K359" i="9"/>
  <c r="K471" i="10"/>
  <c r="H471" i="4"/>
  <c r="H472" i="4" s="1"/>
  <c r="K359" i="1"/>
  <c r="H424" i="4"/>
  <c r="H415" i="3"/>
  <c r="H416" i="3" s="1"/>
  <c r="K359" i="7"/>
  <c r="K415" i="2"/>
  <c r="K424" i="10"/>
  <c r="L527" i="10" l="1"/>
  <c r="M527" i="10" s="1"/>
  <c r="H794" i="6"/>
  <c r="H106" i="8"/>
  <c r="H106" i="9"/>
  <c r="H794" i="8"/>
  <c r="H106" i="7"/>
  <c r="H590" i="7"/>
  <c r="H840" i="6"/>
  <c r="H590" i="5"/>
  <c r="H840" i="8"/>
  <c r="H636" i="5"/>
  <c r="H636" i="7"/>
  <c r="H162" i="10"/>
  <c r="K576" i="5"/>
  <c r="L573" i="5"/>
  <c r="M573" i="5" s="1"/>
  <c r="K170" i="4"/>
  <c r="K171" i="4"/>
  <c r="K528" i="4"/>
  <c r="L527" i="4"/>
  <c r="M527" i="4" s="1"/>
  <c r="L80" i="1"/>
  <c r="M80" i="1" s="1"/>
  <c r="L281" i="10"/>
  <c r="M281" i="10" s="1"/>
  <c r="K282" i="10"/>
  <c r="L282" i="10" s="1"/>
  <c r="M282" i="10" s="1"/>
  <c r="L169" i="6"/>
  <c r="M169" i="6" s="1"/>
  <c r="K170" i="6"/>
  <c r="L170" i="6" s="1"/>
  <c r="M170" i="6" s="1"/>
  <c r="K171" i="6"/>
  <c r="K165" i="4"/>
  <c r="K166" i="4"/>
  <c r="L313" i="6"/>
  <c r="M313" i="6" s="1"/>
  <c r="K316" i="6"/>
  <c r="H610" i="9"/>
  <c r="L609" i="9"/>
  <c r="M609" i="9" s="1"/>
  <c r="K607" i="10"/>
  <c r="L596" i="10"/>
  <c r="M596" i="10" s="1"/>
  <c r="K225" i="10"/>
  <c r="K220" i="10"/>
  <c r="K215" i="10"/>
  <c r="H80" i="3"/>
  <c r="L78" i="3"/>
  <c r="K92" i="3"/>
  <c r="K530" i="3"/>
  <c r="K837" i="10"/>
  <c r="K425" i="9"/>
  <c r="H89" i="6"/>
  <c r="L80" i="6"/>
  <c r="M80" i="6" s="1"/>
  <c r="L416" i="1"/>
  <c r="M416" i="1" s="1"/>
  <c r="K204" i="4"/>
  <c r="K160" i="4"/>
  <c r="K161" i="4"/>
  <c r="H481" i="5"/>
  <c r="L472" i="5"/>
  <c r="M472" i="5" s="1"/>
  <c r="M89" i="9"/>
  <c r="H593" i="6"/>
  <c r="L584" i="6"/>
  <c r="M584" i="6" s="1"/>
  <c r="K220" i="5"/>
  <c r="K225" i="5"/>
  <c r="L204" i="5"/>
  <c r="M204" i="5" s="1"/>
  <c r="K215" i="5"/>
  <c r="K216" i="9"/>
  <c r="K218" i="9" s="1"/>
  <c r="K642" i="4"/>
  <c r="K161" i="6"/>
  <c r="L161" i="6" s="1"/>
  <c r="K160" i="6"/>
  <c r="L160" i="6" s="1"/>
  <c r="M160" i="6" s="1"/>
  <c r="L159" i="6"/>
  <c r="M159" i="6" s="1"/>
  <c r="K372" i="4"/>
  <c r="F480" i="6"/>
  <c r="H480" i="6" s="1"/>
  <c r="K480" i="4"/>
  <c r="L480" i="4" s="1"/>
  <c r="M480" i="4" s="1"/>
  <c r="H171" i="7"/>
  <c r="H170" i="7"/>
  <c r="H172" i="7" s="1"/>
  <c r="K103" i="9"/>
  <c r="L92" i="9"/>
  <c r="M92" i="9" s="1"/>
  <c r="K108" i="9"/>
  <c r="K113" i="9"/>
  <c r="L201" i="8"/>
  <c r="M201" i="8" s="1"/>
  <c r="K204" i="8"/>
  <c r="M78" i="5"/>
  <c r="L480" i="10"/>
  <c r="M480" i="10" s="1"/>
  <c r="K221" i="9"/>
  <c r="K223" i="9" s="1"/>
  <c r="K609" i="6"/>
  <c r="K608" i="6"/>
  <c r="K826" i="8"/>
  <c r="L823" i="8"/>
  <c r="M823" i="8" s="1"/>
  <c r="H161" i="7"/>
  <c r="H160" i="7"/>
  <c r="M78" i="6"/>
  <c r="F471" i="10"/>
  <c r="H471" i="10" s="1"/>
  <c r="H472" i="10" s="1"/>
  <c r="H481" i="10" s="1"/>
  <c r="H484" i="10" s="1"/>
  <c r="K471" i="8"/>
  <c r="K701" i="4"/>
  <c r="K700" i="4"/>
  <c r="H527" i="5"/>
  <c r="L518" i="5"/>
  <c r="M518" i="5" s="1"/>
  <c r="K791" i="10"/>
  <c r="H89" i="5"/>
  <c r="L80" i="5"/>
  <c r="M80" i="5" s="1"/>
  <c r="L215" i="7"/>
  <c r="M215" i="7" s="1"/>
  <c r="K216" i="7"/>
  <c r="L216" i="7" s="1"/>
  <c r="M216" i="7" s="1"/>
  <c r="L777" i="8"/>
  <c r="M777" i="8" s="1"/>
  <c r="K780" i="8"/>
  <c r="K622" i="5"/>
  <c r="L619" i="5"/>
  <c r="M619" i="5" s="1"/>
  <c r="K701" i="6"/>
  <c r="L701" i="6" s="1"/>
  <c r="K700" i="6"/>
  <c r="L700" i="6" s="1"/>
  <c r="M700" i="6" s="1"/>
  <c r="L699" i="6"/>
  <c r="M699" i="6" s="1"/>
  <c r="K226" i="9"/>
  <c r="K228" i="9" s="1"/>
  <c r="K260" i="5"/>
  <c r="L257" i="5"/>
  <c r="M257" i="5" s="1"/>
  <c r="L276" i="10"/>
  <c r="M276" i="10" s="1"/>
  <c r="K277" i="10"/>
  <c r="L277" i="10" s="1"/>
  <c r="M277" i="10" s="1"/>
  <c r="K276" i="8"/>
  <c r="L260" i="8"/>
  <c r="M260" i="8" s="1"/>
  <c r="K281" i="8"/>
  <c r="K271" i="8"/>
  <c r="H823" i="10"/>
  <c r="L814" i="10"/>
  <c r="M814" i="10" s="1"/>
  <c r="K360" i="1"/>
  <c r="L359" i="1"/>
  <c r="M359" i="1" s="1"/>
  <c r="L472" i="1"/>
  <c r="M472" i="1" s="1"/>
  <c r="H165" i="7"/>
  <c r="H167" i="7" s="1"/>
  <c r="H166" i="7"/>
  <c r="K360" i="7"/>
  <c r="F415" i="8"/>
  <c r="H415" i="8" s="1"/>
  <c r="H416" i="8" s="1"/>
  <c r="K415" i="6"/>
  <c r="K528" i="6"/>
  <c r="L527" i="6"/>
  <c r="M527" i="6" s="1"/>
  <c r="K105" i="5"/>
  <c r="K104" i="5"/>
  <c r="K92" i="4"/>
  <c r="L201" i="6"/>
  <c r="M201" i="6" s="1"/>
  <c r="K204" i="6"/>
  <c r="K226" i="7"/>
  <c r="L226" i="7" s="1"/>
  <c r="M226" i="7" s="1"/>
  <c r="L225" i="7"/>
  <c r="M225" i="7" s="1"/>
  <c r="K746" i="6"/>
  <c r="L746" i="6" s="1"/>
  <c r="M746" i="6" s="1"/>
  <c r="K747" i="6"/>
  <c r="L747" i="6" s="1"/>
  <c r="L745" i="6"/>
  <c r="M745" i="6" s="1"/>
  <c r="K543" i="5"/>
  <c r="K542" i="5"/>
  <c r="H556" i="6"/>
  <c r="H557" i="6" s="1"/>
  <c r="H559" i="6" s="1"/>
  <c r="H561" i="6"/>
  <c r="H562" i="6" s="1"/>
  <c r="H564" i="6" s="1"/>
  <c r="H551" i="6"/>
  <c r="H552" i="6" s="1"/>
  <c r="H554" i="6" s="1"/>
  <c r="H551" i="8"/>
  <c r="H552" i="8" s="1"/>
  <c r="H554" i="8" s="1"/>
  <c r="H556" i="8"/>
  <c r="H557" i="8" s="1"/>
  <c r="H559" i="8" s="1"/>
  <c r="H561" i="8"/>
  <c r="H562" i="8" s="1"/>
  <c r="H564" i="8" s="1"/>
  <c r="K109" i="5"/>
  <c r="K111" i="5" s="1"/>
  <c r="K110" i="5"/>
  <c r="K497" i="7"/>
  <c r="L497" i="7" s="1"/>
  <c r="L495" i="7"/>
  <c r="M495" i="7" s="1"/>
  <c r="K496" i="7"/>
  <c r="L496" i="7" s="1"/>
  <c r="M496" i="7" s="1"/>
  <c r="L148" i="8"/>
  <c r="M148" i="8" s="1"/>
  <c r="K164" i="8"/>
  <c r="K169" i="8"/>
  <c r="K159" i="8"/>
  <c r="K484" i="3"/>
  <c r="H639" i="6"/>
  <c r="L630" i="6"/>
  <c r="M630" i="6" s="1"/>
  <c r="K747" i="4"/>
  <c r="K746" i="4"/>
  <c r="K495" i="9"/>
  <c r="L484" i="9"/>
  <c r="M484" i="9" s="1"/>
  <c r="L360" i="8"/>
  <c r="M360" i="8" s="1"/>
  <c r="K369" i="8"/>
  <c r="K416" i="3"/>
  <c r="L415" i="3"/>
  <c r="M415" i="3" s="1"/>
  <c r="K221" i="7"/>
  <c r="L221" i="7" s="1"/>
  <c r="M221" i="7" s="1"/>
  <c r="L220" i="7"/>
  <c r="M220" i="7" s="1"/>
  <c r="K260" i="3"/>
  <c r="K587" i="9"/>
  <c r="L103" i="7"/>
  <c r="K105" i="7"/>
  <c r="L105" i="7" s="1"/>
  <c r="K104" i="7"/>
  <c r="L104" i="7" s="1"/>
  <c r="M104" i="7" s="1"/>
  <c r="K416" i="5"/>
  <c r="F424" i="10"/>
  <c r="H424" i="10" s="1"/>
  <c r="L424" i="10" s="1"/>
  <c r="M424" i="10" s="1"/>
  <c r="K424" i="8"/>
  <c r="K472" i="10"/>
  <c r="K633" i="9"/>
  <c r="L472" i="2"/>
  <c r="M472" i="2" s="1"/>
  <c r="K528" i="8"/>
  <c r="L527" i="8"/>
  <c r="M527" i="8" s="1"/>
  <c r="K327" i="10"/>
  <c r="K337" i="10"/>
  <c r="K332" i="10"/>
  <c r="L316" i="10"/>
  <c r="M316" i="10" s="1"/>
  <c r="K148" i="7"/>
  <c r="L145" i="7"/>
  <c r="M145" i="7" s="1"/>
  <c r="K360" i="9"/>
  <c r="H204" i="9"/>
  <c r="L201" i="9"/>
  <c r="M201" i="9" s="1"/>
  <c r="H415" i="9"/>
  <c r="H415" i="5"/>
  <c r="H416" i="5" s="1"/>
  <c r="H425" i="5" s="1"/>
  <c r="H428" i="5" s="1"/>
  <c r="K114" i="5"/>
  <c r="K116" i="5" s="1"/>
  <c r="K115" i="5"/>
  <c r="L416" i="7"/>
  <c r="M416" i="7" s="1"/>
  <c r="K425" i="7"/>
  <c r="H551" i="10"/>
  <c r="H552" i="10" s="1"/>
  <c r="H554" i="10" s="1"/>
  <c r="H561" i="10"/>
  <c r="H562" i="10" s="1"/>
  <c r="H564" i="10" s="1"/>
  <c r="H556" i="10"/>
  <c r="H557" i="10" s="1"/>
  <c r="H559" i="10" s="1"/>
  <c r="K699" i="8"/>
  <c r="L688" i="8"/>
  <c r="M688" i="8" s="1"/>
  <c r="L607" i="8"/>
  <c r="M607" i="8" s="1"/>
  <c r="K608" i="8"/>
  <c r="L608" i="8" s="1"/>
  <c r="M608" i="8" s="1"/>
  <c r="K609" i="8"/>
  <c r="L609" i="8" s="1"/>
  <c r="L685" i="10"/>
  <c r="M685" i="10" s="1"/>
  <c r="K688" i="10"/>
  <c r="K655" i="6"/>
  <c r="K654" i="6"/>
  <c r="K622" i="3"/>
  <c r="K225" i="3"/>
  <c r="K220" i="3"/>
  <c r="K215" i="3"/>
  <c r="L731" i="10"/>
  <c r="M731" i="10" s="1"/>
  <c r="K734" i="10"/>
  <c r="L113" i="7"/>
  <c r="M113" i="7" s="1"/>
  <c r="K115" i="7"/>
  <c r="K114" i="7"/>
  <c r="L114" i="7" s="1"/>
  <c r="M114" i="7" s="1"/>
  <c r="H444" i="7"/>
  <c r="H445" i="7" s="1"/>
  <c r="H447" i="7" s="1"/>
  <c r="H439" i="7"/>
  <c r="H440" i="7" s="1"/>
  <c r="H442" i="7" s="1"/>
  <c r="H449" i="7"/>
  <c r="H450" i="7" s="1"/>
  <c r="H452" i="7" s="1"/>
  <c r="K826" i="4"/>
  <c r="K281" i="7"/>
  <c r="L260" i="7"/>
  <c r="M260" i="7" s="1"/>
  <c r="K276" i="7"/>
  <c r="K271" i="7"/>
  <c r="K622" i="7"/>
  <c r="L619" i="7"/>
  <c r="M619" i="7" s="1"/>
  <c r="K110" i="8"/>
  <c r="L108" i="8"/>
  <c r="M108" i="8" s="1"/>
  <c r="K109" i="8"/>
  <c r="L109" i="8" s="1"/>
  <c r="M109" i="8" s="1"/>
  <c r="H161" i="5"/>
  <c r="H160" i="5"/>
  <c r="K745" i="8"/>
  <c r="L734" i="8"/>
  <c r="M734" i="8" s="1"/>
  <c r="H257" i="9"/>
  <c r="L248" i="9"/>
  <c r="M248" i="9" s="1"/>
  <c r="K543" i="7"/>
  <c r="L543" i="7" s="1"/>
  <c r="L541" i="7"/>
  <c r="M541" i="7" s="1"/>
  <c r="K542" i="7"/>
  <c r="L542" i="7" s="1"/>
  <c r="M542" i="7" s="1"/>
  <c r="K110" i="7"/>
  <c r="K109" i="7"/>
  <c r="L109" i="7" s="1"/>
  <c r="M109" i="7" s="1"/>
  <c r="L108" i="7"/>
  <c r="M108" i="7" s="1"/>
  <c r="K165" i="6"/>
  <c r="L165" i="6" s="1"/>
  <c r="M165" i="6" s="1"/>
  <c r="K166" i="6"/>
  <c r="L164" i="6"/>
  <c r="M164" i="6" s="1"/>
  <c r="K576" i="7"/>
  <c r="L573" i="7"/>
  <c r="M573" i="7" s="1"/>
  <c r="K316" i="4"/>
  <c r="K576" i="3"/>
  <c r="L777" i="6"/>
  <c r="M777" i="6" s="1"/>
  <c r="K780" i="6"/>
  <c r="H227" i="8"/>
  <c r="H226" i="8"/>
  <c r="H228" i="8" s="1"/>
  <c r="L103" i="8"/>
  <c r="K104" i="8"/>
  <c r="L104" i="8" s="1"/>
  <c r="M104" i="8" s="1"/>
  <c r="K105" i="8"/>
  <c r="L105" i="8" s="1"/>
  <c r="K105" i="6"/>
  <c r="K104" i="6"/>
  <c r="H165" i="5"/>
  <c r="H167" i="5" s="1"/>
  <c r="H166" i="5"/>
  <c r="L642" i="10"/>
  <c r="M642" i="10" s="1"/>
  <c r="K653" i="10"/>
  <c r="L260" i="6"/>
  <c r="M260" i="6" s="1"/>
  <c r="K276" i="6"/>
  <c r="K271" i="6"/>
  <c r="K281" i="6"/>
  <c r="L530" i="9"/>
  <c r="M530" i="9" s="1"/>
  <c r="K541" i="9"/>
  <c r="M89" i="10"/>
  <c r="H518" i="3"/>
  <c r="L516" i="3"/>
  <c r="M516" i="3" s="1"/>
  <c r="L518" i="1"/>
  <c r="M518" i="1" s="1"/>
  <c r="K159" i="9"/>
  <c r="K164" i="9"/>
  <c r="K169" i="9"/>
  <c r="H201" i="10"/>
  <c r="L192" i="10"/>
  <c r="M192" i="10" s="1"/>
  <c r="K537" i="10"/>
  <c r="L528" i="10"/>
  <c r="M528" i="10" s="1"/>
  <c r="H226" i="6"/>
  <c r="H228" i="6" s="1"/>
  <c r="H227" i="6"/>
  <c r="K276" i="4"/>
  <c r="K281" i="4"/>
  <c r="K271" i="4"/>
  <c r="H221" i="8"/>
  <c r="H223" i="8" s="1"/>
  <c r="H222" i="8"/>
  <c r="K114" i="8"/>
  <c r="L114" i="8" s="1"/>
  <c r="M114" i="8" s="1"/>
  <c r="L113" i="8"/>
  <c r="M113" i="8" s="1"/>
  <c r="K115" i="8"/>
  <c r="K109" i="6"/>
  <c r="K111" i="6" s="1"/>
  <c r="K110" i="6"/>
  <c r="H171" i="5"/>
  <c r="H170" i="5"/>
  <c r="H172" i="5" s="1"/>
  <c r="K826" i="6"/>
  <c r="L823" i="6"/>
  <c r="M823" i="6" s="1"/>
  <c r="L653" i="8"/>
  <c r="M653" i="8" s="1"/>
  <c r="K654" i="8"/>
  <c r="L654" i="8" s="1"/>
  <c r="M654" i="8" s="1"/>
  <c r="K655" i="8"/>
  <c r="L655" i="8" s="1"/>
  <c r="K276" i="9"/>
  <c r="K281" i="9"/>
  <c r="K271" i="9"/>
  <c r="K148" i="5"/>
  <c r="L145" i="5"/>
  <c r="M145" i="5" s="1"/>
  <c r="M78" i="1"/>
  <c r="H777" i="10"/>
  <c r="L768" i="10"/>
  <c r="M768" i="10" s="1"/>
  <c r="K416" i="2"/>
  <c r="L415" i="2"/>
  <c r="M415" i="2" s="1"/>
  <c r="H369" i="10"/>
  <c r="L360" i="10"/>
  <c r="M360" i="10" s="1"/>
  <c r="K384" i="10"/>
  <c r="K386" i="10" s="1"/>
  <c r="F471" i="8"/>
  <c r="H471" i="8" s="1"/>
  <c r="H472" i="8" s="1"/>
  <c r="H481" i="8" s="1"/>
  <c r="H484" i="8" s="1"/>
  <c r="K471" i="6"/>
  <c r="K389" i="10"/>
  <c r="K391" i="10" s="1"/>
  <c r="K148" i="3"/>
  <c r="K780" i="4"/>
  <c r="L424" i="4"/>
  <c r="M424" i="4" s="1"/>
  <c r="H222" i="6"/>
  <c r="H221" i="6"/>
  <c r="H223" i="6" s="1"/>
  <c r="H136" i="9"/>
  <c r="L135" i="9"/>
  <c r="M135" i="9" s="1"/>
  <c r="H217" i="8"/>
  <c r="H216" i="8"/>
  <c r="M92" i="8"/>
  <c r="K114" i="6"/>
  <c r="K116" i="6" s="1"/>
  <c r="K115" i="6"/>
  <c r="K596" i="4"/>
  <c r="L471" i="4"/>
  <c r="M471" i="4" s="1"/>
  <c r="K472" i="4"/>
  <c r="K394" i="10"/>
  <c r="K396" i="10" s="1"/>
  <c r="L145" i="10"/>
  <c r="M145" i="10" s="1"/>
  <c r="K148" i="10"/>
  <c r="K359" i="3"/>
  <c r="F359" i="5"/>
  <c r="F359" i="7"/>
  <c r="H359" i="7" s="1"/>
  <c r="H360" i="7" s="1"/>
  <c r="H369" i="7" s="1"/>
  <c r="H372" i="7" s="1"/>
  <c r="K359" i="5"/>
  <c r="K497" i="5"/>
  <c r="K496" i="5"/>
  <c r="M78" i="4"/>
  <c r="H216" i="6"/>
  <c r="H217" i="6"/>
  <c r="H564" i="9"/>
  <c r="L563" i="9"/>
  <c r="M563" i="9" s="1"/>
  <c r="K103" i="10"/>
  <c r="L92" i="10"/>
  <c r="K113" i="10"/>
  <c r="K108" i="10"/>
  <c r="H472" i="3"/>
  <c r="L470" i="3"/>
  <c r="M470" i="3" s="1"/>
  <c r="L360" i="6"/>
  <c r="M360" i="6" s="1"/>
  <c r="K369" i="6"/>
  <c r="L271" i="10"/>
  <c r="M271" i="10" s="1"/>
  <c r="K272" i="10"/>
  <c r="L272" i="10" s="1"/>
  <c r="M272" i="10" s="1"/>
  <c r="K316" i="8"/>
  <c r="L313" i="8"/>
  <c r="M313" i="8" s="1"/>
  <c r="K303" i="7"/>
  <c r="H415" i="4"/>
  <c r="H416" i="4" s="1"/>
  <c r="K303" i="1"/>
  <c r="K303" i="9"/>
  <c r="K415" i="10"/>
  <c r="H359" i="3"/>
  <c r="H360" i="3" s="1"/>
  <c r="K610" i="6" l="1"/>
  <c r="K656" i="6"/>
  <c r="K610" i="8"/>
  <c r="L610" i="8" s="1"/>
  <c r="M610" i="8" s="1"/>
  <c r="K167" i="6"/>
  <c r="L167" i="6" s="1"/>
  <c r="M167" i="6" s="1"/>
  <c r="K498" i="7"/>
  <c r="L498" i="7" s="1"/>
  <c r="M498" i="7" s="1"/>
  <c r="K228" i="7"/>
  <c r="L228" i="7" s="1"/>
  <c r="M228" i="7" s="1"/>
  <c r="K274" i="10"/>
  <c r="L274" i="10" s="1"/>
  <c r="M274" i="10" s="1"/>
  <c r="K284" i="10"/>
  <c r="L284" i="10" s="1"/>
  <c r="M284" i="10" s="1"/>
  <c r="K106" i="5"/>
  <c r="K702" i="4"/>
  <c r="K279" i="10"/>
  <c r="L279" i="10" s="1"/>
  <c r="M279" i="10" s="1"/>
  <c r="H162" i="7"/>
  <c r="L415" i="5"/>
  <c r="M415" i="5" s="1"/>
  <c r="H218" i="6"/>
  <c r="K106" i="6"/>
  <c r="H162" i="5"/>
  <c r="K106" i="7"/>
  <c r="L106" i="7" s="1"/>
  <c r="M106" i="7" s="1"/>
  <c r="K162" i="4"/>
  <c r="L471" i="10"/>
  <c r="M471" i="10" s="1"/>
  <c r="K656" i="8"/>
  <c r="L656" i="8" s="1"/>
  <c r="M656" i="8" s="1"/>
  <c r="K111" i="7"/>
  <c r="L111" i="7" s="1"/>
  <c r="M111" i="7" s="1"/>
  <c r="H218" i="8"/>
  <c r="K116" i="7"/>
  <c r="L116" i="7" s="1"/>
  <c r="M116" i="7" s="1"/>
  <c r="K748" i="4"/>
  <c r="K702" i="6"/>
  <c r="L702" i="6" s="1"/>
  <c r="M702" i="6" s="1"/>
  <c r="K172" i="6"/>
  <c r="L172" i="6" s="1"/>
  <c r="M172" i="6" s="1"/>
  <c r="H505" i="10"/>
  <c r="H495" i="10"/>
  <c r="H500" i="10"/>
  <c r="K277" i="9"/>
  <c r="K279" i="9" s="1"/>
  <c r="K481" i="4"/>
  <c r="L472" i="4"/>
  <c r="M472" i="4" s="1"/>
  <c r="L416" i="2"/>
  <c r="M416" i="2" s="1"/>
  <c r="K543" i="9"/>
  <c r="L543" i="9" s="1"/>
  <c r="L541" i="9"/>
  <c r="M541" i="9" s="1"/>
  <c r="K542" i="9"/>
  <c r="L542" i="9" s="1"/>
  <c r="M542" i="9" s="1"/>
  <c r="K633" i="7"/>
  <c r="L622" i="7"/>
  <c r="M622" i="7" s="1"/>
  <c r="L472" i="10"/>
  <c r="M472" i="10" s="1"/>
  <c r="K481" i="10"/>
  <c r="F415" i="10"/>
  <c r="H415" i="10" s="1"/>
  <c r="H416" i="10" s="1"/>
  <c r="H425" i="10" s="1"/>
  <c r="H428" i="10" s="1"/>
  <c r="K415" i="8"/>
  <c r="K304" i="7"/>
  <c r="K360" i="5"/>
  <c r="K540" i="10"/>
  <c r="L537" i="10"/>
  <c r="M537" i="10" s="1"/>
  <c r="K106" i="8"/>
  <c r="L106" i="8" s="1"/>
  <c r="K428" i="7"/>
  <c r="L425" i="7"/>
  <c r="M425" i="7" s="1"/>
  <c r="K169" i="7"/>
  <c r="L148" i="7"/>
  <c r="M148" i="7" s="1"/>
  <c r="K164" i="7"/>
  <c r="K159" i="7"/>
  <c r="K223" i="7"/>
  <c r="L223" i="7" s="1"/>
  <c r="M223" i="7" s="1"/>
  <c r="L360" i="1"/>
  <c r="M360" i="1" s="1"/>
  <c r="K388" i="4"/>
  <c r="K393" i="4"/>
  <c r="K383" i="4"/>
  <c r="L225" i="5"/>
  <c r="M225" i="5" s="1"/>
  <c r="K226" i="5"/>
  <c r="L226" i="5" s="1"/>
  <c r="M226" i="5" s="1"/>
  <c r="L607" i="10"/>
  <c r="M607" i="10" s="1"/>
  <c r="K608" i="10"/>
  <c r="L608" i="10" s="1"/>
  <c r="M608" i="10" s="1"/>
  <c r="K609" i="10"/>
  <c r="L609" i="10" s="1"/>
  <c r="K537" i="6"/>
  <c r="L528" i="6"/>
  <c r="M528" i="6" s="1"/>
  <c r="H388" i="7"/>
  <c r="H383" i="7"/>
  <c r="H393" i="7"/>
  <c r="K791" i="4"/>
  <c r="K164" i="5"/>
  <c r="L148" i="5"/>
  <c r="M148" i="5" s="1"/>
  <c r="K159" i="5"/>
  <c r="K169" i="5"/>
  <c r="L281" i="6"/>
  <c r="M281" i="6" s="1"/>
  <c r="K282" i="6"/>
  <c r="L282" i="6" s="1"/>
  <c r="M282" i="6" s="1"/>
  <c r="H92" i="5"/>
  <c r="L89" i="5"/>
  <c r="K162" i="6"/>
  <c r="L162" i="6" s="1"/>
  <c r="M162" i="6" s="1"/>
  <c r="L220" i="5"/>
  <c r="M220" i="5" s="1"/>
  <c r="K221" i="5"/>
  <c r="L221" i="5" s="1"/>
  <c r="M221" i="5" s="1"/>
  <c r="K103" i="3"/>
  <c r="K113" i="3"/>
  <c r="K108" i="3"/>
  <c r="K277" i="7"/>
  <c r="L277" i="7" s="1"/>
  <c r="M277" i="7" s="1"/>
  <c r="L276" i="7"/>
  <c r="M276" i="7" s="1"/>
  <c r="K304" i="1"/>
  <c r="L303" i="1"/>
  <c r="M303" i="1" s="1"/>
  <c r="F303" i="7"/>
  <c r="H303" i="7" s="1"/>
  <c r="H304" i="7" s="1"/>
  <c r="H313" i="7" s="1"/>
  <c r="H316" i="7" s="1"/>
  <c r="K303" i="5"/>
  <c r="L369" i="6"/>
  <c r="M369" i="6" s="1"/>
  <c r="K372" i="6"/>
  <c r="H359" i="9"/>
  <c r="H359" i="5"/>
  <c r="H360" i="5" s="1"/>
  <c r="H369" i="5" s="1"/>
  <c r="H372" i="5" s="1"/>
  <c r="K607" i="4"/>
  <c r="H780" i="10"/>
  <c r="L777" i="10"/>
  <c r="M777" i="10" s="1"/>
  <c r="K272" i="9"/>
  <c r="H204" i="10"/>
  <c r="L201" i="10"/>
  <c r="M201" i="10" s="1"/>
  <c r="L271" i="6"/>
  <c r="M271" i="6" s="1"/>
  <c r="K272" i="6"/>
  <c r="L272" i="6" s="1"/>
  <c r="M272" i="6" s="1"/>
  <c r="L332" i="10"/>
  <c r="M332" i="10" s="1"/>
  <c r="K333" i="10"/>
  <c r="L333" i="10" s="1"/>
  <c r="M333" i="10" s="1"/>
  <c r="K748" i="6"/>
  <c r="L748" i="6" s="1"/>
  <c r="M748" i="6" s="1"/>
  <c r="H826" i="10"/>
  <c r="L823" i="10"/>
  <c r="M823" i="10" s="1"/>
  <c r="K472" i="8"/>
  <c r="L471" i="8"/>
  <c r="M471" i="8" s="1"/>
  <c r="K220" i="4"/>
  <c r="K225" i="4"/>
  <c r="K215" i="4"/>
  <c r="H619" i="9"/>
  <c r="L610" i="9"/>
  <c r="M610" i="9" s="1"/>
  <c r="L528" i="4"/>
  <c r="M528" i="4" s="1"/>
  <c r="K537" i="4"/>
  <c r="L359" i="3"/>
  <c r="M359" i="3" s="1"/>
  <c r="K360" i="3"/>
  <c r="K169" i="3"/>
  <c r="K164" i="3"/>
  <c r="K159" i="3"/>
  <c r="K282" i="9"/>
  <c r="K116" i="8"/>
  <c r="L116" i="8" s="1"/>
  <c r="M116" i="8" s="1"/>
  <c r="L276" i="6"/>
  <c r="M276" i="6" s="1"/>
  <c r="K277" i="6"/>
  <c r="L277" i="6" s="1"/>
  <c r="M277" i="6" s="1"/>
  <c r="M103" i="8"/>
  <c r="L745" i="8"/>
  <c r="M745" i="8" s="1"/>
  <c r="K746" i="8"/>
  <c r="L746" i="8" s="1"/>
  <c r="M746" i="8" s="1"/>
  <c r="K747" i="8"/>
  <c r="L747" i="8" s="1"/>
  <c r="K272" i="7"/>
  <c r="L272" i="7" s="1"/>
  <c r="M272" i="7" s="1"/>
  <c r="L271" i="7"/>
  <c r="M271" i="7" s="1"/>
  <c r="K745" i="10"/>
  <c r="L734" i="10"/>
  <c r="M734" i="10" s="1"/>
  <c r="L688" i="10"/>
  <c r="M688" i="10" s="1"/>
  <c r="K699" i="10"/>
  <c r="K338" i="10"/>
  <c r="L338" i="10" s="1"/>
  <c r="M338" i="10" s="1"/>
  <c r="L337" i="10"/>
  <c r="M337" i="10" s="1"/>
  <c r="K425" i="5"/>
  <c r="L416" i="5"/>
  <c r="M416" i="5" s="1"/>
  <c r="K272" i="8"/>
  <c r="L272" i="8" s="1"/>
  <c r="M272" i="8" s="1"/>
  <c r="L271" i="8"/>
  <c r="M271" i="8" s="1"/>
  <c r="K792" i="10"/>
  <c r="K793" i="10"/>
  <c r="H596" i="6"/>
  <c r="L593" i="6"/>
  <c r="M593" i="6" s="1"/>
  <c r="K327" i="6"/>
  <c r="L316" i="6"/>
  <c r="M316" i="6" s="1"/>
  <c r="K332" i="6"/>
  <c r="K337" i="6"/>
  <c r="K170" i="9"/>
  <c r="K172" i="9" s="1"/>
  <c r="K171" i="9"/>
  <c r="K655" i="10"/>
  <c r="L655" i="10" s="1"/>
  <c r="L653" i="10"/>
  <c r="M653" i="10" s="1"/>
  <c r="K654" i="10"/>
  <c r="L654" i="10" s="1"/>
  <c r="M654" i="10" s="1"/>
  <c r="K172" i="4"/>
  <c r="K110" i="10"/>
  <c r="L108" i="10"/>
  <c r="M108" i="10" s="1"/>
  <c r="K109" i="10"/>
  <c r="L109" i="10" s="1"/>
  <c r="M109" i="10" s="1"/>
  <c r="K160" i="9"/>
  <c r="K161" i="9"/>
  <c r="L518" i="3"/>
  <c r="M518" i="3" s="1"/>
  <c r="L780" i="6"/>
  <c r="M780" i="6" s="1"/>
  <c r="K791" i="6"/>
  <c r="L281" i="7"/>
  <c r="M281" i="7" s="1"/>
  <c r="K282" i="7"/>
  <c r="L282" i="7" s="1"/>
  <c r="M282" i="7" s="1"/>
  <c r="K216" i="3"/>
  <c r="K537" i="8"/>
  <c r="L528" i="8"/>
  <c r="M528" i="8" s="1"/>
  <c r="L369" i="8"/>
  <c r="M369" i="8" s="1"/>
  <c r="K372" i="8"/>
  <c r="K495" i="3"/>
  <c r="K416" i="6"/>
  <c r="K277" i="8"/>
  <c r="L277" i="8" s="1"/>
  <c r="M277" i="8" s="1"/>
  <c r="L276" i="8"/>
  <c r="M276" i="8" s="1"/>
  <c r="L622" i="5"/>
  <c r="M622" i="5" s="1"/>
  <c r="K633" i="5"/>
  <c r="H92" i="6"/>
  <c r="L89" i="6"/>
  <c r="M89" i="6" s="1"/>
  <c r="L416" i="3"/>
  <c r="M416" i="3" s="1"/>
  <c r="K425" i="3"/>
  <c r="L471" i="6"/>
  <c r="M471" i="6" s="1"/>
  <c r="K472" i="6"/>
  <c r="K221" i="3"/>
  <c r="K791" i="8"/>
  <c r="L780" i="8"/>
  <c r="M780" i="8" s="1"/>
  <c r="K114" i="9"/>
  <c r="L114" i="9" s="1"/>
  <c r="M114" i="9" s="1"/>
  <c r="K115" i="9"/>
  <c r="L113" i="9"/>
  <c r="M113" i="9" s="1"/>
  <c r="K428" i="9"/>
  <c r="K167" i="4"/>
  <c r="K587" i="5"/>
  <c r="L576" i="5"/>
  <c r="M576" i="5" s="1"/>
  <c r="H530" i="5"/>
  <c r="L527" i="5"/>
  <c r="M527" i="5" s="1"/>
  <c r="K115" i="10"/>
  <c r="K114" i="10"/>
  <c r="L114" i="10" s="1"/>
  <c r="M114" i="10" s="1"/>
  <c r="L113" i="10"/>
  <c r="M113" i="10" s="1"/>
  <c r="F415" i="6"/>
  <c r="H415" i="6" s="1"/>
  <c r="H416" i="6" s="1"/>
  <c r="H425" i="6" s="1"/>
  <c r="H428" i="6" s="1"/>
  <c r="K415" i="4"/>
  <c r="M92" i="10"/>
  <c r="K164" i="10"/>
  <c r="L148" i="10"/>
  <c r="M148" i="10" s="1"/>
  <c r="K169" i="10"/>
  <c r="K159" i="10"/>
  <c r="H500" i="8"/>
  <c r="H505" i="8"/>
  <c r="H495" i="8"/>
  <c r="K544" i="7"/>
  <c r="L544" i="7" s="1"/>
  <c r="M544" i="7" s="1"/>
  <c r="K111" i="8"/>
  <c r="L111" i="8" s="1"/>
  <c r="M111" i="8" s="1"/>
  <c r="K837" i="4"/>
  <c r="K226" i="3"/>
  <c r="M103" i="7"/>
  <c r="L360" i="7"/>
  <c r="M360" i="7" s="1"/>
  <c r="K369" i="7"/>
  <c r="K110" i="9"/>
  <c r="K109" i="9"/>
  <c r="L109" i="9" s="1"/>
  <c r="M109" i="9" s="1"/>
  <c r="L108" i="9"/>
  <c r="M108" i="9" s="1"/>
  <c r="M78" i="3"/>
  <c r="F303" i="5"/>
  <c r="K303" i="3"/>
  <c r="K105" i="10"/>
  <c r="L105" i="10" s="1"/>
  <c r="L103" i="10"/>
  <c r="K104" i="10"/>
  <c r="L104" i="10" s="1"/>
  <c r="M104" i="10" s="1"/>
  <c r="K587" i="3"/>
  <c r="H449" i="5"/>
  <c r="H450" i="5" s="1"/>
  <c r="H452" i="5" s="1"/>
  <c r="H444" i="5"/>
  <c r="H445" i="5" s="1"/>
  <c r="H447" i="5" s="1"/>
  <c r="H439" i="5"/>
  <c r="H440" i="5" s="1"/>
  <c r="H442" i="5" s="1"/>
  <c r="L359" i="7"/>
  <c r="M359" i="7" s="1"/>
  <c r="L826" i="8"/>
  <c r="M826" i="8" s="1"/>
  <c r="K837" i="8"/>
  <c r="K838" i="10"/>
  <c r="K839" i="10"/>
  <c r="L80" i="3"/>
  <c r="M80" i="3" s="1"/>
  <c r="K272" i="4"/>
  <c r="K633" i="3"/>
  <c r="H416" i="9"/>
  <c r="L415" i="9"/>
  <c r="M415" i="9" s="1"/>
  <c r="K589" i="9"/>
  <c r="K588" i="9"/>
  <c r="L159" i="8"/>
  <c r="M159" i="8" s="1"/>
  <c r="K160" i="8"/>
  <c r="L160" i="8" s="1"/>
  <c r="M160" i="8" s="1"/>
  <c r="K161" i="8"/>
  <c r="L161" i="8" s="1"/>
  <c r="L103" i="9"/>
  <c r="K105" i="9"/>
  <c r="L105" i="9" s="1"/>
  <c r="K104" i="9"/>
  <c r="L104" i="9" s="1"/>
  <c r="M104" i="9" s="1"/>
  <c r="K653" i="4"/>
  <c r="K217" i="10"/>
  <c r="K216" i="10"/>
  <c r="K165" i="9"/>
  <c r="K167" i="9" s="1"/>
  <c r="K166" i="9"/>
  <c r="K215" i="8"/>
  <c r="K225" i="8"/>
  <c r="K220" i="8"/>
  <c r="L204" i="8"/>
  <c r="M204" i="8" s="1"/>
  <c r="H573" i="9"/>
  <c r="L564" i="9"/>
  <c r="M564" i="9" s="1"/>
  <c r="H145" i="9"/>
  <c r="L136" i="9"/>
  <c r="M136" i="9" s="1"/>
  <c r="K837" i="6"/>
  <c r="L826" i="6"/>
  <c r="M826" i="6" s="1"/>
  <c r="K282" i="4"/>
  <c r="K327" i="4"/>
  <c r="K337" i="4"/>
  <c r="K332" i="4"/>
  <c r="L169" i="8"/>
  <c r="M169" i="8" s="1"/>
  <c r="K170" i="8"/>
  <c r="L170" i="8" s="1"/>
  <c r="M170" i="8" s="1"/>
  <c r="K171" i="8"/>
  <c r="K225" i="6"/>
  <c r="K215" i="6"/>
  <c r="K220" i="6"/>
  <c r="L204" i="6"/>
  <c r="M204" i="6" s="1"/>
  <c r="K281" i="5"/>
  <c r="K271" i="5"/>
  <c r="K276" i="5"/>
  <c r="L260" i="5"/>
  <c r="M260" i="5" s="1"/>
  <c r="H484" i="5"/>
  <c r="L481" i="5"/>
  <c r="M481" i="5" s="1"/>
  <c r="K222" i="10"/>
  <c r="K221" i="10"/>
  <c r="K223" i="10" s="1"/>
  <c r="K328" i="10"/>
  <c r="L328" i="10" s="1"/>
  <c r="M328" i="10" s="1"/>
  <c r="L327" i="10"/>
  <c r="M327" i="10" s="1"/>
  <c r="H642" i="6"/>
  <c r="L639" i="6"/>
  <c r="M639" i="6" s="1"/>
  <c r="K282" i="8"/>
  <c r="L282" i="8" s="1"/>
  <c r="M282" i="8" s="1"/>
  <c r="L281" i="8"/>
  <c r="M281" i="8" s="1"/>
  <c r="L472" i="3"/>
  <c r="M472" i="3" s="1"/>
  <c r="K277" i="4"/>
  <c r="L699" i="8"/>
  <c r="M699" i="8" s="1"/>
  <c r="K701" i="8"/>
  <c r="L701" i="8" s="1"/>
  <c r="K700" i="8"/>
  <c r="L700" i="8" s="1"/>
  <c r="M700" i="8" s="1"/>
  <c r="H225" i="9"/>
  <c r="H215" i="9"/>
  <c r="H220" i="9"/>
  <c r="L204" i="9"/>
  <c r="M204" i="9" s="1"/>
  <c r="L164" i="8"/>
  <c r="M164" i="8" s="1"/>
  <c r="K166" i="8"/>
  <c r="K165" i="8"/>
  <c r="L165" i="8" s="1"/>
  <c r="M165" i="8" s="1"/>
  <c r="K226" i="10"/>
  <c r="K228" i="10" s="1"/>
  <c r="K227" i="10"/>
  <c r="K498" i="5"/>
  <c r="K416" i="10"/>
  <c r="L415" i="10"/>
  <c r="M415" i="10" s="1"/>
  <c r="H372" i="10"/>
  <c r="L369" i="10"/>
  <c r="M369" i="10" s="1"/>
  <c r="K587" i="7"/>
  <c r="L576" i="7"/>
  <c r="M576" i="7" s="1"/>
  <c r="H260" i="9"/>
  <c r="L257" i="9"/>
  <c r="M257" i="9" s="1"/>
  <c r="K369" i="9"/>
  <c r="K634" i="9"/>
  <c r="K635" i="9"/>
  <c r="K276" i="3"/>
  <c r="K281" i="3"/>
  <c r="K271" i="3"/>
  <c r="K496" i="9"/>
  <c r="L496" i="9" s="1"/>
  <c r="M496" i="9" s="1"/>
  <c r="L495" i="9"/>
  <c r="M495" i="9" s="1"/>
  <c r="K497" i="9"/>
  <c r="L497" i="9" s="1"/>
  <c r="K544" i="5"/>
  <c r="K218" i="7"/>
  <c r="L218" i="7" s="1"/>
  <c r="M218" i="7" s="1"/>
  <c r="K304" i="9"/>
  <c r="F424" i="8"/>
  <c r="H424" i="8" s="1"/>
  <c r="L424" i="8" s="1"/>
  <c r="M424" i="8" s="1"/>
  <c r="K424" i="6"/>
  <c r="L424" i="6" s="1"/>
  <c r="M424" i="6" s="1"/>
  <c r="K337" i="8"/>
  <c r="K327" i="8"/>
  <c r="L316" i="8"/>
  <c r="M316" i="8" s="1"/>
  <c r="K332" i="8"/>
  <c r="K113" i="4"/>
  <c r="K103" i="4"/>
  <c r="K108" i="4"/>
  <c r="H481" i="6"/>
  <c r="H484" i="6" s="1"/>
  <c r="L480" i="6"/>
  <c r="M480" i="6" s="1"/>
  <c r="L215" i="5"/>
  <c r="M215" i="5" s="1"/>
  <c r="K216" i="5"/>
  <c r="L216" i="5" s="1"/>
  <c r="M216" i="5" s="1"/>
  <c r="K541" i="3"/>
  <c r="H303" i="3"/>
  <c r="H304" i="3" s="1"/>
  <c r="K284" i="8" l="1"/>
  <c r="L284" i="8" s="1"/>
  <c r="M284" i="8" s="1"/>
  <c r="K794" i="10"/>
  <c r="K656" i="10"/>
  <c r="L656" i="10" s="1"/>
  <c r="M656" i="10" s="1"/>
  <c r="K218" i="10"/>
  <c r="K335" i="10"/>
  <c r="L335" i="10" s="1"/>
  <c r="M335" i="10" s="1"/>
  <c r="K279" i="8"/>
  <c r="L279" i="8" s="1"/>
  <c r="M279" i="8" s="1"/>
  <c r="K274" i="8"/>
  <c r="L274" i="8" s="1"/>
  <c r="M274" i="8" s="1"/>
  <c r="K223" i="5"/>
  <c r="L223" i="5" s="1"/>
  <c r="M223" i="5" s="1"/>
  <c r="K840" i="10"/>
  <c r="K284" i="6"/>
  <c r="L284" i="6" s="1"/>
  <c r="M284" i="6" s="1"/>
  <c r="K111" i="9"/>
  <c r="L111" i="9" s="1"/>
  <c r="M111" i="9" s="1"/>
  <c r="K279" i="7"/>
  <c r="L279" i="7" s="1"/>
  <c r="M279" i="7" s="1"/>
  <c r="K162" i="9"/>
  <c r="K544" i="9"/>
  <c r="L544" i="9" s="1"/>
  <c r="M544" i="9" s="1"/>
  <c r="K228" i="5"/>
  <c r="L228" i="5" s="1"/>
  <c r="M228" i="5" s="1"/>
  <c r="K748" i="8"/>
  <c r="L748" i="8" s="1"/>
  <c r="M748" i="8" s="1"/>
  <c r="K274" i="6"/>
  <c r="L274" i="6" s="1"/>
  <c r="M274" i="6" s="1"/>
  <c r="K106" i="10"/>
  <c r="L106" i="10" s="1"/>
  <c r="M106" i="10" s="1"/>
  <c r="L359" i="5"/>
  <c r="M359" i="5" s="1"/>
  <c r="K279" i="6"/>
  <c r="L279" i="6" s="1"/>
  <c r="M279" i="6" s="1"/>
  <c r="K172" i="8"/>
  <c r="L172" i="8" s="1"/>
  <c r="M172" i="8" s="1"/>
  <c r="K590" i="9"/>
  <c r="K340" i="10"/>
  <c r="L340" i="10" s="1"/>
  <c r="M340" i="10" s="1"/>
  <c r="L169" i="10"/>
  <c r="M169" i="10" s="1"/>
  <c r="K170" i="10"/>
  <c r="L170" i="10" s="1"/>
  <c r="M170" i="10" s="1"/>
  <c r="K171" i="10"/>
  <c r="K166" i="5"/>
  <c r="K165" i="5"/>
  <c r="L165" i="5" s="1"/>
  <c r="M165" i="5" s="1"/>
  <c r="L164" i="5"/>
  <c r="M164" i="5" s="1"/>
  <c r="L481" i="10"/>
  <c r="M481" i="10" s="1"/>
  <c r="K484" i="10"/>
  <c r="K162" i="8"/>
  <c r="L162" i="8" s="1"/>
  <c r="K372" i="7"/>
  <c r="L369" i="7"/>
  <c r="M369" i="7" s="1"/>
  <c r="K228" i="3"/>
  <c r="H541" i="5"/>
  <c r="L530" i="5"/>
  <c r="M530" i="5" s="1"/>
  <c r="H108" i="6"/>
  <c r="H103" i="6"/>
  <c r="H113" i="6"/>
  <c r="L92" i="6"/>
  <c r="H607" i="6"/>
  <c r="L596" i="6"/>
  <c r="M596" i="6" s="1"/>
  <c r="K428" i="5"/>
  <c r="L425" i="5"/>
  <c r="M425" i="5" s="1"/>
  <c r="K110" i="3"/>
  <c r="K109" i="3"/>
  <c r="M89" i="5"/>
  <c r="K171" i="7"/>
  <c r="L169" i="7"/>
  <c r="M169" i="7" s="1"/>
  <c r="K170" i="7"/>
  <c r="L170" i="7" s="1"/>
  <c r="M170" i="7" s="1"/>
  <c r="L304" i="7"/>
  <c r="M304" i="7" s="1"/>
  <c r="K313" i="7"/>
  <c r="K372" i="9"/>
  <c r="K284" i="4"/>
  <c r="K165" i="10"/>
  <c r="L165" i="10" s="1"/>
  <c r="M165" i="10" s="1"/>
  <c r="L164" i="10"/>
  <c r="M164" i="10" s="1"/>
  <c r="K166" i="10"/>
  <c r="K497" i="3"/>
  <c r="K496" i="3"/>
  <c r="K160" i="3"/>
  <c r="K161" i="3"/>
  <c r="H791" i="10"/>
  <c r="L780" i="10"/>
  <c r="M780" i="10" s="1"/>
  <c r="K114" i="3"/>
  <c r="K116" i="3" s="1"/>
  <c r="K115" i="3"/>
  <c r="H108" i="5"/>
  <c r="H113" i="5"/>
  <c r="H103" i="5"/>
  <c r="L92" i="5"/>
  <c r="M92" i="5" s="1"/>
  <c r="K793" i="4"/>
  <c r="K792" i="4"/>
  <c r="K384" i="4"/>
  <c r="L303" i="7"/>
  <c r="M303" i="7" s="1"/>
  <c r="K589" i="3"/>
  <c r="K588" i="3"/>
  <c r="K838" i="4"/>
  <c r="K839" i="4"/>
  <c r="K589" i="5"/>
  <c r="L589" i="5" s="1"/>
  <c r="L587" i="5"/>
  <c r="M587" i="5" s="1"/>
  <c r="K588" i="5"/>
  <c r="L588" i="5" s="1"/>
  <c r="M588" i="5" s="1"/>
  <c r="K383" i="8"/>
  <c r="K388" i="8"/>
  <c r="L372" i="8"/>
  <c r="M372" i="8" s="1"/>
  <c r="K393" i="8"/>
  <c r="K165" i="3"/>
  <c r="K166" i="3"/>
  <c r="K105" i="3"/>
  <c r="K104" i="3"/>
  <c r="H394" i="7"/>
  <c r="H396" i="7" s="1"/>
  <c r="H395" i="7"/>
  <c r="K394" i="4"/>
  <c r="K449" i="7"/>
  <c r="L428" i="7"/>
  <c r="M428" i="7" s="1"/>
  <c r="K439" i="7"/>
  <c r="K444" i="7"/>
  <c r="L415" i="8"/>
  <c r="M415" i="8" s="1"/>
  <c r="K416" i="8"/>
  <c r="K839" i="8"/>
  <c r="L839" i="8" s="1"/>
  <c r="K838" i="8"/>
  <c r="L838" i="8" s="1"/>
  <c r="M838" i="8" s="1"/>
  <c r="L837" i="8"/>
  <c r="M837" i="8" s="1"/>
  <c r="H303" i="9"/>
  <c r="H303" i="5"/>
  <c r="H304" i="5" s="1"/>
  <c r="H313" i="5" s="1"/>
  <c r="H316" i="5" s="1"/>
  <c r="K425" i="6"/>
  <c r="L416" i="6"/>
  <c r="M416" i="6" s="1"/>
  <c r="H281" i="9"/>
  <c r="H276" i="9"/>
  <c r="H271" i="9"/>
  <c r="L260" i="9"/>
  <c r="M260" i="9" s="1"/>
  <c r="H576" i="9"/>
  <c r="L573" i="9"/>
  <c r="M573" i="9" s="1"/>
  <c r="K654" i="4"/>
  <c r="K655" i="4"/>
  <c r="K171" i="3"/>
  <c r="K170" i="3"/>
  <c r="K609" i="4"/>
  <c r="K608" i="4"/>
  <c r="H384" i="7"/>
  <c r="H385" i="7"/>
  <c r="K389" i="4"/>
  <c r="H449" i="10"/>
  <c r="H439" i="10"/>
  <c r="H444" i="10"/>
  <c r="K634" i="7"/>
  <c r="L634" i="7" s="1"/>
  <c r="M634" i="7" s="1"/>
  <c r="L633" i="7"/>
  <c r="M633" i="7" s="1"/>
  <c r="K635" i="7"/>
  <c r="L635" i="7" s="1"/>
  <c r="K338" i="4"/>
  <c r="K313" i="9"/>
  <c r="K425" i="10"/>
  <c r="L416" i="10"/>
  <c r="M416" i="10" s="1"/>
  <c r="K104" i="4"/>
  <c r="K105" i="4"/>
  <c r="K218" i="5"/>
  <c r="L218" i="5" s="1"/>
  <c r="M218" i="5" s="1"/>
  <c r="K115" i="4"/>
  <c r="K114" i="4"/>
  <c r="K498" i="9"/>
  <c r="L498" i="9" s="1"/>
  <c r="M498" i="9" s="1"/>
  <c r="K167" i="8"/>
  <c r="L167" i="8" s="1"/>
  <c r="M167" i="8" s="1"/>
  <c r="K330" i="10"/>
  <c r="L330" i="10" s="1"/>
  <c r="M330" i="10" s="1"/>
  <c r="K106" i="9"/>
  <c r="L106" i="9" s="1"/>
  <c r="K700" i="10"/>
  <c r="L700" i="10" s="1"/>
  <c r="M700" i="10" s="1"/>
  <c r="L699" i="10"/>
  <c r="M699" i="10" s="1"/>
  <c r="K701" i="10"/>
  <c r="L701" i="10" s="1"/>
  <c r="L360" i="3"/>
  <c r="M360" i="3" s="1"/>
  <c r="K369" i="3"/>
  <c r="H393" i="5"/>
  <c r="H383" i="5"/>
  <c r="H388" i="5"/>
  <c r="H389" i="7"/>
  <c r="H391" i="7" s="1"/>
  <c r="H390" i="7"/>
  <c r="H653" i="6"/>
  <c r="L642" i="6"/>
  <c r="M642" i="6" s="1"/>
  <c r="K839" i="6"/>
  <c r="L839" i="6" s="1"/>
  <c r="K838" i="6"/>
  <c r="L838" i="6" s="1"/>
  <c r="M838" i="6" s="1"/>
  <c r="L837" i="6"/>
  <c r="M837" i="6" s="1"/>
  <c r="L587" i="7"/>
  <c r="M587" i="7" s="1"/>
  <c r="K588" i="7"/>
  <c r="L588" i="7" s="1"/>
  <c r="M588" i="7" s="1"/>
  <c r="K589" i="7"/>
  <c r="L589" i="7" s="1"/>
  <c r="H148" i="9"/>
  <c r="L145" i="9"/>
  <c r="M145" i="9" s="1"/>
  <c r="K222" i="8"/>
  <c r="L220" i="8"/>
  <c r="M220" i="8" s="1"/>
  <c r="K221" i="8"/>
  <c r="L221" i="8" s="1"/>
  <c r="M221" i="8" s="1"/>
  <c r="K274" i="4"/>
  <c r="L415" i="4"/>
  <c r="M415" i="4" s="1"/>
  <c r="K416" i="4"/>
  <c r="L472" i="6"/>
  <c r="M472" i="6" s="1"/>
  <c r="K481" i="6"/>
  <c r="K540" i="8"/>
  <c r="L537" i="8"/>
  <c r="M537" i="8" s="1"/>
  <c r="H360" i="9"/>
  <c r="L359" i="9"/>
  <c r="M359" i="9" s="1"/>
  <c r="M106" i="8"/>
  <c r="K543" i="3"/>
  <c r="K542" i="3"/>
  <c r="K110" i="4"/>
  <c r="K109" i="4"/>
  <c r="K333" i="4"/>
  <c r="K226" i="8"/>
  <c r="L226" i="8" s="1"/>
  <c r="M226" i="8" s="1"/>
  <c r="L225" i="8"/>
  <c r="M225" i="8" s="1"/>
  <c r="K227" i="8"/>
  <c r="H444" i="6"/>
  <c r="H449" i="6"/>
  <c r="H439" i="6"/>
  <c r="K444" i="9"/>
  <c r="K439" i="9"/>
  <c r="K449" i="9"/>
  <c r="K792" i="8"/>
  <c r="L792" i="8" s="1"/>
  <c r="M792" i="8" s="1"/>
  <c r="K793" i="8"/>
  <c r="L793" i="8" s="1"/>
  <c r="L791" i="8"/>
  <c r="M791" i="8" s="1"/>
  <c r="K540" i="4"/>
  <c r="K393" i="6"/>
  <c r="K383" i="6"/>
  <c r="K388" i="6"/>
  <c r="L372" i="6"/>
  <c r="M372" i="6" s="1"/>
  <c r="K540" i="6"/>
  <c r="L537" i="6"/>
  <c r="M537" i="6" s="1"/>
  <c r="H501" i="10"/>
  <c r="H503" i="10" s="1"/>
  <c r="H502" i="10"/>
  <c r="K216" i="8"/>
  <c r="L216" i="8" s="1"/>
  <c r="M216" i="8" s="1"/>
  <c r="L215" i="8"/>
  <c r="M215" i="8" s="1"/>
  <c r="K217" i="8"/>
  <c r="L217" i="8" s="1"/>
  <c r="M103" i="9"/>
  <c r="K116" i="10"/>
  <c r="L116" i="10" s="1"/>
  <c r="M116" i="10" s="1"/>
  <c r="H425" i="8"/>
  <c r="H428" i="8" s="1"/>
  <c r="K218" i="3"/>
  <c r="L337" i="6"/>
  <c r="M337" i="6" s="1"/>
  <c r="K338" i="6"/>
  <c r="L338" i="6" s="1"/>
  <c r="M338" i="6" s="1"/>
  <c r="K747" i="10"/>
  <c r="L747" i="10" s="1"/>
  <c r="K746" i="10"/>
  <c r="L746" i="10" s="1"/>
  <c r="M746" i="10" s="1"/>
  <c r="L745" i="10"/>
  <c r="M745" i="10" s="1"/>
  <c r="L472" i="8"/>
  <c r="M472" i="8" s="1"/>
  <c r="K481" i="8"/>
  <c r="K610" i="10"/>
  <c r="L610" i="10" s="1"/>
  <c r="M610" i="10" s="1"/>
  <c r="H497" i="10"/>
  <c r="H496" i="10"/>
  <c r="H495" i="6"/>
  <c r="H500" i="6"/>
  <c r="H505" i="6"/>
  <c r="K277" i="5"/>
  <c r="L277" i="5" s="1"/>
  <c r="M277" i="5" s="1"/>
  <c r="L276" i="5"/>
  <c r="M276" i="5" s="1"/>
  <c r="K328" i="4"/>
  <c r="K116" i="9"/>
  <c r="L116" i="9" s="1"/>
  <c r="M116" i="9" s="1"/>
  <c r="K284" i="7"/>
  <c r="L284" i="7" s="1"/>
  <c r="M284" i="7" s="1"/>
  <c r="K333" i="6"/>
  <c r="L333" i="6" s="1"/>
  <c r="M333" i="6" s="1"/>
  <c r="L332" i="6"/>
  <c r="M332" i="6" s="1"/>
  <c r="K274" i="7"/>
  <c r="L274" i="7" s="1"/>
  <c r="M274" i="7" s="1"/>
  <c r="K304" i="5"/>
  <c r="H506" i="10"/>
  <c r="H508" i="10" s="1"/>
  <c r="H507" i="10"/>
  <c r="H425" i="9"/>
  <c r="L416" i="9"/>
  <c r="M416" i="9" s="1"/>
  <c r="L633" i="5"/>
  <c r="M633" i="5" s="1"/>
  <c r="K634" i="5"/>
  <c r="L634" i="5" s="1"/>
  <c r="M634" i="5" s="1"/>
  <c r="K635" i="5"/>
  <c r="L635" i="5" s="1"/>
  <c r="K111" i="10"/>
  <c r="L111" i="10" s="1"/>
  <c r="H622" i="9"/>
  <c r="L619" i="9"/>
  <c r="M619" i="9" s="1"/>
  <c r="H327" i="7"/>
  <c r="H332" i="7"/>
  <c r="H337" i="7"/>
  <c r="H221" i="9"/>
  <c r="L220" i="9"/>
  <c r="M220" i="9" s="1"/>
  <c r="K279" i="4"/>
  <c r="K272" i="5"/>
  <c r="L272" i="5" s="1"/>
  <c r="M272" i="5" s="1"/>
  <c r="L271" i="5"/>
  <c r="M271" i="5" s="1"/>
  <c r="H216" i="9"/>
  <c r="L215" i="9"/>
  <c r="M215" i="9" s="1"/>
  <c r="K328" i="6"/>
  <c r="L328" i="6" s="1"/>
  <c r="M328" i="6" s="1"/>
  <c r="L327" i="6"/>
  <c r="M327" i="6" s="1"/>
  <c r="H837" i="10"/>
  <c r="L826" i="10"/>
  <c r="M826" i="10" s="1"/>
  <c r="K272" i="3"/>
  <c r="K282" i="5"/>
  <c r="L282" i="5" s="1"/>
  <c r="M282" i="5" s="1"/>
  <c r="L281" i="5"/>
  <c r="M281" i="5" s="1"/>
  <c r="H496" i="8"/>
  <c r="H497" i="8"/>
  <c r="K428" i="3"/>
  <c r="K793" i="6"/>
  <c r="L793" i="6" s="1"/>
  <c r="K792" i="6"/>
  <c r="L792" i="6" s="1"/>
  <c r="M792" i="6" s="1"/>
  <c r="L791" i="6"/>
  <c r="M791" i="6" s="1"/>
  <c r="H220" i="10"/>
  <c r="H225" i="10"/>
  <c r="H215" i="10"/>
  <c r="L204" i="10"/>
  <c r="M204" i="10" s="1"/>
  <c r="L304" i="1"/>
  <c r="M304" i="1" s="1"/>
  <c r="K282" i="3"/>
  <c r="K338" i="8"/>
  <c r="L338" i="8" s="1"/>
  <c r="M338" i="8" s="1"/>
  <c r="L337" i="8"/>
  <c r="M337" i="8" s="1"/>
  <c r="K636" i="9"/>
  <c r="K702" i="8"/>
  <c r="L702" i="8" s="1"/>
  <c r="M702" i="8" s="1"/>
  <c r="L220" i="6"/>
  <c r="M220" i="6" s="1"/>
  <c r="K221" i="6"/>
  <c r="L221" i="6" s="1"/>
  <c r="M221" i="6" s="1"/>
  <c r="K222" i="6"/>
  <c r="K635" i="3"/>
  <c r="K634" i="3"/>
  <c r="M103" i="10"/>
  <c r="H506" i="8"/>
  <c r="H508" i="8" s="1"/>
  <c r="H507" i="8"/>
  <c r="K223" i="3"/>
  <c r="K216" i="4"/>
  <c r="K217" i="4"/>
  <c r="K170" i="5"/>
  <c r="L170" i="5" s="1"/>
  <c r="M170" i="5" s="1"/>
  <c r="K171" i="5"/>
  <c r="L169" i="5"/>
  <c r="M169" i="5" s="1"/>
  <c r="L332" i="8"/>
  <c r="M332" i="8" s="1"/>
  <c r="K333" i="8"/>
  <c r="L333" i="8" s="1"/>
  <c r="M333" i="8" s="1"/>
  <c r="L327" i="8"/>
  <c r="M327" i="8" s="1"/>
  <c r="K328" i="8"/>
  <c r="L328" i="8" s="1"/>
  <c r="M328" i="8" s="1"/>
  <c r="K277" i="3"/>
  <c r="H495" i="5"/>
  <c r="L484" i="5"/>
  <c r="M484" i="5" s="1"/>
  <c r="L215" i="6"/>
  <c r="M215" i="6" s="1"/>
  <c r="K216" i="6"/>
  <c r="L216" i="6" s="1"/>
  <c r="M216" i="6" s="1"/>
  <c r="K217" i="6"/>
  <c r="L217" i="6" s="1"/>
  <c r="H502" i="8"/>
  <c r="H501" i="8"/>
  <c r="H503" i="8" s="1"/>
  <c r="K284" i="9"/>
  <c r="K226" i="4"/>
  <c r="K227" i="4"/>
  <c r="K274" i="9"/>
  <c r="K161" i="5"/>
  <c r="L161" i="5" s="1"/>
  <c r="L159" i="5"/>
  <c r="M159" i="5" s="1"/>
  <c r="K160" i="5"/>
  <c r="L160" i="5" s="1"/>
  <c r="M160" i="5" s="1"/>
  <c r="K160" i="7"/>
  <c r="L160" i="7" s="1"/>
  <c r="M160" i="7" s="1"/>
  <c r="L159" i="7"/>
  <c r="K161" i="7"/>
  <c r="L161" i="7" s="1"/>
  <c r="L540" i="10"/>
  <c r="M540" i="10" s="1"/>
  <c r="K551" i="10"/>
  <c r="K561" i="10"/>
  <c r="K556" i="10"/>
  <c r="H226" i="9"/>
  <c r="L225" i="9"/>
  <c r="M225" i="9" s="1"/>
  <c r="H393" i="10"/>
  <c r="H388" i="10"/>
  <c r="H383" i="10"/>
  <c r="L372" i="10"/>
  <c r="M372" i="10" s="1"/>
  <c r="K226" i="6"/>
  <c r="L226" i="6" s="1"/>
  <c r="M226" i="6" s="1"/>
  <c r="K227" i="6"/>
  <c r="L225" i="6"/>
  <c r="M225" i="6" s="1"/>
  <c r="K304" i="3"/>
  <c r="L303" i="3"/>
  <c r="M303" i="3" s="1"/>
  <c r="K161" i="10"/>
  <c r="L161" i="10" s="1"/>
  <c r="L159" i="10"/>
  <c r="M159" i="10" s="1"/>
  <c r="K160" i="10"/>
  <c r="L160" i="10" s="1"/>
  <c r="M160" i="10" s="1"/>
  <c r="L415" i="6"/>
  <c r="M415" i="6" s="1"/>
  <c r="K221" i="4"/>
  <c r="K222" i="4"/>
  <c r="K165" i="7"/>
  <c r="L165" i="7" s="1"/>
  <c r="M165" i="7" s="1"/>
  <c r="L164" i="7"/>
  <c r="M164" i="7" s="1"/>
  <c r="K166" i="7"/>
  <c r="K369" i="5"/>
  <c r="L360" i="5"/>
  <c r="M360" i="5" s="1"/>
  <c r="K484" i="4"/>
  <c r="K544" i="3" l="1"/>
  <c r="K610" i="4"/>
  <c r="K106" i="4"/>
  <c r="K702" i="10"/>
  <c r="L702" i="10" s="1"/>
  <c r="M702" i="10" s="1"/>
  <c r="K636" i="3"/>
  <c r="K284" i="5"/>
  <c r="L284" i="5" s="1"/>
  <c r="M284" i="5" s="1"/>
  <c r="K228" i="6"/>
  <c r="L228" i="6" s="1"/>
  <c r="M228" i="6" s="1"/>
  <c r="K223" i="8"/>
  <c r="L223" i="8" s="1"/>
  <c r="M223" i="8" s="1"/>
  <c r="K656" i="4"/>
  <c r="K794" i="6"/>
  <c r="L794" i="6" s="1"/>
  <c r="M794" i="6" s="1"/>
  <c r="K162" i="5"/>
  <c r="L162" i="5" s="1"/>
  <c r="M162" i="5" s="1"/>
  <c r="K218" i="4"/>
  <c r="K340" i="6"/>
  <c r="L340" i="6" s="1"/>
  <c r="M340" i="6" s="1"/>
  <c r="H386" i="7"/>
  <c r="K172" i="7"/>
  <c r="L172" i="7" s="1"/>
  <c r="M172" i="7" s="1"/>
  <c r="K794" i="4"/>
  <c r="K167" i="10"/>
  <c r="L167" i="10" s="1"/>
  <c r="M167" i="10" s="1"/>
  <c r="K330" i="6"/>
  <c r="L330" i="6" s="1"/>
  <c r="M330" i="6" s="1"/>
  <c r="K330" i="8"/>
  <c r="L330" i="8" s="1"/>
  <c r="M330" i="8" s="1"/>
  <c r="K636" i="5"/>
  <c r="L636" i="5" s="1"/>
  <c r="M636" i="5" s="1"/>
  <c r="K840" i="8"/>
  <c r="L840" i="8" s="1"/>
  <c r="K162" i="10"/>
  <c r="L162" i="10" s="1"/>
  <c r="M162" i="10" s="1"/>
  <c r="H498" i="10"/>
  <c r="H498" i="8"/>
  <c r="K172" i="5"/>
  <c r="L172" i="5" s="1"/>
  <c r="M172" i="5" s="1"/>
  <c r="K748" i="10"/>
  <c r="L748" i="10" s="1"/>
  <c r="M748" i="10" s="1"/>
  <c r="K590" i="7"/>
  <c r="L590" i="7" s="1"/>
  <c r="M590" i="7" s="1"/>
  <c r="H227" i="10"/>
  <c r="H226" i="10"/>
  <c r="L225" i="10"/>
  <c r="M225" i="10" s="1"/>
  <c r="K428" i="6"/>
  <c r="L425" i="6"/>
  <c r="M425" i="6" s="1"/>
  <c r="L449" i="7"/>
  <c r="M449" i="7" s="1"/>
  <c r="K450" i="7"/>
  <c r="L450" i="7" s="1"/>
  <c r="M450" i="7" s="1"/>
  <c r="K167" i="3"/>
  <c r="H110" i="5"/>
  <c r="H109" i="5"/>
  <c r="L108" i="5"/>
  <c r="M108" i="5" s="1"/>
  <c r="K372" i="5"/>
  <c r="L369" i="5"/>
  <c r="M369" i="5" s="1"/>
  <c r="K116" i="4"/>
  <c r="K340" i="4"/>
  <c r="H272" i="9"/>
  <c r="L271" i="9"/>
  <c r="M271" i="9" s="1"/>
  <c r="L416" i="8"/>
  <c r="M416" i="8" s="1"/>
  <c r="K425" i="8"/>
  <c r="H608" i="6"/>
  <c r="L608" i="6" s="1"/>
  <c r="M608" i="6" s="1"/>
  <c r="H609" i="6"/>
  <c r="L609" i="6" s="1"/>
  <c r="L607" i="6"/>
  <c r="M607" i="6" s="1"/>
  <c r="M162" i="8"/>
  <c r="H221" i="10"/>
  <c r="H222" i="10"/>
  <c r="L220" i="10"/>
  <c r="M220" i="10" s="1"/>
  <c r="K167" i="7"/>
  <c r="L167" i="7" s="1"/>
  <c r="M167" i="7" s="1"/>
  <c r="K449" i="3"/>
  <c r="K439" i="3"/>
  <c r="K444" i="3"/>
  <c r="K274" i="3"/>
  <c r="K636" i="7"/>
  <c r="L636" i="7" s="1"/>
  <c r="M636" i="7" s="1"/>
  <c r="H277" i="9"/>
  <c r="L276" i="9"/>
  <c r="M276" i="9" s="1"/>
  <c r="K551" i="8"/>
  <c r="K561" i="8"/>
  <c r="K556" i="8"/>
  <c r="L540" i="8"/>
  <c r="M540" i="8" s="1"/>
  <c r="M159" i="7"/>
  <c r="H496" i="5"/>
  <c r="L496" i="5" s="1"/>
  <c r="M496" i="5" s="1"/>
  <c r="H497" i="5"/>
  <c r="L497" i="5" s="1"/>
  <c r="L495" i="5"/>
  <c r="M495" i="5" s="1"/>
  <c r="H218" i="9"/>
  <c r="L218" i="9" s="1"/>
  <c r="M218" i="9" s="1"/>
  <c r="L216" i="9"/>
  <c r="M216" i="9" s="1"/>
  <c r="L481" i="8"/>
  <c r="M481" i="8" s="1"/>
  <c r="K484" i="8"/>
  <c r="K561" i="6"/>
  <c r="K556" i="6"/>
  <c r="K551" i="6"/>
  <c r="L540" i="6"/>
  <c r="M540" i="6" s="1"/>
  <c r="H282" i="9"/>
  <c r="L281" i="9"/>
  <c r="M281" i="9" s="1"/>
  <c r="L444" i="7"/>
  <c r="M444" i="7" s="1"/>
  <c r="K445" i="7"/>
  <c r="L445" i="7" s="1"/>
  <c r="M445" i="7" s="1"/>
  <c r="K111" i="3"/>
  <c r="H385" i="5"/>
  <c r="H384" i="5"/>
  <c r="H384" i="10"/>
  <c r="L383" i="10"/>
  <c r="M383" i="10" s="1"/>
  <c r="K284" i="3"/>
  <c r="K274" i="5"/>
  <c r="L274" i="5" s="1"/>
  <c r="M274" i="5" s="1"/>
  <c r="K450" i="9"/>
  <c r="K452" i="9" s="1"/>
  <c r="K228" i="8"/>
  <c r="L228" i="8" s="1"/>
  <c r="M228" i="8" s="1"/>
  <c r="L439" i="7"/>
  <c r="M439" i="7" s="1"/>
  <c r="K440" i="7"/>
  <c r="L440" i="7" s="1"/>
  <c r="M440" i="7" s="1"/>
  <c r="K840" i="4"/>
  <c r="H105" i="5"/>
  <c r="L105" i="5" s="1"/>
  <c r="H104" i="5"/>
  <c r="L104" i="5" s="1"/>
  <c r="M104" i="5" s="1"/>
  <c r="L103" i="5"/>
  <c r="M92" i="6"/>
  <c r="H389" i="10"/>
  <c r="L388" i="10"/>
  <c r="M388" i="10" s="1"/>
  <c r="H216" i="10"/>
  <c r="L216" i="10" s="1"/>
  <c r="M216" i="10" s="1"/>
  <c r="H217" i="10"/>
  <c r="L217" i="10" s="1"/>
  <c r="L215" i="10"/>
  <c r="M215" i="10" s="1"/>
  <c r="H339" i="7"/>
  <c r="H338" i="7"/>
  <c r="H340" i="7" s="1"/>
  <c r="K218" i="8"/>
  <c r="L218" i="8" s="1"/>
  <c r="K840" i="6"/>
  <c r="L840" i="6" s="1"/>
  <c r="M840" i="6" s="1"/>
  <c r="H390" i="5"/>
  <c r="H389" i="5"/>
  <c r="H391" i="5" s="1"/>
  <c r="H114" i="5"/>
  <c r="H115" i="5"/>
  <c r="L113" i="5"/>
  <c r="M113" i="5" s="1"/>
  <c r="K498" i="3"/>
  <c r="H115" i="6"/>
  <c r="H114" i="6"/>
  <c r="L113" i="6"/>
  <c r="M113" i="6" s="1"/>
  <c r="K167" i="5"/>
  <c r="L167" i="5" s="1"/>
  <c r="M167" i="5" s="1"/>
  <c r="L304" i="3"/>
  <c r="M304" i="3" s="1"/>
  <c r="K313" i="3"/>
  <c r="K394" i="6"/>
  <c r="L394" i="6" s="1"/>
  <c r="M394" i="6" s="1"/>
  <c r="L393" i="6"/>
  <c r="M393" i="6" s="1"/>
  <c r="H446" i="10"/>
  <c r="H445" i="10"/>
  <c r="H447" i="10" s="1"/>
  <c r="H304" i="9"/>
  <c r="L303" i="9"/>
  <c r="M303" i="9" s="1"/>
  <c r="K383" i="9"/>
  <c r="K393" i="9"/>
  <c r="K388" i="9"/>
  <c r="K316" i="7"/>
  <c r="L313" i="7"/>
  <c r="M313" i="7" s="1"/>
  <c r="H228" i="9"/>
  <c r="L228" i="9" s="1"/>
  <c r="M228" i="9" s="1"/>
  <c r="L226" i="9"/>
  <c r="M226" i="9" s="1"/>
  <c r="K223" i="6"/>
  <c r="L223" i="6" s="1"/>
  <c r="M223" i="6" s="1"/>
  <c r="H839" i="10"/>
  <c r="L839" i="10" s="1"/>
  <c r="H838" i="10"/>
  <c r="L838" i="10" s="1"/>
  <c r="M838" i="10" s="1"/>
  <c r="L837" i="10"/>
  <c r="M837" i="10" s="1"/>
  <c r="H633" i="9"/>
  <c r="L622" i="9"/>
  <c r="M622" i="9" s="1"/>
  <c r="L304" i="5"/>
  <c r="M304" i="5" s="1"/>
  <c r="K313" i="5"/>
  <c r="H441" i="6"/>
  <c r="H440" i="6"/>
  <c r="K335" i="4"/>
  <c r="L416" i="4"/>
  <c r="M416" i="4" s="1"/>
  <c r="K425" i="4"/>
  <c r="H440" i="10"/>
  <c r="H441" i="10"/>
  <c r="H543" i="5"/>
  <c r="L543" i="5" s="1"/>
  <c r="H542" i="5"/>
  <c r="L542" i="5" s="1"/>
  <c r="M542" i="5" s="1"/>
  <c r="L541" i="5"/>
  <c r="M541" i="5" s="1"/>
  <c r="H328" i="7"/>
  <c r="H329" i="7"/>
  <c r="L481" i="6"/>
  <c r="M481" i="6" s="1"/>
  <c r="K484" i="6"/>
  <c r="H395" i="5"/>
  <c r="H394" i="5"/>
  <c r="H396" i="5" s="1"/>
  <c r="H109" i="6"/>
  <c r="H110" i="6"/>
  <c r="L108" i="6"/>
  <c r="M108" i="6" s="1"/>
  <c r="H496" i="6"/>
  <c r="H497" i="6"/>
  <c r="K279" i="3"/>
  <c r="H223" i="9"/>
  <c r="L223" i="9" s="1"/>
  <c r="M223" i="9" s="1"/>
  <c r="L221" i="9"/>
  <c r="M221" i="9" s="1"/>
  <c r="L303" i="5"/>
  <c r="M303" i="5" s="1"/>
  <c r="H451" i="6"/>
  <c r="H450" i="6"/>
  <c r="H452" i="6" s="1"/>
  <c r="H654" i="6"/>
  <c r="L654" i="6" s="1"/>
  <c r="M654" i="6" s="1"/>
  <c r="H655" i="6"/>
  <c r="L655" i="6" s="1"/>
  <c r="L653" i="6"/>
  <c r="M653" i="6" s="1"/>
  <c r="K372" i="3"/>
  <c r="H451" i="10"/>
  <c r="H450" i="10"/>
  <c r="H452" i="10" s="1"/>
  <c r="M840" i="8"/>
  <c r="K394" i="8"/>
  <c r="L394" i="8" s="1"/>
  <c r="M394" i="8" s="1"/>
  <c r="L393" i="8"/>
  <c r="M393" i="8" s="1"/>
  <c r="K590" i="3"/>
  <c r="K389" i="6"/>
  <c r="L389" i="6" s="1"/>
  <c r="M389" i="6" s="1"/>
  <c r="L388" i="6"/>
  <c r="M388" i="6" s="1"/>
  <c r="K440" i="9"/>
  <c r="K442" i="9" s="1"/>
  <c r="K561" i="4"/>
  <c r="K556" i="4"/>
  <c r="K551" i="4"/>
  <c r="H446" i="6"/>
  <c r="H445" i="6"/>
  <c r="H447" i="6" s="1"/>
  <c r="H164" i="9"/>
  <c r="H159" i="9"/>
  <c r="H169" i="9"/>
  <c r="L148" i="9"/>
  <c r="M106" i="9"/>
  <c r="K172" i="3"/>
  <c r="H792" i="10"/>
  <c r="L792" i="10" s="1"/>
  <c r="M792" i="10" s="1"/>
  <c r="H793" i="10"/>
  <c r="L793" i="10" s="1"/>
  <c r="L791" i="10"/>
  <c r="M791" i="10" s="1"/>
  <c r="H394" i="10"/>
  <c r="L393" i="10"/>
  <c r="M393" i="10" s="1"/>
  <c r="H337" i="5"/>
  <c r="H327" i="5"/>
  <c r="H332" i="5"/>
  <c r="K223" i="4"/>
  <c r="K562" i="10"/>
  <c r="L562" i="10" s="1"/>
  <c r="M562" i="10" s="1"/>
  <c r="L561" i="10"/>
  <c r="M561" i="10" s="1"/>
  <c r="M111" i="10"/>
  <c r="K396" i="4"/>
  <c r="L388" i="8"/>
  <c r="M388" i="8" s="1"/>
  <c r="K389" i="8"/>
  <c r="L389" i="8" s="1"/>
  <c r="M389" i="8" s="1"/>
  <c r="H506" i="6"/>
  <c r="H508" i="6" s="1"/>
  <c r="H507" i="6"/>
  <c r="K552" i="10"/>
  <c r="L552" i="10" s="1"/>
  <c r="M552" i="10" s="1"/>
  <c r="L551" i="10"/>
  <c r="M551" i="10" s="1"/>
  <c r="H428" i="9"/>
  <c r="L425" i="9"/>
  <c r="M425" i="9" s="1"/>
  <c r="L425" i="10"/>
  <c r="M425" i="10" s="1"/>
  <c r="K428" i="10"/>
  <c r="H587" i="9"/>
  <c r="L576" i="9"/>
  <c r="M576" i="9" s="1"/>
  <c r="K384" i="8"/>
  <c r="L384" i="8" s="1"/>
  <c r="M384" i="8" s="1"/>
  <c r="L383" i="8"/>
  <c r="M383" i="8" s="1"/>
  <c r="K386" i="4"/>
  <c r="K393" i="7"/>
  <c r="L372" i="7"/>
  <c r="M372" i="7" s="1"/>
  <c r="K388" i="7"/>
  <c r="K383" i="7"/>
  <c r="H333" i="7"/>
  <c r="H335" i="7" s="1"/>
  <c r="H334" i="7"/>
  <c r="K228" i="4"/>
  <c r="K218" i="6"/>
  <c r="L218" i="6" s="1"/>
  <c r="M218" i="6" s="1"/>
  <c r="K335" i="8"/>
  <c r="L335" i="8" s="1"/>
  <c r="M335" i="8" s="1"/>
  <c r="K590" i="5"/>
  <c r="L590" i="5" s="1"/>
  <c r="M590" i="5" s="1"/>
  <c r="K162" i="3"/>
  <c r="H501" i="6"/>
  <c r="H503" i="6" s="1"/>
  <c r="H502" i="6"/>
  <c r="K500" i="4"/>
  <c r="K495" i="4"/>
  <c r="K505" i="4"/>
  <c r="K162" i="7"/>
  <c r="L162" i="7" s="1"/>
  <c r="K335" i="6"/>
  <c r="L335" i="6" s="1"/>
  <c r="M335" i="6" s="1"/>
  <c r="K330" i="4"/>
  <c r="K111" i="4"/>
  <c r="H369" i="9"/>
  <c r="L360" i="9"/>
  <c r="M360" i="9" s="1"/>
  <c r="K316" i="9"/>
  <c r="L428" i="5"/>
  <c r="M428" i="5" s="1"/>
  <c r="K449" i="5"/>
  <c r="K439" i="5"/>
  <c r="K444" i="5"/>
  <c r="K500" i="10"/>
  <c r="L484" i="10"/>
  <c r="M484" i="10" s="1"/>
  <c r="K505" i="10"/>
  <c r="K495" i="10"/>
  <c r="H104" i="6"/>
  <c r="L104" i="6" s="1"/>
  <c r="M104" i="6" s="1"/>
  <c r="H105" i="6"/>
  <c r="L105" i="6" s="1"/>
  <c r="L103" i="6"/>
  <c r="M103" i="6" s="1"/>
  <c r="K384" i="6"/>
  <c r="L384" i="6" s="1"/>
  <c r="M384" i="6" s="1"/>
  <c r="L383" i="6"/>
  <c r="M383" i="6" s="1"/>
  <c r="K445" i="9"/>
  <c r="K447" i="9" s="1"/>
  <c r="L556" i="10"/>
  <c r="M556" i="10" s="1"/>
  <c r="K557" i="10"/>
  <c r="L557" i="10" s="1"/>
  <c r="M557" i="10" s="1"/>
  <c r="K340" i="8"/>
  <c r="L340" i="8" s="1"/>
  <c r="M340" i="8" s="1"/>
  <c r="K279" i="5"/>
  <c r="L279" i="5" s="1"/>
  <c r="M279" i="5" s="1"/>
  <c r="H439" i="8"/>
  <c r="H449" i="8"/>
  <c r="H444" i="8"/>
  <c r="K794" i="8"/>
  <c r="L794" i="8" s="1"/>
  <c r="K391" i="4"/>
  <c r="K106" i="3"/>
  <c r="K172" i="10"/>
  <c r="L172" i="10" s="1"/>
  <c r="H544" i="5" l="1"/>
  <c r="L544" i="5" s="1"/>
  <c r="M544" i="5" s="1"/>
  <c r="H498" i="6"/>
  <c r="K559" i="10"/>
  <c r="L559" i="10" s="1"/>
  <c r="M559" i="10" s="1"/>
  <c r="K386" i="6"/>
  <c r="L386" i="6" s="1"/>
  <c r="M386" i="6" s="1"/>
  <c r="K396" i="8"/>
  <c r="L396" i="8" s="1"/>
  <c r="M396" i="8" s="1"/>
  <c r="H106" i="5"/>
  <c r="L106" i="5" s="1"/>
  <c r="M106" i="5" s="1"/>
  <c r="K386" i="8"/>
  <c r="L386" i="8" s="1"/>
  <c r="M386" i="8" s="1"/>
  <c r="H610" i="6"/>
  <c r="L610" i="6" s="1"/>
  <c r="M610" i="6" s="1"/>
  <c r="H386" i="5"/>
  <c r="K447" i="7"/>
  <c r="L447" i="7" s="1"/>
  <c r="M447" i="7" s="1"/>
  <c r="H794" i="10"/>
  <c r="L794" i="10" s="1"/>
  <c r="M794" i="10" s="1"/>
  <c r="H442" i="10"/>
  <c r="H106" i="6"/>
  <c r="L106" i="6" s="1"/>
  <c r="K554" i="10"/>
  <c r="L554" i="10" s="1"/>
  <c r="M554" i="10" s="1"/>
  <c r="H656" i="6"/>
  <c r="L656" i="6" s="1"/>
  <c r="M656" i="6" s="1"/>
  <c r="H218" i="10"/>
  <c r="L218" i="10" s="1"/>
  <c r="M218" i="10" s="1"/>
  <c r="K452" i="7"/>
  <c r="L452" i="7" s="1"/>
  <c r="M452" i="7" s="1"/>
  <c r="H442" i="6"/>
  <c r="K442" i="7"/>
  <c r="L442" i="7" s="1"/>
  <c r="M442" i="7" s="1"/>
  <c r="K391" i="8"/>
  <c r="L391" i="8" s="1"/>
  <c r="M391" i="8" s="1"/>
  <c r="H330" i="7"/>
  <c r="K396" i="6"/>
  <c r="L396" i="6" s="1"/>
  <c r="M396" i="6" s="1"/>
  <c r="H170" i="9"/>
  <c r="H171" i="9"/>
  <c r="L169" i="9"/>
  <c r="M169" i="9" s="1"/>
  <c r="H116" i="6"/>
  <c r="L116" i="6" s="1"/>
  <c r="M116" i="6" s="1"/>
  <c r="L114" i="6"/>
  <c r="M114" i="6" s="1"/>
  <c r="K557" i="6"/>
  <c r="L557" i="6" s="1"/>
  <c r="M557" i="6" s="1"/>
  <c r="L556" i="6"/>
  <c r="M556" i="6" s="1"/>
  <c r="H313" i="9"/>
  <c r="L304" i="9"/>
  <c r="M304" i="9" s="1"/>
  <c r="H372" i="9"/>
  <c r="L369" i="9"/>
  <c r="M369" i="9" s="1"/>
  <c r="K562" i="6"/>
  <c r="L562" i="6" s="1"/>
  <c r="M562" i="6" s="1"/>
  <c r="L561" i="6"/>
  <c r="M561" i="6" s="1"/>
  <c r="K564" i="10"/>
  <c r="L564" i="10" s="1"/>
  <c r="M564" i="10" s="1"/>
  <c r="H166" i="9"/>
  <c r="H165" i="9"/>
  <c r="L164" i="9"/>
  <c r="M164" i="9" s="1"/>
  <c r="H386" i="10"/>
  <c r="L386" i="10" s="1"/>
  <c r="M386" i="10" s="1"/>
  <c r="L384" i="10"/>
  <c r="M384" i="10" s="1"/>
  <c r="H223" i="10"/>
  <c r="L223" i="10" s="1"/>
  <c r="M223" i="10" s="1"/>
  <c r="L221" i="10"/>
  <c r="M221" i="10" s="1"/>
  <c r="K428" i="8"/>
  <c r="L425" i="8"/>
  <c r="M425" i="8" s="1"/>
  <c r="L428" i="10"/>
  <c r="M428" i="10" s="1"/>
  <c r="K439" i="10"/>
  <c r="K449" i="10"/>
  <c r="K444" i="10"/>
  <c r="H498" i="5"/>
  <c r="L498" i="5" s="1"/>
  <c r="M498" i="5" s="1"/>
  <c r="K495" i="6"/>
  <c r="K500" i="6"/>
  <c r="K505" i="6"/>
  <c r="L484" i="6"/>
  <c r="M484" i="6" s="1"/>
  <c r="K327" i="7"/>
  <c r="L316" i="7"/>
  <c r="M316" i="7" s="1"/>
  <c r="K332" i="7"/>
  <c r="K337" i="7"/>
  <c r="M172" i="10"/>
  <c r="L383" i="7"/>
  <c r="M383" i="7" s="1"/>
  <c r="K385" i="7"/>
  <c r="L385" i="7" s="1"/>
  <c r="K384" i="7"/>
  <c r="L384" i="7" s="1"/>
  <c r="M384" i="7" s="1"/>
  <c r="K500" i="8"/>
  <c r="K505" i="8"/>
  <c r="L484" i="8"/>
  <c r="M484" i="8" s="1"/>
  <c r="K495" i="8"/>
  <c r="H274" i="9"/>
  <c r="L274" i="9" s="1"/>
  <c r="M274" i="9" s="1"/>
  <c r="L272" i="9"/>
  <c r="M272" i="9" s="1"/>
  <c r="K393" i="3"/>
  <c r="K388" i="3"/>
  <c r="K383" i="3"/>
  <c r="H161" i="9"/>
  <c r="L161" i="9" s="1"/>
  <c r="H160" i="9"/>
  <c r="L160" i="9" s="1"/>
  <c r="M160" i="9" s="1"/>
  <c r="L159" i="9"/>
  <c r="M162" i="7"/>
  <c r="K390" i="7"/>
  <c r="K389" i="7"/>
  <c r="L389" i="7" s="1"/>
  <c r="M389" i="7" s="1"/>
  <c r="L388" i="7"/>
  <c r="M388" i="7" s="1"/>
  <c r="K316" i="5"/>
  <c r="L313" i="5"/>
  <c r="M313" i="5" s="1"/>
  <c r="K389" i="9"/>
  <c r="K391" i="9" s="1"/>
  <c r="K390" i="9"/>
  <c r="H391" i="10"/>
  <c r="L391" i="10" s="1"/>
  <c r="M391" i="10" s="1"/>
  <c r="L389" i="10"/>
  <c r="M389" i="10" s="1"/>
  <c r="L556" i="8"/>
  <c r="M556" i="8" s="1"/>
  <c r="K557" i="8"/>
  <c r="L557" i="8" s="1"/>
  <c r="M557" i="8" s="1"/>
  <c r="K383" i="5"/>
  <c r="K388" i="5"/>
  <c r="K393" i="5"/>
  <c r="L372" i="5"/>
  <c r="M372" i="5" s="1"/>
  <c r="K444" i="6"/>
  <c r="K439" i="6"/>
  <c r="L428" i="6"/>
  <c r="M428" i="6" s="1"/>
  <c r="K449" i="6"/>
  <c r="K445" i="5"/>
  <c r="L445" i="5" s="1"/>
  <c r="M445" i="5" s="1"/>
  <c r="L444" i="5"/>
  <c r="M444" i="5" s="1"/>
  <c r="H589" i="9"/>
  <c r="L589" i="9" s="1"/>
  <c r="H588" i="9"/>
  <c r="L588" i="9" s="1"/>
  <c r="M588" i="9" s="1"/>
  <c r="L587" i="9"/>
  <c r="M587" i="9" s="1"/>
  <c r="K450" i="5"/>
  <c r="L450" i="5" s="1"/>
  <c r="M450" i="5" s="1"/>
  <c r="L449" i="5"/>
  <c r="M449" i="5" s="1"/>
  <c r="K395" i="9"/>
  <c r="K394" i="9"/>
  <c r="M218" i="8"/>
  <c r="M103" i="5"/>
  <c r="L561" i="8"/>
  <c r="M561" i="8" s="1"/>
  <c r="K562" i="8"/>
  <c r="L562" i="8" s="1"/>
  <c r="M562" i="8" s="1"/>
  <c r="H441" i="8"/>
  <c r="H440" i="8"/>
  <c r="K507" i="4"/>
  <c r="K506" i="4"/>
  <c r="L393" i="7"/>
  <c r="M393" i="7" s="1"/>
  <c r="K394" i="7"/>
  <c r="L394" i="7" s="1"/>
  <c r="M394" i="7" s="1"/>
  <c r="K395" i="7"/>
  <c r="H333" i="5"/>
  <c r="H335" i="5" s="1"/>
  <c r="H334" i="5"/>
  <c r="H284" i="9"/>
  <c r="L284" i="9" s="1"/>
  <c r="M284" i="9" s="1"/>
  <c r="L282" i="9"/>
  <c r="M282" i="9" s="1"/>
  <c r="K552" i="8"/>
  <c r="L552" i="8" s="1"/>
  <c r="M552" i="8" s="1"/>
  <c r="L551" i="8"/>
  <c r="M551" i="8" s="1"/>
  <c r="H228" i="10"/>
  <c r="L228" i="10" s="1"/>
  <c r="M228" i="10" s="1"/>
  <c r="L226" i="10"/>
  <c r="M226" i="10" s="1"/>
  <c r="K316" i="3"/>
  <c r="H451" i="8"/>
  <c r="H450" i="8"/>
  <c r="H452" i="8" s="1"/>
  <c r="K496" i="4"/>
  <c r="K497" i="4"/>
  <c r="H328" i="5"/>
  <c r="H329" i="5"/>
  <c r="H111" i="6"/>
  <c r="L111" i="6" s="1"/>
  <c r="M111" i="6" s="1"/>
  <c r="L109" i="6"/>
  <c r="M109" i="6" s="1"/>
  <c r="H634" i="9"/>
  <c r="L634" i="9" s="1"/>
  <c r="M634" i="9" s="1"/>
  <c r="H635" i="9"/>
  <c r="L635" i="9" s="1"/>
  <c r="L633" i="9"/>
  <c r="M633" i="9" s="1"/>
  <c r="K385" i="9"/>
  <c r="K384" i="9"/>
  <c r="H116" i="5"/>
  <c r="L116" i="5" s="1"/>
  <c r="M116" i="5" s="1"/>
  <c r="L114" i="5"/>
  <c r="M114" i="5" s="1"/>
  <c r="H279" i="9"/>
  <c r="L279" i="9" s="1"/>
  <c r="M279" i="9" s="1"/>
  <c r="L277" i="9"/>
  <c r="M277" i="9" s="1"/>
  <c r="K445" i="3"/>
  <c r="L505" i="10"/>
  <c r="M505" i="10" s="1"/>
  <c r="K507" i="10"/>
  <c r="K506" i="10"/>
  <c r="L506" i="10" s="1"/>
  <c r="M506" i="10" s="1"/>
  <c r="M794" i="8"/>
  <c r="L439" i="5"/>
  <c r="M439" i="5" s="1"/>
  <c r="K440" i="5"/>
  <c r="L440" i="5" s="1"/>
  <c r="M440" i="5" s="1"/>
  <c r="H445" i="8"/>
  <c r="H447" i="8" s="1"/>
  <c r="H446" i="8"/>
  <c r="K327" i="9"/>
  <c r="K332" i="9"/>
  <c r="K337" i="9"/>
  <c r="K502" i="4"/>
  <c r="K501" i="4"/>
  <c r="H338" i="5"/>
  <c r="H340" i="5" s="1"/>
  <c r="H339" i="5"/>
  <c r="K552" i="4"/>
  <c r="K391" i="6"/>
  <c r="L391" i="6" s="1"/>
  <c r="M391" i="6" s="1"/>
  <c r="K440" i="3"/>
  <c r="H111" i="5"/>
  <c r="L111" i="5" s="1"/>
  <c r="M111" i="5" s="1"/>
  <c r="L109" i="5"/>
  <c r="M109" i="5" s="1"/>
  <c r="K496" i="10"/>
  <c r="L496" i="10" s="1"/>
  <c r="M496" i="10" s="1"/>
  <c r="L495" i="10"/>
  <c r="M495" i="10" s="1"/>
  <c r="K497" i="10"/>
  <c r="L497" i="10" s="1"/>
  <c r="H449" i="9"/>
  <c r="H439" i="9"/>
  <c r="H444" i="9"/>
  <c r="L428" i="9"/>
  <c r="M428" i="9" s="1"/>
  <c r="K557" i="4"/>
  <c r="K428" i="4"/>
  <c r="H840" i="10"/>
  <c r="L840" i="10" s="1"/>
  <c r="K450" i="3"/>
  <c r="K562" i="4"/>
  <c r="K501" i="10"/>
  <c r="L501" i="10" s="1"/>
  <c r="M501" i="10" s="1"/>
  <c r="K502" i="10"/>
  <c r="L500" i="10"/>
  <c r="M500" i="10" s="1"/>
  <c r="H396" i="10"/>
  <c r="L396" i="10" s="1"/>
  <c r="M396" i="10" s="1"/>
  <c r="L394" i="10"/>
  <c r="M394" i="10" s="1"/>
  <c r="M148" i="9"/>
  <c r="K552" i="6"/>
  <c r="L552" i="6" s="1"/>
  <c r="M552" i="6" s="1"/>
  <c r="L551" i="6"/>
  <c r="M551" i="6" s="1"/>
  <c r="K447" i="5" l="1"/>
  <c r="L447" i="5" s="1"/>
  <c r="M447" i="5" s="1"/>
  <c r="H442" i="8"/>
  <c r="H330" i="5"/>
  <c r="K498" i="10"/>
  <c r="L498" i="10" s="1"/>
  <c r="M498" i="10" s="1"/>
  <c r="K386" i="9"/>
  <c r="K503" i="10"/>
  <c r="L503" i="10" s="1"/>
  <c r="M503" i="10" s="1"/>
  <c r="K508" i="10"/>
  <c r="L508" i="10" s="1"/>
  <c r="M508" i="10" s="1"/>
  <c r="K391" i="7"/>
  <c r="L391" i="7" s="1"/>
  <c r="M391" i="7" s="1"/>
  <c r="K554" i="6"/>
  <c r="L554" i="6" s="1"/>
  <c r="M554" i="6" s="1"/>
  <c r="K452" i="5"/>
  <c r="L452" i="5" s="1"/>
  <c r="M452" i="5" s="1"/>
  <c r="H162" i="9"/>
  <c r="L162" i="9" s="1"/>
  <c r="M162" i="9" s="1"/>
  <c r="K396" i="7"/>
  <c r="L396" i="7" s="1"/>
  <c r="M396" i="7" s="1"/>
  <c r="K329" i="9"/>
  <c r="K328" i="9"/>
  <c r="K451" i="6"/>
  <c r="L449" i="6"/>
  <c r="M449" i="6" s="1"/>
  <c r="K450" i="6"/>
  <c r="L450" i="6" s="1"/>
  <c r="M450" i="6" s="1"/>
  <c r="H172" i="9"/>
  <c r="L172" i="9" s="1"/>
  <c r="M172" i="9" s="1"/>
  <c r="L170" i="9"/>
  <c r="M170" i="9" s="1"/>
  <c r="K564" i="4"/>
  <c r="H440" i="9"/>
  <c r="L439" i="9"/>
  <c r="M439" i="9" s="1"/>
  <c r="H450" i="9"/>
  <c r="L449" i="9"/>
  <c r="M449" i="9" s="1"/>
  <c r="K447" i="3"/>
  <c r="K498" i="4"/>
  <c r="K554" i="8"/>
  <c r="L554" i="8" s="1"/>
  <c r="M554" i="8" s="1"/>
  <c r="L439" i="6"/>
  <c r="K440" i="6"/>
  <c r="L440" i="6" s="1"/>
  <c r="M440" i="6" s="1"/>
  <c r="K441" i="6"/>
  <c r="L441" i="6" s="1"/>
  <c r="K445" i="6"/>
  <c r="L445" i="6" s="1"/>
  <c r="M445" i="6" s="1"/>
  <c r="K446" i="6"/>
  <c r="L444" i="6"/>
  <c r="M444" i="6" s="1"/>
  <c r="H393" i="9"/>
  <c r="H383" i="9"/>
  <c r="H388" i="9"/>
  <c r="L372" i="9"/>
  <c r="M372" i="9" s="1"/>
  <c r="K384" i="3"/>
  <c r="K385" i="3"/>
  <c r="K394" i="5"/>
  <c r="L394" i="5" s="1"/>
  <c r="M394" i="5" s="1"/>
  <c r="K395" i="5"/>
  <c r="L393" i="5"/>
  <c r="M393" i="5" s="1"/>
  <c r="K390" i="3"/>
  <c r="K389" i="3"/>
  <c r="K507" i="6"/>
  <c r="L505" i="6"/>
  <c r="M505" i="6" s="1"/>
  <c r="K506" i="6"/>
  <c r="L506" i="6" s="1"/>
  <c r="M506" i="6" s="1"/>
  <c r="H316" i="9"/>
  <c r="L313" i="9"/>
  <c r="M313" i="9" s="1"/>
  <c r="H445" i="9"/>
  <c r="L444" i="9"/>
  <c r="M444" i="9" s="1"/>
  <c r="L388" i="5"/>
  <c r="M388" i="5" s="1"/>
  <c r="K389" i="5"/>
  <c r="L389" i="5" s="1"/>
  <c r="M389" i="5" s="1"/>
  <c r="K390" i="5"/>
  <c r="K395" i="3"/>
  <c r="K394" i="3"/>
  <c r="K501" i="6"/>
  <c r="L501" i="6" s="1"/>
  <c r="M501" i="6" s="1"/>
  <c r="K502" i="6"/>
  <c r="L500" i="6"/>
  <c r="M500" i="6" s="1"/>
  <c r="K564" i="6"/>
  <c r="L564" i="6" s="1"/>
  <c r="K559" i="6"/>
  <c r="L559" i="6" s="1"/>
  <c r="M559" i="6" s="1"/>
  <c r="K564" i="8"/>
  <c r="L564" i="8" s="1"/>
  <c r="K385" i="5"/>
  <c r="L385" i="5" s="1"/>
  <c r="K384" i="5"/>
  <c r="L384" i="5" s="1"/>
  <c r="M384" i="5" s="1"/>
  <c r="L383" i="5"/>
  <c r="M383" i="5" s="1"/>
  <c r="K496" i="6"/>
  <c r="L496" i="6" s="1"/>
  <c r="M496" i="6" s="1"/>
  <c r="L495" i="6"/>
  <c r="M495" i="6" s="1"/>
  <c r="K497" i="6"/>
  <c r="L497" i="6" s="1"/>
  <c r="M106" i="6"/>
  <c r="K503" i="4"/>
  <c r="K442" i="5"/>
  <c r="L442" i="5" s="1"/>
  <c r="M442" i="5" s="1"/>
  <c r="K508" i="4"/>
  <c r="H590" i="9"/>
  <c r="L590" i="9" s="1"/>
  <c r="M590" i="9" s="1"/>
  <c r="L316" i="5"/>
  <c r="K337" i="5"/>
  <c r="K327" i="5"/>
  <c r="K332" i="5"/>
  <c r="M840" i="10"/>
  <c r="K559" i="8"/>
  <c r="L559" i="8" s="1"/>
  <c r="M559" i="8" s="1"/>
  <c r="K496" i="8"/>
  <c r="L496" i="8" s="1"/>
  <c r="M496" i="8" s="1"/>
  <c r="L495" i="8"/>
  <c r="M495" i="8" s="1"/>
  <c r="K497" i="8"/>
  <c r="L497" i="8" s="1"/>
  <c r="K338" i="7"/>
  <c r="L338" i="7" s="1"/>
  <c r="M338" i="7" s="1"/>
  <c r="K339" i="7"/>
  <c r="L337" i="7"/>
  <c r="M337" i="7" s="1"/>
  <c r="L444" i="10"/>
  <c r="M444" i="10" s="1"/>
  <c r="K446" i="10"/>
  <c r="K445" i="10"/>
  <c r="L445" i="10" s="1"/>
  <c r="M445" i="10" s="1"/>
  <c r="K334" i="7"/>
  <c r="K333" i="7"/>
  <c r="L333" i="7" s="1"/>
  <c r="M333" i="7" s="1"/>
  <c r="L332" i="7"/>
  <c r="M332" i="7" s="1"/>
  <c r="K451" i="10"/>
  <c r="L449" i="10"/>
  <c r="M449" i="10" s="1"/>
  <c r="K450" i="10"/>
  <c r="L450" i="10" s="1"/>
  <c r="M450" i="10" s="1"/>
  <c r="K449" i="4"/>
  <c r="K439" i="4"/>
  <c r="K444" i="4"/>
  <c r="L505" i="8"/>
  <c r="M505" i="8" s="1"/>
  <c r="K507" i="8"/>
  <c r="K506" i="8"/>
  <c r="L506" i="8" s="1"/>
  <c r="M506" i="8" s="1"/>
  <c r="K386" i="7"/>
  <c r="L386" i="7" s="1"/>
  <c r="K440" i="10"/>
  <c r="L440" i="10" s="1"/>
  <c r="M440" i="10" s="1"/>
  <c r="L439" i="10"/>
  <c r="M439" i="10" s="1"/>
  <c r="K441" i="10"/>
  <c r="L441" i="10" s="1"/>
  <c r="K442" i="3"/>
  <c r="K554" i="4"/>
  <c r="K339" i="9"/>
  <c r="K338" i="9"/>
  <c r="K340" i="9" s="1"/>
  <c r="M159" i="9"/>
  <c r="K502" i="8"/>
  <c r="L500" i="8"/>
  <c r="M500" i="8" s="1"/>
  <c r="K501" i="8"/>
  <c r="L501" i="8" s="1"/>
  <c r="M501" i="8" s="1"/>
  <c r="L327" i="7"/>
  <c r="K329" i="7"/>
  <c r="L329" i="7" s="1"/>
  <c r="K328" i="7"/>
  <c r="L328" i="7" s="1"/>
  <c r="M328" i="7" s="1"/>
  <c r="H167" i="9"/>
  <c r="L167" i="9" s="1"/>
  <c r="M167" i="9" s="1"/>
  <c r="L165" i="9"/>
  <c r="K334" i="9"/>
  <c r="K333" i="9"/>
  <c r="K335" i="9" s="1"/>
  <c r="K337" i="3"/>
  <c r="K332" i="3"/>
  <c r="K327" i="3"/>
  <c r="K452" i="3"/>
  <c r="K559" i="4"/>
  <c r="H636" i="9"/>
  <c r="L636" i="9" s="1"/>
  <c r="K396" i="9"/>
  <c r="K439" i="8"/>
  <c r="L428" i="8"/>
  <c r="K444" i="8"/>
  <c r="K449" i="8"/>
  <c r="K447" i="6" l="1"/>
  <c r="L447" i="6" s="1"/>
  <c r="M447" i="6" s="1"/>
  <c r="K508" i="6"/>
  <c r="L508" i="6" s="1"/>
  <c r="M508" i="6" s="1"/>
  <c r="K391" i="5"/>
  <c r="L391" i="5" s="1"/>
  <c r="M391" i="5" s="1"/>
  <c r="K330" i="9"/>
  <c r="K335" i="7"/>
  <c r="L335" i="7" s="1"/>
  <c r="M335" i="7" s="1"/>
  <c r="K340" i="7"/>
  <c r="L340" i="7" s="1"/>
  <c r="M340" i="7" s="1"/>
  <c r="K442" i="10"/>
  <c r="L442" i="10" s="1"/>
  <c r="M442" i="10" s="1"/>
  <c r="K330" i="7"/>
  <c r="L330" i="7" s="1"/>
  <c r="M330" i="7" s="1"/>
  <c r="J46" i="7"/>
  <c r="K508" i="8"/>
  <c r="L508" i="8" s="1"/>
  <c r="M508" i="8" s="1"/>
  <c r="K386" i="3"/>
  <c r="K503" i="6"/>
  <c r="L503" i="6" s="1"/>
  <c r="M503" i="6" s="1"/>
  <c r="K452" i="6"/>
  <c r="L452" i="6" s="1"/>
  <c r="M452" i="6" s="1"/>
  <c r="M636" i="9"/>
  <c r="K396" i="3"/>
  <c r="L48" i="7"/>
  <c r="K447" i="10"/>
  <c r="L447" i="10" s="1"/>
  <c r="N44" i="7" a="1"/>
  <c r="N44" i="7" s="1"/>
  <c r="M65" i="11" s="1"/>
  <c r="K386" i="5"/>
  <c r="L386" i="5" s="1"/>
  <c r="M386" i="5" s="1"/>
  <c r="N50" i="7"/>
  <c r="M71" i="11" s="1"/>
  <c r="K338" i="3"/>
  <c r="K339" i="3"/>
  <c r="M165" i="9"/>
  <c r="L449" i="8"/>
  <c r="M449" i="8" s="1"/>
  <c r="K450" i="8"/>
  <c r="L450" i="8" s="1"/>
  <c r="M450" i="8" s="1"/>
  <c r="K451" i="8"/>
  <c r="L43" i="7"/>
  <c r="K446" i="4"/>
  <c r="K445" i="4"/>
  <c r="L42" i="7"/>
  <c r="K445" i="8"/>
  <c r="L445" i="8" s="1"/>
  <c r="M445" i="8" s="1"/>
  <c r="L444" i="8"/>
  <c r="M444" i="8" s="1"/>
  <c r="K446" i="8"/>
  <c r="K440" i="4"/>
  <c r="K441" i="4"/>
  <c r="H49" i="7"/>
  <c r="M33" i="11" s="1"/>
  <c r="H442" i="9"/>
  <c r="L442" i="9" s="1"/>
  <c r="M442" i="9" s="1"/>
  <c r="L440" i="9"/>
  <c r="M440" i="9" s="1"/>
  <c r="K440" i="8"/>
  <c r="L440" i="8" s="1"/>
  <c r="M440" i="8" s="1"/>
  <c r="L439" i="8"/>
  <c r="M439" i="8" s="1"/>
  <c r="K441" i="8"/>
  <c r="L441" i="8" s="1"/>
  <c r="K503" i="8"/>
  <c r="L503" i="8" s="1"/>
  <c r="M503" i="8" s="1"/>
  <c r="K329" i="5"/>
  <c r="L329" i="5" s="1"/>
  <c r="L327" i="5"/>
  <c r="M327" i="5" s="1"/>
  <c r="K328" i="5"/>
  <c r="L328" i="5" s="1"/>
  <c r="M328" i="5" s="1"/>
  <c r="M564" i="6"/>
  <c r="K391" i="3"/>
  <c r="N41" i="7"/>
  <c r="M62" i="11" s="1"/>
  <c r="J49" i="7"/>
  <c r="K338" i="5"/>
  <c r="L338" i="5" s="1"/>
  <c r="M338" i="5" s="1"/>
  <c r="K339" i="5"/>
  <c r="L337" i="5"/>
  <c r="M337" i="5" s="1"/>
  <c r="M564" i="8"/>
  <c r="L46" i="7"/>
  <c r="H452" i="9"/>
  <c r="L452" i="9" s="1"/>
  <c r="M452" i="9" s="1"/>
  <c r="L450" i="9"/>
  <c r="M450" i="9" s="1"/>
  <c r="H50" i="7"/>
  <c r="M34" i="11" s="1"/>
  <c r="M316" i="5"/>
  <c r="K498" i="6"/>
  <c r="L498" i="6" s="1"/>
  <c r="N51" i="7"/>
  <c r="M72" i="11" s="1"/>
  <c r="J50" i="7"/>
  <c r="J51" i="7"/>
  <c r="M386" i="7"/>
  <c r="N42" i="7"/>
  <c r="M63" i="11" s="1"/>
  <c r="H51" i="7"/>
  <c r="M35" i="11" s="1"/>
  <c r="L50" i="7"/>
  <c r="L51" i="7"/>
  <c r="N47" i="7"/>
  <c r="M68" i="11" s="1"/>
  <c r="N46" i="7"/>
  <c r="M67" i="11" s="1"/>
  <c r="J48" i="7"/>
  <c r="L45" i="7"/>
  <c r="J42" i="7"/>
  <c r="N43" i="7"/>
  <c r="M64" i="11" s="1"/>
  <c r="J41" i="7"/>
  <c r="H41" i="7"/>
  <c r="M25" i="11" s="1"/>
  <c r="L47" i="7"/>
  <c r="K450" i="4"/>
  <c r="K451" i="4"/>
  <c r="H389" i="9"/>
  <c r="H390" i="9"/>
  <c r="L388" i="9"/>
  <c r="M388" i="9" s="1"/>
  <c r="K442" i="6"/>
  <c r="L442" i="6" s="1"/>
  <c r="L332" i="5"/>
  <c r="M332" i="5" s="1"/>
  <c r="K334" i="5"/>
  <c r="K333" i="5"/>
  <c r="L333" i="5" s="1"/>
  <c r="M333" i="5" s="1"/>
  <c r="K498" i="8"/>
  <c r="L498" i="8" s="1"/>
  <c r="M498" i="8" s="1"/>
  <c r="H384" i="9"/>
  <c r="L384" i="9" s="1"/>
  <c r="M384" i="9" s="1"/>
  <c r="H385" i="9"/>
  <c r="L385" i="9" s="1"/>
  <c r="L383" i="9"/>
  <c r="M383" i="9" s="1"/>
  <c r="M327" i="7"/>
  <c r="J47" i="7"/>
  <c r="J45" i="7"/>
  <c r="H46" i="7"/>
  <c r="M30" i="11" s="1"/>
  <c r="H43" i="7"/>
  <c r="M27" i="11" s="1"/>
  <c r="N49" i="7"/>
  <c r="M70" i="11" s="1"/>
  <c r="J43" i="7"/>
  <c r="L49" i="7"/>
  <c r="L41" i="7"/>
  <c r="L44" i="7"/>
  <c r="N45" i="7"/>
  <c r="M66" i="11" s="1"/>
  <c r="H447" i="9"/>
  <c r="L447" i="9" s="1"/>
  <c r="M447" i="9" s="1"/>
  <c r="L445" i="9"/>
  <c r="M445" i="9" s="1"/>
  <c r="H44" i="7"/>
  <c r="M28" i="11" s="1"/>
  <c r="H42" i="7"/>
  <c r="M26" i="11" s="1"/>
  <c r="K396" i="5"/>
  <c r="L396" i="5" s="1"/>
  <c r="H395" i="9"/>
  <c r="H394" i="9"/>
  <c r="L393" i="9"/>
  <c r="M393" i="9" s="1"/>
  <c r="M428" i="8"/>
  <c r="H45" i="7"/>
  <c r="M29" i="11" s="1"/>
  <c r="K328" i="3"/>
  <c r="K329" i="3"/>
  <c r="K452" i="10"/>
  <c r="L452" i="10" s="1"/>
  <c r="N49" i="10" s="1"/>
  <c r="O52" i="11" s="1"/>
  <c r="H332" i="9"/>
  <c r="H337" i="9"/>
  <c r="H327" i="9"/>
  <c r="L316" i="9"/>
  <c r="M316" i="9" s="1"/>
  <c r="M439" i="6"/>
  <c r="K334" i="3"/>
  <c r="K333" i="3"/>
  <c r="J44" i="7"/>
  <c r="H48" i="7"/>
  <c r="M32" i="11" s="1"/>
  <c r="H47" i="7"/>
  <c r="M31" i="11" s="1"/>
  <c r="N48" i="7"/>
  <c r="M69" i="11" s="1"/>
  <c r="N43" i="6" l="1"/>
  <c r="K46" i="11" s="1"/>
  <c r="L55" i="6"/>
  <c r="L43" i="6"/>
  <c r="H49" i="10"/>
  <c r="O15" i="11" s="1"/>
  <c r="J55" i="10"/>
  <c r="K452" i="8"/>
  <c r="L452" i="8" s="1"/>
  <c r="M452" i="8" s="1"/>
  <c r="L42" i="10"/>
  <c r="H54" i="6"/>
  <c r="K20" i="11" s="1"/>
  <c r="J52" i="6"/>
  <c r="H47" i="6"/>
  <c r="K13" i="11" s="1"/>
  <c r="J42" i="6"/>
  <c r="H43" i="6"/>
  <c r="K9" i="11" s="1"/>
  <c r="N44" i="10"/>
  <c r="O47" i="11" s="1"/>
  <c r="L53" i="10"/>
  <c r="K442" i="8"/>
  <c r="L442" i="8" s="1"/>
  <c r="M442" i="8" s="1"/>
  <c r="L46" i="10"/>
  <c r="N41" i="10"/>
  <c r="O44" i="11" s="1"/>
  <c r="N45" i="10"/>
  <c r="O48" i="11" s="1"/>
  <c r="J44" i="10"/>
  <c r="J54" i="10"/>
  <c r="J43" i="10"/>
  <c r="H50" i="6"/>
  <c r="K16" i="11" s="1"/>
  <c r="J47" i="10"/>
  <c r="K335" i="5"/>
  <c r="L335" i="5" s="1"/>
  <c r="M335" i="5" s="1"/>
  <c r="J50" i="10"/>
  <c r="N43" i="10"/>
  <c r="O46" i="11" s="1"/>
  <c r="L50" i="10"/>
  <c r="N55" i="10"/>
  <c r="O58" i="11" s="1"/>
  <c r="K442" i="4"/>
  <c r="N50" i="10"/>
  <c r="O53" i="11" s="1"/>
  <c r="H45" i="6"/>
  <c r="K11" i="11" s="1"/>
  <c r="H46" i="10"/>
  <c r="O12" i="11" s="1"/>
  <c r="K330" i="5"/>
  <c r="L330" i="5" s="1"/>
  <c r="M330" i="5" s="1"/>
  <c r="J52" i="10"/>
  <c r="H53" i="6"/>
  <c r="K19" i="11" s="1"/>
  <c r="J53" i="10"/>
  <c r="L52" i="10"/>
  <c r="N53" i="10"/>
  <c r="O56" i="11" s="1"/>
  <c r="N55" i="6"/>
  <c r="K58" i="11" s="1"/>
  <c r="J45" i="10"/>
  <c r="H386" i="9"/>
  <c r="L386" i="9" s="1"/>
  <c r="M386" i="9" s="1"/>
  <c r="L43" i="10"/>
  <c r="N46" i="10"/>
  <c r="O49" i="11" s="1"/>
  <c r="L54" i="10"/>
  <c r="N52" i="10"/>
  <c r="O55" i="11" s="1"/>
  <c r="J41" i="10"/>
  <c r="L45" i="10"/>
  <c r="N50" i="6"/>
  <c r="K53" i="11" s="1"/>
  <c r="M498" i="6"/>
  <c r="H49" i="6"/>
  <c r="K15" i="11" s="1"/>
  <c r="L48" i="6"/>
  <c r="N41" i="6"/>
  <c r="K44" i="11" s="1"/>
  <c r="H51" i="6"/>
  <c r="K17" i="11" s="1"/>
  <c r="J50" i="6"/>
  <c r="L50" i="6"/>
  <c r="L44" i="6"/>
  <c r="N45" i="6"/>
  <c r="K48" i="11" s="1"/>
  <c r="N49" i="6"/>
  <c r="K52" i="11" s="1"/>
  <c r="H52" i="6"/>
  <c r="K18" i="11" s="1"/>
  <c r="J47" i="6"/>
  <c r="N51" i="6"/>
  <c r="K54" i="11" s="1"/>
  <c r="J54" i="6"/>
  <c r="J51" i="6"/>
  <c r="H41" i="6"/>
  <c r="K7" i="11" s="1"/>
  <c r="L42" i="6"/>
  <c r="N42" i="6"/>
  <c r="K45" i="11" s="1"/>
  <c r="N48" i="6"/>
  <c r="K51" i="11" s="1"/>
  <c r="L52" i="6"/>
  <c r="J41" i="6"/>
  <c r="N52" i="6"/>
  <c r="K55" i="11" s="1"/>
  <c r="J49" i="6"/>
  <c r="N46" i="6"/>
  <c r="K49" i="11" s="1"/>
  <c r="L41" i="6"/>
  <c r="J43" i="6"/>
  <c r="J55" i="6"/>
  <c r="L53" i="6"/>
  <c r="L49" i="6"/>
  <c r="K340" i="3"/>
  <c r="L51" i="6"/>
  <c r="K335" i="3"/>
  <c r="M452" i="10"/>
  <c r="H53" i="10"/>
  <c r="O19" i="11" s="1"/>
  <c r="H50" i="10"/>
  <c r="O16" i="11" s="1"/>
  <c r="N54" i="10"/>
  <c r="O57" i="11" s="1"/>
  <c r="L44" i="10"/>
  <c r="H42" i="10"/>
  <c r="O8" i="11" s="1"/>
  <c r="J48" i="6"/>
  <c r="H54" i="10"/>
  <c r="O20" i="11" s="1"/>
  <c r="H328" i="9"/>
  <c r="L328" i="9" s="1"/>
  <c r="M328" i="9" s="1"/>
  <c r="H329" i="9"/>
  <c r="L329" i="9" s="1"/>
  <c r="L327" i="9"/>
  <c r="J46" i="6"/>
  <c r="N51" i="10"/>
  <c r="O54" i="11" s="1"/>
  <c r="H45" i="10"/>
  <c r="O11" i="11" s="1"/>
  <c r="H44" i="6"/>
  <c r="K10" i="11" s="1"/>
  <c r="H391" i="9"/>
  <c r="L391" i="9" s="1"/>
  <c r="M391" i="9" s="1"/>
  <c r="L389" i="9"/>
  <c r="M389" i="9" s="1"/>
  <c r="H55" i="10"/>
  <c r="O21" i="11" s="1"/>
  <c r="J45" i="6"/>
  <c r="H55" i="6"/>
  <c r="K21" i="11" s="1"/>
  <c r="N44" i="6"/>
  <c r="K47" i="11" s="1"/>
  <c r="H338" i="9"/>
  <c r="H339" i="9"/>
  <c r="L337" i="9"/>
  <c r="M337" i="9" s="1"/>
  <c r="H333" i="9"/>
  <c r="H334" i="9"/>
  <c r="L332" i="9"/>
  <c r="M332" i="9" s="1"/>
  <c r="H41" i="10"/>
  <c r="O7" i="11" s="1"/>
  <c r="I45" i="7"/>
  <c r="N29" i="11" s="1"/>
  <c r="J42" i="10"/>
  <c r="K447" i="8"/>
  <c r="L447" i="8" s="1"/>
  <c r="H51" i="8" s="1"/>
  <c r="M17" i="11" s="1"/>
  <c r="J53" i="6"/>
  <c r="K330" i="3"/>
  <c r="J44" i="6"/>
  <c r="L41" i="10"/>
  <c r="L46" i="6"/>
  <c r="K447" i="4"/>
  <c r="H42" i="6"/>
  <c r="K8" i="11" s="1"/>
  <c r="O43" i="7"/>
  <c r="N64" i="11" s="1"/>
  <c r="M43" i="7"/>
  <c r="O41" i="7"/>
  <c r="N62" i="11" s="1"/>
  <c r="M44" i="7"/>
  <c r="M50" i="7"/>
  <c r="M48" i="7"/>
  <c r="M46" i="7"/>
  <c r="K43" i="7"/>
  <c r="K42" i="7"/>
  <c r="O47" i="7"/>
  <c r="N68" i="11" s="1"/>
  <c r="O44" i="7"/>
  <c r="N65" i="11" s="1"/>
  <c r="I49" i="7"/>
  <c r="N33" i="11" s="1"/>
  <c r="O50" i="7"/>
  <c r="N71" i="11" s="1"/>
  <c r="O45" i="7"/>
  <c r="N66" i="11" s="1"/>
  <c r="M51" i="7"/>
  <c r="I50" i="7"/>
  <c r="N34" i="11" s="1"/>
  <c r="M41" i="7"/>
  <c r="I43" i="7"/>
  <c r="N27" i="11" s="1"/>
  <c r="K47" i="7"/>
  <c r="O51" i="7"/>
  <c r="N72" i="11" s="1"/>
  <c r="I42" i="7"/>
  <c r="N26" i="11" s="1"/>
  <c r="O49" i="7"/>
  <c r="N70" i="11" s="1"/>
  <c r="M45" i="7"/>
  <c r="I44" i="7"/>
  <c r="N28" i="11" s="1"/>
  <c r="K49" i="7"/>
  <c r="I48" i="7"/>
  <c r="N32" i="11" s="1"/>
  <c r="K44" i="7"/>
  <c r="M47" i="7"/>
  <c r="O42" i="7"/>
  <c r="N63" i="11" s="1"/>
  <c r="I47" i="7"/>
  <c r="N31" i="11" s="1"/>
  <c r="O46" i="7"/>
  <c r="N67" i="11" s="1"/>
  <c r="M49" i="7"/>
  <c r="I41" i="7"/>
  <c r="N25" i="11" s="1"/>
  <c r="M42" i="7"/>
  <c r="I51" i="7"/>
  <c r="N35" i="11" s="1"/>
  <c r="O48" i="7"/>
  <c r="N69" i="11" s="1"/>
  <c r="K51" i="7"/>
  <c r="K46" i="7"/>
  <c r="K48" i="7"/>
  <c r="K45" i="7"/>
  <c r="K50" i="7"/>
  <c r="K41" i="7"/>
  <c r="H47" i="10"/>
  <c r="O13" i="11" s="1"/>
  <c r="K452" i="4"/>
  <c r="N54" i="6"/>
  <c r="K57" i="11" s="1"/>
  <c r="J48" i="10"/>
  <c r="H396" i="9"/>
  <c r="L394" i="9"/>
  <c r="M394" i="9" s="1"/>
  <c r="H51" i="10"/>
  <c r="O17" i="11" s="1"/>
  <c r="K340" i="5"/>
  <c r="L340" i="5" s="1"/>
  <c r="N48" i="5" s="1"/>
  <c r="K69" i="11" s="1"/>
  <c r="H43" i="10"/>
  <c r="O9" i="11" s="1"/>
  <c r="H46" i="6"/>
  <c r="K12" i="11" s="1"/>
  <c r="L55" i="10"/>
  <c r="I46" i="7"/>
  <c r="N30" i="11" s="1"/>
  <c r="H44" i="10"/>
  <c r="O10" i="11" s="1"/>
  <c r="L47" i="10"/>
  <c r="L48" i="10"/>
  <c r="M447" i="10"/>
  <c r="L51" i="10"/>
  <c r="N47" i="10"/>
  <c r="O50" i="11" s="1"/>
  <c r="N48" i="10"/>
  <c r="O51" i="11" s="1"/>
  <c r="H48" i="10"/>
  <c r="O14" i="11" s="1"/>
  <c r="L49" i="10"/>
  <c r="J46" i="10"/>
  <c r="J51" i="10"/>
  <c r="H52" i="10"/>
  <c r="O18" i="11" s="1"/>
  <c r="M396" i="5"/>
  <c r="J51" i="5"/>
  <c r="M442" i="6"/>
  <c r="K42" i="6" s="1"/>
  <c r="H48" i="6"/>
  <c r="K14" i="11" s="1"/>
  <c r="L45" i="6"/>
  <c r="N53" i="6"/>
  <c r="K56" i="11" s="1"/>
  <c r="L54" i="6"/>
  <c r="N47" i="6"/>
  <c r="K50" i="11" s="1"/>
  <c r="L47" i="6"/>
  <c r="J49" i="10"/>
  <c r="N42" i="10"/>
  <c r="O45" i="11" s="1"/>
  <c r="H43" i="8"/>
  <c r="M9" i="11" s="1"/>
  <c r="H48" i="5" l="1"/>
  <c r="K32" i="11" s="1"/>
  <c r="L49" i="5"/>
  <c r="L45" i="5"/>
  <c r="O47" i="6"/>
  <c r="L50" i="11" s="1"/>
  <c r="O50" i="6"/>
  <c r="L53" i="11" s="1"/>
  <c r="H47" i="8"/>
  <c r="M13" i="11" s="1"/>
  <c r="O49" i="6"/>
  <c r="L52" i="11" s="1"/>
  <c r="N50" i="5"/>
  <c r="K71" i="11" s="1"/>
  <c r="I47" i="6"/>
  <c r="L13" i="11" s="1"/>
  <c r="I41" i="6"/>
  <c r="L7" i="11" s="1"/>
  <c r="M47" i="6"/>
  <c r="H42" i="5"/>
  <c r="K26" i="11" s="1"/>
  <c r="K46" i="6"/>
  <c r="K55" i="6"/>
  <c r="M50" i="6"/>
  <c r="M43" i="6"/>
  <c r="K52" i="6"/>
  <c r="O43" i="6"/>
  <c r="L46" i="11" s="1"/>
  <c r="N41" i="5"/>
  <c r="K62" i="11" s="1"/>
  <c r="M42" i="6"/>
  <c r="K47" i="6"/>
  <c r="I43" i="6"/>
  <c r="L9" i="11" s="1"/>
  <c r="K41" i="6"/>
  <c r="I44" i="6"/>
  <c r="L10" i="11" s="1"/>
  <c r="I52" i="6"/>
  <c r="L18" i="11" s="1"/>
  <c r="I51" i="6"/>
  <c r="L17" i="11" s="1"/>
  <c r="H45" i="5"/>
  <c r="K29" i="11" s="1"/>
  <c r="M53" i="6"/>
  <c r="I49" i="6"/>
  <c r="L15" i="11" s="1"/>
  <c r="L43" i="5"/>
  <c r="K51" i="6"/>
  <c r="J44" i="5"/>
  <c r="M41" i="6"/>
  <c r="J48" i="5"/>
  <c r="I45" i="6"/>
  <c r="L11" i="11" s="1"/>
  <c r="O46" i="6"/>
  <c r="L49" i="11" s="1"/>
  <c r="H43" i="5"/>
  <c r="K27" i="11" s="1"/>
  <c r="N45" i="5"/>
  <c r="K66" i="11" s="1"/>
  <c r="O48" i="6"/>
  <c r="L51" i="11" s="1"/>
  <c r="I53" i="6"/>
  <c r="L19" i="11" s="1"/>
  <c r="M55" i="6"/>
  <c r="K53" i="6"/>
  <c r="H50" i="5"/>
  <c r="K34" i="11" s="1"/>
  <c r="O45" i="6"/>
  <c r="L48" i="11" s="1"/>
  <c r="O42" i="6"/>
  <c r="L45" i="11" s="1"/>
  <c r="N42" i="5"/>
  <c r="K63" i="11" s="1"/>
  <c r="J50" i="5"/>
  <c r="N43" i="5"/>
  <c r="K64" i="11" s="1"/>
  <c r="K45" i="6"/>
  <c r="O51" i="6"/>
  <c r="L54" i="11" s="1"/>
  <c r="I50" i="6"/>
  <c r="L16" i="11" s="1"/>
  <c r="N49" i="5"/>
  <c r="K70" i="11" s="1"/>
  <c r="J49" i="5"/>
  <c r="J46" i="5"/>
  <c r="I53" i="10"/>
  <c r="P19" i="11" s="1"/>
  <c r="O42" i="10"/>
  <c r="P45" i="11" s="1"/>
  <c r="M42" i="10"/>
  <c r="M53" i="10"/>
  <c r="M54" i="10"/>
  <c r="I43" i="10"/>
  <c r="P9" i="11" s="1"/>
  <c r="O41" i="10"/>
  <c r="P44" i="11" s="1"/>
  <c r="O50" i="10"/>
  <c r="P53" i="11" s="1"/>
  <c r="I41" i="10"/>
  <c r="P7" i="11" s="1"/>
  <c r="K52" i="10"/>
  <c r="O44" i="10"/>
  <c r="P47" i="11" s="1"/>
  <c r="I49" i="10"/>
  <c r="P15" i="11" s="1"/>
  <c r="O46" i="10"/>
  <c r="P49" i="11" s="1"/>
  <c r="M41" i="10"/>
  <c r="O47" i="10"/>
  <c r="P50" i="11" s="1"/>
  <c r="O53" i="10"/>
  <c r="P56" i="11" s="1"/>
  <c r="I52" i="10"/>
  <c r="P18" i="11" s="1"/>
  <c r="M47" i="10"/>
  <c r="K48" i="6"/>
  <c r="M48" i="6"/>
  <c r="O53" i="6"/>
  <c r="L56" i="11" s="1"/>
  <c r="M44" i="6"/>
  <c r="M46" i="6"/>
  <c r="J41" i="5"/>
  <c r="O41" i="6"/>
  <c r="L44" i="11" s="1"/>
  <c r="L42" i="5"/>
  <c r="M54" i="6"/>
  <c r="L41" i="5"/>
  <c r="L396" i="9"/>
  <c r="M396" i="9" s="1"/>
  <c r="M447" i="8"/>
  <c r="H55" i="8"/>
  <c r="M21" i="11" s="1"/>
  <c r="J44" i="8"/>
  <c r="L45" i="8"/>
  <c r="J55" i="8"/>
  <c r="H41" i="8"/>
  <c r="M7" i="11" s="1"/>
  <c r="L52" i="8"/>
  <c r="N46" i="8"/>
  <c r="M49" i="11" s="1"/>
  <c r="N41" i="8"/>
  <c r="M44" i="11" s="1"/>
  <c r="N49" i="8"/>
  <c r="M52" i="11" s="1"/>
  <c r="N47" i="8"/>
  <c r="M50" i="11" s="1"/>
  <c r="H48" i="8"/>
  <c r="M14" i="11" s="1"/>
  <c r="H42" i="8"/>
  <c r="M8" i="11" s="1"/>
  <c r="J54" i="8"/>
  <c r="L54" i="8"/>
  <c r="H54" i="8"/>
  <c r="M20" i="11" s="1"/>
  <c r="N51" i="8"/>
  <c r="M54" i="11" s="1"/>
  <c r="J53" i="8"/>
  <c r="L53" i="8"/>
  <c r="N53" i="8"/>
  <c r="M56" i="11" s="1"/>
  <c r="L43" i="8"/>
  <c r="H49" i="8"/>
  <c r="M15" i="11" s="1"/>
  <c r="N48" i="8"/>
  <c r="M51" i="11" s="1"/>
  <c r="L48" i="8"/>
  <c r="L47" i="8"/>
  <c r="L42" i="8"/>
  <c r="N55" i="8"/>
  <c r="M58" i="11" s="1"/>
  <c r="H52" i="8"/>
  <c r="M18" i="11" s="1"/>
  <c r="N50" i="8"/>
  <c r="M53" i="11" s="1"/>
  <c r="H44" i="8"/>
  <c r="M10" i="11" s="1"/>
  <c r="J46" i="8"/>
  <c r="N42" i="8"/>
  <c r="M45" i="11" s="1"/>
  <c r="N44" i="8"/>
  <c r="M47" i="11" s="1"/>
  <c r="L49" i="8"/>
  <c r="L44" i="8"/>
  <c r="J51" i="8"/>
  <c r="J42" i="8"/>
  <c r="L46" i="8"/>
  <c r="L41" i="8"/>
  <c r="J49" i="8"/>
  <c r="J41" i="8"/>
  <c r="N45" i="8"/>
  <c r="M48" i="11" s="1"/>
  <c r="J47" i="8"/>
  <c r="J52" i="8"/>
  <c r="N54" i="8"/>
  <c r="M57" i="11" s="1"/>
  <c r="H50" i="8"/>
  <c r="M16" i="11" s="1"/>
  <c r="H53" i="8"/>
  <c r="M19" i="11" s="1"/>
  <c r="N52" i="8"/>
  <c r="M55" i="11" s="1"/>
  <c r="L50" i="8"/>
  <c r="H46" i="8"/>
  <c r="M12" i="11" s="1"/>
  <c r="J43" i="8"/>
  <c r="J48" i="8"/>
  <c r="L51" i="8"/>
  <c r="J50" i="8"/>
  <c r="H45" i="8"/>
  <c r="M11" i="11" s="1"/>
  <c r="J45" i="8"/>
  <c r="N43" i="8"/>
  <c r="M46" i="11" s="1"/>
  <c r="O55" i="6"/>
  <c r="L58" i="11" s="1"/>
  <c r="K44" i="6"/>
  <c r="I48" i="6"/>
  <c r="L14" i="11" s="1"/>
  <c r="N47" i="5"/>
  <c r="K68" i="11" s="1"/>
  <c r="J42" i="5"/>
  <c r="J45" i="5"/>
  <c r="H44" i="5"/>
  <c r="K28" i="11" s="1"/>
  <c r="H335" i="9"/>
  <c r="L335" i="9" s="1"/>
  <c r="M335" i="9" s="1"/>
  <c r="L333" i="9"/>
  <c r="M333" i="9" s="1"/>
  <c r="I42" i="6"/>
  <c r="L8" i="11" s="1"/>
  <c r="M327" i="9"/>
  <c r="M51" i="6"/>
  <c r="M49" i="6"/>
  <c r="K49" i="6"/>
  <c r="M340" i="5"/>
  <c r="N44" i="5" a="1"/>
  <c r="N44" i="5" s="1"/>
  <c r="K65" i="11" s="1"/>
  <c r="H41" i="5"/>
  <c r="K25" i="11" s="1"/>
  <c r="L51" i="5"/>
  <c r="L50" i="5"/>
  <c r="H47" i="5"/>
  <c r="K31" i="11" s="1"/>
  <c r="L47" i="5"/>
  <c r="N46" i="5"/>
  <c r="K67" i="11" s="1"/>
  <c r="L46" i="5"/>
  <c r="N51" i="5"/>
  <c r="K72" i="11" s="1"/>
  <c r="M45" i="6"/>
  <c r="H46" i="5"/>
  <c r="K30" i="11" s="1"/>
  <c r="H330" i="9"/>
  <c r="O44" i="6"/>
  <c r="L47" i="11" s="1"/>
  <c r="K43" i="6"/>
  <c r="L55" i="8"/>
  <c r="L48" i="5"/>
  <c r="J43" i="5"/>
  <c r="I54" i="6"/>
  <c r="L20" i="11" s="1"/>
  <c r="O54" i="6"/>
  <c r="L57" i="11" s="1"/>
  <c r="H51" i="5"/>
  <c r="K35" i="11" s="1"/>
  <c r="O52" i="6"/>
  <c r="L55" i="11" s="1"/>
  <c r="H340" i="9"/>
  <c r="L338" i="9"/>
  <c r="M338" i="9" s="1"/>
  <c r="I51" i="10"/>
  <c r="P17" i="11" s="1"/>
  <c r="K55" i="10"/>
  <c r="M48" i="10"/>
  <c r="I48" i="10"/>
  <c r="P14" i="11" s="1"/>
  <c r="K46" i="10"/>
  <c r="O55" i="10"/>
  <c r="P58" i="11" s="1"/>
  <c r="I46" i="10"/>
  <c r="P12" i="11" s="1"/>
  <c r="I54" i="10"/>
  <c r="P20" i="11" s="1"/>
  <c r="K45" i="10"/>
  <c r="I42" i="10"/>
  <c r="P8" i="11" s="1"/>
  <c r="M51" i="10"/>
  <c r="O45" i="10"/>
  <c r="P48" i="11" s="1"/>
  <c r="K48" i="10"/>
  <c r="M52" i="10"/>
  <c r="K50" i="10"/>
  <c r="K43" i="10"/>
  <c r="O48" i="10"/>
  <c r="P51" i="11" s="1"/>
  <c r="I55" i="10"/>
  <c r="P21" i="11" s="1"/>
  <c r="O51" i="10"/>
  <c r="P54" i="11" s="1"/>
  <c r="M43" i="10"/>
  <c r="M55" i="10"/>
  <c r="M45" i="10"/>
  <c r="K42" i="10"/>
  <c r="K54" i="10"/>
  <c r="K51" i="10"/>
  <c r="M50" i="10"/>
  <c r="K41" i="10"/>
  <c r="I44" i="10"/>
  <c r="P10" i="11" s="1"/>
  <c r="M46" i="10"/>
  <c r="I45" i="10"/>
  <c r="P11" i="11" s="1"/>
  <c r="M49" i="10"/>
  <c r="K49" i="10"/>
  <c r="K47" i="10"/>
  <c r="O54" i="10"/>
  <c r="P57" i="11" s="1"/>
  <c r="O52" i="10"/>
  <c r="P55" i="11" s="1"/>
  <c r="O43" i="10"/>
  <c r="P46" i="11" s="1"/>
  <c r="I50" i="10"/>
  <c r="P16" i="11" s="1"/>
  <c r="O49" i="10"/>
  <c r="P52" i="11" s="1"/>
  <c r="M44" i="10"/>
  <c r="K53" i="10"/>
  <c r="I47" i="10"/>
  <c r="P13" i="11" s="1"/>
  <c r="K44" i="10"/>
  <c r="I46" i="6"/>
  <c r="L12" i="11" s="1"/>
  <c r="J47" i="5"/>
  <c r="H49" i="5"/>
  <c r="K33" i="11" s="1"/>
  <c r="K50" i="6"/>
  <c r="I55" i="6"/>
  <c r="L21" i="11" s="1"/>
  <c r="L44" i="5"/>
  <c r="M52" i="6"/>
  <c r="K54" i="6"/>
  <c r="L340" i="9" l="1"/>
  <c r="M340" i="9" s="1"/>
  <c r="L330" i="9"/>
  <c r="M53" i="8"/>
  <c r="I54" i="8"/>
  <c r="N20" i="11" s="1"/>
  <c r="M46" i="8"/>
  <c r="M55" i="8"/>
  <c r="K42" i="8"/>
  <c r="M49" i="8"/>
  <c r="M51" i="8"/>
  <c r="M42" i="8"/>
  <c r="I53" i="8"/>
  <c r="N19" i="11" s="1"/>
  <c r="O54" i="8"/>
  <c r="N57" i="11" s="1"/>
  <c r="I48" i="8"/>
  <c r="N14" i="11" s="1"/>
  <c r="M52" i="8"/>
  <c r="I51" i="8"/>
  <c r="N17" i="11" s="1"/>
  <c r="K46" i="8"/>
  <c r="I50" i="8"/>
  <c r="N16" i="11" s="1"/>
  <c r="I47" i="8"/>
  <c r="N13" i="11" s="1"/>
  <c r="K43" i="8"/>
  <c r="O48" i="8"/>
  <c r="N51" i="11" s="1"/>
  <c r="K49" i="8"/>
  <c r="K48" i="8"/>
  <c r="O44" i="8"/>
  <c r="N47" i="11" s="1"/>
  <c r="M54" i="8"/>
  <c r="I49" i="8"/>
  <c r="N15" i="11" s="1"/>
  <c r="O47" i="8"/>
  <c r="N50" i="11" s="1"/>
  <c r="O49" i="8"/>
  <c r="N52" i="11" s="1"/>
  <c r="K52" i="8"/>
  <c r="M44" i="8"/>
  <c r="K51" i="8"/>
  <c r="I43" i="8"/>
  <c r="N9" i="11" s="1"/>
  <c r="K41" i="8"/>
  <c r="O51" i="8"/>
  <c r="N54" i="11" s="1"/>
  <c r="K45" i="8"/>
  <c r="O50" i="8"/>
  <c r="N53" i="11" s="1"/>
  <c r="I52" i="8"/>
  <c r="N18" i="11" s="1"/>
  <c r="M47" i="8"/>
  <c r="O41" i="8"/>
  <c r="N44" i="11" s="1"/>
  <c r="I41" i="8"/>
  <c r="N7" i="11" s="1"/>
  <c r="M48" i="8"/>
  <c r="K44" i="8"/>
  <c r="K55" i="8"/>
  <c r="M45" i="8"/>
  <c r="O46" i="8"/>
  <c r="N49" i="11" s="1"/>
  <c r="K50" i="8"/>
  <c r="I45" i="8"/>
  <c r="N11" i="11" s="1"/>
  <c r="O45" i="8"/>
  <c r="N48" i="11" s="1"/>
  <c r="O43" i="8"/>
  <c r="N46" i="11" s="1"/>
  <c r="O42" i="8"/>
  <c r="N45" i="11" s="1"/>
  <c r="K54" i="8"/>
  <c r="M41" i="8"/>
  <c r="I42" i="8"/>
  <c r="N8" i="11" s="1"/>
  <c r="M50" i="8"/>
  <c r="O55" i="8"/>
  <c r="N58" i="11" s="1"/>
  <c r="I46" i="8"/>
  <c r="N12" i="11" s="1"/>
  <c r="O52" i="8"/>
  <c r="N55" i="11" s="1"/>
  <c r="I44" i="8"/>
  <c r="N10" i="11" s="1"/>
  <c r="K47" i="8"/>
  <c r="M43" i="8"/>
  <c r="K53" i="8"/>
  <c r="I55" i="8"/>
  <c r="N21" i="11" s="1"/>
  <c r="O53" i="8"/>
  <c r="N56" i="11" s="1"/>
  <c r="I46" i="5"/>
  <c r="L30" i="11" s="1"/>
  <c r="I51" i="5"/>
  <c r="L35" i="11" s="1"/>
  <c r="M41" i="5"/>
  <c r="K48" i="5"/>
  <c r="O51" i="5"/>
  <c r="L72" i="11" s="1"/>
  <c r="K46" i="5"/>
  <c r="O41" i="5"/>
  <c r="L62" i="11" s="1"/>
  <c r="O49" i="5"/>
  <c r="L70" i="11" s="1"/>
  <c r="K47" i="5"/>
  <c r="I41" i="5"/>
  <c r="L25" i="11" s="1"/>
  <c r="M43" i="5"/>
  <c r="O47" i="5"/>
  <c r="L68" i="11" s="1"/>
  <c r="M45" i="5"/>
  <c r="I45" i="5"/>
  <c r="L29" i="11" s="1"/>
  <c r="O43" i="5"/>
  <c r="L64" i="11" s="1"/>
  <c r="I43" i="5"/>
  <c r="L27" i="11" s="1"/>
  <c r="K49" i="5"/>
  <c r="O42" i="5"/>
  <c r="L63" i="11" s="1"/>
  <c r="M48" i="5"/>
  <c r="O46" i="5"/>
  <c r="L67" i="11" s="1"/>
  <c r="K42" i="5"/>
  <c r="K50" i="5"/>
  <c r="K44" i="5"/>
  <c r="I44" i="5"/>
  <c r="L28" i="11" s="1"/>
  <c r="O50" i="5"/>
  <c r="L71" i="11" s="1"/>
  <c r="M42" i="5"/>
  <c r="M46" i="5"/>
  <c r="I42" i="5"/>
  <c r="L26" i="11" s="1"/>
  <c r="O44" i="5"/>
  <c r="L65" i="11" s="1"/>
  <c r="M47" i="5"/>
  <c r="I48" i="5"/>
  <c r="L32" i="11" s="1"/>
  <c r="M44" i="5"/>
  <c r="K43" i="5"/>
  <c r="I47" i="5"/>
  <c r="L31" i="11" s="1"/>
  <c r="O48" i="5"/>
  <c r="L69" i="11" s="1"/>
  <c r="I49" i="5"/>
  <c r="L33" i="11" s="1"/>
  <c r="M49" i="5"/>
  <c r="M51" i="5"/>
  <c r="M50" i="5"/>
  <c r="O45" i="5"/>
  <c r="L66" i="11" s="1"/>
  <c r="K51" i="5"/>
  <c r="I50" i="5"/>
  <c r="L34" i="11" s="1"/>
  <c r="K41" i="5"/>
  <c r="K45" i="5"/>
  <c r="H46" i="9" l="1"/>
  <c r="O30" i="11" s="1"/>
  <c r="L42" i="9"/>
  <c r="H42" i="9"/>
  <c r="O26" i="11" s="1"/>
  <c r="J46" i="9"/>
  <c r="H48" i="9"/>
  <c r="O32" i="11" s="1"/>
  <c r="L45" i="9"/>
  <c r="J45" i="9"/>
  <c r="H45" i="9"/>
  <c r="O29" i="11" s="1"/>
  <c r="N51" i="9"/>
  <c r="O72" i="11" s="1"/>
  <c r="N50" i="9"/>
  <c r="O71" i="11" s="1"/>
  <c r="N47" i="9"/>
  <c r="O68" i="11" s="1"/>
  <c r="N49" i="9"/>
  <c r="O70" i="11" s="1"/>
  <c r="J44" i="9"/>
  <c r="H47" i="9"/>
  <c r="O31" i="11" s="1"/>
  <c r="H50" i="9"/>
  <c r="O34" i="11" s="1"/>
  <c r="N43" i="9"/>
  <c r="O64" i="11" s="1"/>
  <c r="J48" i="9"/>
  <c r="L48" i="9"/>
  <c r="L46" i="9"/>
  <c r="J47" i="9"/>
  <c r="L47" i="9"/>
  <c r="N48" i="9"/>
  <c r="O69" i="11" s="1"/>
  <c r="N44" i="9" a="1"/>
  <c r="N44" i="9" s="1"/>
  <c r="O65" i="11" s="1"/>
  <c r="J41" i="9"/>
  <c r="N46" i="9"/>
  <c r="O67" i="11" s="1"/>
  <c r="L44" i="9"/>
  <c r="L43" i="9"/>
  <c r="L51" i="9"/>
  <c r="N42" i="9"/>
  <c r="O63" i="11" s="1"/>
  <c r="L50" i="9"/>
  <c r="J50" i="9"/>
  <c r="H41" i="9"/>
  <c r="O25" i="11" s="1"/>
  <c r="L41" i="9"/>
  <c r="N41" i="9"/>
  <c r="O62" i="11" s="1"/>
  <c r="J42" i="9"/>
  <c r="H49" i="9"/>
  <c r="O33" i="11" s="1"/>
  <c r="H43" i="9"/>
  <c r="O27" i="11" s="1"/>
  <c r="H44" i="9"/>
  <c r="O28" i="11" s="1"/>
  <c r="J43" i="9"/>
  <c r="J49" i="9"/>
  <c r="N45" i="9"/>
  <c r="O66" i="11" s="1"/>
  <c r="H51" i="9"/>
  <c r="O35" i="11" s="1"/>
  <c r="J51" i="9"/>
  <c r="L49" i="9"/>
  <c r="M330" i="9"/>
  <c r="I43" i="9" l="1"/>
  <c r="P27" i="11" s="1"/>
  <c r="I48" i="9"/>
  <c r="P32" i="11" s="1"/>
  <c r="I49" i="9"/>
  <c r="P33" i="11" s="1"/>
  <c r="M46" i="9"/>
  <c r="M49" i="9"/>
  <c r="O48" i="9"/>
  <c r="P69" i="11" s="1"/>
  <c r="I41" i="9"/>
  <c r="P25" i="11" s="1"/>
  <c r="O41" i="9"/>
  <c r="P62" i="11" s="1"/>
  <c r="O45" i="9"/>
  <c r="P66" i="11" s="1"/>
  <c r="I42" i="9"/>
  <c r="P26" i="11" s="1"/>
  <c r="I45" i="9"/>
  <c r="P29" i="11" s="1"/>
  <c r="O49" i="9"/>
  <c r="P70" i="11" s="1"/>
  <c r="K47" i="9"/>
  <c r="I47" i="9"/>
  <c r="P31" i="11" s="1"/>
  <c r="M47" i="9"/>
  <c r="M43" i="9"/>
  <c r="K41" i="9"/>
  <c r="O51" i="9"/>
  <c r="P72" i="11" s="1"/>
  <c r="I50" i="9"/>
  <c r="P34" i="11" s="1"/>
  <c r="M44" i="9"/>
  <c r="I46" i="9"/>
  <c r="P30" i="11" s="1"/>
  <c r="M51" i="9"/>
  <c r="K42" i="9"/>
  <c r="M48" i="9"/>
  <c r="O42" i="9"/>
  <c r="P63" i="11" s="1"/>
  <c r="O43" i="9"/>
  <c r="P64" i="11" s="1"/>
  <c r="K50" i="9"/>
  <c r="K43" i="9"/>
  <c r="I51" i="9"/>
  <c r="P35" i="11" s="1"/>
  <c r="K51" i="9"/>
  <c r="K48" i="9"/>
  <c r="M45" i="9"/>
  <c r="O46" i="9"/>
  <c r="P67" i="11" s="1"/>
  <c r="K45" i="9"/>
  <c r="K49" i="9"/>
  <c r="I44" i="9"/>
  <c r="P28" i="11" s="1"/>
  <c r="K46" i="9"/>
  <c r="K44" i="9"/>
  <c r="M50" i="9"/>
  <c r="O50" i="9"/>
  <c r="P71" i="11" s="1"/>
  <c r="O44" i="9"/>
  <c r="P65" i="11" s="1"/>
  <c r="M41" i="9"/>
  <c r="O47" i="9"/>
  <c r="P68" i="11" s="1"/>
  <c r="M42" i="9"/>
  <c r="H364" i="4" l="1"/>
  <c r="L364" i="4" s="1"/>
  <c r="M364" i="4" s="1"/>
  <c r="K195" i="1"/>
  <c r="L195" i="1" s="1"/>
  <c r="M195" i="1" s="1"/>
  <c r="K196" i="1"/>
  <c r="L196" i="1" s="1"/>
  <c r="M196" i="1" s="1"/>
  <c r="K420" i="1"/>
  <c r="L420" i="1" s="1"/>
  <c r="M420" i="1" s="1"/>
  <c r="H363" i="4" l="1"/>
  <c r="L363" i="4" s="1"/>
  <c r="M363" i="4" s="1"/>
  <c r="K363" i="2"/>
  <c r="L363" i="2" s="1"/>
  <c r="M363" i="2" s="1"/>
  <c r="K308" i="2"/>
  <c r="L308" i="2" s="1"/>
  <c r="M308" i="2" s="1"/>
  <c r="K307" i="2"/>
  <c r="L307" i="2" s="1"/>
  <c r="M307" i="2" s="1"/>
  <c r="K532" i="2"/>
  <c r="L532" i="2" s="1"/>
  <c r="M532" i="2" s="1"/>
  <c r="K531" i="2"/>
  <c r="L531" i="2" s="1"/>
  <c r="M531" i="2" s="1"/>
  <c r="K475" i="2"/>
  <c r="L475" i="2" s="1"/>
  <c r="M475" i="2" s="1"/>
  <c r="K419" i="2"/>
  <c r="L419" i="2" s="1"/>
  <c r="M419" i="2" s="1"/>
  <c r="K252" i="2"/>
  <c r="L252" i="2" s="1"/>
  <c r="M252" i="2" s="1"/>
  <c r="K252" i="1"/>
  <c r="L252" i="1" s="1"/>
  <c r="M252" i="1" s="1"/>
  <c r="H251" i="4"/>
  <c r="L251" i="4" s="1"/>
  <c r="M251" i="4" s="1"/>
  <c r="K251" i="2"/>
  <c r="L251" i="2" s="1"/>
  <c r="M251" i="2" s="1"/>
  <c r="K364" i="2"/>
  <c r="L364" i="2" s="1"/>
  <c r="M364" i="2" s="1"/>
  <c r="H419" i="3"/>
  <c r="L419" i="3" s="1"/>
  <c r="M419" i="3" s="1"/>
  <c r="K419" i="1"/>
  <c r="L419" i="1" s="1"/>
  <c r="M419" i="1" s="1"/>
  <c r="K363" i="1"/>
  <c r="L363" i="1" s="1"/>
  <c r="M363" i="1" s="1"/>
  <c r="K307" i="1"/>
  <c r="L307" i="1" s="1"/>
  <c r="M307" i="1" s="1"/>
  <c r="K251" i="1"/>
  <c r="L251" i="1" s="1"/>
  <c r="M251" i="1" s="1"/>
  <c r="K139" i="1"/>
  <c r="L139" i="1" s="1"/>
  <c r="M139" i="1" s="1"/>
  <c r="I613" i="1"/>
  <c r="K613" i="1" s="1"/>
  <c r="L613" i="1" s="1"/>
  <c r="M613" i="1" s="1"/>
  <c r="I567" i="1"/>
  <c r="K567" i="1" s="1"/>
  <c r="L567" i="1" s="1"/>
  <c r="M567" i="1" s="1"/>
  <c r="K83" i="1"/>
  <c r="L83" i="1" s="1"/>
  <c r="M83" i="1" s="1"/>
  <c r="I521" i="1"/>
  <c r="K521" i="1" s="1"/>
  <c r="L521" i="1" s="1"/>
  <c r="M521" i="1" s="1"/>
  <c r="I475" i="1"/>
  <c r="K475" i="1" s="1"/>
  <c r="L475" i="1" s="1"/>
  <c r="M475" i="1" s="1"/>
  <c r="H419" i="4"/>
  <c r="L419" i="4" s="1"/>
  <c r="M419" i="4" s="1"/>
  <c r="H532" i="4"/>
  <c r="L532" i="4" s="1"/>
  <c r="M532" i="4" s="1"/>
  <c r="H308" i="4"/>
  <c r="L308" i="4" s="1"/>
  <c r="M308" i="4" s="1"/>
  <c r="H252" i="4"/>
  <c r="L252" i="4" s="1"/>
  <c r="M252" i="4" s="1"/>
  <c r="H195" i="3"/>
  <c r="L195" i="3" s="1"/>
  <c r="M195" i="3" s="1"/>
  <c r="H531" i="4"/>
  <c r="L531" i="4" s="1"/>
  <c r="M531" i="4" s="1"/>
  <c r="H307" i="4"/>
  <c r="L307" i="4" s="1"/>
  <c r="M307" i="4" s="1"/>
  <c r="H252" i="3"/>
  <c r="L252" i="3" s="1"/>
  <c r="M252" i="3" s="1"/>
  <c r="F817" i="4" l="1"/>
  <c r="H817" i="4" s="1"/>
  <c r="L817" i="4" s="1"/>
  <c r="M817" i="4" s="1"/>
  <c r="H195" i="4"/>
  <c r="L195" i="4" s="1"/>
  <c r="M195" i="4" s="1"/>
  <c r="F771" i="4"/>
  <c r="H771" i="4" s="1"/>
  <c r="L771" i="4" s="1"/>
  <c r="M771" i="4" s="1"/>
  <c r="I633" i="2"/>
  <c r="K633" i="2" s="1"/>
  <c r="L633" i="2" s="1"/>
  <c r="M633" i="2" s="1"/>
  <c r="I587" i="2"/>
  <c r="K587" i="2" s="1"/>
  <c r="L587" i="2" s="1"/>
  <c r="M587" i="2" s="1"/>
  <c r="K83" i="2"/>
  <c r="L83" i="2" s="1"/>
  <c r="M83" i="2" s="1"/>
  <c r="K195" i="2"/>
  <c r="L195" i="2" s="1"/>
  <c r="M195" i="2" s="1"/>
  <c r="I771" i="2"/>
  <c r="K771" i="2" s="1"/>
  <c r="L771" i="2" s="1"/>
  <c r="M771" i="2" s="1"/>
  <c r="I817" i="2"/>
  <c r="K817" i="2" s="1"/>
  <c r="L817" i="2" s="1"/>
  <c r="M817" i="2" s="1"/>
  <c r="H251" i="3"/>
  <c r="L251" i="3" s="1"/>
  <c r="M251" i="3" s="1"/>
  <c r="H475" i="4"/>
  <c r="L475" i="4" s="1"/>
  <c r="M475" i="4" s="1"/>
  <c r="H363" i="3"/>
  <c r="L363" i="3" s="1"/>
  <c r="M363" i="3" s="1"/>
  <c r="H307" i="3"/>
  <c r="L307" i="3" s="1"/>
  <c r="M307" i="3" s="1"/>
  <c r="F475" i="3"/>
  <c r="H475" i="3" s="1"/>
  <c r="L475" i="3" s="1"/>
  <c r="M475" i="3" s="1"/>
  <c r="H83" i="3"/>
  <c r="L83" i="3" s="1"/>
  <c r="M83" i="3" s="1"/>
  <c r="F521" i="3"/>
  <c r="H521" i="3" s="1"/>
  <c r="L521" i="3" s="1"/>
  <c r="M521" i="3" s="1"/>
  <c r="H420" i="3"/>
  <c r="L420" i="3" s="1"/>
  <c r="M420" i="3" s="1"/>
  <c r="H196" i="3"/>
  <c r="L196" i="3" s="1"/>
  <c r="M196" i="3" s="1"/>
  <c r="K139" i="2"/>
  <c r="L139" i="2" s="1"/>
  <c r="M139" i="2" s="1"/>
  <c r="I725" i="2"/>
  <c r="K725" i="2" s="1"/>
  <c r="L725" i="2" s="1"/>
  <c r="M725" i="2" s="1"/>
  <c r="I679" i="2"/>
  <c r="K679" i="2" s="1"/>
  <c r="L679" i="2" s="1"/>
  <c r="M679" i="2" s="1"/>
  <c r="H87" i="4"/>
  <c r="F591" i="4"/>
  <c r="H591" i="4" s="1"/>
  <c r="F637" i="4"/>
  <c r="H637" i="4" s="1"/>
  <c r="I729" i="2"/>
  <c r="K729" i="2" s="1"/>
  <c r="K143" i="2"/>
  <c r="I683" i="2"/>
  <c r="K683" i="2" s="1"/>
  <c r="F683" i="4"/>
  <c r="H683" i="4" s="1"/>
  <c r="F729" i="4"/>
  <c r="H729" i="4" s="1"/>
  <c r="H143" i="4"/>
  <c r="K87" i="2"/>
  <c r="I591" i="2"/>
  <c r="K591" i="2" s="1"/>
  <c r="I637" i="2"/>
  <c r="K637" i="2" s="1"/>
  <c r="F587" i="4" l="1"/>
  <c r="H587" i="4" s="1"/>
  <c r="L587" i="4" s="1"/>
  <c r="M587" i="4" s="1"/>
  <c r="H83" i="4"/>
  <c r="L83" i="4" s="1"/>
  <c r="M83" i="4" s="1"/>
  <c r="F633" i="4"/>
  <c r="H633" i="4" s="1"/>
  <c r="L633" i="4" s="1"/>
  <c r="M633" i="4" s="1"/>
  <c r="H418" i="3"/>
  <c r="K418" i="1"/>
  <c r="H362" i="3"/>
  <c r="K362" i="1"/>
  <c r="K250" i="1"/>
  <c r="K306" i="1"/>
  <c r="K194" i="1"/>
  <c r="H139" i="4"/>
  <c r="L139" i="4" s="1"/>
  <c r="M139" i="4" s="1"/>
  <c r="F679" i="4"/>
  <c r="H679" i="4" s="1"/>
  <c r="L679" i="4" s="1"/>
  <c r="M679" i="4" s="1"/>
  <c r="F725" i="4"/>
  <c r="H725" i="4" s="1"/>
  <c r="L725" i="4" s="1"/>
  <c r="M725" i="4" s="1"/>
  <c r="F567" i="3"/>
  <c r="H567" i="3" s="1"/>
  <c r="L567" i="3" s="1"/>
  <c r="M567" i="3" s="1"/>
  <c r="F613" i="3"/>
  <c r="H613" i="3" s="1"/>
  <c r="L613" i="3" s="1"/>
  <c r="M613" i="3" s="1"/>
  <c r="H139" i="3"/>
  <c r="L139" i="3" s="1"/>
  <c r="M139" i="3" s="1"/>
  <c r="L143" i="4"/>
  <c r="M143" i="4" s="1"/>
  <c r="L729" i="4"/>
  <c r="M729" i="4" s="1"/>
  <c r="L683" i="4"/>
  <c r="M683" i="4" s="1"/>
  <c r="L591" i="2"/>
  <c r="M591" i="2" s="1"/>
  <c r="L683" i="2"/>
  <c r="M683" i="2" s="1"/>
  <c r="L143" i="2"/>
  <c r="M143" i="2" s="1"/>
  <c r="L87" i="2"/>
  <c r="L729" i="2"/>
  <c r="M729" i="2" s="1"/>
  <c r="L637" i="4"/>
  <c r="M637" i="4" s="1"/>
  <c r="L637" i="2"/>
  <c r="M637" i="2" s="1"/>
  <c r="L591" i="4"/>
  <c r="M591" i="4" s="1"/>
  <c r="L87" i="4"/>
  <c r="H306" i="3"/>
  <c r="K138" i="1" l="1"/>
  <c r="I566" i="1"/>
  <c r="K566" i="1" s="1"/>
  <c r="I612" i="1"/>
  <c r="K612" i="1" s="1"/>
  <c r="L194" i="1"/>
  <c r="M194" i="1" s="1"/>
  <c r="K201" i="1"/>
  <c r="H194" i="3"/>
  <c r="L306" i="1"/>
  <c r="M306" i="1" s="1"/>
  <c r="K313" i="1"/>
  <c r="L250" i="1"/>
  <c r="M250" i="1" s="1"/>
  <c r="K257" i="1"/>
  <c r="F474" i="3"/>
  <c r="H474" i="3" s="1"/>
  <c r="H82" i="3"/>
  <c r="F520" i="3"/>
  <c r="H520" i="3" s="1"/>
  <c r="K82" i="1"/>
  <c r="I520" i="1"/>
  <c r="K520" i="1" s="1"/>
  <c r="I474" i="1"/>
  <c r="K474" i="1" s="1"/>
  <c r="L362" i="1"/>
  <c r="M362" i="1" s="1"/>
  <c r="K369" i="1"/>
  <c r="L362" i="3"/>
  <c r="M362" i="3" s="1"/>
  <c r="H369" i="3"/>
  <c r="L418" i="1"/>
  <c r="M418" i="1" s="1"/>
  <c r="K425" i="1"/>
  <c r="F566" i="3"/>
  <c r="H566" i="3" s="1"/>
  <c r="H138" i="3"/>
  <c r="F612" i="3"/>
  <c r="H612" i="3" s="1"/>
  <c r="L418" i="3"/>
  <c r="M418" i="3" s="1"/>
  <c r="H425" i="3"/>
  <c r="L306" i="3"/>
  <c r="M306" i="3" s="1"/>
  <c r="H313" i="3"/>
  <c r="H250" i="3"/>
  <c r="M87" i="4"/>
  <c r="M87" i="2"/>
  <c r="L520" i="1" l="1"/>
  <c r="M520" i="1" s="1"/>
  <c r="K527" i="1"/>
  <c r="L82" i="1"/>
  <c r="K89" i="1"/>
  <c r="L520" i="3"/>
  <c r="M520" i="3" s="1"/>
  <c r="H527" i="3"/>
  <c r="L82" i="3"/>
  <c r="H89" i="3"/>
  <c r="L250" i="3"/>
  <c r="M250" i="3" s="1"/>
  <c r="H257" i="3"/>
  <c r="L474" i="3"/>
  <c r="M474" i="3" s="1"/>
  <c r="H481" i="3"/>
  <c r="H316" i="3"/>
  <c r="L313" i="3"/>
  <c r="M313" i="3" s="1"/>
  <c r="L138" i="3"/>
  <c r="M138" i="3" s="1"/>
  <c r="H145" i="3"/>
  <c r="L313" i="1"/>
  <c r="M313" i="1" s="1"/>
  <c r="K316" i="1"/>
  <c r="L566" i="3"/>
  <c r="M566" i="3" s="1"/>
  <c r="H573" i="3"/>
  <c r="K260" i="1"/>
  <c r="L257" i="1"/>
  <c r="M257" i="1" s="1"/>
  <c r="K428" i="1"/>
  <c r="L425" i="1"/>
  <c r="M425" i="1" s="1"/>
  <c r="L194" i="3"/>
  <c r="M194" i="3" s="1"/>
  <c r="H201" i="3"/>
  <c r="H372" i="3"/>
  <c r="L369" i="3"/>
  <c r="M369" i="3" s="1"/>
  <c r="K204" i="1"/>
  <c r="L201" i="1"/>
  <c r="M201" i="1" s="1"/>
  <c r="K372" i="1"/>
  <c r="L369" i="1"/>
  <c r="M369" i="1" s="1"/>
  <c r="L612" i="1"/>
  <c r="M612" i="1" s="1"/>
  <c r="K619" i="1"/>
  <c r="L612" i="3"/>
  <c r="M612" i="3" s="1"/>
  <c r="H619" i="3"/>
  <c r="L566" i="1"/>
  <c r="M566" i="1" s="1"/>
  <c r="K573" i="1"/>
  <c r="H428" i="3"/>
  <c r="L425" i="3"/>
  <c r="M425" i="3" s="1"/>
  <c r="L474" i="1"/>
  <c r="M474" i="1" s="1"/>
  <c r="K481" i="1"/>
  <c r="L138" i="1"/>
  <c r="M138" i="1" s="1"/>
  <c r="K145" i="1"/>
  <c r="L145" i="1" l="1"/>
  <c r="M145" i="1" s="1"/>
  <c r="K148" i="1"/>
  <c r="L204" i="1"/>
  <c r="M204" i="1" s="1"/>
  <c r="K215" i="1"/>
  <c r="K220" i="1"/>
  <c r="K225" i="1"/>
  <c r="K484" i="1"/>
  <c r="L481" i="1"/>
  <c r="M481" i="1" s="1"/>
  <c r="H393" i="3"/>
  <c r="H388" i="3"/>
  <c r="H383" i="3"/>
  <c r="L372" i="3"/>
  <c r="M372" i="3" s="1"/>
  <c r="H327" i="3"/>
  <c r="H332" i="3"/>
  <c r="H337" i="3"/>
  <c r="L316" i="3"/>
  <c r="M316" i="3" s="1"/>
  <c r="H484" i="3"/>
  <c r="L481" i="3"/>
  <c r="M481" i="3" s="1"/>
  <c r="H439" i="3"/>
  <c r="H444" i="3"/>
  <c r="H449" i="3"/>
  <c r="L428" i="3"/>
  <c r="M428" i="3" s="1"/>
  <c r="H204" i="3"/>
  <c r="L201" i="3"/>
  <c r="M201" i="3" s="1"/>
  <c r="H260" i="3"/>
  <c r="L257" i="3"/>
  <c r="M257" i="3" s="1"/>
  <c r="K576" i="1"/>
  <c r="L573" i="1"/>
  <c r="M573" i="1" s="1"/>
  <c r="H92" i="3"/>
  <c r="L89" i="3"/>
  <c r="M89" i="3" s="1"/>
  <c r="H622" i="3"/>
  <c r="L619" i="3"/>
  <c r="M619" i="3" s="1"/>
  <c r="K449" i="1"/>
  <c r="K444" i="1"/>
  <c r="K439" i="1"/>
  <c r="L428" i="1"/>
  <c r="M428" i="1" s="1"/>
  <c r="M82" i="3"/>
  <c r="L527" i="3"/>
  <c r="M527" i="3" s="1"/>
  <c r="H530" i="3"/>
  <c r="K622" i="1"/>
  <c r="L619" i="1"/>
  <c r="M619" i="1" s="1"/>
  <c r="L260" i="1"/>
  <c r="M260" i="1" s="1"/>
  <c r="K281" i="1"/>
  <c r="K276" i="1"/>
  <c r="K271" i="1"/>
  <c r="H148" i="3"/>
  <c r="L145" i="3"/>
  <c r="M145" i="3" s="1"/>
  <c r="H576" i="3"/>
  <c r="L573" i="3"/>
  <c r="M573" i="3" s="1"/>
  <c r="L89" i="1"/>
  <c r="M89" i="1" s="1"/>
  <c r="K92" i="1"/>
  <c r="M82" i="1"/>
  <c r="L372" i="1"/>
  <c r="M372" i="1" s="1"/>
  <c r="K383" i="1"/>
  <c r="K393" i="1"/>
  <c r="K388" i="1"/>
  <c r="K332" i="1"/>
  <c r="K337" i="1"/>
  <c r="K327" i="1"/>
  <c r="L316" i="1"/>
  <c r="M316" i="1" s="1"/>
  <c r="K530" i="1"/>
  <c r="L527" i="1"/>
  <c r="M527" i="1" s="1"/>
  <c r="H587" i="3" l="1"/>
  <c r="L576" i="3"/>
  <c r="M576" i="3" s="1"/>
  <c r="H113" i="3"/>
  <c r="H108" i="3"/>
  <c r="L92" i="3"/>
  <c r="M92" i="3" s="1"/>
  <c r="H103" i="3"/>
  <c r="H339" i="3"/>
  <c r="H338" i="3"/>
  <c r="L337" i="3"/>
  <c r="M337" i="3" s="1"/>
  <c r="H334" i="3"/>
  <c r="H333" i="3"/>
  <c r="L332" i="3"/>
  <c r="M332" i="3" s="1"/>
  <c r="H164" i="3"/>
  <c r="H159" i="3"/>
  <c r="H169" i="3"/>
  <c r="L148" i="3"/>
  <c r="M148" i="3" s="1"/>
  <c r="K587" i="1"/>
  <c r="L576" i="1"/>
  <c r="M576" i="1" s="1"/>
  <c r="H328" i="3"/>
  <c r="L328" i="3" s="1"/>
  <c r="M328" i="3" s="1"/>
  <c r="H329" i="3"/>
  <c r="L329" i="3" s="1"/>
  <c r="L327" i="3"/>
  <c r="M327" i="3" s="1"/>
  <c r="K272" i="1"/>
  <c r="L272" i="1" s="1"/>
  <c r="M272" i="1" s="1"/>
  <c r="L271" i="1"/>
  <c r="M271" i="1" s="1"/>
  <c r="K277" i="1"/>
  <c r="L277" i="1" s="1"/>
  <c r="M277" i="1" s="1"/>
  <c r="L276" i="1"/>
  <c r="M276" i="1" s="1"/>
  <c r="H281" i="3"/>
  <c r="H276" i="3"/>
  <c r="H271" i="3"/>
  <c r="L260" i="3"/>
  <c r="M260" i="3" s="1"/>
  <c r="H384" i="3"/>
  <c r="L384" i="3" s="1"/>
  <c r="M384" i="3" s="1"/>
  <c r="H385" i="3"/>
  <c r="L385" i="3" s="1"/>
  <c r="L383" i="3"/>
  <c r="M383" i="3" s="1"/>
  <c r="K282" i="1"/>
  <c r="L282" i="1" s="1"/>
  <c r="M282" i="1" s="1"/>
  <c r="L281" i="1"/>
  <c r="M281" i="1" s="1"/>
  <c r="H389" i="3"/>
  <c r="H390" i="3"/>
  <c r="L388" i="3"/>
  <c r="M388" i="3" s="1"/>
  <c r="H225" i="3"/>
  <c r="H215" i="3"/>
  <c r="H220" i="3"/>
  <c r="L204" i="3"/>
  <c r="M204" i="3" s="1"/>
  <c r="H394" i="3"/>
  <c r="H395" i="3"/>
  <c r="L393" i="3"/>
  <c r="M393" i="3" s="1"/>
  <c r="L383" i="1"/>
  <c r="M383" i="1" s="1"/>
  <c r="K384" i="1"/>
  <c r="L384" i="1" s="1"/>
  <c r="M384" i="1" s="1"/>
  <c r="K385" i="1"/>
  <c r="L385" i="1" s="1"/>
  <c r="L530" i="1"/>
  <c r="M530" i="1" s="1"/>
  <c r="K541" i="1"/>
  <c r="L622" i="1"/>
  <c r="M622" i="1" s="1"/>
  <c r="K633" i="1"/>
  <c r="H450" i="3"/>
  <c r="L449" i="3"/>
  <c r="M449" i="3" s="1"/>
  <c r="K495" i="1"/>
  <c r="L484" i="1"/>
  <c r="M484" i="1" s="1"/>
  <c r="H541" i="3"/>
  <c r="L530" i="3"/>
  <c r="M530" i="3" s="1"/>
  <c r="K440" i="1"/>
  <c r="L440" i="1" s="1"/>
  <c r="M440" i="1" s="1"/>
  <c r="L439" i="1"/>
  <c r="M439" i="1" s="1"/>
  <c r="H445" i="3"/>
  <c r="L444" i="3"/>
  <c r="M444" i="3" s="1"/>
  <c r="L225" i="1"/>
  <c r="M225" i="1" s="1"/>
  <c r="K226" i="1"/>
  <c r="L226" i="1" s="1"/>
  <c r="M226" i="1" s="1"/>
  <c r="L444" i="1"/>
  <c r="M444" i="1" s="1"/>
  <c r="K445" i="1"/>
  <c r="L445" i="1" s="1"/>
  <c r="M445" i="1" s="1"/>
  <c r="H440" i="3"/>
  <c r="L439" i="3"/>
  <c r="M439" i="3" s="1"/>
  <c r="K221" i="1"/>
  <c r="L221" i="1" s="1"/>
  <c r="M221" i="1" s="1"/>
  <c r="L220" i="1"/>
  <c r="M220" i="1" s="1"/>
  <c r="K450" i="1"/>
  <c r="L450" i="1" s="1"/>
  <c r="M450" i="1" s="1"/>
  <c r="L449" i="1"/>
  <c r="M449" i="1" s="1"/>
  <c r="K216" i="1"/>
  <c r="L216" i="1" s="1"/>
  <c r="M216" i="1" s="1"/>
  <c r="L215" i="1"/>
  <c r="M215" i="1" s="1"/>
  <c r="L332" i="1"/>
  <c r="M332" i="1" s="1"/>
  <c r="K333" i="1"/>
  <c r="L333" i="1" s="1"/>
  <c r="M333" i="1" s="1"/>
  <c r="K334" i="1"/>
  <c r="H495" i="3"/>
  <c r="L484" i="3"/>
  <c r="M484" i="3" s="1"/>
  <c r="L92" i="1"/>
  <c r="K103" i="1"/>
  <c r="K108" i="1"/>
  <c r="K113" i="1"/>
  <c r="H633" i="3"/>
  <c r="L622" i="3"/>
  <c r="M622" i="3" s="1"/>
  <c r="K169" i="1"/>
  <c r="K159" i="1"/>
  <c r="L148" i="1"/>
  <c r="M148" i="1" s="1"/>
  <c r="K164" i="1"/>
  <c r="K329" i="1"/>
  <c r="L329" i="1" s="1"/>
  <c r="K328" i="1"/>
  <c r="L328" i="1" s="1"/>
  <c r="M328" i="1" s="1"/>
  <c r="L327" i="1"/>
  <c r="M327" i="1" s="1"/>
  <c r="K338" i="1"/>
  <c r="L338" i="1" s="1"/>
  <c r="M338" i="1" s="1"/>
  <c r="L337" i="1"/>
  <c r="M337" i="1" s="1"/>
  <c r="K339" i="1"/>
  <c r="K389" i="1"/>
  <c r="L389" i="1" s="1"/>
  <c r="M389" i="1" s="1"/>
  <c r="K390" i="1"/>
  <c r="L388" i="1"/>
  <c r="M388" i="1" s="1"/>
  <c r="L393" i="1"/>
  <c r="M393" i="1" s="1"/>
  <c r="K394" i="1"/>
  <c r="L394" i="1" s="1"/>
  <c r="M394" i="1" s="1"/>
  <c r="K395" i="1"/>
  <c r="K452" i="1" l="1"/>
  <c r="L452" i="1" s="1"/>
  <c r="M452" i="1" s="1"/>
  <c r="K279" i="1"/>
  <c r="L279" i="1" s="1"/>
  <c r="M279" i="1" s="1"/>
  <c r="K274" i="1"/>
  <c r="L274" i="1" s="1"/>
  <c r="M274" i="1" s="1"/>
  <c r="K284" i="1"/>
  <c r="L284" i="1" s="1"/>
  <c r="M284" i="1" s="1"/>
  <c r="K335" i="1"/>
  <c r="L335" i="1" s="1"/>
  <c r="M335" i="1" s="1"/>
  <c r="K340" i="1"/>
  <c r="L340" i="1" s="1"/>
  <c r="M340" i="1" s="1"/>
  <c r="K447" i="1"/>
  <c r="L447" i="1" s="1"/>
  <c r="M447" i="1" s="1"/>
  <c r="K330" i="1"/>
  <c r="L330" i="1" s="1"/>
  <c r="M330" i="1" s="1"/>
  <c r="K228" i="1"/>
  <c r="L228" i="1" s="1"/>
  <c r="M228" i="1" s="1"/>
  <c r="K386" i="1"/>
  <c r="L386" i="1" s="1"/>
  <c r="M386" i="1" s="1"/>
  <c r="K442" i="1"/>
  <c r="L442" i="1" s="1"/>
  <c r="M442" i="1" s="1"/>
  <c r="K635" i="1"/>
  <c r="L635" i="1" s="1"/>
  <c r="K634" i="1"/>
  <c r="L634" i="1" s="1"/>
  <c r="M634" i="1" s="1"/>
  <c r="L633" i="1"/>
  <c r="M633" i="1" s="1"/>
  <c r="H272" i="3"/>
  <c r="L271" i="3"/>
  <c r="M271" i="3" s="1"/>
  <c r="H447" i="3"/>
  <c r="L447" i="3" s="1"/>
  <c r="M447" i="3" s="1"/>
  <c r="L445" i="3"/>
  <c r="M445" i="3" s="1"/>
  <c r="H277" i="3"/>
  <c r="L276" i="3"/>
  <c r="M276" i="3" s="1"/>
  <c r="H330" i="3"/>
  <c r="L330" i="3" s="1"/>
  <c r="M330" i="3" s="1"/>
  <c r="H282" i="3"/>
  <c r="L281" i="3"/>
  <c r="M281" i="3" s="1"/>
  <c r="K223" i="1"/>
  <c r="L223" i="1" s="1"/>
  <c r="M223" i="1" s="1"/>
  <c r="K542" i="1"/>
  <c r="L542" i="1" s="1"/>
  <c r="M542" i="1" s="1"/>
  <c r="L541" i="1"/>
  <c r="M541" i="1" s="1"/>
  <c r="K543" i="1"/>
  <c r="L543" i="1" s="1"/>
  <c r="K109" i="1"/>
  <c r="L109" i="1" s="1"/>
  <c r="M109" i="1" s="1"/>
  <c r="K110" i="1"/>
  <c r="L108" i="1"/>
  <c r="M108" i="1" s="1"/>
  <c r="K104" i="1"/>
  <c r="L104" i="1" s="1"/>
  <c r="M104" i="1" s="1"/>
  <c r="K105" i="1"/>
  <c r="L105" i="1" s="1"/>
  <c r="L103" i="1"/>
  <c r="M103" i="1" s="1"/>
  <c r="H391" i="3"/>
  <c r="L391" i="3" s="1"/>
  <c r="M391" i="3" s="1"/>
  <c r="L389" i="3"/>
  <c r="M389" i="3" s="1"/>
  <c r="H340" i="3"/>
  <c r="L338" i="3"/>
  <c r="M338" i="3" s="1"/>
  <c r="K115" i="1"/>
  <c r="L113" i="1"/>
  <c r="M113" i="1" s="1"/>
  <c r="K114" i="1"/>
  <c r="L114" i="1" s="1"/>
  <c r="M114" i="1" s="1"/>
  <c r="K588" i="1"/>
  <c r="L588" i="1" s="1"/>
  <c r="M588" i="1" s="1"/>
  <c r="K589" i="1"/>
  <c r="L589" i="1" s="1"/>
  <c r="L587" i="1"/>
  <c r="M587" i="1" s="1"/>
  <c r="M92" i="1"/>
  <c r="H497" i="3"/>
  <c r="L497" i="3" s="1"/>
  <c r="H496" i="3"/>
  <c r="L496" i="3" s="1"/>
  <c r="M496" i="3" s="1"/>
  <c r="L495" i="3"/>
  <c r="M495" i="3" s="1"/>
  <c r="H442" i="3"/>
  <c r="L442" i="3" s="1"/>
  <c r="M442" i="3" s="1"/>
  <c r="L440" i="3"/>
  <c r="M440" i="3" s="1"/>
  <c r="H105" i="3"/>
  <c r="L105" i="3" s="1"/>
  <c r="H104" i="3"/>
  <c r="L104" i="3" s="1"/>
  <c r="M104" i="3" s="1"/>
  <c r="L103" i="3"/>
  <c r="M103" i="3" s="1"/>
  <c r="H542" i="3"/>
  <c r="L542" i="3" s="1"/>
  <c r="M542" i="3" s="1"/>
  <c r="H543" i="3"/>
  <c r="L543" i="3" s="1"/>
  <c r="L541" i="3"/>
  <c r="M541" i="3" s="1"/>
  <c r="H109" i="3"/>
  <c r="L109" i="3" s="1"/>
  <c r="M109" i="3" s="1"/>
  <c r="H110" i="3"/>
  <c r="L108" i="3"/>
  <c r="M108" i="3" s="1"/>
  <c r="K396" i="1"/>
  <c r="L396" i="1" s="1"/>
  <c r="M396" i="1" s="1"/>
  <c r="K165" i="1"/>
  <c r="L165" i="1" s="1"/>
  <c r="M165" i="1" s="1"/>
  <c r="L164" i="1"/>
  <c r="M164" i="1" s="1"/>
  <c r="K166" i="1"/>
  <c r="K218" i="1"/>
  <c r="L218" i="1" s="1"/>
  <c r="M218" i="1" s="1"/>
  <c r="H396" i="3"/>
  <c r="L396" i="3" s="1"/>
  <c r="M396" i="3" s="1"/>
  <c r="L394" i="3"/>
  <c r="M394" i="3" s="1"/>
  <c r="H170" i="3"/>
  <c r="H171" i="3"/>
  <c r="L169" i="3"/>
  <c r="M169" i="3" s="1"/>
  <c r="L113" i="3"/>
  <c r="M113" i="3" s="1"/>
  <c r="H114" i="3"/>
  <c r="L114" i="3" s="1"/>
  <c r="M114" i="3" s="1"/>
  <c r="H115" i="3"/>
  <c r="K497" i="1"/>
  <c r="L497" i="1" s="1"/>
  <c r="K496" i="1"/>
  <c r="L496" i="1" s="1"/>
  <c r="M496" i="1" s="1"/>
  <c r="L495" i="1"/>
  <c r="M495" i="1" s="1"/>
  <c r="H161" i="3"/>
  <c r="L161" i="3" s="1"/>
  <c r="H160" i="3"/>
  <c r="L160" i="3" s="1"/>
  <c r="M160" i="3" s="1"/>
  <c r="L159" i="3"/>
  <c r="M159" i="3" s="1"/>
  <c r="L169" i="1"/>
  <c r="M169" i="1" s="1"/>
  <c r="K170" i="1"/>
  <c r="L170" i="1" s="1"/>
  <c r="M170" i="1" s="1"/>
  <c r="K171" i="1"/>
  <c r="H221" i="3"/>
  <c r="L220" i="3"/>
  <c r="M220" i="3" s="1"/>
  <c r="H386" i="3"/>
  <c r="L386" i="3" s="1"/>
  <c r="M386" i="3" s="1"/>
  <c r="H166" i="3"/>
  <c r="H165" i="3"/>
  <c r="L164" i="3"/>
  <c r="M164" i="3" s="1"/>
  <c r="K161" i="1"/>
  <c r="L161" i="1" s="1"/>
  <c r="K160" i="1"/>
  <c r="L160" i="1" s="1"/>
  <c r="M160" i="1" s="1"/>
  <c r="L159" i="1"/>
  <c r="M159" i="1" s="1"/>
  <c r="H452" i="3"/>
  <c r="L452" i="3" s="1"/>
  <c r="M452" i="3" s="1"/>
  <c r="L450" i="3"/>
  <c r="M450" i="3" s="1"/>
  <c r="H216" i="3"/>
  <c r="L216" i="3" s="1"/>
  <c r="M216" i="3" s="1"/>
  <c r="L215" i="3"/>
  <c r="M215" i="3" s="1"/>
  <c r="K391" i="1"/>
  <c r="L391" i="1" s="1"/>
  <c r="M391" i="1" s="1"/>
  <c r="H226" i="3"/>
  <c r="L226" i="3" s="1"/>
  <c r="M226" i="3" s="1"/>
  <c r="L225" i="3"/>
  <c r="M225" i="3" s="1"/>
  <c r="H335" i="3"/>
  <c r="L335" i="3" s="1"/>
  <c r="M335" i="3" s="1"/>
  <c r="L333" i="3"/>
  <c r="M333" i="3" s="1"/>
  <c r="H635" i="3"/>
  <c r="L635" i="3" s="1"/>
  <c r="H634" i="3"/>
  <c r="L634" i="3" s="1"/>
  <c r="M634" i="3" s="1"/>
  <c r="L633" i="3"/>
  <c r="M633" i="3" s="1"/>
  <c r="H588" i="3"/>
  <c r="H589" i="3"/>
  <c r="L589" i="3" s="1"/>
  <c r="L587" i="3"/>
  <c r="M587" i="3" s="1"/>
  <c r="H218" i="3" l="1"/>
  <c r="L218" i="3" s="1"/>
  <c r="M218" i="3" s="1"/>
  <c r="K111" i="1"/>
  <c r="L111" i="1" s="1"/>
  <c r="M111" i="1" s="1"/>
  <c r="H111" i="3"/>
  <c r="L111" i="3" s="1"/>
  <c r="M111" i="3" s="1"/>
  <c r="K590" i="1"/>
  <c r="L590" i="1" s="1"/>
  <c r="M590" i="1" s="1"/>
  <c r="K116" i="1"/>
  <c r="L116" i="1" s="1"/>
  <c r="M116" i="1" s="1"/>
  <c r="H116" i="3"/>
  <c r="L116" i="3" s="1"/>
  <c r="M116" i="3" s="1"/>
  <c r="H636" i="3"/>
  <c r="L636" i="3" s="1"/>
  <c r="M636" i="3" s="1"/>
  <c r="K498" i="1"/>
  <c r="L498" i="1" s="1"/>
  <c r="M498" i="1" s="1"/>
  <c r="K106" i="1"/>
  <c r="L106" i="1" s="1"/>
  <c r="M106" i="1" s="1"/>
  <c r="H544" i="3"/>
  <c r="L544" i="3" s="1"/>
  <c r="M544" i="3" s="1"/>
  <c r="H228" i="3"/>
  <c r="L228" i="3" s="1"/>
  <c r="M228" i="3" s="1"/>
  <c r="H223" i="3"/>
  <c r="L223" i="3" s="1"/>
  <c r="M223" i="3" s="1"/>
  <c r="L221" i="3"/>
  <c r="M221" i="3" s="1"/>
  <c r="K172" i="1"/>
  <c r="L172" i="1" s="1"/>
  <c r="M172" i="1" s="1"/>
  <c r="H498" i="3"/>
  <c r="L498" i="3" s="1"/>
  <c r="M498" i="3" s="1"/>
  <c r="H284" i="3"/>
  <c r="L284" i="3" s="1"/>
  <c r="M284" i="3" s="1"/>
  <c r="L282" i="3"/>
  <c r="M282" i="3" s="1"/>
  <c r="H279" i="3"/>
  <c r="L279" i="3" s="1"/>
  <c r="M279" i="3" s="1"/>
  <c r="L277" i="3"/>
  <c r="M277" i="3" s="1"/>
  <c r="H172" i="3"/>
  <c r="L172" i="3" s="1"/>
  <c r="M172" i="3" s="1"/>
  <c r="L170" i="3"/>
  <c r="M170" i="3" s="1"/>
  <c r="H162" i="3"/>
  <c r="L162" i="3" s="1"/>
  <c r="M162" i="3" s="1"/>
  <c r="H590" i="3"/>
  <c r="L590" i="3" s="1"/>
  <c r="M590" i="3" s="1"/>
  <c r="L588" i="3"/>
  <c r="M588" i="3" s="1"/>
  <c r="K162" i="1"/>
  <c r="L162" i="1" s="1"/>
  <c r="L41" i="1" s="1"/>
  <c r="K167" i="1"/>
  <c r="L167" i="1" s="1"/>
  <c r="M167" i="1" s="1"/>
  <c r="H274" i="3"/>
  <c r="L274" i="3" s="1"/>
  <c r="M274" i="3" s="1"/>
  <c r="L272" i="3"/>
  <c r="M272" i="3" s="1"/>
  <c r="K636" i="1"/>
  <c r="L636" i="1" s="1"/>
  <c r="M636" i="1" s="1"/>
  <c r="H106" i="3"/>
  <c r="J51" i="1"/>
  <c r="K544" i="1"/>
  <c r="L544" i="1" s="1"/>
  <c r="M544" i="1" s="1"/>
  <c r="H167" i="3"/>
  <c r="L167" i="3" s="1"/>
  <c r="M167" i="3" s="1"/>
  <c r="L165" i="3"/>
  <c r="M165" i="3" s="1"/>
  <c r="J43" i="1"/>
  <c r="L340" i="3"/>
  <c r="M340" i="3" s="1"/>
  <c r="H44" i="1"/>
  <c r="G28" i="11" s="1"/>
  <c r="H47" i="1"/>
  <c r="G31" i="11" s="1"/>
  <c r="L45" i="1" l="1"/>
  <c r="H41" i="1" a="1"/>
  <c r="H41" i="1" s="1"/>
  <c r="G25" i="11" s="1"/>
  <c r="H42" i="1"/>
  <c r="G26" i="11" s="1"/>
  <c r="J49" i="1"/>
  <c r="H46" i="1"/>
  <c r="G30" i="11" s="1"/>
  <c r="M162" i="1"/>
  <c r="N48" i="1"/>
  <c r="G69" i="11" s="1"/>
  <c r="N41" i="1" a="1"/>
  <c r="N41" i="1" s="1"/>
  <c r="G62" i="11" s="1"/>
  <c r="L50" i="1"/>
  <c r="J48" i="1"/>
  <c r="N51" i="1"/>
  <c r="G72" i="11" s="1"/>
  <c r="J50" i="1"/>
  <c r="J46" i="1"/>
  <c r="H49" i="1" a="1"/>
  <c r="H49" i="1" s="1"/>
  <c r="G33" i="11" s="1"/>
  <c r="N45" i="1"/>
  <c r="G66" i="11" s="1"/>
  <c r="H50" i="1" a="1"/>
  <c r="H50" i="1" s="1"/>
  <c r="G34" i="11" s="1"/>
  <c r="N43" i="1"/>
  <c r="G64" i="11" s="1"/>
  <c r="N47" i="1"/>
  <c r="G68" i="11" s="1"/>
  <c r="L106" i="3"/>
  <c r="M106" i="3" s="1"/>
  <c r="N46" i="1"/>
  <c r="G67" i="11" s="1"/>
  <c r="H48" i="1" a="1"/>
  <c r="H48" i="1" s="1"/>
  <c r="G32" i="11" s="1"/>
  <c r="L47" i="1"/>
  <c r="L46" i="1"/>
  <c r="L51" i="1"/>
  <c r="L44" i="1"/>
  <c r="N49" i="1"/>
  <c r="G70" i="11" s="1"/>
  <c r="J44" i="1"/>
  <c r="L42" i="1"/>
  <c r="N42" i="1"/>
  <c r="G63" i="11" s="1"/>
  <c r="N44" i="1" a="1"/>
  <c r="N44" i="1" s="1"/>
  <c r="G65" i="11" s="1"/>
  <c r="L49" i="1"/>
  <c r="L43" i="1"/>
  <c r="L48" i="1"/>
  <c r="J42" i="1"/>
  <c r="J47" i="1"/>
  <c r="J41" i="1"/>
  <c r="H45" i="1"/>
  <c r="G29" i="11" s="1"/>
  <c r="J45" i="1"/>
  <c r="N50" i="1"/>
  <c r="G71" i="11" s="1"/>
  <c r="H43" i="1" a="1"/>
  <c r="H43" i="1" s="1"/>
  <c r="G27" i="11" s="1"/>
  <c r="H51" i="1" a="1"/>
  <c r="H51" i="1" s="1"/>
  <c r="G35" i="11" s="1"/>
  <c r="K46" i="3" l="1"/>
  <c r="M47" i="3"/>
  <c r="M41" i="3"/>
  <c r="I49" i="3"/>
  <c r="J33" i="11" s="1"/>
  <c r="O47" i="3"/>
  <c r="J68" i="11" s="1"/>
  <c r="O41" i="3"/>
  <c r="J62" i="11" s="1"/>
  <c r="K51" i="3"/>
  <c r="M43" i="3"/>
  <c r="O45" i="3"/>
  <c r="J66" i="11" s="1"/>
  <c r="I48" i="3"/>
  <c r="J32" i="11" s="1"/>
  <c r="O43" i="3"/>
  <c r="J64" i="11" s="1"/>
  <c r="O51" i="3"/>
  <c r="J72" i="11" s="1"/>
  <c r="O42" i="3"/>
  <c r="J63" i="11" s="1"/>
  <c r="O49" i="3"/>
  <c r="J70" i="11" s="1"/>
  <c r="O46" i="3"/>
  <c r="J67" i="11" s="1"/>
  <c r="I51" i="3"/>
  <c r="J35" i="11" s="1"/>
  <c r="I44" i="3"/>
  <c r="J28" i="11" s="1"/>
  <c r="I43" i="3"/>
  <c r="J27" i="11" s="1"/>
  <c r="I47" i="3"/>
  <c r="J31" i="11" s="1"/>
  <c r="K50" i="3"/>
  <c r="O50" i="3"/>
  <c r="J71" i="11" s="1"/>
  <c r="M49" i="3"/>
  <c r="I45" i="3"/>
  <c r="J29" i="11" s="1"/>
  <c r="K44" i="3"/>
  <c r="O44" i="3"/>
  <c r="J65" i="11" s="1"/>
  <c r="K41" i="3"/>
  <c r="M45" i="3"/>
  <c r="K48" i="3"/>
  <c r="K42" i="3"/>
  <c r="I41" i="3"/>
  <c r="J25" i="11" s="1"/>
  <c r="I50" i="3"/>
  <c r="J34" i="11" s="1"/>
  <c r="I42" i="3"/>
  <c r="J26" i="11" s="1"/>
  <c r="I46" i="3"/>
  <c r="J30" i="11" s="1"/>
  <c r="M48" i="3"/>
  <c r="O48" i="3"/>
  <c r="J69" i="11" s="1"/>
  <c r="K45" i="3"/>
  <c r="M44" i="3"/>
  <c r="M46" i="3"/>
  <c r="M50" i="3"/>
  <c r="K49" i="3"/>
  <c r="M42" i="3"/>
  <c r="K43" i="3"/>
  <c r="K47" i="3"/>
  <c r="M51" i="3"/>
  <c r="M42" i="1"/>
  <c r="I45" i="1"/>
  <c r="H29" i="11" s="1"/>
  <c r="M44" i="1"/>
  <c r="I42" i="1"/>
  <c r="H26" i="11" s="1"/>
  <c r="K47" i="1"/>
  <c r="M41" i="1"/>
  <c r="K50" i="1"/>
  <c r="M48" i="1"/>
  <c r="O50" i="1" a="1"/>
  <c r="O50" i="1" s="1"/>
  <c r="H71" i="11" s="1"/>
  <c r="R71" i="11" s="1"/>
  <c r="M51" i="1"/>
  <c r="K46" i="1"/>
  <c r="O51" i="1" a="1"/>
  <c r="O51" i="1" s="1"/>
  <c r="H72" i="11" s="1"/>
  <c r="O41" i="1" a="1"/>
  <c r="O41" i="1" s="1"/>
  <c r="H62" i="11" s="1"/>
  <c r="R62" i="11" s="1"/>
  <c r="K45" i="1"/>
  <c r="I47" i="1"/>
  <c r="H31" i="11" s="1"/>
  <c r="I44" i="1"/>
  <c r="H28" i="11" s="1"/>
  <c r="R28" i="11" s="1"/>
  <c r="M46" i="1"/>
  <c r="I43" i="1"/>
  <c r="H27" i="11" s="1"/>
  <c r="R27" i="11" s="1"/>
  <c r="O44" i="1" a="1"/>
  <c r="O44" i="1" s="1"/>
  <c r="H65" i="11" s="1"/>
  <c r="I51" i="1"/>
  <c r="H35" i="11" s="1"/>
  <c r="K49" i="1"/>
  <c r="K48" i="1"/>
  <c r="O43" i="1" a="1"/>
  <c r="O43" i="1" s="1"/>
  <c r="H64" i="11" s="1"/>
  <c r="O42" i="1" a="1"/>
  <c r="O42" i="1" s="1"/>
  <c r="H63" i="11" s="1"/>
  <c r="M49" i="1"/>
  <c r="M45" i="1"/>
  <c r="O45" i="1" a="1"/>
  <c r="O45" i="1" s="1"/>
  <c r="H66" i="11" s="1"/>
  <c r="I49" i="1"/>
  <c r="H33" i="11" s="1"/>
  <c r="R33" i="11" s="1"/>
  <c r="K43" i="1"/>
  <c r="K51" i="1"/>
  <c r="M43" i="1"/>
  <c r="M50" i="1"/>
  <c r="K42" i="1"/>
  <c r="O49" i="1" a="1"/>
  <c r="O49" i="1" s="1"/>
  <c r="H70" i="11" s="1"/>
  <c r="R70" i="11" s="1"/>
  <c r="O48" i="1" a="1"/>
  <c r="O48" i="1" s="1"/>
  <c r="H69" i="11" s="1"/>
  <c r="I41" i="1"/>
  <c r="H25" i="11" s="1"/>
  <c r="I48" i="1"/>
  <c r="H32" i="11" s="1"/>
  <c r="I46" i="1"/>
  <c r="H30" i="11" s="1"/>
  <c r="R30" i="11" s="1"/>
  <c r="I50" i="1"/>
  <c r="H34" i="11" s="1"/>
  <c r="O47" i="1" a="1"/>
  <c r="O47" i="1" s="1"/>
  <c r="H68" i="11" s="1"/>
  <c r="K41" i="1"/>
  <c r="M47" i="1"/>
  <c r="O46" i="1" a="1"/>
  <c r="O46" i="1" s="1"/>
  <c r="H67" i="11" s="1"/>
  <c r="K44" i="1"/>
  <c r="H44" i="3"/>
  <c r="I28" i="11" s="1"/>
  <c r="Q28" i="11" s="1"/>
  <c r="N43" i="3"/>
  <c r="I64" i="11" s="1"/>
  <c r="Q64" i="11" s="1"/>
  <c r="N42" i="3"/>
  <c r="I63" i="11" s="1"/>
  <c r="Q63" i="11" s="1"/>
  <c r="L44" i="3"/>
  <c r="J45" i="3"/>
  <c r="J46" i="3"/>
  <c r="N50" i="3"/>
  <c r="I71" i="11" s="1"/>
  <c r="Q71" i="11" s="1"/>
  <c r="H50" i="3"/>
  <c r="I34" i="11" s="1"/>
  <c r="Q34" i="11" s="1"/>
  <c r="L48" i="3"/>
  <c r="L41" i="3"/>
  <c r="N51" i="3"/>
  <c r="I72" i="11" s="1"/>
  <c r="Q72" i="11" s="1"/>
  <c r="H47" i="3"/>
  <c r="I31" i="11" s="1"/>
  <c r="Q31" i="11" s="1"/>
  <c r="L43" i="3"/>
  <c r="L45" i="3"/>
  <c r="L47" i="3"/>
  <c r="L42" i="3"/>
  <c r="J47" i="3"/>
  <c r="H43" i="3"/>
  <c r="I27" i="11" s="1"/>
  <c r="Q27" i="11" s="1"/>
  <c r="N44" i="3" a="1"/>
  <c r="N44" i="3" s="1"/>
  <c r="I65" i="11" s="1"/>
  <c r="Q65" i="11" s="1"/>
  <c r="H46" i="3"/>
  <c r="I30" i="11" s="1"/>
  <c r="Q30" i="11" s="1"/>
  <c r="L50" i="3"/>
  <c r="N48" i="3"/>
  <c r="I69" i="11" s="1"/>
  <c r="Q69" i="11" s="1"/>
  <c r="L49" i="3"/>
  <c r="N49" i="3"/>
  <c r="I70" i="11" s="1"/>
  <c r="Q70" i="11" s="1"/>
  <c r="N45" i="3"/>
  <c r="I66" i="11" s="1"/>
  <c r="Q66" i="11" s="1"/>
  <c r="N41" i="3"/>
  <c r="I62" i="11" s="1"/>
  <c r="Q62" i="11" s="1"/>
  <c r="H42" i="3"/>
  <c r="I26" i="11" s="1"/>
  <c r="Q26" i="11" s="1"/>
  <c r="H48" i="3"/>
  <c r="I32" i="11" s="1"/>
  <c r="Q32" i="11" s="1"/>
  <c r="N47" i="3"/>
  <c r="I68" i="11" s="1"/>
  <c r="Q68" i="11" s="1"/>
  <c r="J43" i="3"/>
  <c r="J41" i="3"/>
  <c r="L51" i="3"/>
  <c r="J49" i="3"/>
  <c r="J50" i="3"/>
  <c r="H49" i="3"/>
  <c r="I33" i="11" s="1"/>
  <c r="Q33" i="11" s="1"/>
  <c r="J44" i="3"/>
  <c r="H41" i="3"/>
  <c r="I25" i="11" s="1"/>
  <c r="Q25" i="11" s="1"/>
  <c r="L46" i="3"/>
  <c r="J51" i="3"/>
  <c r="J42" i="3"/>
  <c r="H45" i="3"/>
  <c r="I29" i="11" s="1"/>
  <c r="Q29" i="11" s="1"/>
  <c r="H51" i="3"/>
  <c r="I35" i="11" s="1"/>
  <c r="Q35" i="11" s="1"/>
  <c r="N46" i="3"/>
  <c r="I67" i="11" s="1"/>
  <c r="Q67" i="11" s="1"/>
  <c r="J48" i="3"/>
  <c r="R25" i="11" l="1"/>
  <c r="R63" i="11"/>
  <c r="R68" i="11"/>
  <c r="R29" i="11"/>
  <c r="R65" i="11"/>
  <c r="R66" i="11"/>
  <c r="R64" i="11"/>
  <c r="R72" i="11"/>
  <c r="R69" i="11"/>
  <c r="R31" i="11"/>
  <c r="R34" i="11"/>
  <c r="R67" i="11"/>
  <c r="R35" i="11"/>
  <c r="R26" i="11"/>
  <c r="R32" i="11"/>
  <c r="K306" i="2"/>
  <c r="K530" i="2" l="1"/>
  <c r="K362" i="2"/>
  <c r="H474" i="4"/>
  <c r="K474" i="2"/>
  <c r="L306" i="2"/>
  <c r="M306" i="2" s="1"/>
  <c r="K313" i="2"/>
  <c r="K250" i="2"/>
  <c r="H418" i="4"/>
  <c r="K418" i="2"/>
  <c r="I678" i="2"/>
  <c r="K678" i="2" s="1"/>
  <c r="I724" i="2"/>
  <c r="K724" i="2" s="1"/>
  <c r="K138" i="2"/>
  <c r="H306" i="4"/>
  <c r="H250" i="4"/>
  <c r="H530" i="4"/>
  <c r="H362" i="4"/>
  <c r="L724" i="2" l="1"/>
  <c r="M724" i="2" s="1"/>
  <c r="K731" i="2"/>
  <c r="L678" i="2"/>
  <c r="M678" i="2" s="1"/>
  <c r="K685" i="2"/>
  <c r="L418" i="2"/>
  <c r="M418" i="2" s="1"/>
  <c r="K425" i="2"/>
  <c r="L418" i="4"/>
  <c r="M418" i="4" s="1"/>
  <c r="H425" i="4"/>
  <c r="I816" i="2"/>
  <c r="K816" i="2" s="1"/>
  <c r="K194" i="2"/>
  <c r="I770" i="2"/>
  <c r="K770" i="2" s="1"/>
  <c r="F678" i="4"/>
  <c r="H678" i="4" s="1"/>
  <c r="F724" i="4"/>
  <c r="H724" i="4" s="1"/>
  <c r="H138" i="4"/>
  <c r="K316" i="2"/>
  <c r="L313" i="2"/>
  <c r="M313" i="2" s="1"/>
  <c r="L250" i="2"/>
  <c r="M250" i="2" s="1"/>
  <c r="K257" i="2"/>
  <c r="L306" i="4"/>
  <c r="M306" i="4" s="1"/>
  <c r="H313" i="4"/>
  <c r="L474" i="2"/>
  <c r="M474" i="2" s="1"/>
  <c r="K481" i="2"/>
  <c r="L250" i="4"/>
  <c r="M250" i="4" s="1"/>
  <c r="H257" i="4"/>
  <c r="L474" i="4"/>
  <c r="M474" i="4" s="1"/>
  <c r="H481" i="4"/>
  <c r="L362" i="2"/>
  <c r="M362" i="2" s="1"/>
  <c r="K369" i="2"/>
  <c r="F770" i="4"/>
  <c r="H770" i="4" s="1"/>
  <c r="F816" i="4"/>
  <c r="H816" i="4" s="1"/>
  <c r="H194" i="4"/>
  <c r="L530" i="2"/>
  <c r="M530" i="2" s="1"/>
  <c r="K537" i="2"/>
  <c r="L362" i="4"/>
  <c r="M362" i="4" s="1"/>
  <c r="H369" i="4"/>
  <c r="L530" i="4"/>
  <c r="M530" i="4" s="1"/>
  <c r="H537" i="4"/>
  <c r="L138" i="2"/>
  <c r="M138" i="2" s="1"/>
  <c r="K145" i="2"/>
  <c r="L194" i="4" l="1"/>
  <c r="M194" i="4" s="1"/>
  <c r="H201" i="4"/>
  <c r="L316" i="2"/>
  <c r="M316" i="2" s="1"/>
  <c r="K327" i="2"/>
  <c r="K337" i="2"/>
  <c r="K332" i="2"/>
  <c r="L770" i="4"/>
  <c r="M770" i="4" s="1"/>
  <c r="H777" i="4"/>
  <c r="L138" i="4"/>
  <c r="M138" i="4" s="1"/>
  <c r="H145" i="4"/>
  <c r="K372" i="2"/>
  <c r="L369" i="2"/>
  <c r="M369" i="2" s="1"/>
  <c r="L724" i="4"/>
  <c r="M724" i="4" s="1"/>
  <c r="H731" i="4"/>
  <c r="L816" i="4"/>
  <c r="M816" i="4" s="1"/>
  <c r="H823" i="4"/>
  <c r="L678" i="4"/>
  <c r="M678" i="4" s="1"/>
  <c r="H685" i="4"/>
  <c r="K148" i="2"/>
  <c r="L145" i="2"/>
  <c r="M145" i="2" s="1"/>
  <c r="L816" i="2"/>
  <c r="M816" i="2" s="1"/>
  <c r="K823" i="2"/>
  <c r="H372" i="4"/>
  <c r="L369" i="4"/>
  <c r="M369" i="4" s="1"/>
  <c r="H260" i="4"/>
  <c r="L257" i="4"/>
  <c r="M257" i="4" s="1"/>
  <c r="K484" i="2"/>
  <c r="L481" i="2"/>
  <c r="M481" i="2" s="1"/>
  <c r="K540" i="2"/>
  <c r="L537" i="2"/>
  <c r="M537" i="2" s="1"/>
  <c r="L770" i="2"/>
  <c r="M770" i="2" s="1"/>
  <c r="K777" i="2"/>
  <c r="L194" i="2"/>
  <c r="M194" i="2" s="1"/>
  <c r="K201" i="2"/>
  <c r="H428" i="4"/>
  <c r="L425" i="4"/>
  <c r="M425" i="4" s="1"/>
  <c r="K428" i="2"/>
  <c r="L425" i="2"/>
  <c r="M425" i="2" s="1"/>
  <c r="H316" i="4"/>
  <c r="L313" i="4"/>
  <c r="M313" i="4" s="1"/>
  <c r="K688" i="2"/>
  <c r="L685" i="2"/>
  <c r="M685" i="2" s="1"/>
  <c r="K260" i="2"/>
  <c r="L257" i="2"/>
  <c r="M257" i="2" s="1"/>
  <c r="L731" i="2"/>
  <c r="M731" i="2" s="1"/>
  <c r="K734" i="2"/>
  <c r="H484" i="4"/>
  <c r="L481" i="4"/>
  <c r="M481" i="4" s="1"/>
  <c r="H540" i="4"/>
  <c r="L537" i="4"/>
  <c r="M537" i="4" s="1"/>
  <c r="K745" i="2" l="1"/>
  <c r="L734" i="2"/>
  <c r="M734" i="2" s="1"/>
  <c r="K556" i="2"/>
  <c r="K561" i="2"/>
  <c r="L540" i="2"/>
  <c r="M540" i="2" s="1"/>
  <c r="K551" i="2"/>
  <c r="L731" i="4"/>
  <c r="M731" i="4" s="1"/>
  <c r="H734" i="4"/>
  <c r="K388" i="2"/>
  <c r="K393" i="2"/>
  <c r="L372" i="2"/>
  <c r="M372" i="2" s="1"/>
  <c r="K383" i="2"/>
  <c r="K699" i="2"/>
  <c r="L688" i="2"/>
  <c r="M688" i="2" s="1"/>
  <c r="H281" i="4"/>
  <c r="H276" i="4"/>
  <c r="H271" i="4"/>
  <c r="L260" i="4"/>
  <c r="M260" i="4" s="1"/>
  <c r="L145" i="4"/>
  <c r="M145" i="4" s="1"/>
  <c r="H148" i="4"/>
  <c r="H826" i="4"/>
  <c r="L823" i="4"/>
  <c r="M823" i="4" s="1"/>
  <c r="H327" i="4"/>
  <c r="H332" i="4"/>
  <c r="H337" i="4"/>
  <c r="L316" i="4"/>
  <c r="M316" i="4" s="1"/>
  <c r="H388" i="4"/>
  <c r="H383" i="4"/>
  <c r="H393" i="4"/>
  <c r="L372" i="4"/>
  <c r="M372" i="4" s="1"/>
  <c r="H780" i="4"/>
  <c r="L777" i="4"/>
  <c r="M777" i="4" s="1"/>
  <c r="H500" i="4"/>
  <c r="H495" i="4"/>
  <c r="H505" i="4"/>
  <c r="L484" i="4"/>
  <c r="M484" i="4" s="1"/>
  <c r="K281" i="2"/>
  <c r="K276" i="2"/>
  <c r="L260" i="2"/>
  <c r="M260" i="2" s="1"/>
  <c r="K271" i="2"/>
  <c r="L484" i="2"/>
  <c r="M484" i="2" s="1"/>
  <c r="K505" i="2"/>
  <c r="K495" i="2"/>
  <c r="K500" i="2"/>
  <c r="K439" i="2"/>
  <c r="K444" i="2"/>
  <c r="L428" i="2"/>
  <c r="M428" i="2" s="1"/>
  <c r="K449" i="2"/>
  <c r="L823" i="2"/>
  <c r="M823" i="2" s="1"/>
  <c r="K826" i="2"/>
  <c r="L332" i="2"/>
  <c r="M332" i="2" s="1"/>
  <c r="K333" i="2"/>
  <c r="L333" i="2" s="1"/>
  <c r="M333" i="2" s="1"/>
  <c r="L337" i="2"/>
  <c r="M337" i="2" s="1"/>
  <c r="K338" i="2"/>
  <c r="L338" i="2" s="1"/>
  <c r="M338" i="2" s="1"/>
  <c r="H449" i="4"/>
  <c r="H444" i="4"/>
  <c r="H439" i="4"/>
  <c r="L428" i="4"/>
  <c r="M428" i="4" s="1"/>
  <c r="K328" i="2"/>
  <c r="L328" i="2" s="1"/>
  <c r="M328" i="2" s="1"/>
  <c r="L327" i="2"/>
  <c r="M327" i="2" s="1"/>
  <c r="L201" i="2"/>
  <c r="M201" i="2" s="1"/>
  <c r="K204" i="2"/>
  <c r="K159" i="2"/>
  <c r="K169" i="2"/>
  <c r="L148" i="2"/>
  <c r="M148" i="2" s="1"/>
  <c r="K164" i="2"/>
  <c r="H561" i="4"/>
  <c r="H556" i="4"/>
  <c r="H551" i="4"/>
  <c r="L540" i="4"/>
  <c r="M540" i="4" s="1"/>
  <c r="L685" i="4"/>
  <c r="M685" i="4" s="1"/>
  <c r="H688" i="4"/>
  <c r="H204" i="4"/>
  <c r="L201" i="4"/>
  <c r="M201" i="4" s="1"/>
  <c r="L777" i="2"/>
  <c r="M777" i="2" s="1"/>
  <c r="K780" i="2"/>
  <c r="K340" i="2" l="1"/>
  <c r="L340" i="2" s="1"/>
  <c r="M340" i="2" s="1"/>
  <c r="K335" i="2"/>
  <c r="L335" i="2" s="1"/>
  <c r="M335" i="2" s="1"/>
  <c r="L449" i="2"/>
  <c r="M449" i="2" s="1"/>
  <c r="K450" i="2"/>
  <c r="L450" i="2" s="1"/>
  <c r="M450" i="2" s="1"/>
  <c r="K451" i="2"/>
  <c r="H277" i="4"/>
  <c r="L276" i="4"/>
  <c r="M276" i="4" s="1"/>
  <c r="H282" i="4"/>
  <c r="L281" i="4"/>
  <c r="M281" i="4" s="1"/>
  <c r="K445" i="2"/>
  <c r="L445" i="2" s="1"/>
  <c r="M445" i="2" s="1"/>
  <c r="L444" i="2"/>
  <c r="M444" i="2" s="1"/>
  <c r="K446" i="2"/>
  <c r="K440" i="2"/>
  <c r="L440" i="2" s="1"/>
  <c r="M440" i="2" s="1"/>
  <c r="L439" i="2"/>
  <c r="M439" i="2" s="1"/>
  <c r="K441" i="2"/>
  <c r="L441" i="2" s="1"/>
  <c r="H394" i="4"/>
  <c r="L393" i="4"/>
  <c r="M393" i="4" s="1"/>
  <c r="K700" i="2"/>
  <c r="L700" i="2" s="1"/>
  <c r="M700" i="2" s="1"/>
  <c r="K701" i="2"/>
  <c r="L701" i="2" s="1"/>
  <c r="L699" i="2"/>
  <c r="M699" i="2" s="1"/>
  <c r="H220" i="4"/>
  <c r="H225" i="4"/>
  <c r="H215" i="4"/>
  <c r="L204" i="4"/>
  <c r="M204" i="4" s="1"/>
  <c r="H699" i="4"/>
  <c r="L688" i="4"/>
  <c r="M688" i="4" s="1"/>
  <c r="H446" i="4"/>
  <c r="H445" i="4"/>
  <c r="L444" i="4"/>
  <c r="M444" i="4" s="1"/>
  <c r="K501" i="2"/>
  <c r="L501" i="2" s="1"/>
  <c r="M501" i="2" s="1"/>
  <c r="K502" i="2"/>
  <c r="L500" i="2"/>
  <c r="M500" i="2" s="1"/>
  <c r="H384" i="4"/>
  <c r="L383" i="4"/>
  <c r="M383" i="4" s="1"/>
  <c r="L383" i="2"/>
  <c r="M383" i="2" s="1"/>
  <c r="K384" i="2"/>
  <c r="L384" i="2" s="1"/>
  <c r="M384" i="2" s="1"/>
  <c r="H791" i="4"/>
  <c r="L780" i="4"/>
  <c r="M780" i="4" s="1"/>
  <c r="H450" i="4"/>
  <c r="H451" i="4"/>
  <c r="L449" i="4"/>
  <c r="M449" i="4" s="1"/>
  <c r="K496" i="2"/>
  <c r="L496" i="2" s="1"/>
  <c r="M496" i="2" s="1"/>
  <c r="K497" i="2"/>
  <c r="L497" i="2" s="1"/>
  <c r="L495" i="2"/>
  <c r="M495" i="2" s="1"/>
  <c r="H389" i="4"/>
  <c r="L388" i="4"/>
  <c r="M388" i="4" s="1"/>
  <c r="K394" i="2"/>
  <c r="L394" i="2" s="1"/>
  <c r="M394" i="2" s="1"/>
  <c r="L393" i="2"/>
  <c r="M393" i="2" s="1"/>
  <c r="K507" i="2"/>
  <c r="K506" i="2"/>
  <c r="L506" i="2" s="1"/>
  <c r="M506" i="2" s="1"/>
  <c r="L505" i="2"/>
  <c r="M505" i="2" s="1"/>
  <c r="H557" i="4"/>
  <c r="L556" i="4"/>
  <c r="M556" i="4" s="1"/>
  <c r="H338" i="4"/>
  <c r="L337" i="4"/>
  <c r="M337" i="4" s="1"/>
  <c r="L388" i="2"/>
  <c r="M388" i="2" s="1"/>
  <c r="K389" i="2"/>
  <c r="L389" i="2" s="1"/>
  <c r="M389" i="2" s="1"/>
  <c r="H552" i="4"/>
  <c r="L551" i="4"/>
  <c r="M551" i="4" s="1"/>
  <c r="H562" i="4"/>
  <c r="L561" i="4"/>
  <c r="M561" i="4" s="1"/>
  <c r="L271" i="2"/>
  <c r="M271" i="2" s="1"/>
  <c r="K272" i="2"/>
  <c r="L272" i="2" s="1"/>
  <c r="M272" i="2" s="1"/>
  <c r="H333" i="4"/>
  <c r="L333" i="4" s="1"/>
  <c r="M333" i="4" s="1"/>
  <c r="L332" i="4"/>
  <c r="M332" i="4" s="1"/>
  <c r="H745" i="4"/>
  <c r="L734" i="4"/>
  <c r="M734" i="4" s="1"/>
  <c r="K165" i="2"/>
  <c r="L165" i="2" s="1"/>
  <c r="M165" i="2" s="1"/>
  <c r="K166" i="2"/>
  <c r="L164" i="2"/>
  <c r="M164" i="2" s="1"/>
  <c r="H328" i="4"/>
  <c r="L327" i="4"/>
  <c r="M327" i="4" s="1"/>
  <c r="L276" i="2"/>
  <c r="M276" i="2" s="1"/>
  <c r="K277" i="2"/>
  <c r="L277" i="2" s="1"/>
  <c r="M277" i="2" s="1"/>
  <c r="L551" i="2"/>
  <c r="M551" i="2" s="1"/>
  <c r="K552" i="2"/>
  <c r="L552" i="2" s="1"/>
  <c r="M552" i="2" s="1"/>
  <c r="K170" i="2"/>
  <c r="L170" i="2" s="1"/>
  <c r="M170" i="2" s="1"/>
  <c r="L169" i="2"/>
  <c r="M169" i="2" s="1"/>
  <c r="K171" i="2"/>
  <c r="L281" i="2"/>
  <c r="M281" i="2" s="1"/>
  <c r="K282" i="2"/>
  <c r="L282" i="2" s="1"/>
  <c r="M282" i="2" s="1"/>
  <c r="H837" i="4"/>
  <c r="L826" i="4"/>
  <c r="M826" i="4" s="1"/>
  <c r="L159" i="2"/>
  <c r="M159" i="2" s="1"/>
  <c r="K160" i="2"/>
  <c r="L160" i="2" s="1"/>
  <c r="M160" i="2" s="1"/>
  <c r="K161" i="2"/>
  <c r="L161" i="2" s="1"/>
  <c r="H169" i="4"/>
  <c r="H164" i="4"/>
  <c r="H159" i="4"/>
  <c r="L148" i="4"/>
  <c r="M148" i="4" s="1"/>
  <c r="L561" i="2"/>
  <c r="M561" i="2" s="1"/>
  <c r="K562" i="2"/>
  <c r="L562" i="2" s="1"/>
  <c r="M562" i="2" s="1"/>
  <c r="K225" i="2"/>
  <c r="L204" i="2"/>
  <c r="M204" i="2" s="1"/>
  <c r="K215" i="2"/>
  <c r="K220" i="2"/>
  <c r="H507" i="4"/>
  <c r="H506" i="4"/>
  <c r="L505" i="4"/>
  <c r="M505" i="4" s="1"/>
  <c r="K557" i="2"/>
  <c r="L557" i="2" s="1"/>
  <c r="M557" i="2" s="1"/>
  <c r="L556" i="2"/>
  <c r="M556" i="2" s="1"/>
  <c r="K837" i="2"/>
  <c r="L826" i="2"/>
  <c r="M826" i="2" s="1"/>
  <c r="H496" i="4"/>
  <c r="L496" i="4" s="1"/>
  <c r="M496" i="4" s="1"/>
  <c r="H497" i="4"/>
  <c r="L497" i="4" s="1"/>
  <c r="L495" i="4"/>
  <c r="M495" i="4" s="1"/>
  <c r="H441" i="4"/>
  <c r="L441" i="4" s="1"/>
  <c r="H440" i="4"/>
  <c r="L440" i="4" s="1"/>
  <c r="M440" i="4" s="1"/>
  <c r="L439" i="4"/>
  <c r="M439" i="4" s="1"/>
  <c r="L780" i="2"/>
  <c r="M780" i="2" s="1"/>
  <c r="K791" i="2"/>
  <c r="K330" i="2"/>
  <c r="L330" i="2" s="1"/>
  <c r="M330" i="2" s="1"/>
  <c r="H502" i="4"/>
  <c r="H501" i="4"/>
  <c r="L500" i="4"/>
  <c r="M500" i="4" s="1"/>
  <c r="H272" i="4"/>
  <c r="L271" i="4"/>
  <c r="M271" i="4" s="1"/>
  <c r="K746" i="2"/>
  <c r="L746" i="2" s="1"/>
  <c r="M746" i="2" s="1"/>
  <c r="L745" i="2"/>
  <c r="M745" i="2" s="1"/>
  <c r="K747" i="2"/>
  <c r="L747" i="2" s="1"/>
  <c r="K167" i="2" l="1"/>
  <c r="L167" i="2" s="1"/>
  <c r="M167" i="2" s="1"/>
  <c r="K452" i="2"/>
  <c r="L452" i="2" s="1"/>
  <c r="M452" i="2" s="1"/>
  <c r="H442" i="4"/>
  <c r="L442" i="4" s="1"/>
  <c r="M442" i="4" s="1"/>
  <c r="H335" i="4"/>
  <c r="L335" i="4" s="1"/>
  <c r="M335" i="4" s="1"/>
  <c r="K284" i="2"/>
  <c r="L284" i="2" s="1"/>
  <c r="M284" i="2" s="1"/>
  <c r="K554" i="2"/>
  <c r="L554" i="2" s="1"/>
  <c r="M554" i="2" s="1"/>
  <c r="K508" i="2"/>
  <c r="L508" i="2" s="1"/>
  <c r="M508" i="2" s="1"/>
  <c r="K442" i="2"/>
  <c r="L442" i="2" s="1"/>
  <c r="M442" i="2" s="1"/>
  <c r="K279" i="2"/>
  <c r="L279" i="2" s="1"/>
  <c r="M279" i="2" s="1"/>
  <c r="H747" i="4"/>
  <c r="L747" i="4" s="1"/>
  <c r="L745" i="4"/>
  <c r="M745" i="4" s="1"/>
  <c r="H746" i="4"/>
  <c r="L746" i="4" s="1"/>
  <c r="M746" i="4" s="1"/>
  <c r="H447" i="4"/>
  <c r="L447" i="4" s="1"/>
  <c r="M447" i="4" s="1"/>
  <c r="L445" i="4"/>
  <c r="M445" i="4" s="1"/>
  <c r="H161" i="4"/>
  <c r="L161" i="4" s="1"/>
  <c r="L159" i="4"/>
  <c r="M159" i="4" s="1"/>
  <c r="H160" i="4"/>
  <c r="L160" i="4" s="1"/>
  <c r="M160" i="4" s="1"/>
  <c r="H340" i="4"/>
  <c r="L340" i="4" s="1"/>
  <c r="M340" i="4" s="1"/>
  <c r="L338" i="4"/>
  <c r="M338" i="4" s="1"/>
  <c r="L837" i="2"/>
  <c r="M837" i="2" s="1"/>
  <c r="K838" i="2"/>
  <c r="L838" i="2" s="1"/>
  <c r="M838" i="2" s="1"/>
  <c r="K839" i="2"/>
  <c r="L839" i="2" s="1"/>
  <c r="L164" i="4"/>
  <c r="M164" i="4" s="1"/>
  <c r="H165" i="4"/>
  <c r="L165" i="4" s="1"/>
  <c r="M165" i="4" s="1"/>
  <c r="H166" i="4"/>
  <c r="K274" i="2"/>
  <c r="L274" i="2" s="1"/>
  <c r="M274" i="2" s="1"/>
  <c r="K447" i="2"/>
  <c r="L447" i="2" s="1"/>
  <c r="M447" i="2" s="1"/>
  <c r="H700" i="4"/>
  <c r="L700" i="4" s="1"/>
  <c r="M700" i="4" s="1"/>
  <c r="L699" i="4"/>
  <c r="M699" i="4" s="1"/>
  <c r="H701" i="4"/>
  <c r="L701" i="4" s="1"/>
  <c r="H170" i="4"/>
  <c r="L170" i="4" s="1"/>
  <c r="M170" i="4" s="1"/>
  <c r="H171" i="4"/>
  <c r="L169" i="4"/>
  <c r="M169" i="4" s="1"/>
  <c r="H559" i="4"/>
  <c r="L559" i="4" s="1"/>
  <c r="M559" i="4" s="1"/>
  <c r="L557" i="4"/>
  <c r="M557" i="4" s="1"/>
  <c r="H452" i="4"/>
  <c r="L452" i="4" s="1"/>
  <c r="M452" i="4" s="1"/>
  <c r="L450" i="4"/>
  <c r="M450" i="4" s="1"/>
  <c r="H503" i="4"/>
  <c r="L503" i="4" s="1"/>
  <c r="M503" i="4" s="1"/>
  <c r="L501" i="4"/>
  <c r="M501" i="4" s="1"/>
  <c r="K162" i="2"/>
  <c r="L162" i="2" s="1"/>
  <c r="M162" i="2" s="1"/>
  <c r="K559" i="2"/>
  <c r="L559" i="2" s="1"/>
  <c r="M559" i="2" s="1"/>
  <c r="H792" i="4"/>
  <c r="L792" i="4" s="1"/>
  <c r="M792" i="4" s="1"/>
  <c r="H793" i="4"/>
  <c r="L793" i="4" s="1"/>
  <c r="L791" i="4"/>
  <c r="M791" i="4" s="1"/>
  <c r="H498" i="4"/>
  <c r="L498" i="4" s="1"/>
  <c r="M498" i="4" s="1"/>
  <c r="H217" i="4"/>
  <c r="L217" i="4" s="1"/>
  <c r="H216" i="4"/>
  <c r="L215" i="4"/>
  <c r="M215" i="4" s="1"/>
  <c r="H564" i="4"/>
  <c r="L564" i="4" s="1"/>
  <c r="M564" i="4" s="1"/>
  <c r="L562" i="4"/>
  <c r="M562" i="4" s="1"/>
  <c r="K386" i="2"/>
  <c r="L386" i="2" s="1"/>
  <c r="M386" i="2" s="1"/>
  <c r="H226" i="4"/>
  <c r="H227" i="4"/>
  <c r="L225" i="4"/>
  <c r="M225" i="4" s="1"/>
  <c r="L791" i="2"/>
  <c r="M791" i="2" s="1"/>
  <c r="K793" i="2"/>
  <c r="L793" i="2" s="1"/>
  <c r="K792" i="2"/>
  <c r="L792" i="2" s="1"/>
  <c r="M792" i="2" s="1"/>
  <c r="H222" i="4"/>
  <c r="H221" i="4"/>
  <c r="L220" i="4"/>
  <c r="M220" i="4" s="1"/>
  <c r="H284" i="4"/>
  <c r="L284" i="4" s="1"/>
  <c r="M284" i="4" s="1"/>
  <c r="L282" i="4"/>
  <c r="M282" i="4" s="1"/>
  <c r="H330" i="4"/>
  <c r="L330" i="4" s="1"/>
  <c r="M330" i="4" s="1"/>
  <c r="L328" i="4"/>
  <c r="M328" i="4" s="1"/>
  <c r="K396" i="2"/>
  <c r="L396" i="2" s="1"/>
  <c r="M396" i="2" s="1"/>
  <c r="K702" i="2"/>
  <c r="L702" i="2" s="1"/>
  <c r="M702" i="2" s="1"/>
  <c r="H508" i="4"/>
  <c r="L508" i="4" s="1"/>
  <c r="M508" i="4" s="1"/>
  <c r="L506" i="4"/>
  <c r="M506" i="4" s="1"/>
  <c r="K222" i="2"/>
  <c r="L220" i="2"/>
  <c r="M220" i="2" s="1"/>
  <c r="K221" i="2"/>
  <c r="L221" i="2" s="1"/>
  <c r="M221" i="2" s="1"/>
  <c r="H838" i="4"/>
  <c r="L838" i="4" s="1"/>
  <c r="M838" i="4" s="1"/>
  <c r="H839" i="4"/>
  <c r="L839" i="4" s="1"/>
  <c r="L837" i="4"/>
  <c r="M837" i="4" s="1"/>
  <c r="H279" i="4"/>
  <c r="L279" i="4" s="1"/>
  <c r="M279" i="4" s="1"/>
  <c r="L277" i="4"/>
  <c r="M277" i="4" s="1"/>
  <c r="H274" i="4"/>
  <c r="L274" i="4" s="1"/>
  <c r="M274" i="4" s="1"/>
  <c r="L272" i="4"/>
  <c r="M272" i="4" s="1"/>
  <c r="K217" i="2"/>
  <c r="L217" i="2" s="1"/>
  <c r="L215" i="2"/>
  <c r="M215" i="2" s="1"/>
  <c r="K216" i="2"/>
  <c r="L216" i="2" s="1"/>
  <c r="M216" i="2" s="1"/>
  <c r="H386" i="4"/>
  <c r="L386" i="4" s="1"/>
  <c r="M386" i="4" s="1"/>
  <c r="L384" i="4"/>
  <c r="M384" i="4" s="1"/>
  <c r="K503" i="2"/>
  <c r="L503" i="2" s="1"/>
  <c r="M503" i="2" s="1"/>
  <c r="K226" i="2"/>
  <c r="L226" i="2" s="1"/>
  <c r="M226" i="2" s="1"/>
  <c r="L225" i="2"/>
  <c r="M225" i="2" s="1"/>
  <c r="K227" i="2"/>
  <c r="H554" i="4"/>
  <c r="L554" i="4" s="1"/>
  <c r="M554" i="4" s="1"/>
  <c r="L552" i="4"/>
  <c r="M552" i="4" s="1"/>
  <c r="H391" i="4"/>
  <c r="L391" i="4" s="1"/>
  <c r="M391" i="4" s="1"/>
  <c r="L389" i="4"/>
  <c r="M389" i="4" s="1"/>
  <c r="K748" i="2"/>
  <c r="L748" i="2" s="1"/>
  <c r="M748" i="2" s="1"/>
  <c r="K564" i="2"/>
  <c r="L564" i="2" s="1"/>
  <c r="M564" i="2" s="1"/>
  <c r="K172" i="2"/>
  <c r="L172" i="2" s="1"/>
  <c r="M172" i="2" s="1"/>
  <c r="K391" i="2"/>
  <c r="L391" i="2" s="1"/>
  <c r="M391" i="2" s="1"/>
  <c r="K498" i="2"/>
  <c r="L498" i="2" s="1"/>
  <c r="M498" i="2" s="1"/>
  <c r="H396" i="4"/>
  <c r="L396" i="4" s="1"/>
  <c r="M396" i="4" s="1"/>
  <c r="L394" i="4"/>
  <c r="M394" i="4" s="1"/>
  <c r="K840" i="2" l="1"/>
  <c r="L840" i="2" s="1"/>
  <c r="M840" i="2" s="1"/>
  <c r="H162" i="4"/>
  <c r="L162" i="4" s="1"/>
  <c r="M162" i="4" s="1"/>
  <c r="H702" i="4"/>
  <c r="L702" i="4" s="1"/>
  <c r="M702" i="4" s="1"/>
  <c r="H794" i="4"/>
  <c r="L794" i="4" s="1"/>
  <c r="M794" i="4" s="1"/>
  <c r="H172" i="4"/>
  <c r="L172" i="4" s="1"/>
  <c r="M172" i="4" s="1"/>
  <c r="H840" i="4"/>
  <c r="L840" i="4" s="1"/>
  <c r="M840" i="4" s="1"/>
  <c r="H218" i="4"/>
  <c r="L218" i="4" s="1"/>
  <c r="M218" i="4" s="1"/>
  <c r="L216" i="4"/>
  <c r="M216" i="4" s="1"/>
  <c r="K218" i="2"/>
  <c r="L218" i="2" s="1"/>
  <c r="M218" i="2" s="1"/>
  <c r="K223" i="2"/>
  <c r="L223" i="2" s="1"/>
  <c r="M223" i="2" s="1"/>
  <c r="H223" i="4"/>
  <c r="L223" i="4" s="1"/>
  <c r="M223" i="4" s="1"/>
  <c r="L221" i="4"/>
  <c r="M221" i="4" s="1"/>
  <c r="K794" i="2"/>
  <c r="L794" i="2" s="1"/>
  <c r="M794" i="2" s="1"/>
  <c r="K228" i="2"/>
  <c r="L228" i="2" s="1"/>
  <c r="M228" i="2" s="1"/>
  <c r="H167" i="4"/>
  <c r="L167" i="4" s="1"/>
  <c r="M167" i="4" s="1"/>
  <c r="H748" i="4"/>
  <c r="H228" i="4"/>
  <c r="L228" i="4" s="1"/>
  <c r="M228" i="4" s="1"/>
  <c r="L226" i="4"/>
  <c r="M226" i="4" s="1"/>
  <c r="L748" i="4" l="1"/>
  <c r="M748" i="4" s="1"/>
  <c r="F632" i="4" l="1"/>
  <c r="H632" i="4" s="1"/>
  <c r="H82" i="4"/>
  <c r="F586" i="4"/>
  <c r="H586" i="4" s="1"/>
  <c r="I586" i="2"/>
  <c r="K586" i="2" s="1"/>
  <c r="I632" i="2"/>
  <c r="K632" i="2" s="1"/>
  <c r="K82" i="2"/>
  <c r="L632" i="2" l="1"/>
  <c r="M632" i="2" s="1"/>
  <c r="K639" i="2"/>
  <c r="L82" i="2"/>
  <c r="K89" i="2"/>
  <c r="L586" i="2"/>
  <c r="M586" i="2" s="1"/>
  <c r="K593" i="2"/>
  <c r="L586" i="4"/>
  <c r="M586" i="4" s="1"/>
  <c r="H593" i="4"/>
  <c r="L82" i="4"/>
  <c r="H89" i="4"/>
  <c r="L632" i="4"/>
  <c r="M632" i="4" s="1"/>
  <c r="H639" i="4"/>
  <c r="L639" i="4" l="1"/>
  <c r="M639" i="4" s="1"/>
  <c r="H642" i="4"/>
  <c r="L593" i="2"/>
  <c r="M593" i="2" s="1"/>
  <c r="K596" i="2"/>
  <c r="H596" i="4"/>
  <c r="L593" i="4"/>
  <c r="M593" i="4" s="1"/>
  <c r="L89" i="2"/>
  <c r="M89" i="2" s="1"/>
  <c r="K92" i="2"/>
  <c r="H92" i="4"/>
  <c r="L89" i="4"/>
  <c r="M89" i="4" s="1"/>
  <c r="M82" i="2"/>
  <c r="L639" i="2"/>
  <c r="M639" i="2" s="1"/>
  <c r="K642" i="2"/>
  <c r="M82" i="4"/>
  <c r="H108" i="4" l="1"/>
  <c r="H103" i="4"/>
  <c r="H113" i="4"/>
  <c r="L92" i="4"/>
  <c r="M92" i="4" s="1"/>
  <c r="K113" i="2"/>
  <c r="K108" i="2"/>
  <c r="L92" i="2"/>
  <c r="K103" i="2"/>
  <c r="L596" i="4"/>
  <c r="M596" i="4" s="1"/>
  <c r="H607" i="4"/>
  <c r="K653" i="2"/>
  <c r="L642" i="2"/>
  <c r="M642" i="2" s="1"/>
  <c r="L596" i="2"/>
  <c r="M596" i="2" s="1"/>
  <c r="K607" i="2"/>
  <c r="L642" i="4"/>
  <c r="M642" i="4" s="1"/>
  <c r="H653" i="4"/>
  <c r="K105" i="2" l="1"/>
  <c r="L105" i="2" s="1"/>
  <c r="L103" i="2"/>
  <c r="M103" i="2" s="1"/>
  <c r="K104" i="2"/>
  <c r="L104" i="2" s="1"/>
  <c r="M104" i="2" s="1"/>
  <c r="M92" i="2"/>
  <c r="L103" i="4"/>
  <c r="M103" i="4" s="1"/>
  <c r="H104" i="4"/>
  <c r="H105" i="4"/>
  <c r="L105" i="4" s="1"/>
  <c r="L108" i="2"/>
  <c r="M108" i="2" s="1"/>
  <c r="K109" i="2"/>
  <c r="L109" i="2" s="1"/>
  <c r="M109" i="2" s="1"/>
  <c r="K110" i="2"/>
  <c r="K115" i="2"/>
  <c r="L113" i="2"/>
  <c r="M113" i="2" s="1"/>
  <c r="K114" i="2"/>
  <c r="L114" i="2" s="1"/>
  <c r="M114" i="2" s="1"/>
  <c r="H114" i="4"/>
  <c r="L114" i="4" s="1"/>
  <c r="M114" i="4" s="1"/>
  <c r="H115" i="4"/>
  <c r="L113" i="4"/>
  <c r="M113" i="4" s="1"/>
  <c r="H655" i="4"/>
  <c r="L655" i="4" s="1"/>
  <c r="H654" i="4"/>
  <c r="L654" i="4" s="1"/>
  <c r="M654" i="4" s="1"/>
  <c r="L653" i="4"/>
  <c r="M653" i="4" s="1"/>
  <c r="H110" i="4"/>
  <c r="H109" i="4"/>
  <c r="L109" i="4" s="1"/>
  <c r="M109" i="4" s="1"/>
  <c r="L108" i="4"/>
  <c r="M108" i="4" s="1"/>
  <c r="L607" i="2"/>
  <c r="M607" i="2" s="1"/>
  <c r="K609" i="2"/>
  <c r="L609" i="2" s="1"/>
  <c r="K608" i="2"/>
  <c r="L608" i="2" s="1"/>
  <c r="M608" i="2" s="1"/>
  <c r="L653" i="2"/>
  <c r="M653" i="2" s="1"/>
  <c r="K655" i="2"/>
  <c r="L655" i="2" s="1"/>
  <c r="K654" i="2"/>
  <c r="L654" i="2" s="1"/>
  <c r="M654" i="2" s="1"/>
  <c r="H609" i="4"/>
  <c r="L609" i="4" s="1"/>
  <c r="L607" i="4"/>
  <c r="M607" i="4" s="1"/>
  <c r="H608" i="4"/>
  <c r="L608" i="4" s="1"/>
  <c r="M608" i="4" s="1"/>
  <c r="H111" i="4" l="1"/>
  <c r="L111" i="4" s="1"/>
  <c r="M111" i="4" s="1"/>
  <c r="K111" i="2"/>
  <c r="L111" i="2" s="1"/>
  <c r="M111" i="2" s="1"/>
  <c r="H116" i="4"/>
  <c r="L116" i="4" s="1"/>
  <c r="M116" i="4" s="1"/>
  <c r="K656" i="2"/>
  <c r="L656" i="2" s="1"/>
  <c r="M656" i="2" s="1"/>
  <c r="H106" i="4"/>
  <c r="L106" i="4" s="1"/>
  <c r="M106" i="4" s="1"/>
  <c r="K116" i="2"/>
  <c r="L116" i="2" s="1"/>
  <c r="M116" i="2" s="1"/>
  <c r="K106" i="2"/>
  <c r="L104" i="4"/>
  <c r="M104" i="4" s="1"/>
  <c r="H610" i="4"/>
  <c r="L610" i="4" s="1"/>
  <c r="M610" i="4" s="1"/>
  <c r="H656" i="4"/>
  <c r="L656" i="4" s="1"/>
  <c r="M656" i="4" s="1"/>
  <c r="K610" i="2"/>
  <c r="L610" i="2" s="1"/>
  <c r="M610" i="2" s="1"/>
  <c r="L106" i="2" l="1"/>
  <c r="K41" i="4"/>
  <c r="I49" i="4"/>
  <c r="J15" i="11" s="1"/>
  <c r="K44" i="4"/>
  <c r="K49" i="4"/>
  <c r="O47" i="4"/>
  <c r="J50" i="11" s="1"/>
  <c r="O52" i="4"/>
  <c r="J55" i="11" s="1"/>
  <c r="K53" i="4"/>
  <c r="O51" i="4"/>
  <c r="J54" i="11" s="1"/>
  <c r="O48" i="4"/>
  <c r="J51" i="11" s="1"/>
  <c r="I50" i="4"/>
  <c r="J16" i="11" s="1"/>
  <c r="M54" i="4"/>
  <c r="K46" i="4"/>
  <c r="M52" i="4"/>
  <c r="K54" i="4"/>
  <c r="I54" i="4"/>
  <c r="J20" i="11" s="1"/>
  <c r="M53" i="4"/>
  <c r="I55" i="4"/>
  <c r="J21" i="11" s="1"/>
  <c r="K51" i="4"/>
  <c r="M41" i="4"/>
  <c r="I53" i="4"/>
  <c r="J19" i="11" s="1"/>
  <c r="I42" i="4"/>
  <c r="J8" i="11" s="1"/>
  <c r="M47" i="4"/>
  <c r="O42" i="4"/>
  <c r="J45" i="11" s="1"/>
  <c r="O43" i="4"/>
  <c r="J46" i="11" s="1"/>
  <c r="K47" i="4"/>
  <c r="O53" i="4"/>
  <c r="J56" i="11" s="1"/>
  <c r="M51" i="4"/>
  <c r="O46" i="4"/>
  <c r="J49" i="11" s="1"/>
  <c r="M44" i="4"/>
  <c r="O49" i="4"/>
  <c r="J52" i="11" s="1"/>
  <c r="M42" i="4"/>
  <c r="I48" i="4"/>
  <c r="J14" i="11" s="1"/>
  <c r="I45" i="4"/>
  <c r="J11" i="11" s="1"/>
  <c r="I44" i="4"/>
  <c r="J10" i="11" s="1"/>
  <c r="M55" i="4"/>
  <c r="K48" i="4"/>
  <c r="L52" i="4"/>
  <c r="J47" i="4"/>
  <c r="L42" i="4"/>
  <c r="J42" i="4"/>
  <c r="N54" i="4"/>
  <c r="I57" i="11" s="1"/>
  <c r="N44" i="4"/>
  <c r="I47" i="11" s="1"/>
  <c r="J54" i="4"/>
  <c r="N48" i="4"/>
  <c r="I51" i="11" s="1"/>
  <c r="H54" i="4"/>
  <c r="I20" i="11" s="1"/>
  <c r="J55" i="4"/>
  <c r="N55" i="4"/>
  <c r="I58" i="11" s="1"/>
  <c r="H43" i="4"/>
  <c r="I9" i="11" s="1"/>
  <c r="J41" i="4"/>
  <c r="L41" i="4"/>
  <c r="N49" i="4"/>
  <c r="I52" i="11" s="1"/>
  <c r="H52" i="4"/>
  <c r="I18" i="11" s="1"/>
  <c r="J53" i="4"/>
  <c r="L49" i="4"/>
  <c r="N50" i="4"/>
  <c r="I53" i="11" s="1"/>
  <c r="L53" i="4"/>
  <c r="H49" i="4"/>
  <c r="I15" i="11" s="1"/>
  <c r="N45" i="4"/>
  <c r="I48" i="11" s="1"/>
  <c r="H48" i="4"/>
  <c r="I14" i="11" s="1"/>
  <c r="J48" i="4"/>
  <c r="J51" i="4"/>
  <c r="L54" i="4"/>
  <c r="N42" i="4"/>
  <c r="I45" i="11" s="1"/>
  <c r="J43" i="4"/>
  <c r="L43" i="4"/>
  <c r="N52" i="4"/>
  <c r="I55" i="11" s="1"/>
  <c r="J46" i="4"/>
  <c r="H41" i="4" a="1"/>
  <c r="H41" i="4" s="1"/>
  <c r="I7" i="11" s="1"/>
  <c r="L55" i="4"/>
  <c r="H55" i="4"/>
  <c r="I21" i="11" s="1"/>
  <c r="H47" i="4"/>
  <c r="I13" i="11" s="1"/>
  <c r="N51" i="4"/>
  <c r="I54" i="11" s="1"/>
  <c r="H51" i="4"/>
  <c r="I17" i="11" s="1"/>
  <c r="N47" i="4"/>
  <c r="I50" i="11" s="1"/>
  <c r="H42" i="4"/>
  <c r="I8" i="11" s="1"/>
  <c r="J45" i="4"/>
  <c r="N41" i="4"/>
  <c r="I44" i="11" s="1"/>
  <c r="L50" i="4"/>
  <c r="H46" i="4"/>
  <c r="I12" i="11" s="1"/>
  <c r="L44" i="4"/>
  <c r="L45" i="4"/>
  <c r="L46" i="4"/>
  <c r="H45" i="4"/>
  <c r="I11" i="11" s="1"/>
  <c r="J44" i="4"/>
  <c r="H53" i="4"/>
  <c r="I19" i="11" s="1"/>
  <c r="N46" i="4"/>
  <c r="I49" i="11" s="1"/>
  <c r="L47" i="4"/>
  <c r="J52" i="4"/>
  <c r="N53" i="4"/>
  <c r="I56" i="11" s="1"/>
  <c r="L48" i="4"/>
  <c r="H44" i="4"/>
  <c r="I10" i="11" s="1"/>
  <c r="N43" i="4"/>
  <c r="I46" i="11" s="1"/>
  <c r="L51" i="4"/>
  <c r="J50" i="4"/>
  <c r="J49" i="4"/>
  <c r="H50" i="4"/>
  <c r="I16" i="11" s="1"/>
  <c r="K42" i="4"/>
  <c r="I41" i="4"/>
  <c r="J7" i="11" s="1"/>
  <c r="M45" i="4"/>
  <c r="O55" i="4"/>
  <c r="J58" i="11" s="1"/>
  <c r="I46" i="4"/>
  <c r="J12" i="11" s="1"/>
  <c r="K55" i="4"/>
  <c r="K43" i="4"/>
  <c r="M49" i="4"/>
  <c r="M46" i="4"/>
  <c r="O44" i="4"/>
  <c r="J47" i="11" s="1"/>
  <c r="K45" i="4"/>
  <c r="K50" i="4"/>
  <c r="K52" i="4"/>
  <c r="M43" i="4"/>
  <c r="I43" i="4"/>
  <c r="J9" i="11" s="1"/>
  <c r="O54" i="4"/>
  <c r="J57" i="11" s="1"/>
  <c r="M48" i="4"/>
  <c r="I51" i="4"/>
  <c r="J17" i="11" s="1"/>
  <c r="O41" i="4"/>
  <c r="J44" i="11" s="1"/>
  <c r="I47" i="4"/>
  <c r="J13" i="11" s="1"/>
  <c r="M50" i="4"/>
  <c r="M106" i="2"/>
  <c r="N50" i="2"/>
  <c r="G53" i="11" s="1"/>
  <c r="L41" i="2"/>
  <c r="H51" i="2"/>
  <c r="G17" i="11" s="1"/>
  <c r="J48" i="2"/>
  <c r="N45" i="2"/>
  <c r="G48" i="11" s="1"/>
  <c r="H43" i="2"/>
  <c r="G9" i="11" s="1"/>
  <c r="L46" i="2"/>
  <c r="L42" i="2"/>
  <c r="J51" i="2"/>
  <c r="N44" i="2"/>
  <c r="G47" i="11" s="1"/>
  <c r="J41" i="2"/>
  <c r="H46" i="2"/>
  <c r="G12" i="11" s="1"/>
  <c r="H53" i="2"/>
  <c r="G19" i="11" s="1"/>
  <c r="J42" i="2"/>
  <c r="L50" i="2"/>
  <c r="N46" i="2"/>
  <c r="G49" i="11" s="1"/>
  <c r="N52" i="2"/>
  <c r="G55" i="11" s="1"/>
  <c r="L49" i="2"/>
  <c r="H49" i="2"/>
  <c r="G15" i="11" s="1"/>
  <c r="H55" i="2"/>
  <c r="G21" i="11" s="1"/>
  <c r="J52" i="2"/>
  <c r="L45" i="2"/>
  <c r="H54" i="2"/>
  <c r="G20" i="11" s="1"/>
  <c r="J45" i="2"/>
  <c r="H45" i="2"/>
  <c r="G11" i="11" s="1"/>
  <c r="H44" i="2"/>
  <c r="G10" i="11" s="1"/>
  <c r="N41" i="2"/>
  <c r="G44" i="11" s="1"/>
  <c r="N54" i="2"/>
  <c r="G57" i="11" s="1"/>
  <c r="H50" i="2"/>
  <c r="G16" i="11" s="1"/>
  <c r="N48" i="2"/>
  <c r="G51" i="11" s="1"/>
  <c r="H52" i="2"/>
  <c r="G18" i="11" s="1"/>
  <c r="N47" i="2"/>
  <c r="G50" i="11" s="1"/>
  <c r="N51" i="2"/>
  <c r="G54" i="11" s="1"/>
  <c r="J54" i="2"/>
  <c r="N43" i="2"/>
  <c r="G46" i="11" s="1"/>
  <c r="L44" i="2"/>
  <c r="N42" i="2"/>
  <c r="G45" i="11" s="1"/>
  <c r="J47" i="2"/>
  <c r="L54" i="2"/>
  <c r="H41" i="2" a="1"/>
  <c r="H41" i="2" s="1"/>
  <c r="G7" i="11" s="1"/>
  <c r="L51" i="2"/>
  <c r="N49" i="2"/>
  <c r="G52" i="11" s="1"/>
  <c r="J43" i="2"/>
  <c r="H48" i="2"/>
  <c r="G14" i="11" s="1"/>
  <c r="J49" i="2"/>
  <c r="L47" i="2"/>
  <c r="J44" i="2"/>
  <c r="L52" i="2"/>
  <c r="L55" i="2"/>
  <c r="H42" i="2"/>
  <c r="G8" i="11" s="1"/>
  <c r="L43" i="2"/>
  <c r="L48" i="2"/>
  <c r="L53" i="2"/>
  <c r="J50" i="2"/>
  <c r="J46" i="2"/>
  <c r="H47" i="2"/>
  <c r="G13" i="11" s="1"/>
  <c r="N53" i="2"/>
  <c r="G56" i="11" s="1"/>
  <c r="J55" i="2"/>
  <c r="J53" i="2"/>
  <c r="N55" i="2"/>
  <c r="G58" i="11" s="1"/>
  <c r="I52" i="4"/>
  <c r="J18" i="11" s="1"/>
  <c r="O50" i="4"/>
  <c r="J53" i="11" s="1"/>
  <c r="O45" i="4"/>
  <c r="J48" i="11" s="1"/>
  <c r="Q16" i="11" l="1"/>
  <c r="Q9" i="11"/>
  <c r="Q12" i="11"/>
  <c r="Q45" i="11"/>
  <c r="Q58" i="11"/>
  <c r="Q44" i="11"/>
  <c r="Q7" i="11"/>
  <c r="Q18" i="11"/>
  <c r="Q11" i="11"/>
  <c r="Q52" i="11"/>
  <c r="Q55" i="11"/>
  <c r="Q20" i="11"/>
  <c r="Q46" i="11"/>
  <c r="Q51" i="11"/>
  <c r="Q10" i="11"/>
  <c r="Q8" i="11"/>
  <c r="Q14" i="11"/>
  <c r="Q50" i="11"/>
  <c r="Q48" i="11"/>
  <c r="Q47" i="11"/>
  <c r="Q56" i="11"/>
  <c r="Q17" i="11"/>
  <c r="Q15" i="11"/>
  <c r="Q57" i="11"/>
  <c r="O42" i="2"/>
  <c r="H45" i="11" s="1"/>
  <c r="K49" i="2"/>
  <c r="O51" i="2"/>
  <c r="H54" i="11" s="1"/>
  <c r="R54" i="11" s="1"/>
  <c r="K44" i="2"/>
  <c r="K48" i="2"/>
  <c r="K46" i="2"/>
  <c r="M52" i="2"/>
  <c r="O55" i="2"/>
  <c r="H58" i="11" s="1"/>
  <c r="R58" i="11" s="1"/>
  <c r="I42" i="2"/>
  <c r="H8" i="11" s="1"/>
  <c r="R8" i="11" s="1"/>
  <c r="M41" i="2"/>
  <c r="M49" i="2"/>
  <c r="O43" i="2"/>
  <c r="H46" i="11" s="1"/>
  <c r="R46" i="11" s="1"/>
  <c r="O46" i="2"/>
  <c r="H49" i="11" s="1"/>
  <c r="R49" i="11" s="1"/>
  <c r="I43" i="2"/>
  <c r="H9" i="11" s="1"/>
  <c r="R9" i="11" s="1"/>
  <c r="I49" i="2"/>
  <c r="H15" i="11" s="1"/>
  <c r="R15" i="11" s="1"/>
  <c r="M51" i="2"/>
  <c r="K43" i="2"/>
  <c r="M47" i="2"/>
  <c r="K47" i="2"/>
  <c r="K52" i="2"/>
  <c r="I50" i="2"/>
  <c r="H16" i="11" s="1"/>
  <c r="R16" i="11" s="1"/>
  <c r="I51" i="2"/>
  <c r="H17" i="11" s="1"/>
  <c r="R17" i="11" s="1"/>
  <c r="K51" i="2"/>
  <c r="O48" i="2"/>
  <c r="H51" i="11" s="1"/>
  <c r="R51" i="11" s="1"/>
  <c r="K55" i="2"/>
  <c r="O52" i="2"/>
  <c r="H55" i="11" s="1"/>
  <c r="R55" i="11" s="1"/>
  <c r="K42" i="2"/>
  <c r="I55" i="2"/>
  <c r="H21" i="11" s="1"/>
  <c r="R21" i="11" s="1"/>
  <c r="I48" i="2"/>
  <c r="H14" i="11" s="1"/>
  <c r="R14" i="11" s="1"/>
  <c r="O50" i="2"/>
  <c r="H53" i="11" s="1"/>
  <c r="R53" i="11" s="1"/>
  <c r="K45" i="2"/>
  <c r="M44" i="2"/>
  <c r="M43" i="2"/>
  <c r="K54" i="2"/>
  <c r="O54" i="2"/>
  <c r="H57" i="11" s="1"/>
  <c r="R57" i="11" s="1"/>
  <c r="M45" i="2"/>
  <c r="M55" i="2"/>
  <c r="M50" i="2"/>
  <c r="I45" i="2"/>
  <c r="H11" i="11" s="1"/>
  <c r="R11" i="11" s="1"/>
  <c r="O47" i="2"/>
  <c r="H50" i="11" s="1"/>
  <c r="R50" i="11" s="1"/>
  <c r="K53" i="2"/>
  <c r="K41" i="2"/>
  <c r="O49" i="2"/>
  <c r="H52" i="11" s="1"/>
  <c r="R52" i="11" s="1"/>
  <c r="M46" i="2"/>
  <c r="K50" i="2"/>
  <c r="M42" i="2"/>
  <c r="O44" i="2"/>
  <c r="H47" i="11" s="1"/>
  <c r="R47" i="11" s="1"/>
  <c r="O53" i="2"/>
  <c r="H56" i="11" s="1"/>
  <c r="R56" i="11" s="1"/>
  <c r="I52" i="2"/>
  <c r="H18" i="11" s="1"/>
  <c r="R18" i="11" s="1"/>
  <c r="M48" i="2"/>
  <c r="M53" i="2"/>
  <c r="I44" i="2"/>
  <c r="H10" i="11" s="1"/>
  <c r="R10" i="11" s="1"/>
  <c r="O41" i="2"/>
  <c r="H44" i="11" s="1"/>
  <c r="R44" i="11" s="1"/>
  <c r="I46" i="2"/>
  <c r="H12" i="11" s="1"/>
  <c r="R12" i="11" s="1"/>
  <c r="I54" i="2"/>
  <c r="H20" i="11" s="1"/>
  <c r="R20" i="11" s="1"/>
  <c r="I53" i="2"/>
  <c r="H19" i="11" s="1"/>
  <c r="R19" i="11" s="1"/>
  <c r="I47" i="2"/>
  <c r="H13" i="11" s="1"/>
  <c r="R13" i="11" s="1"/>
  <c r="O45" i="2"/>
  <c r="H48" i="11" s="1"/>
  <c r="R48" i="11" s="1"/>
  <c r="M54" i="2"/>
  <c r="I41" i="2"/>
  <c r="H7" i="11" s="1"/>
  <c r="R7" i="11" s="1"/>
  <c r="Q54" i="11"/>
  <c r="Q13" i="11"/>
  <c r="Q53" i="11"/>
  <c r="R45" i="11"/>
  <c r="Q49" i="11"/>
  <c r="Q21" i="11"/>
  <c r="Q1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<sst xmlns="http://schemas.openxmlformats.org/spreadsheetml/2006/main" count="11336" uniqueCount="107">
  <si>
    <t>Table 1</t>
  </si>
  <si>
    <r>
      <t xml:space="preserve">RATE CLASSES / CATEGORIES 
</t>
    </r>
    <r>
      <rPr>
        <b/>
        <i/>
        <sz val="9"/>
        <rFont val="Arial"/>
        <family val="2"/>
      </rPr>
      <t>(eg: Residential TOU, Residential Retailer)</t>
    </r>
  </si>
  <si>
    <t>Units</t>
  </si>
  <si>
    <t>RPP?
Non-RPP Retailer?
Non-RPP
Other?</t>
  </si>
  <si>
    <r>
      <t xml:space="preserve">Current 
Loss Factor 
</t>
    </r>
    <r>
      <rPr>
        <b/>
        <sz val="8"/>
        <rFont val="Arial"/>
        <family val="2"/>
      </rPr>
      <t>(eg: 1.0351)</t>
    </r>
  </si>
  <si>
    <t>Proposed Loss Factor</t>
  </si>
  <si>
    <t>Consumption (kWh)</t>
  </si>
  <si>
    <t>Demand kW
(if applicable)</t>
  </si>
  <si>
    <r>
      <rPr>
        <b/>
        <sz val="10"/>
        <rFont val="Arial Black"/>
        <family val="2"/>
      </rPr>
      <t>RTSR</t>
    </r>
    <r>
      <rPr>
        <b/>
        <sz val="10"/>
        <rFont val="Arial"/>
        <family val="2"/>
      </rPr>
      <t xml:space="preserve">
Demand or 
Demand-Interval?</t>
    </r>
  </si>
  <si>
    <t>Billing Determinant Applied to Fixed Charge for Unmetered Classes (e.g. # of devices/connections).</t>
  </si>
  <si>
    <t>Residential</t>
  </si>
  <si>
    <t>kWh</t>
  </si>
  <si>
    <t>RPP</t>
  </si>
  <si>
    <t>CONSUMPTION</t>
  </si>
  <si>
    <t>GS &lt;50</t>
  </si>
  <si>
    <t>GS 50 - 2,999 kW</t>
  </si>
  <si>
    <t>kW</t>
  </si>
  <si>
    <t>Non-RPP (Other)</t>
  </si>
  <si>
    <t>DEMAND</t>
  </si>
  <si>
    <t>GS 3,000 - 4,999 kW</t>
  </si>
  <si>
    <t>Unmetered Scattered Load</t>
  </si>
  <si>
    <t>Sentinel</t>
  </si>
  <si>
    <t>Street Light</t>
  </si>
  <si>
    <t>Add additional scenarios if required</t>
  </si>
  <si>
    <t/>
  </si>
  <si>
    <t>Table 2</t>
  </si>
  <si>
    <t>Sub-Total</t>
  </si>
  <si>
    <t>Total</t>
  </si>
  <si>
    <t>A</t>
  </si>
  <si>
    <t>B</t>
  </si>
  <si>
    <t>C</t>
  </si>
  <si>
    <t>Total Bill</t>
  </si>
  <si>
    <t>$</t>
  </si>
  <si>
    <t>%</t>
  </si>
  <si>
    <t>Customer Class:</t>
  </si>
  <si>
    <t>RPP / Non-RPP:</t>
  </si>
  <si>
    <t>Consumption</t>
  </si>
  <si>
    <t>Demand</t>
  </si>
  <si>
    <t>Current Loss Factor</t>
  </si>
  <si>
    <t>Proposed/Approved Loss Factor</t>
  </si>
  <si>
    <t>Current OEB-Approved</t>
  </si>
  <si>
    <t>Proposed</t>
  </si>
  <si>
    <t>Impact</t>
  </si>
  <si>
    <t>Rate</t>
  </si>
  <si>
    <t>Volume</t>
  </si>
  <si>
    <t>Charge</t>
  </si>
  <si>
    <t>$ Change</t>
  </si>
  <si>
    <t>% Change</t>
  </si>
  <si>
    <t>($)</t>
  </si>
  <si>
    <t>Monthly Service Charge</t>
  </si>
  <si>
    <t>Distribution Volumetric Rate</t>
  </si>
  <si>
    <t>RRRP Credit</t>
  </si>
  <si>
    <t>DRP Adjustment</t>
  </si>
  <si>
    <t>Fixed Rate Riders</t>
  </si>
  <si>
    <t>Volumetric Rate Riders</t>
  </si>
  <si>
    <t>ST_A</t>
  </si>
  <si>
    <t>Sub-Total A (excluding pass through)</t>
  </si>
  <si>
    <t>Line Losses on Cost of Power</t>
  </si>
  <si>
    <t>Total Deferral/Variance Account Rate Riders</t>
  </si>
  <si>
    <t>CBR Class B Rate Riders</t>
  </si>
  <si>
    <t>GA Rate Riders</t>
  </si>
  <si>
    <t>Low Voltage Service Charge</t>
  </si>
  <si>
    <t>Smart Meter Entity Charge (if applicable)</t>
  </si>
  <si>
    <t xml:space="preserve">Additional Fixed Rate Riders </t>
  </si>
  <si>
    <t xml:space="preserve">Additional Volumetric Rate Riders </t>
  </si>
  <si>
    <t>ST_B</t>
  </si>
  <si>
    <t>Sub-Total B - Distribution (includes Sub-Total A)</t>
  </si>
  <si>
    <t>RTSR - Network</t>
  </si>
  <si>
    <t>RTSR - Connection and/or Line and Transformation Connection</t>
  </si>
  <si>
    <t>ST_C</t>
  </si>
  <si>
    <t>Sub-Total C - Delivery (including Sub-Total B)</t>
  </si>
  <si>
    <t>Wholesale Market Service Charge (WMSC)</t>
  </si>
  <si>
    <t>Rural and Remote Rate Protection (RRRP)</t>
  </si>
  <si>
    <t>Standard Supply Service Charge</t>
  </si>
  <si>
    <t xml:space="preserve">Ontario Electricity Support Program 
(OESP) </t>
  </si>
  <si>
    <t>TOU - Off Peak</t>
  </si>
  <si>
    <t>TOU - Mid Peak</t>
  </si>
  <si>
    <t>TOU - On Peak</t>
  </si>
  <si>
    <t>Non-RPP (Retailer)</t>
  </si>
  <si>
    <t>Non-RPP Retailer Avg. Price</t>
  </si>
  <si>
    <t>Average IESO Wholesale Market Price</t>
  </si>
  <si>
    <t>Total Bill on TOU (before Taxes)</t>
  </si>
  <si>
    <t>HST</t>
  </si>
  <si>
    <t>Ontario Electricity Rebate</t>
  </si>
  <si>
    <t>RPP_TOTAL</t>
  </si>
  <si>
    <t>Total Bill on TOU</t>
  </si>
  <si>
    <t>Total Bill on Non-RPP Avg. Price</t>
  </si>
  <si>
    <t>Non-RPP (Retailer)_TOTAL</t>
  </si>
  <si>
    <t>Total Bill on Average IESO Wholesale Market Price</t>
  </si>
  <si>
    <t>Non-RPP (Other)_TOTAL</t>
  </si>
  <si>
    <t>Seasonal Residential</t>
  </si>
  <si>
    <t>Large Use &gt;5MW</t>
  </si>
  <si>
    <t>Residential (Low)</t>
  </si>
  <si>
    <t>Residential (High)</t>
  </si>
  <si>
    <t>GS &lt; 50 (Low)</t>
  </si>
  <si>
    <t>GS &lt; 50 (High)</t>
  </si>
  <si>
    <t>Seasonal Residential (Low)</t>
  </si>
  <si>
    <t>Seasonal Residential (High)</t>
  </si>
  <si>
    <t>Veridian</t>
  </si>
  <si>
    <t>Rate Zone</t>
  </si>
  <si>
    <t>Whitby</t>
  </si>
  <si>
    <t>Distribution - Sub-Total A Bill Impacts</t>
  </si>
  <si>
    <t>Total Bill Impacts</t>
  </si>
  <si>
    <t>Average</t>
  </si>
  <si>
    <t>kWh / kW</t>
  </si>
  <si>
    <t>KW</t>
  </si>
  <si>
    <t>Rate Class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</si>
</sst>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0.0000"/>
    <numFmt numFmtId="165" formatCode="_(* #,##0.00_);_(* \(#,##0.00\);_(* &quot;-&quot;??_);_(@_)"/>
    <numFmt numFmtId="166" formatCode="_-* #,##0_-;\-* #,##0_-;_-* &quot;-&quot;??_-;_-@_-"/>
    <numFmt numFmtId="167" formatCode="_(&quot;$&quot;* #,##0.00_);_(&quot;$&quot;* \(#,##0.00\);_(&quot;$&quot;* &quot;-&quot;??_);_(@_)"/>
    <numFmt numFmtId="168" formatCode="0.0%"/>
    <numFmt numFmtId="169" formatCode="_-&quot;$&quot;* #,##0.0000_-;\-&quot;$&quot;* #,##0.0000_-;_-&quot;$&quot;* &quot;-&quot;??_-;_-@_-"/>
    <numFmt numFmtId="170" formatCode="_(&quot;$&quot;* #,##0.0000_);_(&quot;$&quot;* \(#,##0.0000\);_(&quot;$&quot;* &quot;-&quot;??_);_(@_)"/>
    <numFmt numFmtId="171" formatCode="_-* #,##0.0_-;\-* #,##0.0_-;_-* &quot;-&quot;??_-;_-@_-"/>
  </numFmts>
  <fonts count="21" x14ac:knownFonts="1">
    <font>
      <sz val="11"/>
      <color theme="1"/>
      <name val="Aptos Narrow"/>
      <family val="2"/>
      <scheme val="minor"/>
    </font>
    <font>
      <sz val="11"/>
      <color theme="1"/>
      <name val="Aptos Narrow"/>
      <family val="2"/>
      <scheme val="minor"/>
    </font>
    <font>
      <sz val="10"/>
      <name val="Arial"/>
      <family val="2"/>
    </font>
    <font>
      <b/>
      <sz val="10"/>
      <name val="Arial"/>
      <family val="2"/>
    </font>
    <font>
      <sz val="10"/>
      <color theme="0"/>
      <name val="Arial"/>
      <family val="2"/>
    </font>
    <font>
      <b/>
      <sz val="12"/>
      <name val="Arial"/>
      <family val="2"/>
    </font>
    <font>
      <b/>
      <i/>
      <sz val="9"/>
      <name val="Arial"/>
      <family val="2"/>
    </font>
    <font>
      <b/>
      <sz val="8"/>
      <name val="Arial"/>
      <family val="2"/>
    </font>
    <font>
      <b/>
      <sz val="10"/>
      <name val="Arial Black"/>
      <family val="2"/>
    </font>
    <font>
      <i/>
      <sz val="10"/>
      <name val="Arial"/>
      <family val="2"/>
    </font>
    <font>
      <b/>
      <sz val="10"/>
      <color rgb="FFFF0000"/>
      <name val="Arial"/>
      <family val="2"/>
    </font>
    <font>
      <b/>
      <sz val="9"/>
      <name val="Arial"/>
      <family val="2"/>
    </font>
    <font>
      <sz val="10"/>
      <color theme="1"/>
      <name val="Arial"/>
      <family val="2"/>
    </font>
    <font>
      <b/>
      <sz val="10"/>
      <color rgb="FF002060"/>
      <name val="Arial"/>
      <family val="2"/>
    </font>
    <font>
      <b/>
      <sz val="10"/>
      <color theme="1"/>
      <name val="Arial"/>
      <family val="2"/>
    </font>
    <font>
      <b/>
      <sz val="10"/>
      <color theme="3"/>
      <name val="Arial"/>
      <family val="2"/>
    </font>
    <font>
      <i/>
      <sz val="10"/>
      <color rgb="FFFF0000"/>
      <name val="Arial"/>
      <family val="2"/>
    </font>
    <font>
      <sz val="11"/>
      <color theme="1"/>
      <name val="Calibri"/>
      <family val="2"/>
    </font>
    <font>
      <b/>
      <sz val="11"/>
      <color theme="0"/>
      <name val="Calibri"/>
      <family val="2"/>
    </font>
    <font>
      <b/>
      <sz val="11"/>
      <color theme="1"/>
      <name val="Calibri"/>
      <family val="2"/>
    </font>
    <font>
      <b/>
      <sz val="12"/>
      <color theme="1"/>
      <name val="Calibri"/>
      <family val="2"/>
    </font>
  </fonts>
  <fills count="16">
    <fill>
      <patternFill patternType="none"/>
    </fill>
    <fill>
      <patternFill patternType="gray125"/>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EBF1DE"/>
        <bgColor indexed="64"/>
      </patternFill>
    </fill>
    <fill>
      <patternFill patternType="solid">
        <fgColor theme="6" tint="0.79995117038483843"/>
        <bgColor indexed="64"/>
      </patternFill>
    </fill>
    <fill>
      <patternFill patternType="solid">
        <fgColor theme="4" tint="0.7999511703848384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2" tint="-0.49998474074526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165"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cellStyleXfs>
  <cellXfs count="255">
    <xf numFmtId="0" fontId="0" fillId="0" borderId="0" xfId="0"/>
    <xf numFmtId="0" fontId="3" fillId="0" borderId="1" xfId="3" applyFont="1" applyBorder="1" applyAlignment="1">
      <alignment horizontal="center" vertical="center"/>
    </xf>
    <xf numFmtId="0" fontId="3" fillId="0" borderId="1" xfId="3" applyFont="1" applyBorder="1" applyAlignment="1">
      <alignment horizontal="center" vertical="center" wrapText="1"/>
    </xf>
    <xf numFmtId="0" fontId="3" fillId="3" borderId="1" xfId="3" applyFont="1" applyFill="1" applyBorder="1" applyAlignment="1">
      <alignment horizontal="center" vertical="center" wrapText="1"/>
    </xf>
    <xf numFmtId="0" fontId="3" fillId="0" borderId="1" xfId="3" applyFont="1" applyBorder="1" applyAlignment="1">
      <alignment horizontal="center" wrapText="1"/>
    </xf>
    <xf numFmtId="0" fontId="4" fillId="4" borderId="0" xfId="3" applyFont="1" applyFill="1"/>
    <xf numFmtId="0" fontId="9" fillId="4" borderId="2" xfId="3" applyFont="1" applyFill="1" applyBorder="1" applyAlignment="1" applyProtection="1">
      <alignment vertical="top"/>
      <protection locked="0"/>
    </xf>
    <xf numFmtId="0" fontId="2" fillId="4" borderId="3" xfId="3" applyFill="1" applyBorder="1" applyAlignment="1" applyProtection="1">
      <alignment vertical="top"/>
      <protection locked="0"/>
    </xf>
    <xf numFmtId="0" fontId="2" fillId="4" borderId="4" xfId="3" applyFill="1" applyBorder="1" applyAlignment="1" applyProtection="1">
      <alignment vertical="top"/>
      <protection locked="0"/>
    </xf>
    <xf numFmtId="0" fontId="3" fillId="4" borderId="1" xfId="3" applyFont="1" applyFill="1" applyBorder="1" applyAlignment="1" applyProtection="1">
      <alignment horizontal="center" vertical="center"/>
      <protection locked="0"/>
    </xf>
    <xf numFmtId="0" fontId="2" fillId="5" borderId="1" xfId="3" applyFill="1" applyBorder="1" applyAlignment="1" applyProtection="1">
      <alignment horizontal="center" vertical="center"/>
      <protection locked="0"/>
    </xf>
    <xf numFmtId="164" fontId="2" fillId="4" borderId="1" xfId="3" applyNumberFormat="1" applyFill="1" applyBorder="1" applyAlignment="1">
      <alignment horizontal="center" vertical="center"/>
    </xf>
    <xf numFmtId="166" fontId="0" fillId="0" borderId="1" xfId="4" applyNumberFormat="1" applyFont="1" applyBorder="1" applyAlignment="1" applyProtection="1">
      <alignment horizontal="center" vertical="center"/>
      <protection locked="0"/>
    </xf>
    <xf numFmtId="3" fontId="0" fillId="0" borderId="1" xfId="0" applyNumberFormat="1" applyBorder="1" applyProtection="1">
      <protection locked="0"/>
    </xf>
    <xf numFmtId="3" fontId="0" fillId="7" borderId="1" xfId="0" applyNumberFormat="1" applyFill="1" applyBorder="1" applyProtection="1">
      <protection locked="0"/>
    </xf>
    <xf numFmtId="43" fontId="0" fillId="0" borderId="1" xfId="4" applyNumberFormat="1" applyFont="1" applyBorder="1" applyAlignment="1" applyProtection="1">
      <alignment horizontal="center" vertical="center"/>
      <protection locked="0"/>
    </xf>
    <xf numFmtId="0" fontId="9" fillId="8" borderId="2" xfId="3" applyFont="1" applyFill="1" applyBorder="1" applyAlignment="1" applyProtection="1">
      <alignment vertical="top"/>
      <protection locked="0"/>
    </xf>
    <xf numFmtId="0" fontId="2" fillId="8" borderId="3" xfId="3" applyFill="1" applyBorder="1" applyAlignment="1" applyProtection="1">
      <alignment vertical="top"/>
      <protection locked="0"/>
    </xf>
    <xf numFmtId="0" fontId="2" fillId="8" borderId="4" xfId="3" applyFill="1" applyBorder="1" applyAlignment="1" applyProtection="1">
      <alignment vertical="top"/>
      <protection locked="0"/>
    </xf>
    <xf numFmtId="0" fontId="3" fillId="11" borderId="1" xfId="3" applyFont="1" applyFill="1" applyBorder="1" applyAlignment="1">
      <alignment horizontal="center" vertical="center"/>
    </xf>
    <xf numFmtId="0" fontId="11" fillId="4" borderId="0" xfId="3" applyFont="1" applyFill="1" applyAlignment="1" applyProtection="1">
      <alignment vertical="top"/>
      <protection locked="0"/>
    </xf>
    <xf numFmtId="166" fontId="3" fillId="4" borderId="1" xfId="4" applyNumberFormat="1" applyFont="1" applyFill="1" applyBorder="1" applyAlignment="1" applyProtection="1">
      <alignment horizontal="center" vertical="center"/>
      <protection locked="0"/>
    </xf>
    <xf numFmtId="0" fontId="5" fillId="4" borderId="0" xfId="3" applyFont="1" applyFill="1" applyAlignment="1" applyProtection="1">
      <alignment vertical="center"/>
      <protection locked="0"/>
    </xf>
    <xf numFmtId="164" fontId="3" fillId="4" borderId="1" xfId="6" applyNumberFormat="1" applyFont="1" applyFill="1" applyBorder="1" applyProtection="1">
      <protection locked="0"/>
    </xf>
    <xf numFmtId="0" fontId="4" fillId="4" borderId="0" xfId="3" applyFont="1" applyFill="1" applyProtection="1">
      <protection locked="0"/>
    </xf>
    <xf numFmtId="0" fontId="2" fillId="4" borderId="0" xfId="3" applyFill="1" applyAlignment="1" applyProtection="1">
      <alignment vertical="top"/>
      <protection locked="0"/>
    </xf>
    <xf numFmtId="167" fontId="3" fillId="4" borderId="15" xfId="5" applyFont="1" applyFill="1" applyBorder="1" applyAlignment="1" applyProtection="1">
      <alignment horizontal="left" vertical="center"/>
      <protection locked="0"/>
    </xf>
    <xf numFmtId="0" fontId="2" fillId="0" borderId="15" xfId="3" applyBorder="1" applyAlignment="1" applyProtection="1">
      <alignment vertical="center"/>
      <protection locked="0"/>
    </xf>
    <xf numFmtId="167" fontId="12" fillId="0" borderId="9" xfId="5" applyFont="1" applyBorder="1" applyAlignment="1" applyProtection="1">
      <alignment vertical="center"/>
      <protection locked="0"/>
    </xf>
    <xf numFmtId="167" fontId="13" fillId="4" borderId="15" xfId="5" applyFont="1" applyFill="1" applyBorder="1" applyAlignment="1" applyProtection="1">
      <alignment horizontal="left" vertical="center"/>
      <protection locked="0"/>
    </xf>
    <xf numFmtId="0" fontId="13" fillId="0" borderId="9" xfId="3" applyFont="1" applyBorder="1" applyAlignment="1" applyProtection="1">
      <alignment vertical="center"/>
      <protection locked="0"/>
    </xf>
    <xf numFmtId="167" fontId="13" fillId="0" borderId="9" xfId="5" applyFont="1" applyBorder="1" applyAlignment="1" applyProtection="1">
      <alignment vertical="center"/>
      <protection locked="0"/>
    </xf>
    <xf numFmtId="167" fontId="2" fillId="0" borderId="15" xfId="3" applyNumberFormat="1" applyBorder="1" applyAlignment="1" applyProtection="1">
      <alignment vertical="center"/>
      <protection locked="0"/>
    </xf>
    <xf numFmtId="10" fontId="12" fillId="0" borderId="9" xfId="6" applyNumberFormat="1" applyFont="1" applyBorder="1" applyAlignment="1" applyProtection="1">
      <alignment vertical="center"/>
      <protection locked="0"/>
    </xf>
    <xf numFmtId="169" fontId="3" fillId="4" borderId="15" xfId="5" applyNumberFormat="1" applyFont="1" applyFill="1" applyBorder="1" applyAlignment="1" applyProtection="1">
      <alignment horizontal="left" vertical="center"/>
      <protection locked="0"/>
    </xf>
    <xf numFmtId="169" fontId="13" fillId="4" borderId="15" xfId="5" applyNumberFormat="1" applyFont="1" applyFill="1" applyBorder="1" applyAlignment="1" applyProtection="1">
      <alignment horizontal="left" vertical="center"/>
      <protection locked="0"/>
    </xf>
    <xf numFmtId="170" fontId="3" fillId="4" borderId="15" xfId="5" applyNumberFormat="1" applyFont="1" applyFill="1" applyBorder="1" applyAlignment="1" applyProtection="1">
      <alignment horizontal="left" vertical="center"/>
      <protection locked="0"/>
    </xf>
    <xf numFmtId="169" fontId="3" fillId="11" borderId="1" xfId="5" applyNumberFormat="1" applyFont="1" applyFill="1" applyBorder="1" applyAlignment="1" applyProtection="1">
      <alignment horizontal="left" vertical="center"/>
      <protection locked="0"/>
    </xf>
    <xf numFmtId="0" fontId="3" fillId="11" borderId="1" xfId="3" applyFont="1" applyFill="1" applyBorder="1" applyAlignment="1" applyProtection="1">
      <alignment vertical="center"/>
      <protection locked="0"/>
    </xf>
    <xf numFmtId="167" fontId="14" fillId="11" borderId="4" xfId="5" applyFont="1" applyFill="1" applyBorder="1" applyAlignment="1" applyProtection="1">
      <alignment vertical="center"/>
      <protection locked="0"/>
    </xf>
    <xf numFmtId="0" fontId="3" fillId="11" borderId="4" xfId="3" applyFont="1" applyFill="1" applyBorder="1" applyAlignment="1" applyProtection="1">
      <alignment vertical="center"/>
      <protection locked="0"/>
    </xf>
    <xf numFmtId="167" fontId="3" fillId="11" borderId="1" xfId="3" applyNumberFormat="1" applyFont="1" applyFill="1" applyBorder="1" applyAlignment="1" applyProtection="1">
      <alignment vertical="center"/>
      <protection locked="0"/>
    </xf>
    <xf numFmtId="10" fontId="3" fillId="11" borderId="4" xfId="6" applyNumberFormat="1" applyFont="1" applyFill="1" applyBorder="1" applyAlignment="1" applyProtection="1">
      <alignment vertical="center"/>
      <protection locked="0"/>
    </xf>
    <xf numFmtId="166" fontId="2" fillId="2" borderId="15" xfId="4" applyNumberFormat="1" applyFont="1" applyFill="1" applyBorder="1" applyAlignment="1" applyProtection="1">
      <alignment vertical="center"/>
      <protection locked="0"/>
    </xf>
    <xf numFmtId="166" fontId="13" fillId="2" borderId="15" xfId="4" applyNumberFormat="1" applyFont="1" applyFill="1" applyBorder="1" applyAlignment="1" applyProtection="1">
      <alignment vertical="center"/>
      <protection locked="0"/>
    </xf>
    <xf numFmtId="44" fontId="13" fillId="4" borderId="15" xfId="5" applyNumberFormat="1" applyFont="1" applyFill="1" applyBorder="1" applyAlignment="1" applyProtection="1">
      <alignment horizontal="left" vertical="center"/>
      <protection locked="0"/>
    </xf>
    <xf numFmtId="0" fontId="3" fillId="11" borderId="2" xfId="3" applyFont="1" applyFill="1" applyBorder="1" applyAlignment="1" applyProtection="1">
      <alignment vertical="top" wrapText="1"/>
      <protection locked="0"/>
    </xf>
    <xf numFmtId="0" fontId="2" fillId="11" borderId="3" xfId="3" applyFill="1" applyBorder="1" applyProtection="1">
      <protection locked="0"/>
    </xf>
    <xf numFmtId="0" fontId="3" fillId="11" borderId="1" xfId="3" applyFont="1" applyFill="1" applyBorder="1" applyAlignment="1" applyProtection="1">
      <alignment horizontal="left" vertical="center"/>
      <protection locked="0"/>
    </xf>
    <xf numFmtId="0" fontId="2" fillId="11" borderId="1" xfId="3" applyFill="1" applyBorder="1" applyAlignment="1" applyProtection="1">
      <alignment vertical="center"/>
      <protection locked="0"/>
    </xf>
    <xf numFmtId="167" fontId="3" fillId="11" borderId="4" xfId="3" applyNumberFormat="1" applyFont="1" applyFill="1" applyBorder="1" applyAlignment="1" applyProtection="1">
      <alignment vertical="center"/>
      <protection locked="0"/>
    </xf>
    <xf numFmtId="0" fontId="15" fillId="11" borderId="1" xfId="3" applyFont="1" applyFill="1" applyBorder="1" applyAlignment="1" applyProtection="1">
      <alignment horizontal="left" vertical="center"/>
      <protection locked="0"/>
    </xf>
    <xf numFmtId="0" fontId="2" fillId="11" borderId="4" xfId="3" applyFill="1" applyBorder="1" applyAlignment="1" applyProtection="1">
      <alignment vertical="center"/>
      <protection locked="0"/>
    </xf>
    <xf numFmtId="167" fontId="2" fillId="0" borderId="9" xfId="5" applyFont="1" applyBorder="1" applyAlignment="1" applyProtection="1">
      <alignment vertical="center"/>
      <protection locked="0"/>
    </xf>
    <xf numFmtId="44" fontId="3" fillId="4" borderId="15" xfId="5" applyNumberFormat="1" applyFont="1" applyFill="1" applyBorder="1" applyAlignment="1" applyProtection="1">
      <alignment horizontal="left" vertical="center"/>
      <protection locked="0"/>
    </xf>
    <xf numFmtId="166" fontId="2" fillId="4" borderId="15" xfId="4" applyNumberFormat="1" applyFont="1" applyFill="1" applyBorder="1" applyAlignment="1" applyProtection="1">
      <alignment vertical="center"/>
      <protection locked="0"/>
    </xf>
    <xf numFmtId="166" fontId="13" fillId="4" borderId="15" xfId="4" applyNumberFormat="1" applyFont="1" applyFill="1" applyBorder="1" applyAlignment="1" applyProtection="1">
      <alignment vertical="center"/>
      <protection locked="0"/>
    </xf>
    <xf numFmtId="169" fontId="3" fillId="12" borderId="15" xfId="5" applyNumberFormat="1" applyFont="1" applyFill="1" applyBorder="1" applyAlignment="1" applyProtection="1">
      <alignment horizontal="left" vertical="center"/>
      <protection locked="0"/>
    </xf>
    <xf numFmtId="0" fontId="2" fillId="13" borderId="16" xfId="3" applyFill="1" applyBorder="1" applyProtection="1">
      <protection locked="0"/>
    </xf>
    <xf numFmtId="0" fontId="2" fillId="13" borderId="17" xfId="3" applyFill="1" applyBorder="1" applyAlignment="1" applyProtection="1">
      <alignment vertical="top"/>
      <protection locked="0"/>
    </xf>
    <xf numFmtId="169" fontId="2" fillId="13" borderId="18" xfId="5" applyNumberFormat="1" applyFont="1" applyFill="1" applyBorder="1" applyAlignment="1" applyProtection="1">
      <alignment vertical="top"/>
      <protection locked="0"/>
    </xf>
    <xf numFmtId="0" fontId="2" fillId="13" borderId="19" xfId="3" applyFill="1" applyBorder="1" applyAlignment="1" applyProtection="1">
      <alignment vertical="center"/>
      <protection locked="0"/>
    </xf>
    <xf numFmtId="167" fontId="2" fillId="13" borderId="17" xfId="5" applyFont="1" applyFill="1" applyBorder="1" applyAlignment="1" applyProtection="1">
      <alignment vertical="center"/>
      <protection locked="0"/>
    </xf>
    <xf numFmtId="0" fontId="2" fillId="13" borderId="18" xfId="3" applyFill="1" applyBorder="1" applyAlignment="1" applyProtection="1">
      <alignment vertical="center"/>
      <protection locked="0"/>
    </xf>
    <xf numFmtId="167" fontId="2" fillId="13" borderId="18" xfId="3" applyNumberFormat="1" applyFill="1" applyBorder="1" applyAlignment="1" applyProtection="1">
      <alignment vertical="center"/>
      <protection locked="0"/>
    </xf>
    <xf numFmtId="10" fontId="2" fillId="13" borderId="20" xfId="6" applyNumberFormat="1" applyFont="1" applyFill="1" applyBorder="1" applyAlignment="1" applyProtection="1">
      <alignment vertical="center"/>
      <protection locked="0"/>
    </xf>
    <xf numFmtId="9" fontId="2" fillId="0" borderId="15" xfId="3" applyNumberFormat="1" applyBorder="1" applyAlignment="1" applyProtection="1">
      <alignment vertical="top"/>
      <protection locked="0"/>
    </xf>
    <xf numFmtId="9" fontId="2" fillId="0" borderId="0" xfId="3" applyNumberFormat="1" applyAlignment="1" applyProtection="1">
      <alignment vertical="center"/>
      <protection locked="0"/>
    </xf>
    <xf numFmtId="167" fontId="3" fillId="0" borderId="8" xfId="3" applyNumberFormat="1" applyFont="1" applyBorder="1" applyAlignment="1" applyProtection="1">
      <alignment vertical="center"/>
      <protection locked="0"/>
    </xf>
    <xf numFmtId="9" fontId="3" fillId="0" borderId="15" xfId="3" applyNumberFormat="1" applyFont="1" applyBorder="1" applyAlignment="1" applyProtection="1">
      <alignment vertical="center"/>
      <protection locked="0"/>
    </xf>
    <xf numFmtId="167" fontId="3" fillId="0" borderId="15" xfId="3" applyNumberFormat="1" applyFont="1" applyBorder="1" applyAlignment="1" applyProtection="1">
      <alignment vertical="center"/>
      <protection locked="0"/>
    </xf>
    <xf numFmtId="10" fontId="3" fillId="0" borderId="9" xfId="6" applyNumberFormat="1" applyFont="1" applyFill="1" applyBorder="1" applyAlignment="1" applyProtection="1">
      <alignment vertical="center"/>
      <protection locked="0"/>
    </xf>
    <xf numFmtId="0" fontId="2" fillId="0" borderId="0" xfId="3" applyAlignment="1" applyProtection="1">
      <alignment vertical="center"/>
      <protection locked="0"/>
    </xf>
    <xf numFmtId="167" fontId="2" fillId="0" borderId="8" xfId="3" applyNumberFormat="1" applyBorder="1" applyAlignment="1" applyProtection="1">
      <alignment vertical="center"/>
      <protection locked="0"/>
    </xf>
    <xf numFmtId="9" fontId="2" fillId="0" borderId="15" xfId="3" applyNumberFormat="1" applyBorder="1" applyAlignment="1" applyProtection="1">
      <alignment vertical="center"/>
      <protection locked="0"/>
    </xf>
    <xf numFmtId="10" fontId="2" fillId="0" borderId="9" xfId="6" applyNumberFormat="1" applyFont="1" applyFill="1" applyBorder="1" applyAlignment="1" applyProtection="1">
      <alignment vertical="center"/>
      <protection locked="0"/>
    </xf>
    <xf numFmtId="168" fontId="2" fillId="0" borderId="15" xfId="3" applyNumberFormat="1" applyBorder="1" applyAlignment="1" applyProtection="1">
      <alignment vertical="top"/>
      <protection locked="0"/>
    </xf>
    <xf numFmtId="0" fontId="2" fillId="14" borderId="13" xfId="3" applyFill="1" applyBorder="1" applyAlignment="1" applyProtection="1">
      <alignment vertical="top"/>
      <protection locked="0"/>
    </xf>
    <xf numFmtId="0" fontId="2" fillId="14" borderId="11" xfId="3" applyFill="1" applyBorder="1" applyAlignment="1" applyProtection="1">
      <alignment vertical="center"/>
      <protection locked="0"/>
    </xf>
    <xf numFmtId="167" fontId="3" fillId="14" borderId="8" xfId="3" applyNumberFormat="1" applyFont="1" applyFill="1" applyBorder="1" applyAlignment="1" applyProtection="1">
      <alignment vertical="center"/>
      <protection locked="0"/>
    </xf>
    <xf numFmtId="0" fontId="3" fillId="14" borderId="13" xfId="3" applyFont="1" applyFill="1" applyBorder="1" applyAlignment="1" applyProtection="1">
      <alignment vertical="center"/>
      <protection locked="0"/>
    </xf>
    <xf numFmtId="167" fontId="3" fillId="14" borderId="10" xfId="3" applyNumberFormat="1" applyFont="1" applyFill="1" applyBorder="1" applyAlignment="1" applyProtection="1">
      <alignment vertical="center"/>
      <protection locked="0"/>
    </xf>
    <xf numFmtId="167" fontId="3" fillId="14" borderId="13" xfId="3" applyNumberFormat="1" applyFont="1" applyFill="1" applyBorder="1" applyAlignment="1" applyProtection="1">
      <alignment vertical="center"/>
      <protection locked="0"/>
    </xf>
    <xf numFmtId="10" fontId="3" fillId="14" borderId="12" xfId="6" applyNumberFormat="1" applyFont="1" applyFill="1" applyBorder="1" applyAlignment="1" applyProtection="1">
      <alignment vertical="center"/>
      <protection locked="0"/>
    </xf>
    <xf numFmtId="0" fontId="2" fillId="14" borderId="15" xfId="3" applyFill="1" applyBorder="1" applyAlignment="1" applyProtection="1">
      <alignment vertical="top"/>
      <protection locked="0"/>
    </xf>
    <xf numFmtId="0" fontId="2" fillId="14" borderId="0" xfId="3" applyFill="1" applyAlignment="1" applyProtection="1">
      <alignment vertical="center"/>
      <protection locked="0"/>
    </xf>
    <xf numFmtId="0" fontId="3" fillId="14" borderId="15" xfId="3" applyFont="1" applyFill="1" applyBorder="1" applyAlignment="1" applyProtection="1">
      <alignment vertical="center"/>
      <protection locked="0"/>
    </xf>
    <xf numFmtId="167" fontId="3" fillId="14" borderId="15" xfId="3" applyNumberFormat="1" applyFont="1" applyFill="1" applyBorder="1" applyAlignment="1" applyProtection="1">
      <alignment vertical="center"/>
      <protection locked="0"/>
    </xf>
    <xf numFmtId="10" fontId="3" fillId="14" borderId="9" xfId="6" applyNumberFormat="1" applyFont="1" applyFill="1" applyBorder="1" applyAlignment="1" applyProtection="1">
      <alignment vertical="center"/>
      <protection locked="0"/>
    </xf>
    <xf numFmtId="169" fontId="2" fillId="13" borderId="19" xfId="5" applyNumberFormat="1" applyFont="1" applyFill="1" applyBorder="1" applyAlignment="1" applyProtection="1">
      <alignment vertical="top"/>
      <protection locked="0"/>
    </xf>
    <xf numFmtId="0" fontId="2" fillId="13" borderId="17" xfId="3" applyFill="1" applyBorder="1" applyAlignment="1" applyProtection="1">
      <alignment vertical="center"/>
      <protection locked="0"/>
    </xf>
    <xf numFmtId="167" fontId="2" fillId="13" borderId="21" xfId="5" applyFont="1" applyFill="1" applyBorder="1" applyAlignment="1" applyProtection="1">
      <alignment vertical="center"/>
      <protection locked="0"/>
    </xf>
    <xf numFmtId="167" fontId="2" fillId="13" borderId="19" xfId="3" applyNumberFormat="1" applyFill="1" applyBorder="1" applyAlignment="1" applyProtection="1">
      <alignment vertical="center"/>
      <protection locked="0"/>
    </xf>
    <xf numFmtId="169" fontId="2" fillId="13" borderId="19" xfId="5" applyNumberFormat="1" applyFill="1" applyBorder="1" applyAlignment="1" applyProtection="1">
      <alignment vertical="top"/>
      <protection locked="0"/>
    </xf>
    <xf numFmtId="167" fontId="2" fillId="13" borderId="21" xfId="5" applyFill="1" applyBorder="1" applyAlignment="1" applyProtection="1">
      <alignment vertical="center"/>
      <protection locked="0"/>
    </xf>
    <xf numFmtId="10" fontId="2" fillId="13" borderId="20" xfId="6" applyNumberFormat="1" applyFill="1" applyBorder="1" applyAlignment="1" applyProtection="1">
      <alignment vertical="center"/>
      <protection locked="0"/>
    </xf>
    <xf numFmtId="169" fontId="3" fillId="0" borderId="15" xfId="5" applyNumberFormat="1" applyFont="1" applyFill="1" applyBorder="1" applyAlignment="1" applyProtection="1">
      <alignment horizontal="left" vertical="center"/>
      <protection locked="0"/>
    </xf>
    <xf numFmtId="164" fontId="2" fillId="6" borderId="1" xfId="3" applyNumberFormat="1" applyFill="1" applyBorder="1" applyAlignment="1" applyProtection="1">
      <alignment horizontal="center" vertical="center"/>
      <protection locked="0"/>
    </xf>
    <xf numFmtId="0" fontId="2" fillId="4" borderId="0" xfId="3" applyFill="1"/>
    <xf numFmtId="0" fontId="5" fillId="4" borderId="0" xfId="3" applyFont="1" applyFill="1"/>
    <xf numFmtId="0" fontId="2" fillId="4" borderId="1" xfId="3" applyFill="1" applyBorder="1" applyAlignment="1">
      <alignment horizontal="center" vertical="center"/>
    </xf>
    <xf numFmtId="167" fontId="0" fillId="4" borderId="1" xfId="5" applyFont="1" applyFill="1" applyBorder="1" applyAlignment="1" applyProtection="1">
      <alignment horizontal="center" vertical="center"/>
    </xf>
    <xf numFmtId="168" fontId="0" fillId="4" borderId="1" xfId="6" applyNumberFormat="1" applyFont="1" applyFill="1" applyBorder="1" applyAlignment="1" applyProtection="1">
      <alignment horizontal="center" vertical="center"/>
    </xf>
    <xf numFmtId="0" fontId="2" fillId="4" borderId="0" xfId="3" applyFill="1" applyProtection="1">
      <protection locked="0"/>
    </xf>
    <xf numFmtId="0" fontId="3" fillId="4" borderId="0" xfId="3" applyFont="1" applyFill="1" applyAlignment="1" applyProtection="1">
      <alignment horizontal="right" vertical="center"/>
      <protection locked="0"/>
    </xf>
    <xf numFmtId="0" fontId="3" fillId="4" borderId="0" xfId="3" applyFont="1" applyFill="1" applyProtection="1">
      <protection locked="0"/>
    </xf>
    <xf numFmtId="0" fontId="3" fillId="4" borderId="0" xfId="3" applyFont="1" applyFill="1" applyAlignment="1" applyProtection="1">
      <alignment horizontal="left"/>
      <protection locked="0"/>
    </xf>
    <xf numFmtId="0" fontId="3" fillId="4" borderId="0" xfId="3" applyFont="1" applyFill="1" applyAlignment="1" applyProtection="1">
      <alignment horizontal="center"/>
      <protection locked="0"/>
    </xf>
    <xf numFmtId="0" fontId="5" fillId="4" borderId="0" xfId="3" applyFont="1" applyFill="1" applyAlignment="1" applyProtection="1">
      <alignment horizontal="center"/>
      <protection locked="0"/>
    </xf>
    <xf numFmtId="0" fontId="3" fillId="4" borderId="14" xfId="3" applyFont="1" applyFill="1" applyBorder="1" applyAlignment="1" applyProtection="1">
      <alignment horizontal="center"/>
      <protection locked="0"/>
    </xf>
    <xf numFmtId="0" fontId="3" fillId="4" borderId="9" xfId="3" applyFont="1" applyFill="1" applyBorder="1" applyAlignment="1" applyProtection="1">
      <alignment horizontal="center"/>
      <protection locked="0"/>
    </xf>
    <xf numFmtId="0" fontId="3" fillId="4" borderId="7" xfId="3" applyFont="1" applyFill="1" applyBorder="1" applyAlignment="1" applyProtection="1">
      <alignment horizontal="center"/>
      <protection locked="0"/>
    </xf>
    <xf numFmtId="0" fontId="3" fillId="4" borderId="13" xfId="3" quotePrefix="1" applyFont="1" applyFill="1" applyBorder="1" applyAlignment="1" applyProtection="1">
      <alignment horizontal="center"/>
      <protection locked="0"/>
    </xf>
    <xf numFmtId="0" fontId="3" fillId="4" borderId="12" xfId="3" quotePrefix="1" applyFont="1" applyFill="1" applyBorder="1" applyAlignment="1" applyProtection="1">
      <alignment horizontal="center"/>
      <protection locked="0"/>
    </xf>
    <xf numFmtId="0" fontId="2" fillId="4" borderId="0" xfId="3" applyFill="1" applyAlignment="1">
      <alignment vertical="top"/>
    </xf>
    <xf numFmtId="0" fontId="2" fillId="4" borderId="15" xfId="3" applyFill="1" applyBorder="1" applyAlignment="1" applyProtection="1">
      <alignment vertical="center"/>
      <protection locked="0"/>
    </xf>
    <xf numFmtId="167" fontId="12" fillId="4" borderId="9" xfId="5" applyFont="1" applyFill="1" applyBorder="1" applyAlignment="1" applyProtection="1">
      <alignment vertical="center"/>
      <protection locked="0"/>
    </xf>
    <xf numFmtId="0" fontId="13" fillId="4" borderId="9" xfId="3" applyFont="1" applyFill="1" applyBorder="1" applyAlignment="1" applyProtection="1">
      <alignment vertical="center"/>
      <protection locked="0"/>
    </xf>
    <xf numFmtId="167" fontId="13" fillId="4" borderId="9" xfId="5" applyFont="1" applyFill="1" applyBorder="1" applyAlignment="1" applyProtection="1">
      <alignment vertical="center"/>
      <protection locked="0"/>
    </xf>
    <xf numFmtId="167" fontId="2" fillId="4" borderId="15" xfId="3" applyNumberFormat="1" applyFill="1" applyBorder="1" applyAlignment="1" applyProtection="1">
      <alignment vertical="center"/>
      <protection locked="0"/>
    </xf>
    <xf numFmtId="10" fontId="12" fillId="4" borderId="9" xfId="6" applyNumberFormat="1" applyFont="1" applyFill="1" applyBorder="1" applyAlignment="1" applyProtection="1">
      <alignment vertical="center"/>
      <protection locked="0"/>
    </xf>
    <xf numFmtId="0" fontId="13" fillId="4" borderId="15" xfId="3" applyFont="1" applyFill="1" applyBorder="1" applyAlignment="1" applyProtection="1">
      <alignment vertical="center"/>
      <protection locked="0"/>
    </xf>
    <xf numFmtId="0" fontId="3" fillId="4" borderId="2" xfId="3" applyFont="1" applyFill="1" applyBorder="1" applyAlignment="1" applyProtection="1">
      <alignment vertical="top"/>
      <protection locked="0"/>
    </xf>
    <xf numFmtId="0" fontId="2" fillId="4" borderId="0" xfId="3" applyFill="1" applyAlignment="1">
      <alignment vertical="top" wrapText="1"/>
    </xf>
    <xf numFmtId="0" fontId="3" fillId="4" borderId="2" xfId="3" applyFont="1" applyFill="1" applyBorder="1" applyAlignment="1" applyProtection="1">
      <alignment vertical="top" wrapText="1"/>
      <protection locked="0"/>
    </xf>
    <xf numFmtId="0" fontId="2" fillId="4" borderId="3" xfId="3" applyFill="1" applyBorder="1" applyProtection="1">
      <protection locked="0"/>
    </xf>
    <xf numFmtId="0" fontId="2" fillId="4" borderId="0" xfId="3" applyFill="1" applyAlignment="1">
      <alignment vertical="center"/>
    </xf>
    <xf numFmtId="0" fontId="16" fillId="4" borderId="0" xfId="3" applyFont="1" applyFill="1" applyProtection="1">
      <protection locked="0"/>
    </xf>
    <xf numFmtId="0" fontId="2" fillId="4" borderId="11" xfId="3" applyFill="1" applyBorder="1" applyAlignment="1">
      <alignment vertical="center" wrapText="1"/>
    </xf>
    <xf numFmtId="0" fontId="2" fillId="4" borderId="0" xfId="3" applyFill="1" applyAlignment="1" applyProtection="1">
      <alignment vertical="top" wrapText="1"/>
      <protection locked="0"/>
    </xf>
    <xf numFmtId="167" fontId="2" fillId="4" borderId="9" xfId="5" applyFont="1" applyFill="1" applyBorder="1" applyAlignment="1" applyProtection="1">
      <alignment vertical="center"/>
      <protection locked="0"/>
    </xf>
    <xf numFmtId="0" fontId="2" fillId="4" borderId="16" xfId="3" applyFill="1" applyBorder="1" applyProtection="1">
      <protection locked="0"/>
    </xf>
    <xf numFmtId="0" fontId="2" fillId="4" borderId="17" xfId="3" applyFill="1" applyBorder="1" applyAlignment="1" applyProtection="1">
      <alignment vertical="top"/>
      <protection locked="0"/>
    </xf>
    <xf numFmtId="0" fontId="2" fillId="4" borderId="19" xfId="3" applyFill="1" applyBorder="1" applyAlignment="1" applyProtection="1">
      <alignment vertical="center"/>
      <protection locked="0"/>
    </xf>
    <xf numFmtId="10" fontId="2" fillId="4" borderId="20" xfId="6" applyNumberFormat="1" applyFont="1" applyFill="1" applyBorder="1" applyAlignment="1" applyProtection="1">
      <alignment vertical="center"/>
      <protection locked="0"/>
    </xf>
    <xf numFmtId="0" fontId="3" fillId="4" borderId="0" xfId="3" applyFont="1" applyFill="1" applyAlignment="1" applyProtection="1">
      <alignment vertical="top"/>
      <protection locked="0"/>
    </xf>
    <xf numFmtId="9" fontId="2" fillId="4" borderId="15" xfId="3" applyNumberFormat="1" applyFill="1" applyBorder="1" applyAlignment="1" applyProtection="1">
      <alignment vertical="top"/>
      <protection locked="0"/>
    </xf>
    <xf numFmtId="9" fontId="2" fillId="4" borderId="0" xfId="3" applyNumberFormat="1" applyFill="1" applyAlignment="1" applyProtection="1">
      <alignment vertical="center"/>
      <protection locked="0"/>
    </xf>
    <xf numFmtId="167" fontId="3" fillId="4" borderId="8" xfId="3" applyNumberFormat="1" applyFont="1" applyFill="1" applyBorder="1" applyAlignment="1" applyProtection="1">
      <alignment vertical="center"/>
      <protection locked="0"/>
    </xf>
    <xf numFmtId="9" fontId="3" fillId="4" borderId="15" xfId="3" applyNumberFormat="1" applyFont="1" applyFill="1" applyBorder="1" applyAlignment="1" applyProtection="1">
      <alignment vertical="center"/>
      <protection locked="0"/>
    </xf>
    <xf numFmtId="167" fontId="3" fillId="4" borderId="15" xfId="3" applyNumberFormat="1" applyFont="1" applyFill="1" applyBorder="1" applyAlignment="1" applyProtection="1">
      <alignment vertical="center"/>
      <protection locked="0"/>
    </xf>
    <xf numFmtId="10" fontId="3" fillId="4" borderId="9" xfId="6" applyNumberFormat="1" applyFont="1" applyFill="1" applyBorder="1" applyAlignment="1" applyProtection="1">
      <alignment vertical="center"/>
      <protection locked="0"/>
    </xf>
    <xf numFmtId="0" fontId="2" fillId="4" borderId="0" xfId="3" applyFill="1" applyAlignment="1" applyProtection="1">
      <alignment horizontal="left" vertical="top" indent="1"/>
      <protection locked="0"/>
    </xf>
    <xf numFmtId="0" fontId="2" fillId="4" borderId="0" xfId="3" applyFill="1" applyAlignment="1" applyProtection="1">
      <alignment vertical="center"/>
      <protection locked="0"/>
    </xf>
    <xf numFmtId="167" fontId="2" fillId="4" borderId="8" xfId="3" applyNumberFormat="1" applyFill="1" applyBorder="1" applyAlignment="1" applyProtection="1">
      <alignment vertical="center"/>
      <protection locked="0"/>
    </xf>
    <xf numFmtId="9" fontId="2" fillId="4" borderId="15" xfId="3" applyNumberFormat="1" applyFill="1" applyBorder="1" applyAlignment="1" applyProtection="1">
      <alignment vertical="center"/>
      <protection locked="0"/>
    </xf>
    <xf numFmtId="10" fontId="2" fillId="4" borderId="9" xfId="6" applyNumberFormat="1" applyFont="1" applyFill="1" applyBorder="1" applyAlignment="1" applyProtection="1">
      <alignment vertical="center"/>
      <protection locked="0"/>
    </xf>
    <xf numFmtId="0" fontId="0" fillId="4" borderId="0" xfId="0" applyFill="1"/>
    <xf numFmtId="168" fontId="2" fillId="4" borderId="15" xfId="3" applyNumberFormat="1" applyFill="1" applyBorder="1" applyAlignment="1" applyProtection="1">
      <alignment vertical="top"/>
      <protection locked="0"/>
    </xf>
    <xf numFmtId="0" fontId="2" fillId="4" borderId="15" xfId="3" applyFill="1" applyBorder="1" applyAlignment="1" applyProtection="1">
      <alignment vertical="top"/>
      <protection locked="0"/>
    </xf>
    <xf numFmtId="0" fontId="3" fillId="4" borderId="15" xfId="3" applyFont="1" applyFill="1" applyBorder="1" applyAlignment="1" applyProtection="1">
      <alignment vertical="center"/>
      <protection locked="0"/>
    </xf>
    <xf numFmtId="169" fontId="2" fillId="4" borderId="19" xfId="5" applyNumberFormat="1" applyFont="1" applyFill="1" applyBorder="1" applyAlignment="1" applyProtection="1">
      <alignment vertical="top"/>
      <protection locked="0"/>
    </xf>
    <xf numFmtId="0" fontId="2" fillId="4" borderId="17" xfId="3" applyFill="1" applyBorder="1" applyAlignment="1" applyProtection="1">
      <alignment vertical="center"/>
      <protection locked="0"/>
    </xf>
    <xf numFmtId="167" fontId="2" fillId="4" borderId="21" xfId="5" applyFont="1" applyFill="1" applyBorder="1" applyAlignment="1" applyProtection="1">
      <alignment vertical="center"/>
      <protection locked="0"/>
    </xf>
    <xf numFmtId="167" fontId="2" fillId="4" borderId="19" xfId="3" applyNumberFormat="1" applyFill="1" applyBorder="1" applyAlignment="1" applyProtection="1">
      <alignment vertical="center"/>
      <protection locked="0"/>
    </xf>
    <xf numFmtId="169" fontId="2" fillId="4" borderId="19" xfId="5" applyNumberFormat="1" applyFill="1" applyBorder="1" applyAlignment="1" applyProtection="1">
      <alignment vertical="top"/>
      <protection locked="0"/>
    </xf>
    <xf numFmtId="167" fontId="2" fillId="4" borderId="21" xfId="5" applyFill="1" applyBorder="1" applyAlignment="1" applyProtection="1">
      <alignment vertical="center"/>
      <protection locked="0"/>
    </xf>
    <xf numFmtId="10" fontId="2" fillId="4" borderId="20" xfId="6" applyNumberFormat="1" applyFill="1" applyBorder="1" applyAlignment="1" applyProtection="1">
      <alignment vertical="center"/>
      <protection locked="0"/>
    </xf>
    <xf numFmtId="167" fontId="2" fillId="4" borderId="0" xfId="3" applyNumberFormat="1" applyFill="1" applyProtection="1">
      <protection locked="0"/>
    </xf>
    <xf numFmtId="168" fontId="2" fillId="4" borderId="0" xfId="6" applyNumberFormat="1" applyFill="1" applyProtection="1">
      <protection locked="0"/>
    </xf>
    <xf numFmtId="169" fontId="2" fillId="4" borderId="0" xfId="3" applyNumberFormat="1" applyFill="1" applyProtection="1">
      <protection locked="0"/>
    </xf>
    <xf numFmtId="0" fontId="17" fillId="4" borderId="0" xfId="0" applyFont="1" applyFill="1"/>
    <xf numFmtId="0" fontId="17" fillId="4" borderId="0" xfId="0" applyFont="1" applyFill="1" applyAlignment="1">
      <alignment horizontal="center"/>
    </xf>
    <xf numFmtId="44" fontId="17" fillId="4" borderId="0" xfId="1" applyFont="1" applyFill="1"/>
    <xf numFmtId="0" fontId="18" fillId="15" borderId="4" xfId="0" applyFont="1" applyFill="1" applyBorder="1" applyAlignment="1">
      <alignment horizontal="center"/>
    </xf>
    <xf numFmtId="44" fontId="17" fillId="4" borderId="4" xfId="1" applyFont="1" applyFill="1" applyBorder="1"/>
    <xf numFmtId="0" fontId="18" fillId="15" borderId="25" xfId="0" applyFont="1" applyFill="1" applyBorder="1" applyAlignment="1">
      <alignment horizontal="center"/>
    </xf>
    <xf numFmtId="0" fontId="18" fillId="15" borderId="26" xfId="0" applyFont="1" applyFill="1" applyBorder="1" applyAlignment="1">
      <alignment horizontal="center"/>
    </xf>
    <xf numFmtId="44" fontId="17" fillId="4" borderId="25" xfId="1" applyFont="1" applyFill="1" applyBorder="1"/>
    <xf numFmtId="44" fontId="17" fillId="4" borderId="27" xfId="1" applyFont="1" applyFill="1" applyBorder="1"/>
    <xf numFmtId="0" fontId="18" fillId="15" borderId="2" xfId="0" applyFont="1" applyFill="1" applyBorder="1" applyAlignment="1">
      <alignment horizontal="center"/>
    </xf>
    <xf numFmtId="0" fontId="17" fillId="4" borderId="31" xfId="0" applyFont="1" applyFill="1" applyBorder="1"/>
    <xf numFmtId="0" fontId="17" fillId="4" borderId="32" xfId="0" applyFont="1" applyFill="1" applyBorder="1"/>
    <xf numFmtId="44" fontId="17" fillId="4" borderId="33" xfId="1" applyFont="1" applyFill="1" applyBorder="1"/>
    <xf numFmtId="168" fontId="17" fillId="4" borderId="26" xfId="2" applyNumberFormat="1" applyFont="1" applyFill="1" applyBorder="1" applyAlignment="1">
      <alignment horizontal="center"/>
    </xf>
    <xf numFmtId="168" fontId="17" fillId="4" borderId="28" xfId="2" applyNumberFormat="1" applyFont="1" applyFill="1" applyBorder="1" applyAlignment="1">
      <alignment horizontal="center"/>
    </xf>
    <xf numFmtId="168" fontId="17" fillId="4" borderId="2" xfId="2" applyNumberFormat="1" applyFont="1" applyFill="1" applyBorder="1" applyAlignment="1">
      <alignment horizontal="center"/>
    </xf>
    <xf numFmtId="168" fontId="17" fillId="4" borderId="34" xfId="2" applyNumberFormat="1" applyFont="1" applyFill="1" applyBorder="1" applyAlignment="1">
      <alignment horizontal="center"/>
    </xf>
    <xf numFmtId="44" fontId="17" fillId="4" borderId="0" xfId="0" applyNumberFormat="1" applyFont="1" applyFill="1"/>
    <xf numFmtId="0" fontId="19" fillId="4" borderId="0" xfId="0" applyFont="1" applyFill="1"/>
    <xf numFmtId="0" fontId="17" fillId="4" borderId="35" xfId="0" applyFont="1" applyFill="1" applyBorder="1"/>
    <xf numFmtId="0" fontId="19" fillId="4" borderId="36" xfId="0" applyFont="1" applyFill="1" applyBorder="1"/>
    <xf numFmtId="0" fontId="17" fillId="4" borderId="36" xfId="0" applyFont="1" applyFill="1" applyBorder="1"/>
    <xf numFmtId="0" fontId="17" fillId="4" borderId="36" xfId="0" applyFont="1" applyFill="1" applyBorder="1" applyAlignment="1">
      <alignment horizontal="center"/>
    </xf>
    <xf numFmtId="0" fontId="17" fillId="4" borderId="37" xfId="0" applyFont="1" applyFill="1" applyBorder="1"/>
    <xf numFmtId="0" fontId="17" fillId="4" borderId="38" xfId="0" applyFont="1" applyFill="1" applyBorder="1"/>
    <xf numFmtId="0" fontId="17" fillId="4" borderId="39" xfId="0" applyFont="1" applyFill="1" applyBorder="1"/>
    <xf numFmtId="0" fontId="17" fillId="4" borderId="40" xfId="0" applyFont="1" applyFill="1" applyBorder="1"/>
    <xf numFmtId="0" fontId="19" fillId="4" borderId="22" xfId="0" applyFont="1" applyFill="1" applyBorder="1"/>
    <xf numFmtId="0" fontId="17" fillId="4" borderId="22" xfId="0" applyFont="1" applyFill="1" applyBorder="1"/>
    <xf numFmtId="44" fontId="17" fillId="4" borderId="22" xfId="1" applyFont="1" applyFill="1" applyBorder="1"/>
    <xf numFmtId="0" fontId="17" fillId="4" borderId="22" xfId="0" applyFont="1" applyFill="1" applyBorder="1" applyAlignment="1">
      <alignment horizontal="center"/>
    </xf>
    <xf numFmtId="0" fontId="17" fillId="4" borderId="41" xfId="0" applyFont="1" applyFill="1" applyBorder="1"/>
    <xf numFmtId="44" fontId="17" fillId="4" borderId="36" xfId="1" applyFont="1" applyFill="1" applyBorder="1"/>
    <xf numFmtId="44" fontId="17" fillId="4" borderId="25" xfId="1" applyFont="1" applyFill="1" applyBorder="1" applyAlignment="1">
      <alignment horizontal="center"/>
    </xf>
    <xf numFmtId="44" fontId="17" fillId="4" borderId="27" xfId="1" applyFont="1" applyFill="1" applyBorder="1" applyAlignment="1">
      <alignment horizontal="center"/>
    </xf>
    <xf numFmtId="166" fontId="17" fillId="4" borderId="31" xfId="7" applyNumberFormat="1" applyFont="1" applyFill="1" applyBorder="1"/>
    <xf numFmtId="0" fontId="17" fillId="4" borderId="26" xfId="0" applyFont="1" applyFill="1" applyBorder="1" applyAlignment="1">
      <alignment horizontal="center"/>
    </xf>
    <xf numFmtId="171" fontId="17" fillId="4" borderId="31" xfId="7" applyNumberFormat="1" applyFont="1" applyFill="1" applyBorder="1"/>
    <xf numFmtId="166" fontId="17" fillId="4" borderId="32" xfId="7" applyNumberFormat="1" applyFont="1" applyFill="1" applyBorder="1"/>
    <xf numFmtId="0" fontId="17" fillId="4" borderId="28" xfId="0" applyFont="1" applyFill="1" applyBorder="1" applyAlignment="1">
      <alignment horizontal="center"/>
    </xf>
    <xf numFmtId="170" fontId="13" fillId="4" borderId="15" xfId="5" applyNumberFormat="1" applyFont="1" applyFill="1" applyBorder="1" applyAlignment="1" applyProtection="1">
      <alignment horizontal="left" vertical="center"/>
      <protection locked="0"/>
    </xf>
    <xf numFmtId="2" fontId="2" fillId="4" borderId="15" xfId="3" applyNumberFormat="1" applyFill="1" applyBorder="1" applyAlignment="1" applyProtection="1">
      <alignment vertical="center"/>
      <protection locked="0"/>
    </xf>
    <xf numFmtId="166" fontId="2" fillId="4" borderId="15" xfId="7" applyNumberFormat="1" applyFont="1" applyFill="1" applyBorder="1" applyAlignment="1" applyProtection="1">
      <alignment vertical="center"/>
      <protection locked="0"/>
    </xf>
    <xf numFmtId="166" fontId="13" fillId="4" borderId="9" xfId="7" applyNumberFormat="1" applyFont="1" applyFill="1" applyBorder="1" applyAlignment="1" applyProtection="1">
      <alignment vertical="center"/>
      <protection locked="0"/>
    </xf>
    <xf numFmtId="0" fontId="18" fillId="15" borderId="42" xfId="0" applyFont="1" applyFill="1" applyBorder="1" applyAlignment="1">
      <alignment horizontal="center" vertical="center"/>
    </xf>
    <xf numFmtId="0" fontId="18" fillId="15" borderId="43" xfId="0" applyFont="1" applyFill="1" applyBorder="1" applyAlignment="1">
      <alignment horizontal="center" vertical="center"/>
    </xf>
    <xf numFmtId="0" fontId="18" fillId="15" borderId="37" xfId="0" applyFont="1" applyFill="1" applyBorder="1" applyAlignment="1">
      <alignment horizontal="center" wrapText="1"/>
    </xf>
    <xf numFmtId="0" fontId="18" fillId="15" borderId="44" xfId="0" applyFont="1" applyFill="1" applyBorder="1" applyAlignment="1">
      <alignment horizontal="center" wrapText="1"/>
    </xf>
    <xf numFmtId="0" fontId="18" fillId="15" borderId="45" xfId="0" applyFont="1" applyFill="1" applyBorder="1" applyAlignment="1">
      <alignment horizontal="left" vertical="center"/>
    </xf>
    <xf numFmtId="0" fontId="18" fillId="15" borderId="46" xfId="0" applyFont="1" applyFill="1" applyBorder="1" applyAlignment="1">
      <alignment horizontal="left" vertical="center"/>
    </xf>
    <xf numFmtId="0" fontId="20" fillId="4" borderId="38" xfId="0" applyFont="1" applyFill="1" applyBorder="1" applyAlignment="1">
      <alignment horizontal="center"/>
    </xf>
    <xf numFmtId="0" fontId="20" fillId="4" borderId="0" xfId="0" applyFont="1" applyFill="1" applyAlignment="1">
      <alignment horizontal="center"/>
    </xf>
    <xf numFmtId="0" fontId="20" fillId="4" borderId="39" xfId="0" applyFont="1" applyFill="1" applyBorder="1" applyAlignment="1">
      <alignment horizontal="center"/>
    </xf>
    <xf numFmtId="0" fontId="18" fillId="15" borderId="35" xfId="0" applyFont="1" applyFill="1" applyBorder="1" applyAlignment="1">
      <alignment horizontal="center"/>
    </xf>
    <xf numFmtId="0" fontId="18" fillId="15" borderId="37" xfId="0" applyFont="1" applyFill="1" applyBorder="1" applyAlignment="1">
      <alignment horizontal="center"/>
    </xf>
    <xf numFmtId="0" fontId="18" fillId="15" borderId="29" xfId="0" applyFont="1" applyFill="1" applyBorder="1" applyAlignment="1">
      <alignment horizontal="center"/>
    </xf>
    <xf numFmtId="0" fontId="18" fillId="15" borderId="30" xfId="0" applyFont="1" applyFill="1" applyBorder="1" applyAlignment="1">
      <alignment horizontal="center"/>
    </xf>
    <xf numFmtId="0" fontId="18" fillId="15" borderId="23" xfId="0" applyFont="1" applyFill="1" applyBorder="1" applyAlignment="1">
      <alignment horizontal="center"/>
    </xf>
    <xf numFmtId="0" fontId="18" fillId="15" borderId="24" xfId="0" applyFont="1" applyFill="1" applyBorder="1" applyAlignment="1">
      <alignment horizontal="center"/>
    </xf>
    <xf numFmtId="0" fontId="3" fillId="4" borderId="0" xfId="3" applyFont="1" applyFill="1" applyAlignment="1" applyProtection="1">
      <alignment horizontal="center" wrapText="1"/>
      <protection locked="0"/>
    </xf>
    <xf numFmtId="0" fontId="2" fillId="4" borderId="0" xfId="3" applyFill="1" applyAlignment="1" applyProtection="1">
      <alignment horizontal="center" wrapText="1"/>
      <protection locked="0"/>
    </xf>
    <xf numFmtId="0" fontId="3" fillId="4" borderId="15" xfId="3" applyFont="1" applyFill="1" applyBorder="1" applyAlignment="1" applyProtection="1">
      <alignment horizontal="center" wrapText="1"/>
      <protection locked="0"/>
    </xf>
    <xf numFmtId="0" fontId="2" fillId="4" borderId="13" xfId="3" applyFill="1" applyBorder="1" applyAlignment="1" applyProtection="1">
      <alignment wrapText="1"/>
      <protection locked="0"/>
    </xf>
    <xf numFmtId="0" fontId="3" fillId="4" borderId="9" xfId="3" applyFont="1" applyFill="1" applyBorder="1" applyAlignment="1" applyProtection="1">
      <alignment horizontal="center" wrapText="1"/>
      <protection locked="0"/>
    </xf>
    <xf numFmtId="0" fontId="2" fillId="4" borderId="12" xfId="3" applyFill="1" applyBorder="1" applyAlignment="1" applyProtection="1">
      <alignment wrapText="1"/>
      <protection locked="0"/>
    </xf>
    <xf numFmtId="0" fontId="3" fillId="14" borderId="0" xfId="3" applyFont="1" applyFill="1" applyAlignment="1" applyProtection="1">
      <alignment horizontal="left" vertical="top" wrapText="1"/>
      <protection locked="0"/>
    </xf>
    <xf numFmtId="0" fontId="3" fillId="10" borderId="1" xfId="3" applyFont="1" applyFill="1" applyBorder="1" applyAlignment="1">
      <alignment horizontal="center" vertical="center"/>
    </xf>
    <xf numFmtId="0" fontId="3" fillId="9" borderId="1" xfId="3" applyFont="1" applyFill="1" applyBorder="1" applyAlignment="1">
      <alignment horizontal="center" vertical="center"/>
    </xf>
    <xf numFmtId="0" fontId="10" fillId="4" borderId="1" xfId="3" applyFont="1" applyFill="1" applyBorder="1" applyAlignment="1" applyProtection="1">
      <alignment horizontal="left" vertical="top"/>
      <protection locked="0"/>
    </xf>
    <xf numFmtId="0" fontId="3" fillId="4" borderId="13" xfId="3" applyFont="1" applyFill="1" applyBorder="1" applyAlignment="1" applyProtection="1">
      <alignment horizontal="left" vertical="top"/>
      <protection locked="0"/>
    </xf>
    <xf numFmtId="0" fontId="3" fillId="4" borderId="2" xfId="3" applyFont="1" applyFill="1" applyBorder="1" applyAlignment="1" applyProtection="1">
      <alignment horizontal="center"/>
      <protection locked="0"/>
    </xf>
    <xf numFmtId="0" fontId="3" fillId="4" borderId="3" xfId="3" applyFont="1" applyFill="1" applyBorder="1" applyAlignment="1" applyProtection="1">
      <alignment horizontal="center"/>
      <protection locked="0"/>
    </xf>
    <xf numFmtId="0" fontId="3" fillId="4" borderId="4" xfId="3" applyFont="1" applyFill="1" applyBorder="1" applyAlignment="1" applyProtection="1">
      <alignment horizontal="center"/>
      <protection locked="0"/>
    </xf>
    <xf numFmtId="0" fontId="3" fillId="4" borderId="0" xfId="3" applyFont="1" applyFill="1" applyAlignment="1" applyProtection="1">
      <alignment horizontal="left" vertical="top" wrapText="1"/>
      <protection locked="0"/>
    </xf>
    <xf numFmtId="0" fontId="10" fillId="4" borderId="2" xfId="3" applyFont="1" applyFill="1" applyBorder="1" applyAlignment="1" applyProtection="1">
      <alignment horizontal="left" vertical="top"/>
      <protection locked="0"/>
    </xf>
    <xf numFmtId="0" fontId="10" fillId="4" borderId="3" xfId="3" applyFont="1" applyFill="1" applyBorder="1" applyAlignment="1" applyProtection="1">
      <alignment horizontal="left" vertical="top"/>
      <protection locked="0"/>
    </xf>
    <xf numFmtId="0" fontId="10" fillId="4" borderId="4" xfId="3" applyFont="1" applyFill="1" applyBorder="1" applyAlignment="1" applyProtection="1">
      <alignment horizontal="left" vertical="top"/>
      <protection locked="0"/>
    </xf>
    <xf numFmtId="0" fontId="3" fillId="4" borderId="2" xfId="3" applyFont="1" applyFill="1" applyBorder="1" applyAlignment="1" applyProtection="1">
      <alignment horizontal="left" vertical="top"/>
      <protection locked="0"/>
    </xf>
    <xf numFmtId="0" fontId="3" fillId="4" borderId="3" xfId="3" applyFont="1" applyFill="1" applyBorder="1" applyAlignment="1" applyProtection="1">
      <alignment horizontal="left" vertical="top"/>
      <protection locked="0"/>
    </xf>
    <xf numFmtId="0" fontId="3" fillId="4" borderId="4" xfId="3" applyFont="1" applyFill="1" applyBorder="1" applyAlignment="1" applyProtection="1">
      <alignment horizontal="left" vertical="top"/>
      <protection locked="0"/>
    </xf>
    <xf numFmtId="0" fontId="2" fillId="4" borderId="1" xfId="3" applyFill="1" applyBorder="1" applyAlignment="1">
      <alignment horizontal="left" vertical="top"/>
    </xf>
    <xf numFmtId="0" fontId="3" fillId="4" borderId="5" xfId="3" applyFont="1" applyFill="1" applyBorder="1" applyAlignment="1">
      <alignment horizontal="left" vertical="center" wrapText="1"/>
    </xf>
    <xf numFmtId="0" fontId="3" fillId="4" borderId="6" xfId="3" applyFont="1" applyFill="1" applyBorder="1" applyAlignment="1">
      <alignment horizontal="left" vertical="center"/>
    </xf>
    <xf numFmtId="0" fontId="3" fillId="4" borderId="7" xfId="3" applyFont="1" applyFill="1" applyBorder="1" applyAlignment="1">
      <alignment horizontal="left" vertical="center"/>
    </xf>
    <xf numFmtId="0" fontId="3" fillId="4" borderId="8"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10" xfId="3" applyFont="1" applyFill="1" applyBorder="1" applyAlignment="1">
      <alignment horizontal="left" vertical="center"/>
    </xf>
    <xf numFmtId="0" fontId="3" fillId="4" borderId="11" xfId="3" applyFont="1" applyFill="1" applyBorder="1" applyAlignment="1">
      <alignment horizontal="left" vertical="center"/>
    </xf>
    <xf numFmtId="0" fontId="3" fillId="4" borderId="12" xfId="3" applyFont="1" applyFill="1" applyBorder="1" applyAlignment="1">
      <alignment horizontal="left" vertical="center"/>
    </xf>
    <xf numFmtId="0" fontId="3" fillId="4" borderId="1" xfId="3" applyFont="1" applyFill="1" applyBorder="1" applyAlignment="1">
      <alignment horizontal="center" vertical="center"/>
    </xf>
    <xf numFmtId="0" fontId="3" fillId="0" borderId="2" xfId="3" applyFont="1" applyBorder="1" applyAlignment="1">
      <alignment horizontal="left" vertical="center" wrapText="1"/>
    </xf>
    <xf numFmtId="0" fontId="3" fillId="0" borderId="3" xfId="3" applyFont="1" applyBorder="1" applyAlignment="1">
      <alignment horizontal="left" vertical="center"/>
    </xf>
    <xf numFmtId="0" fontId="3" fillId="0" borderId="4" xfId="3" applyFont="1" applyBorder="1" applyAlignment="1">
      <alignment horizontal="left" vertical="center"/>
    </xf>
  </cellXfs>
  <cellStyles count="8">
    <cellStyle name="Comma" xfId="7" builtinId="3"/>
    <cellStyle name="Comma 4" xfId="4" xr:uid="{C224423A-974D-43D2-822B-49C4267593C0}"/>
    <cellStyle name="Currency" xfId="1" builtinId="4"/>
    <cellStyle name="Currency 2 2" xfId="5" xr:uid="{51D582F4-672F-4331-BD13-0AE02498C14E}"/>
    <cellStyle name="Normal" xfId="0" builtinId="0"/>
    <cellStyle name="Normal 2" xfId="3" xr:uid="{DC56D87A-84E1-43C3-9D3C-1B9921623D1C}"/>
    <cellStyle name="Percent" xfId="2" builtinId="5"/>
    <cellStyle name="Percent 2" xfId="6" xr:uid="{D41DB1DE-7BCD-4369-9B24-055CCDDDC46B}"/>
  </cellStyles>
  <dxfs count="30">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D717-B073-437E-AA39-98C7A7994C82}">
  <sheetPr codeName="Sheet1">
    <tabColor theme="1" tint="0.34998626667073579"/>
  </sheetPr>
  <dimension ref="B1:Z96"/>
  <sheetViews>
    <sheetView tabSelected="1" workbookViewId="0">
      <selection activeCell="T15" sqref="T15"/>
    </sheetView>
  </sheetViews>
  <sheetFormatPr defaultColWidth="8.85546875" defaultRowHeight="15" x14ac:dyDescent="0.25"/>
  <cols>
    <col min="1" max="1" width="12.28515625" style="161" customWidth="1"/>
    <col min="2" max="2" width="3.5703125" style="161" customWidth="1"/>
    <col min="3" max="3" width="12.28515625" style="179" customWidth="1"/>
    <col min="4" max="4" width="25.5703125" style="161" customWidth="1"/>
    <col min="5" max="5" width="7.7109375" style="161" bestFit="1" customWidth="1"/>
    <col min="6" max="6" width="9.5703125" style="161" bestFit="1" customWidth="1"/>
    <col min="7" max="7" width="13.85546875" style="161" customWidth="1"/>
    <col min="8" max="8" width="12.28515625" style="162" customWidth="1"/>
    <col min="9" max="9" width="12.28515625" style="161" customWidth="1"/>
    <col min="10" max="10" width="12.28515625" style="162" customWidth="1"/>
    <col min="11" max="11" width="12.28515625" style="161" customWidth="1"/>
    <col min="12" max="12" width="12.28515625" style="162" customWidth="1"/>
    <col min="13" max="13" width="12.28515625" style="161" customWidth="1"/>
    <col min="14" max="14" width="12.28515625" style="162" customWidth="1"/>
    <col min="15" max="15" width="12.28515625" style="161" customWidth="1"/>
    <col min="16" max="16" width="12.28515625" style="162" customWidth="1"/>
    <col min="17" max="17" width="14.5703125" style="162" customWidth="1"/>
    <col min="18" max="18" width="12.28515625" style="162" customWidth="1"/>
    <col min="19" max="19" width="6" style="161" customWidth="1"/>
    <col min="20" max="20" width="11.7109375" style="161" customWidth="1"/>
    <col min="21" max="16384" width="8.85546875" style="161"/>
  </cols>
  <sheetData>
    <row r="1" spans="2:26" ht="15.75" thickBot="1" x14ac:dyDescent="0.3"/>
    <row r="2" spans="2:26" x14ac:dyDescent="0.25">
      <c r="B2" s="180"/>
      <c r="C2" s="181"/>
      <c r="D2" s="182"/>
      <c r="E2" s="182"/>
      <c r="F2" s="182"/>
      <c r="G2" s="182"/>
      <c r="H2" s="183"/>
      <c r="I2" s="182"/>
      <c r="J2" s="183"/>
      <c r="K2" s="182"/>
      <c r="L2" s="183"/>
      <c r="M2" s="182"/>
      <c r="N2" s="183"/>
      <c r="O2" s="182"/>
      <c r="P2" s="183"/>
      <c r="Q2" s="183"/>
      <c r="R2" s="183"/>
      <c r="S2" s="184"/>
    </row>
    <row r="3" spans="2:26" ht="14.45" customHeight="1" x14ac:dyDescent="0.25">
      <c r="B3" s="185"/>
      <c r="C3" s="212" t="s">
        <v>101</v>
      </c>
      <c r="D3" s="212"/>
      <c r="E3" s="212"/>
      <c r="F3" s="212"/>
      <c r="G3" s="212"/>
      <c r="H3" s="212"/>
      <c r="I3" s="212"/>
      <c r="J3" s="212"/>
      <c r="K3" s="212"/>
      <c r="L3" s="212"/>
      <c r="M3" s="212"/>
      <c r="N3" s="212"/>
      <c r="O3" s="212"/>
      <c r="P3" s="212"/>
      <c r="Q3" s="212"/>
      <c r="R3" s="212"/>
      <c r="S3" s="213"/>
    </row>
    <row r="4" spans="2:26" ht="15" customHeight="1" thickBot="1" x14ac:dyDescent="0.3">
      <c r="B4" s="185"/>
      <c r="S4" s="186"/>
    </row>
    <row r="5" spans="2:26" x14ac:dyDescent="0.25">
      <c r="B5" s="185"/>
      <c r="D5" s="209" t="s">
        <v>106</v>
      </c>
      <c r="E5" s="205" t="s">
        <v>44</v>
      </c>
      <c r="F5" s="207" t="s">
        <v>104</v>
      </c>
      <c r="G5" s="218">
        <v>2027</v>
      </c>
      <c r="H5" s="219"/>
      <c r="I5" s="216">
        <v>2028</v>
      </c>
      <c r="J5" s="217"/>
      <c r="K5" s="218">
        <v>2029</v>
      </c>
      <c r="L5" s="219"/>
      <c r="M5" s="216">
        <v>2030</v>
      </c>
      <c r="N5" s="217"/>
      <c r="O5" s="218">
        <v>2031</v>
      </c>
      <c r="P5" s="217"/>
      <c r="Q5" s="214" t="s">
        <v>103</v>
      </c>
      <c r="R5" s="215"/>
      <c r="S5" s="186"/>
    </row>
    <row r="6" spans="2:26" x14ac:dyDescent="0.25">
      <c r="B6" s="185"/>
      <c r="D6" s="210"/>
      <c r="E6" s="206"/>
      <c r="F6" s="208"/>
      <c r="G6" s="166" t="s">
        <v>32</v>
      </c>
      <c r="H6" s="167" t="s">
        <v>33</v>
      </c>
      <c r="I6" s="164" t="s">
        <v>32</v>
      </c>
      <c r="J6" s="170" t="s">
        <v>33</v>
      </c>
      <c r="K6" s="166" t="s">
        <v>32</v>
      </c>
      <c r="L6" s="167" t="s">
        <v>33</v>
      </c>
      <c r="M6" s="164" t="s">
        <v>32</v>
      </c>
      <c r="N6" s="170" t="s">
        <v>33</v>
      </c>
      <c r="O6" s="166" t="s">
        <v>32</v>
      </c>
      <c r="P6" s="170" t="s">
        <v>33</v>
      </c>
      <c r="Q6" s="166" t="s">
        <v>32</v>
      </c>
      <c r="R6" s="167" t="s">
        <v>33</v>
      </c>
      <c r="S6" s="186"/>
    </row>
    <row r="7" spans="2:26" x14ac:dyDescent="0.25">
      <c r="B7" s="185"/>
      <c r="D7" s="171" t="str">
        <f>'VRZ BI (2027)'!D16</f>
        <v>Residential</v>
      </c>
      <c r="E7" s="196">
        <v>750</v>
      </c>
      <c r="F7" s="197" t="s">
        <v>11</v>
      </c>
      <c r="G7" s="168">
        <f>'VRZ BI (2027)'!H41</f>
        <v>10.376932198991895</v>
      </c>
      <c r="H7" s="174">
        <f>'VRZ BI (2027)'!I41</f>
        <v>0.28953493858794355</v>
      </c>
      <c r="I7" s="165">
        <f>'VRZ BI (2028)'!H41</f>
        <v>5.692159033886881</v>
      </c>
      <c r="J7" s="176">
        <f>'VRZ BI (2028)'!I41</f>
        <v>0.12316176697706131</v>
      </c>
      <c r="K7" s="168">
        <f>'VRZ BI (2029)'!H41</f>
        <v>3.1200000000000045</v>
      </c>
      <c r="L7" s="174">
        <f>'VRZ BI (2029)'!I41</f>
        <v>6.0105078434195811E-2</v>
      </c>
      <c r="M7" s="165">
        <f>'VRZ BI (2030)'!H41</f>
        <v>2.7299999999999969</v>
      </c>
      <c r="N7" s="176">
        <f>'VRZ BI (2030)'!I41</f>
        <v>4.9610123279100721E-2</v>
      </c>
      <c r="O7" s="168">
        <f>'VRZ BI (2031)'!H41</f>
        <v>4.4799999999999969</v>
      </c>
      <c r="P7" s="176">
        <f>'VRZ BI (2031)'!I41</f>
        <v>7.7563547216092668E-2</v>
      </c>
      <c r="Q7" s="194">
        <f>AVERAGE(G7,I7,K7,M7,O7)</f>
        <v>5.279818246575755</v>
      </c>
      <c r="R7" s="174">
        <f>GEOMEAN(1+H7,1+J7,1+L7,1+N7,1+P7)-1</f>
        <v>0.11670651111579922</v>
      </c>
      <c r="S7" s="186"/>
      <c r="T7" s="178"/>
      <c r="U7" s="178"/>
      <c r="V7" s="178"/>
      <c r="W7" s="178"/>
      <c r="X7" s="178"/>
      <c r="Y7" s="178"/>
      <c r="Z7" s="178"/>
    </row>
    <row r="8" spans="2:26" x14ac:dyDescent="0.25">
      <c r="B8" s="185"/>
      <c r="D8" s="171" t="str">
        <f>'VRZ BI (2027)'!D17</f>
        <v>Seasonal Residential</v>
      </c>
      <c r="E8" s="196">
        <v>680</v>
      </c>
      <c r="F8" s="197" t="s">
        <v>11</v>
      </c>
      <c r="G8" s="168">
        <f>'VRZ BI (2027)'!H42</f>
        <v>16.185758470488821</v>
      </c>
      <c r="H8" s="174">
        <f>'VRZ BI (2027)'!I42</f>
        <v>0.2485146394977556</v>
      </c>
      <c r="I8" s="165">
        <f>'VRZ BI (2028)'!H42</f>
        <v>12.774416698668489</v>
      </c>
      <c r="J8" s="176">
        <f>'VRZ BI (2028)'!I42</f>
        <v>0.15709644648158316</v>
      </c>
      <c r="K8" s="168">
        <f>'VRZ BI (2029)'!H42</f>
        <v>7.4499999999999886</v>
      </c>
      <c r="L8" s="174">
        <f>'VRZ BI (2029)'!I42</f>
        <v>7.9179361571027174E-2</v>
      </c>
      <c r="M8" s="165">
        <f>'VRZ BI (2030)'!H42</f>
        <v>6.9900000000000091</v>
      </c>
      <c r="N8" s="176">
        <f>'VRZ BI (2030)'!I42</f>
        <v>6.8839747305490306E-2</v>
      </c>
      <c r="O8" s="168">
        <f>'VRZ BI (2031)'!H42</f>
        <v>10.429999999999993</v>
      </c>
      <c r="P8" s="176">
        <f>'VRZ BI (2031)'!I42</f>
        <v>9.6102305038608712E-2</v>
      </c>
      <c r="Q8" s="194">
        <f t="shared" ref="Q8:Q21" si="0">AVERAGE(G8,I8,K8,M8,O8)</f>
        <v>10.766035033831461</v>
      </c>
      <c r="R8" s="174">
        <f t="shared" ref="R8:R21" si="1">GEOMEAN(1+H8,1+J8,1+L8,1+N8,1+P8)-1</f>
        <v>0.1280389700767004</v>
      </c>
      <c r="S8" s="186"/>
      <c r="T8" s="178"/>
      <c r="U8" s="178"/>
      <c r="V8" s="178"/>
      <c r="W8" s="178"/>
      <c r="X8" s="178"/>
      <c r="Y8" s="178"/>
      <c r="Z8" s="178"/>
    </row>
    <row r="9" spans="2:26" x14ac:dyDescent="0.25">
      <c r="B9" s="185"/>
      <c r="D9" s="171" t="str">
        <f>'VRZ BI (2027)'!D18</f>
        <v>GS &lt;50</v>
      </c>
      <c r="E9" s="196">
        <v>2000</v>
      </c>
      <c r="F9" s="197" t="s">
        <v>11</v>
      </c>
      <c r="G9" s="168">
        <f>'VRZ BI (2027)'!H43</f>
        <v>18.247036711134285</v>
      </c>
      <c r="H9" s="174">
        <f>'VRZ BI (2027)'!I43</f>
        <v>0.25696432489979276</v>
      </c>
      <c r="I9" s="165">
        <f>'VRZ BI (2028)'!H43</f>
        <v>14.113944784689195</v>
      </c>
      <c r="J9" s="176">
        <f>'VRZ BI (2028)'!I43</f>
        <v>0.1581269702059083</v>
      </c>
      <c r="K9" s="168">
        <f>'VRZ BI (2029)'!H43</f>
        <v>7.5400000000000063</v>
      </c>
      <c r="L9" s="174">
        <f>'VRZ BI (2029)'!I43</f>
        <v>7.2941166765497389E-2</v>
      </c>
      <c r="M9" s="165">
        <f>'VRZ BI (2030)'!H43</f>
        <v>6.9300000000000068</v>
      </c>
      <c r="N9" s="176">
        <f>'VRZ BI (2030)'!I43</f>
        <v>6.248254146286647E-2</v>
      </c>
      <c r="O9" s="168">
        <f>'VRZ BI (2031)'!H43</f>
        <v>10.210000000000022</v>
      </c>
      <c r="P9" s="176">
        <f>'VRZ BI (2031)'!I43</f>
        <v>8.6642183987256455E-2</v>
      </c>
      <c r="Q9" s="194">
        <f t="shared" si="0"/>
        <v>11.408196299164704</v>
      </c>
      <c r="R9" s="174">
        <f t="shared" si="1"/>
        <v>0.12515584288673232</v>
      </c>
      <c r="S9" s="186"/>
      <c r="T9" s="178"/>
      <c r="U9" s="178"/>
      <c r="V9" s="178"/>
      <c r="W9" s="178"/>
      <c r="X9" s="178"/>
      <c r="Y9" s="178"/>
      <c r="Z9" s="178"/>
    </row>
    <row r="10" spans="2:26" x14ac:dyDescent="0.25">
      <c r="B10" s="185"/>
      <c r="D10" s="171" t="str">
        <f>'VRZ BI (2027)'!D19</f>
        <v>GS 50 - 2,999 kW</v>
      </c>
      <c r="E10" s="196">
        <v>175</v>
      </c>
      <c r="F10" s="197" t="s">
        <v>16</v>
      </c>
      <c r="G10" s="168">
        <f>'VRZ BI (2027)'!H44</f>
        <v>255.52982597188577</v>
      </c>
      <c r="H10" s="174">
        <f>'VRZ BI (2027)'!I44</f>
        <v>0.25324555110095515</v>
      </c>
      <c r="I10" s="165">
        <f>'VRZ BI (2028)'!H44</f>
        <v>147.91962368202098</v>
      </c>
      <c r="J10" s="176">
        <f>'VRZ BI (2028)'!I44</f>
        <v>0.11697413628469362</v>
      </c>
      <c r="K10" s="168">
        <f>'VRZ BI (2029)'!H44</f>
        <v>84.292499999999791</v>
      </c>
      <c r="L10" s="174">
        <f>'VRZ BI (2029)'!I44</f>
        <v>5.9677396931065468E-2</v>
      </c>
      <c r="M10" s="165">
        <f>'VRZ BI (2030)'!H44</f>
        <v>84.222500000000082</v>
      </c>
      <c r="N10" s="176">
        <f>'VRZ BI (2030)'!I44</f>
        <v>5.6269802969987771E-2</v>
      </c>
      <c r="O10" s="168">
        <f>'VRZ BI (2031)'!H44</f>
        <v>124.21249999999986</v>
      </c>
      <c r="P10" s="176">
        <f>'VRZ BI (2031)'!I44</f>
        <v>7.8566553913412121E-2</v>
      </c>
      <c r="Q10" s="194">
        <f t="shared" si="0"/>
        <v>139.23538993078131</v>
      </c>
      <c r="R10" s="174">
        <f t="shared" si="1"/>
        <v>0.11064420390368968</v>
      </c>
      <c r="S10" s="186"/>
      <c r="T10" s="178"/>
      <c r="U10" s="178"/>
      <c r="V10" s="178"/>
      <c r="W10" s="178"/>
      <c r="X10" s="178"/>
      <c r="Y10" s="178"/>
      <c r="Z10" s="178"/>
    </row>
    <row r="11" spans="2:26" x14ac:dyDescent="0.25">
      <c r="B11" s="185"/>
      <c r="D11" s="171" t="str">
        <f>'VRZ BI (2027)'!D20</f>
        <v>GS 3,000 - 4,999 kW</v>
      </c>
      <c r="E11" s="196">
        <v>4000</v>
      </c>
      <c r="F11" s="197" t="s">
        <v>105</v>
      </c>
      <c r="G11" s="168">
        <f>'VRZ BI (2027)'!H45</f>
        <v>4935.4798419783474</v>
      </c>
      <c r="H11" s="174">
        <f>'VRZ BI (2027)'!I45</f>
        <v>0.2403322467238545</v>
      </c>
      <c r="I11" s="165">
        <f>'VRZ BI (2028)'!H45</f>
        <v>274.64221710615675</v>
      </c>
      <c r="J11" s="176">
        <f>'VRZ BI (2028)'!I45</f>
        <v>1.0782312768951854E-2</v>
      </c>
      <c r="K11" s="168">
        <f>'VRZ BI (2029)'!H45</f>
        <v>315.2200000000048</v>
      </c>
      <c r="L11" s="174">
        <f>'VRZ BI (2029)'!I45</f>
        <v>1.2243363961420457E-2</v>
      </c>
      <c r="M11" s="165">
        <f>'VRZ BI (2030)'!H45</f>
        <v>789.36999999999534</v>
      </c>
      <c r="N11" s="176">
        <f>'VRZ BI (2030)'!I45</f>
        <v>3.0288842301038559E-2</v>
      </c>
      <c r="O11" s="168">
        <f>'VRZ BI (2031)'!H45</f>
        <v>1385.630000000001</v>
      </c>
      <c r="P11" s="176">
        <f>'VRZ BI (2031)'!I45</f>
        <v>5.1604828378963234E-2</v>
      </c>
      <c r="Q11" s="194">
        <f t="shared" si="0"/>
        <v>1540.0684118169011</v>
      </c>
      <c r="R11" s="174">
        <f t="shared" si="1"/>
        <v>6.5757591853252029E-2</v>
      </c>
      <c r="S11" s="186"/>
      <c r="T11" s="178"/>
      <c r="U11" s="178"/>
      <c r="V11" s="178"/>
      <c r="W11" s="178"/>
      <c r="X11" s="178"/>
      <c r="Y11" s="178"/>
      <c r="Z11" s="178"/>
    </row>
    <row r="12" spans="2:26" x14ac:dyDescent="0.25">
      <c r="B12" s="185"/>
      <c r="C12" s="179" t="s">
        <v>98</v>
      </c>
      <c r="D12" s="171" t="str">
        <f>'VRZ BI (2027)'!D21</f>
        <v>Large Use &gt;5MW</v>
      </c>
      <c r="E12" s="196">
        <v>9400</v>
      </c>
      <c r="F12" s="197" t="s">
        <v>105</v>
      </c>
      <c r="G12" s="168">
        <f>'VRZ BI (2027)'!H46</f>
        <v>13129.276566841785</v>
      </c>
      <c r="H12" s="174">
        <f>'VRZ BI (2027)'!I46</f>
        <v>0.24002601430915016</v>
      </c>
      <c r="I12" s="165">
        <f>'VRZ BI (2028)'!H46</f>
        <v>-1504.5319416277489</v>
      </c>
      <c r="J12" s="176">
        <f>'VRZ BI (2028)'!I46</f>
        <v>-2.2181358086187753E-2</v>
      </c>
      <c r="K12" s="168">
        <f>'VRZ BI (2029)'!H46</f>
        <v>-30.360000000000582</v>
      </c>
      <c r="L12" s="174">
        <f>'VRZ BI (2029)'!I46</f>
        <v>-4.577519204971098E-4</v>
      </c>
      <c r="M12" s="165">
        <f>'VRZ BI (2030)'!H46</f>
        <v>2825.5</v>
      </c>
      <c r="N12" s="176">
        <f>'VRZ BI (2030)'!I46</f>
        <v>4.2620894887547334E-2</v>
      </c>
      <c r="O12" s="168">
        <f>'VRZ BI (2031)'!H46</f>
        <v>4851.5999999999913</v>
      </c>
      <c r="P12" s="176">
        <f>'VRZ BI (2031)'!I46</f>
        <v>7.0191708843978157E-2</v>
      </c>
      <c r="Q12" s="194">
        <f t="shared" si="0"/>
        <v>3854.2969250428055</v>
      </c>
      <c r="R12" s="174">
        <f t="shared" si="1"/>
        <v>6.2222885754113388E-2</v>
      </c>
      <c r="S12" s="186"/>
      <c r="T12" s="178"/>
      <c r="U12" s="178"/>
      <c r="V12" s="178"/>
      <c r="W12" s="178"/>
      <c r="X12" s="178"/>
      <c r="Y12" s="178"/>
      <c r="Z12" s="178"/>
    </row>
    <row r="13" spans="2:26" x14ac:dyDescent="0.25">
      <c r="B13" s="185"/>
      <c r="C13" s="179" t="s">
        <v>99</v>
      </c>
      <c r="D13" s="171" t="str">
        <f>'VRZ BI (2027)'!D22</f>
        <v>Unmetered Scattered Load</v>
      </c>
      <c r="E13" s="196">
        <v>450</v>
      </c>
      <c r="F13" s="197" t="s">
        <v>11</v>
      </c>
      <c r="G13" s="168">
        <f>'VRZ BI (2027)'!H47</f>
        <v>4.8416738367655334</v>
      </c>
      <c r="H13" s="174">
        <f>'VRZ BI (2027)'!I47</f>
        <v>0.24202318604176623</v>
      </c>
      <c r="I13" s="165">
        <f>'VRZ BI (2028)'!H47</f>
        <v>3.8074538162110159</v>
      </c>
      <c r="J13" s="176">
        <f>'VRZ BI (2028)'!I47</f>
        <v>0.15323796823770997</v>
      </c>
      <c r="K13" s="168">
        <f>'VRZ BI (2029)'!H47</f>
        <v>2.230000000000004</v>
      </c>
      <c r="L13" s="174">
        <f>'VRZ BI (2029)'!I47</f>
        <v>7.7824738795297263E-2</v>
      </c>
      <c r="M13" s="165">
        <f>'VRZ BI (2030)'!H47</f>
        <v>2.144999999999996</v>
      </c>
      <c r="N13" s="176">
        <f>'VRZ BI (2030)'!I47</f>
        <v>6.9453151602721891E-2</v>
      </c>
      <c r="O13" s="168">
        <f>'VRZ BI (2031)'!H47</f>
        <v>3.1950000000000003</v>
      </c>
      <c r="P13" s="176">
        <f>'VRZ BI (2031)'!I47</f>
        <v>9.6732800017262047E-2</v>
      </c>
      <c r="Q13" s="194">
        <f t="shared" si="0"/>
        <v>3.2438255305953101</v>
      </c>
      <c r="R13" s="174">
        <f t="shared" si="1"/>
        <v>0.12608682147522199</v>
      </c>
      <c r="S13" s="186"/>
      <c r="T13" s="178"/>
      <c r="U13" s="178"/>
      <c r="V13" s="178"/>
      <c r="W13" s="178"/>
      <c r="X13" s="178"/>
      <c r="Y13" s="178"/>
      <c r="Z13" s="178"/>
    </row>
    <row r="14" spans="2:26" x14ac:dyDescent="0.25">
      <c r="B14" s="185"/>
      <c r="D14" s="171" t="str">
        <f>'VRZ BI (2027)'!D23</f>
        <v>Sentinel</v>
      </c>
      <c r="E14" s="198">
        <v>0.2</v>
      </c>
      <c r="F14" s="197" t="s">
        <v>105</v>
      </c>
      <c r="G14" s="168">
        <f>'VRZ BI (2027)'!H48</f>
        <v>1.8699431229860188</v>
      </c>
      <c r="H14" s="174">
        <f>'VRZ BI (2027)'!I48</f>
        <v>0.18721297705580306</v>
      </c>
      <c r="I14" s="165">
        <f>'VRZ BI (2028)'!H48</f>
        <v>2.0204117254117868</v>
      </c>
      <c r="J14" s="176">
        <f>'VRZ BI (2028)'!I48</f>
        <v>0.17038007206092665</v>
      </c>
      <c r="K14" s="168">
        <f>'VRZ BI (2029)'!H48</f>
        <v>1.3281799999999997</v>
      </c>
      <c r="L14" s="174">
        <f>'VRZ BI (2029)'!I48</f>
        <v>9.5699338338006285E-2</v>
      </c>
      <c r="M14" s="165">
        <f>'VRZ BI (2030)'!H48</f>
        <v>1.2722000000000033</v>
      </c>
      <c r="N14" s="176">
        <f>'VRZ BI (2030)'!I48</f>
        <v>8.3659639858668242E-2</v>
      </c>
      <c r="O14" s="168">
        <f>'VRZ BI (2031)'!H48</f>
        <v>1.5886199999999988</v>
      </c>
      <c r="P14" s="176">
        <f>'VRZ BI (2031)'!I48</f>
        <v>9.640237347437762E-2</v>
      </c>
      <c r="Q14" s="194">
        <f t="shared" si="0"/>
        <v>1.6158709696795615</v>
      </c>
      <c r="R14" s="174">
        <f t="shared" si="1"/>
        <v>0.12585371118359046</v>
      </c>
      <c r="S14" s="186"/>
      <c r="T14" s="178"/>
      <c r="U14" s="178"/>
      <c r="V14" s="178"/>
      <c r="W14" s="178"/>
      <c r="X14" s="178"/>
      <c r="Y14" s="178"/>
      <c r="Z14" s="178"/>
    </row>
    <row r="15" spans="2:26" x14ac:dyDescent="0.25">
      <c r="B15" s="185"/>
      <c r="D15" s="171" t="str">
        <f>'VRZ BI (2027)'!D24</f>
        <v>Street Light</v>
      </c>
      <c r="E15" s="196">
        <v>910.35058338722581</v>
      </c>
      <c r="F15" s="197" t="s">
        <v>105</v>
      </c>
      <c r="G15" s="168">
        <f>'VRZ BI (2027)'!H49</f>
        <v>-968.58392818151333</v>
      </c>
      <c r="H15" s="174">
        <f>'VRZ BI (2027)'!I49</f>
        <v>-5.3517777059146551E-2</v>
      </c>
      <c r="I15" s="165">
        <f>'VRZ BI (2028)'!H49</f>
        <v>2787.6625501518938</v>
      </c>
      <c r="J15" s="176">
        <f>'VRZ BI (2028)'!I49</f>
        <v>0.16273783985971962</v>
      </c>
      <c r="K15" s="168">
        <f>'VRZ BI (2029)'!H49</f>
        <v>1183.4365772946148</v>
      </c>
      <c r="L15" s="174">
        <f>'VRZ BI (2029)'!I49</f>
        <v>5.9417110534347034E-2</v>
      </c>
      <c r="M15" s="165">
        <f>'VRZ BI (2030)'!H49</f>
        <v>1040.684624075795</v>
      </c>
      <c r="N15" s="176">
        <f>'VRZ BI (2030)'!I49</f>
        <v>4.9319503404138661E-2</v>
      </c>
      <c r="O15" s="168">
        <f>'VRZ BI (2031)'!H49</f>
        <v>1638.7298492776499</v>
      </c>
      <c r="P15" s="176">
        <f>'VRZ BI (2031)'!I49</f>
        <v>7.4011494926738475E-2</v>
      </c>
      <c r="Q15" s="194">
        <f t="shared" si="0"/>
        <v>1136.3859345236881</v>
      </c>
      <c r="R15" s="174">
        <f t="shared" si="1"/>
        <v>5.6125636905279608E-2</v>
      </c>
      <c r="S15" s="186"/>
      <c r="T15" s="178"/>
      <c r="U15" s="178"/>
      <c r="V15" s="178"/>
      <c r="W15" s="178"/>
      <c r="X15" s="178"/>
      <c r="Y15" s="178"/>
      <c r="Z15" s="178"/>
    </row>
    <row r="16" spans="2:26" x14ac:dyDescent="0.25">
      <c r="B16" s="185"/>
      <c r="D16" s="171" t="str">
        <f>'VRZ BI (2027)'!D25</f>
        <v>Residential (Low)</v>
      </c>
      <c r="E16" s="196">
        <v>325</v>
      </c>
      <c r="F16" s="197" t="s">
        <v>11</v>
      </c>
      <c r="G16" s="168">
        <f>'VRZ BI (2027)'!H50</f>
        <v>10.376932198991895</v>
      </c>
      <c r="H16" s="174">
        <f>'VRZ BI (2027)'!I50</f>
        <v>0.28953493858794355</v>
      </c>
      <c r="I16" s="165">
        <f>'VRZ BI (2028)'!H50</f>
        <v>5.692159033886881</v>
      </c>
      <c r="J16" s="176">
        <f>'VRZ BI (2028)'!I50</f>
        <v>0.12316176697706131</v>
      </c>
      <c r="K16" s="168">
        <f>'VRZ BI (2029)'!H50</f>
        <v>3.1200000000000045</v>
      </c>
      <c r="L16" s="174">
        <f>'VRZ BI (2029)'!I50</f>
        <v>6.0105078434195811E-2</v>
      </c>
      <c r="M16" s="165">
        <f>'VRZ BI (2030)'!H50</f>
        <v>2.7299999999999969</v>
      </c>
      <c r="N16" s="176">
        <f>'VRZ BI (2030)'!I50</f>
        <v>4.9610123279100721E-2</v>
      </c>
      <c r="O16" s="168">
        <f>'VRZ BI (2031)'!H50</f>
        <v>4.4799999999999969</v>
      </c>
      <c r="P16" s="176">
        <f>'VRZ BI (2031)'!I50</f>
        <v>7.7563547216092668E-2</v>
      </c>
      <c r="Q16" s="194">
        <f t="shared" si="0"/>
        <v>5.279818246575755</v>
      </c>
      <c r="R16" s="174">
        <f t="shared" si="1"/>
        <v>0.11670651111579922</v>
      </c>
      <c r="S16" s="186"/>
      <c r="T16" s="178"/>
      <c r="U16" s="178"/>
      <c r="V16" s="178"/>
      <c r="W16" s="178"/>
      <c r="X16" s="178"/>
      <c r="Y16" s="178"/>
      <c r="Z16" s="178"/>
    </row>
    <row r="17" spans="2:26" x14ac:dyDescent="0.25">
      <c r="B17" s="185"/>
      <c r="D17" s="171" t="str">
        <f>'VRZ BI (2027)'!D26</f>
        <v>Residential (High)</v>
      </c>
      <c r="E17" s="196">
        <v>1500</v>
      </c>
      <c r="F17" s="197" t="s">
        <v>11</v>
      </c>
      <c r="G17" s="168">
        <f>'VRZ BI (2027)'!H51</f>
        <v>10.376932198991895</v>
      </c>
      <c r="H17" s="174">
        <f>'VRZ BI (2027)'!I51</f>
        <v>0.28953493858794355</v>
      </c>
      <c r="I17" s="165">
        <f>'VRZ BI (2028)'!H51</f>
        <v>5.692159033886881</v>
      </c>
      <c r="J17" s="176">
        <f>'VRZ BI (2028)'!I51</f>
        <v>0.12316176697706131</v>
      </c>
      <c r="K17" s="168">
        <f>'VRZ BI (2029)'!H51</f>
        <v>3.1200000000000045</v>
      </c>
      <c r="L17" s="174">
        <f>'VRZ BI (2029)'!I51</f>
        <v>6.0105078434195811E-2</v>
      </c>
      <c r="M17" s="165">
        <f>'VRZ BI (2030)'!H51</f>
        <v>2.7299999999999969</v>
      </c>
      <c r="N17" s="176">
        <f>'VRZ BI (2030)'!I51</f>
        <v>4.9610123279100721E-2</v>
      </c>
      <c r="O17" s="168">
        <f>'VRZ BI (2031)'!H51</f>
        <v>4.4799999999999969</v>
      </c>
      <c r="P17" s="176">
        <f>'VRZ BI (2031)'!I51</f>
        <v>7.7563547216092668E-2</v>
      </c>
      <c r="Q17" s="194">
        <f t="shared" si="0"/>
        <v>5.279818246575755</v>
      </c>
      <c r="R17" s="174">
        <f t="shared" si="1"/>
        <v>0.11670651111579922</v>
      </c>
      <c r="S17" s="186"/>
      <c r="T17" s="178"/>
      <c r="U17" s="178"/>
      <c r="V17" s="178"/>
      <c r="W17" s="178"/>
      <c r="X17" s="178"/>
      <c r="Y17" s="178"/>
      <c r="Z17" s="178"/>
    </row>
    <row r="18" spans="2:26" x14ac:dyDescent="0.25">
      <c r="B18" s="185"/>
      <c r="D18" s="171" t="str">
        <f>'VRZ BI (2027)'!D27</f>
        <v>Seasonal Residential (Low)</v>
      </c>
      <c r="E18" s="196">
        <v>350</v>
      </c>
      <c r="F18" s="197" t="s">
        <v>11</v>
      </c>
      <c r="G18" s="168">
        <f>'VRZ BI (2027)'!H52</f>
        <v>16.185758470488821</v>
      </c>
      <c r="H18" s="174">
        <f>'VRZ BI (2027)'!I52</f>
        <v>0.2485146394977556</v>
      </c>
      <c r="I18" s="165">
        <f>'VRZ BI (2028)'!H52</f>
        <v>12.774416698668489</v>
      </c>
      <c r="J18" s="176">
        <f>'VRZ BI (2028)'!I52</f>
        <v>0.15709644648158316</v>
      </c>
      <c r="K18" s="168">
        <f>'VRZ BI (2029)'!H52</f>
        <v>7.4499999999999886</v>
      </c>
      <c r="L18" s="174">
        <f>'VRZ BI (2029)'!I52</f>
        <v>7.9179361571027174E-2</v>
      </c>
      <c r="M18" s="165">
        <f>'VRZ BI (2030)'!H52</f>
        <v>6.9900000000000091</v>
      </c>
      <c r="N18" s="176">
        <f>'VRZ BI (2030)'!I52</f>
        <v>6.8839747305490306E-2</v>
      </c>
      <c r="O18" s="168">
        <f>'VRZ BI (2031)'!H52</f>
        <v>10.429999999999993</v>
      </c>
      <c r="P18" s="176">
        <f>'VRZ BI (2031)'!I52</f>
        <v>9.6102305038608712E-2</v>
      </c>
      <c r="Q18" s="194">
        <f t="shared" si="0"/>
        <v>10.766035033831461</v>
      </c>
      <c r="R18" s="174">
        <f t="shared" si="1"/>
        <v>0.1280389700767004</v>
      </c>
      <c r="S18" s="186"/>
      <c r="T18" s="178"/>
      <c r="U18" s="178"/>
      <c r="V18" s="178"/>
      <c r="W18" s="178"/>
      <c r="X18" s="178"/>
      <c r="Y18" s="178"/>
      <c r="Z18" s="178"/>
    </row>
    <row r="19" spans="2:26" x14ac:dyDescent="0.25">
      <c r="B19" s="185"/>
      <c r="D19" s="171" t="str">
        <f>'VRZ BI (2027)'!D28</f>
        <v>Seasonal Residential (High)</v>
      </c>
      <c r="E19" s="196">
        <v>1500</v>
      </c>
      <c r="F19" s="197" t="s">
        <v>11</v>
      </c>
      <c r="G19" s="168">
        <f>'VRZ BI (2027)'!H53</f>
        <v>16.185758470488821</v>
      </c>
      <c r="H19" s="174">
        <f>'VRZ BI (2027)'!I53</f>
        <v>0.2485146394977556</v>
      </c>
      <c r="I19" s="165">
        <f>'VRZ BI (2028)'!H53</f>
        <v>12.774416698668489</v>
      </c>
      <c r="J19" s="176">
        <f>'VRZ BI (2028)'!I53</f>
        <v>0.15709644648158316</v>
      </c>
      <c r="K19" s="168">
        <f>'VRZ BI (2029)'!H53</f>
        <v>7.4499999999999886</v>
      </c>
      <c r="L19" s="174">
        <f>'VRZ BI (2029)'!I53</f>
        <v>7.9179361571027174E-2</v>
      </c>
      <c r="M19" s="165">
        <f>'VRZ BI (2030)'!H53</f>
        <v>6.9900000000000091</v>
      </c>
      <c r="N19" s="176">
        <f>'VRZ BI (2030)'!I53</f>
        <v>6.8839747305490306E-2</v>
      </c>
      <c r="O19" s="168">
        <f>'VRZ BI (2031)'!H53</f>
        <v>10.429999999999993</v>
      </c>
      <c r="P19" s="176">
        <f>'VRZ BI (2031)'!I53</f>
        <v>9.6102305038608712E-2</v>
      </c>
      <c r="Q19" s="194">
        <f t="shared" si="0"/>
        <v>10.766035033831461</v>
      </c>
      <c r="R19" s="174">
        <f t="shared" si="1"/>
        <v>0.1280389700767004</v>
      </c>
      <c r="S19" s="186"/>
      <c r="T19" s="178"/>
      <c r="U19" s="178"/>
      <c r="V19" s="178"/>
      <c r="W19" s="178"/>
      <c r="X19" s="178"/>
      <c r="Y19" s="178"/>
      <c r="Z19" s="178"/>
    </row>
    <row r="20" spans="2:26" x14ac:dyDescent="0.25">
      <c r="B20" s="185"/>
      <c r="D20" s="171" t="str">
        <f>'VRZ BI (2027)'!D29</f>
        <v>GS &lt; 50 (Low)</v>
      </c>
      <c r="E20" s="196">
        <v>1000</v>
      </c>
      <c r="F20" s="197" t="s">
        <v>11</v>
      </c>
      <c r="G20" s="168">
        <f>'VRZ BI (2027)'!H54</f>
        <v>11.62351835556715</v>
      </c>
      <c r="H20" s="174">
        <f>'VRZ BI (2027)'!I54</f>
        <v>0.2467314446097888</v>
      </c>
      <c r="I20" s="165">
        <f>'VRZ BI (2028)'!H54</f>
        <v>8.0169723923446057</v>
      </c>
      <c r="J20" s="176">
        <f>'VRZ BI (2028)'!I54</f>
        <v>0.13649739734321065</v>
      </c>
      <c r="K20" s="168">
        <f>'VRZ BI (2029)'!H54</f>
        <v>4.8400000000000034</v>
      </c>
      <c r="L20" s="174">
        <f>'VRZ BI (2029)'!I54</f>
        <v>7.2508830208883809E-2</v>
      </c>
      <c r="M20" s="165">
        <f>'VRZ BI (2030)'!H54</f>
        <v>4.4300000000000068</v>
      </c>
      <c r="N20" s="176">
        <f>'VRZ BI (2030)'!I54</f>
        <v>6.1879726674861864E-2</v>
      </c>
      <c r="O20" s="168">
        <f>'VRZ BI (2031)'!H54</f>
        <v>6.6099999999999852</v>
      </c>
      <c r="P20" s="176">
        <f>'VRZ BI (2031)'!I54</f>
        <v>8.6950241112216942E-2</v>
      </c>
      <c r="Q20" s="194">
        <f t="shared" si="0"/>
        <v>7.1040981495823505</v>
      </c>
      <c r="R20" s="174">
        <f t="shared" si="1"/>
        <v>0.11893651207657241</v>
      </c>
      <c r="S20" s="186"/>
      <c r="T20" s="178"/>
      <c r="U20" s="178"/>
      <c r="V20" s="178"/>
      <c r="W20" s="178"/>
      <c r="X20" s="178"/>
      <c r="Y20" s="178"/>
      <c r="Z20" s="178"/>
    </row>
    <row r="21" spans="2:26" ht="15.75" thickBot="1" x14ac:dyDescent="0.3">
      <c r="B21" s="185"/>
      <c r="D21" s="172" t="str">
        <f>'VRZ BI (2027)'!D30</f>
        <v>GS &lt; 50 (High)</v>
      </c>
      <c r="E21" s="199">
        <v>5000</v>
      </c>
      <c r="F21" s="200" t="s">
        <v>11</v>
      </c>
      <c r="G21" s="169">
        <f>'VRZ BI (2027)'!H55</f>
        <v>38.117591777835742</v>
      </c>
      <c r="H21" s="175">
        <f>'VRZ BI (2027)'!I55</f>
        <v>0.26709825364610573</v>
      </c>
      <c r="I21" s="173">
        <f>'VRZ BI (2028)'!H55</f>
        <v>32.404861961723014</v>
      </c>
      <c r="J21" s="177">
        <f>'VRZ BI (2028)'!I55</f>
        <v>0.17920308313089486</v>
      </c>
      <c r="K21" s="169">
        <f>'VRZ BI (2029)'!H55</f>
        <v>15.640000000000015</v>
      </c>
      <c r="L21" s="175">
        <f>'VRZ BI (2029)'!I55</f>
        <v>7.3347183909925118E-2</v>
      </c>
      <c r="M21" s="173">
        <f>'VRZ BI (2030)'!H55</f>
        <v>14.430000000000035</v>
      </c>
      <c r="N21" s="177">
        <f>'VRZ BI (2030)'!I55</f>
        <v>6.3048216437703739E-2</v>
      </c>
      <c r="O21" s="169">
        <f>'VRZ BI (2031)'!H55</f>
        <v>21.009999999999962</v>
      </c>
      <c r="P21" s="177">
        <f>'VRZ BI (2031)'!I55</f>
        <v>8.6353424213674201E-2</v>
      </c>
      <c r="Q21" s="195">
        <f t="shared" si="0"/>
        <v>24.320490747911755</v>
      </c>
      <c r="R21" s="175">
        <f t="shared" si="1"/>
        <v>0.13118241230649352</v>
      </c>
      <c r="S21" s="186"/>
      <c r="T21" s="178"/>
      <c r="U21" s="178"/>
      <c r="V21" s="178"/>
      <c r="W21" s="178"/>
      <c r="X21" s="178"/>
      <c r="Y21" s="178"/>
      <c r="Z21" s="178"/>
    </row>
    <row r="22" spans="2:26" ht="15" customHeight="1" thickBot="1" x14ac:dyDescent="0.3">
      <c r="B22" s="185"/>
      <c r="F22" s="162"/>
      <c r="S22" s="186"/>
      <c r="T22" s="178"/>
      <c r="U22" s="178"/>
      <c r="V22" s="178"/>
      <c r="W22" s="178"/>
      <c r="X22" s="178"/>
      <c r="Y22" s="178"/>
      <c r="Z22" s="178"/>
    </row>
    <row r="23" spans="2:26" x14ac:dyDescent="0.25">
      <c r="B23" s="185"/>
      <c r="D23" s="209" t="s">
        <v>106</v>
      </c>
      <c r="E23" s="205" t="s">
        <v>44</v>
      </c>
      <c r="F23" s="207" t="s">
        <v>104</v>
      </c>
      <c r="G23" s="218">
        <v>2027</v>
      </c>
      <c r="H23" s="219"/>
      <c r="I23" s="216">
        <v>2028</v>
      </c>
      <c r="J23" s="217"/>
      <c r="K23" s="218">
        <v>2029</v>
      </c>
      <c r="L23" s="217"/>
      <c r="M23" s="218">
        <v>2030</v>
      </c>
      <c r="N23" s="219"/>
      <c r="O23" s="216">
        <v>2031</v>
      </c>
      <c r="P23" s="219"/>
      <c r="Q23" s="214" t="s">
        <v>103</v>
      </c>
      <c r="R23" s="215"/>
      <c r="S23" s="186"/>
      <c r="U23" s="178"/>
      <c r="V23" s="178"/>
      <c r="W23" s="178"/>
      <c r="X23" s="178"/>
      <c r="Y23" s="178"/>
      <c r="Z23" s="178"/>
    </row>
    <row r="24" spans="2:26" x14ac:dyDescent="0.25">
      <c r="B24" s="185"/>
      <c r="D24" s="210"/>
      <c r="E24" s="206"/>
      <c r="F24" s="208"/>
      <c r="G24" s="166" t="s">
        <v>32</v>
      </c>
      <c r="H24" s="167" t="s">
        <v>33</v>
      </c>
      <c r="I24" s="164" t="s">
        <v>32</v>
      </c>
      <c r="J24" s="170" t="s">
        <v>33</v>
      </c>
      <c r="K24" s="166" t="s">
        <v>32</v>
      </c>
      <c r="L24" s="170" t="s">
        <v>33</v>
      </c>
      <c r="M24" s="166" t="s">
        <v>32</v>
      </c>
      <c r="N24" s="167" t="s">
        <v>33</v>
      </c>
      <c r="O24" s="164" t="s">
        <v>32</v>
      </c>
      <c r="P24" s="167" t="s">
        <v>33</v>
      </c>
      <c r="Q24" s="166" t="s">
        <v>32</v>
      </c>
      <c r="R24" s="167" t="s">
        <v>33</v>
      </c>
      <c r="S24" s="186"/>
      <c r="U24" s="178"/>
      <c r="V24" s="178"/>
      <c r="W24" s="178"/>
      <c r="X24" s="178"/>
      <c r="Y24" s="178"/>
      <c r="Z24" s="178"/>
    </row>
    <row r="25" spans="2:26" x14ac:dyDescent="0.25">
      <c r="B25" s="185"/>
      <c r="D25" s="171" t="str">
        <f>'WRZ BI (2027)'!D16</f>
        <v>Residential</v>
      </c>
      <c r="E25" s="196">
        <v>750</v>
      </c>
      <c r="F25" s="197" t="s">
        <v>11</v>
      </c>
      <c r="G25" s="168">
        <f>'WRZ BI (2027)'!H41</f>
        <v>6.4162000904585597</v>
      </c>
      <c r="H25" s="174">
        <f>'WRZ BI (2027)'!I41</f>
        <v>0.16268255807450707</v>
      </c>
      <c r="I25" s="165">
        <f>'WRZ BI (2028)'!H41</f>
        <v>5.920331602025783</v>
      </c>
      <c r="J25" s="176">
        <f>'WRZ BI (2028)'!I41</f>
        <v>0.1291064586761877</v>
      </c>
      <c r="K25" s="168">
        <f>'WRZ BI (2029)'!H41</f>
        <v>3.1200000000000045</v>
      </c>
      <c r="L25" s="176">
        <f>'WRZ BI (2029)'!I41</f>
        <v>6.0258960923272695E-2</v>
      </c>
      <c r="M25" s="168">
        <f>'WRZ BI (2030)'!H41</f>
        <v>2.7299999999999969</v>
      </c>
      <c r="N25" s="174">
        <f>'WRZ BI (2030)'!I41</f>
        <v>4.972991764384542E-2</v>
      </c>
      <c r="O25" s="165">
        <f>'WRZ BI (2031)'!H41</f>
        <v>4.4799999999999969</v>
      </c>
      <c r="P25" s="174">
        <f>'WRZ BI (2031)'!I41</f>
        <v>7.7741968298680006E-2</v>
      </c>
      <c r="Q25" s="194">
        <f>AVERAGE(G25,I25,K25,M25,O25)</f>
        <v>4.5333063384968684</v>
      </c>
      <c r="R25" s="174">
        <f>GEOMEAN(1+H25,1+J25,1+L25,1+N25,1+P25)-1</f>
        <v>9.5065443002238181E-2</v>
      </c>
      <c r="S25" s="186"/>
      <c r="U25" s="178"/>
      <c r="V25" s="178"/>
      <c r="W25" s="178"/>
      <c r="X25" s="178"/>
      <c r="Y25" s="178"/>
      <c r="Z25" s="178"/>
    </row>
    <row r="26" spans="2:26" x14ac:dyDescent="0.25">
      <c r="B26" s="185"/>
      <c r="D26" s="171" t="str">
        <f>'WRZ BI (2027)'!D17</f>
        <v>GS &lt;50</v>
      </c>
      <c r="E26" s="196">
        <v>2000</v>
      </c>
      <c r="F26" s="197" t="s">
        <v>11</v>
      </c>
      <c r="G26" s="168">
        <f>'WRZ BI (2027)'!H42</f>
        <v>7.2109764299447505</v>
      </c>
      <c r="H26" s="174">
        <f>'WRZ BI (2027)'!I42</f>
        <v>8.6868767979095901E-2</v>
      </c>
      <c r="I26" s="165">
        <f>'WRZ BI (2028)'!H42</f>
        <v>12.776513518561046</v>
      </c>
      <c r="J26" s="176">
        <f>'WRZ BI (2028)'!I42</f>
        <v>0.14161355844426957</v>
      </c>
      <c r="K26" s="168">
        <f>'WRZ BI (2029)'!H42</f>
        <v>7.5400000000000063</v>
      </c>
      <c r="L26" s="176">
        <f>'WRZ BI (2029)'!I42</f>
        <v>7.3205667475679984E-2</v>
      </c>
      <c r="M26" s="168">
        <f>'WRZ BI (2030)'!H42</f>
        <v>6.9300000000000068</v>
      </c>
      <c r="N26" s="174">
        <f>'WRZ BI (2030)'!I42</f>
        <v>6.2693661700011172E-2</v>
      </c>
      <c r="O26" s="165">
        <f>'WRZ BI (2031)'!H42</f>
        <v>10.210000000000008</v>
      </c>
      <c r="P26" s="174">
        <f>'WRZ BI (2031)'!I42</f>
        <v>8.6917665513034828E-2</v>
      </c>
      <c r="Q26" s="194">
        <f t="shared" ref="Q26:Q27" si="2">AVERAGE(G26,I26,K26,M26,O26)</f>
        <v>8.9334979897011628</v>
      </c>
      <c r="R26" s="174">
        <f t="shared" ref="R26:R27" si="3">GEOMEAN(1+H26,1+J26,1+L26,1+N26,1+P26)-1</f>
        <v>8.9925427129780244E-2</v>
      </c>
      <c r="S26" s="186"/>
      <c r="U26" s="178"/>
      <c r="V26" s="178"/>
      <c r="W26" s="178"/>
      <c r="X26" s="178"/>
      <c r="Y26" s="178"/>
      <c r="Z26" s="178"/>
    </row>
    <row r="27" spans="2:26" x14ac:dyDescent="0.25">
      <c r="B27" s="185"/>
      <c r="D27" s="171" t="str">
        <f>'WRZ BI (2027)'!D18</f>
        <v>GS 50 - 2,999 kW</v>
      </c>
      <c r="E27" s="196">
        <v>175</v>
      </c>
      <c r="F27" s="197" t="s">
        <v>16</v>
      </c>
      <c r="G27" s="168">
        <f>'WRZ BI (2027)'!H43</f>
        <v>66.94640790958897</v>
      </c>
      <c r="H27" s="174">
        <f>'WRZ BI (2027)'!I43</f>
        <v>5.6030772889182817E-2</v>
      </c>
      <c r="I27" s="165">
        <f>'WRZ BI (2028)'!H43</f>
        <v>136.78558413312817</v>
      </c>
      <c r="J27" s="176">
        <f>'WRZ BI (2028)'!I43</f>
        <v>0.10840843861261089</v>
      </c>
      <c r="K27" s="168">
        <f>'WRZ BI (2029)'!H43</f>
        <v>84.292499999999791</v>
      </c>
      <c r="L27" s="176">
        <f>'WRZ BI (2029)'!I43</f>
        <v>6.0271482102208236E-2</v>
      </c>
      <c r="M27" s="168">
        <f>'WRZ BI (2030)'!H43</f>
        <v>84.222500000000082</v>
      </c>
      <c r="N27" s="174">
        <f>'WRZ BI (2030)'!I43</f>
        <v>5.6798123095560121E-2</v>
      </c>
      <c r="O27" s="165">
        <f>'WRZ BI (2031)'!H43</f>
        <v>124.21249999999986</v>
      </c>
      <c r="P27" s="174">
        <f>'WRZ BI (2031)'!I43</f>
        <v>7.9264573214544484E-2</v>
      </c>
      <c r="Q27" s="194">
        <f t="shared" si="2"/>
        <v>99.291898408543375</v>
      </c>
      <c r="R27" s="174">
        <f t="shared" si="3"/>
        <v>7.1970136016776598E-2</v>
      </c>
      <c r="S27" s="186"/>
      <c r="U27" s="178"/>
      <c r="V27" s="178"/>
      <c r="W27" s="178"/>
      <c r="X27" s="178"/>
      <c r="Y27" s="178"/>
      <c r="Z27" s="178"/>
    </row>
    <row r="28" spans="2:26" x14ac:dyDescent="0.25">
      <c r="B28" s="185"/>
      <c r="C28" s="179" t="s">
        <v>100</v>
      </c>
      <c r="D28" s="171" t="str">
        <f>'WRZ BI (2027)'!D19</f>
        <v>GS 3,000 - 4,999 kW</v>
      </c>
      <c r="E28" s="196">
        <v>4000</v>
      </c>
      <c r="F28" s="197" t="s">
        <v>105</v>
      </c>
      <c r="G28" s="168">
        <f>'WRZ BI (2027)'!H44</f>
        <v>3745.6473022945211</v>
      </c>
      <c r="H28" s="174">
        <f>'WRZ BI (2027)'!I44</f>
        <v>0.17220472234290912</v>
      </c>
      <c r="I28" s="165">
        <f>'WRZ BI (2028)'!H44</f>
        <v>29.262195175902889</v>
      </c>
      <c r="J28" s="176">
        <f>'WRZ BI (2028)'!I44</f>
        <v>1.1476821101335621E-3</v>
      </c>
      <c r="K28" s="168">
        <f>'WRZ BI (2029)'!H44</f>
        <v>315.2200000000048</v>
      </c>
      <c r="L28" s="176">
        <f>'WRZ BI (2029)'!I44</f>
        <v>1.2348958405053099E-2</v>
      </c>
      <c r="M28" s="168">
        <f>'WRZ BI (2030)'!H44</f>
        <v>789.36999999999534</v>
      </c>
      <c r="N28" s="174">
        <f>'WRZ BI (2030)'!I44</f>
        <v>3.0546885691746791E-2</v>
      </c>
      <c r="O28" s="165">
        <f>'WRZ BI (2031)'!H44</f>
        <v>1385.630000000001</v>
      </c>
      <c r="P28" s="174">
        <f>'WRZ BI (2031)'!I44</f>
        <v>5.2031439967711555E-2</v>
      </c>
      <c r="Q28" s="194">
        <f t="shared" ref="Q28:Q35" si="4">AVERAGE(G28,I28,K28,M28,O28)</f>
        <v>1253.025899494085</v>
      </c>
      <c r="R28" s="174">
        <f t="shared" ref="R28:R35" si="5">GEOMEAN(1+H28,1+J28,1+L28,1+N28,1+P28)-1</f>
        <v>5.1927152824451372E-2</v>
      </c>
      <c r="S28" s="186"/>
      <c r="U28" s="178"/>
      <c r="V28" s="178"/>
      <c r="W28" s="178"/>
      <c r="X28" s="178"/>
      <c r="Y28" s="178"/>
      <c r="Z28" s="178"/>
    </row>
    <row r="29" spans="2:26" x14ac:dyDescent="0.25">
      <c r="B29" s="185"/>
      <c r="C29" s="179" t="s">
        <v>99</v>
      </c>
      <c r="D29" s="171" t="str">
        <f>'WRZ BI (2027)'!D20</f>
        <v>Unmetered Scattered Load</v>
      </c>
      <c r="E29" s="196">
        <v>450</v>
      </c>
      <c r="F29" s="197" t="s">
        <v>11</v>
      </c>
      <c r="G29" s="168">
        <f>'WRZ BI (2027)'!H45</f>
        <v>-5.804257377453947</v>
      </c>
      <c r="H29" s="174">
        <f>'WRZ BI (2027)'!I45</f>
        <v>-0.19480642313992103</v>
      </c>
      <c r="I29" s="165">
        <f>'WRZ BI (2028)'!H45</f>
        <v>4.5793494322840118</v>
      </c>
      <c r="J29" s="176">
        <f>'WRZ BI (2028)'!I45</f>
        <v>0.19087985329726409</v>
      </c>
      <c r="K29" s="168">
        <f>'WRZ BI (2029)'!H45</f>
        <v>2.230000000000004</v>
      </c>
      <c r="L29" s="176">
        <f>'WRZ BI (2029)'!I45</f>
        <v>7.8053651200014229E-2</v>
      </c>
      <c r="M29" s="168">
        <f>'WRZ BI (2030)'!H45</f>
        <v>2.1449999999999925</v>
      </c>
      <c r="N29" s="174">
        <f>'WRZ BI (2030)'!I45</f>
        <v>6.9642648995382264E-2</v>
      </c>
      <c r="O29" s="165">
        <f>'WRZ BI (2031)'!H45</f>
        <v>3.1950000000000003</v>
      </c>
      <c r="P29" s="174">
        <f>'WRZ BI (2031)'!I45</f>
        <v>9.6979543862940373E-2</v>
      </c>
      <c r="Q29" s="194">
        <f t="shared" si="4"/>
        <v>1.2690184109660123</v>
      </c>
      <c r="R29" s="174">
        <f t="shared" si="5"/>
        <v>3.9367596206844935E-2</v>
      </c>
      <c r="S29" s="186"/>
      <c r="U29" s="178"/>
      <c r="V29" s="178"/>
      <c r="W29" s="178"/>
      <c r="X29" s="178"/>
      <c r="Y29" s="178"/>
      <c r="Z29" s="178"/>
    </row>
    <row r="30" spans="2:26" x14ac:dyDescent="0.25">
      <c r="B30" s="185"/>
      <c r="D30" s="171" t="str">
        <f>'WRZ BI (2027)'!D21</f>
        <v>Sentinel</v>
      </c>
      <c r="E30" s="198">
        <v>0.2</v>
      </c>
      <c r="F30" s="197" t="s">
        <v>16</v>
      </c>
      <c r="G30" s="168">
        <f>'WRZ BI (2027)'!H46</f>
        <v>2.1223406253606392</v>
      </c>
      <c r="H30" s="174">
        <f>'WRZ BI (2027)'!I46</f>
        <v>0.21985512043067273</v>
      </c>
      <c r="I30" s="165">
        <f>'WRZ BI (2028)'!H46</f>
        <v>2.0928714939884614</v>
      </c>
      <c r="J30" s="176">
        <f>'WRZ BI (2028)'!I46</f>
        <v>0.17772798074376706</v>
      </c>
      <c r="K30" s="168">
        <f>'WRZ BI (2029)'!H46</f>
        <v>1.3281799999999997</v>
      </c>
      <c r="L30" s="176">
        <f>'WRZ BI (2029)'!I46</f>
        <v>9.5769051678143174E-2</v>
      </c>
      <c r="M30" s="168">
        <f>'WRZ BI (2030)'!H46</f>
        <v>1.2722000000000033</v>
      </c>
      <c r="N30" s="174">
        <f>'WRZ BI (2030)'!I46</f>
        <v>8.3715256392198983E-2</v>
      </c>
      <c r="O30" s="165">
        <f>'WRZ BI (2031)'!H46</f>
        <v>1.5886199999999988</v>
      </c>
      <c r="P30" s="174">
        <f>'WRZ BI (2031)'!I46</f>
        <v>9.646151063452027E-2</v>
      </c>
      <c r="Q30" s="194">
        <f t="shared" si="4"/>
        <v>1.6808424238698205</v>
      </c>
      <c r="R30" s="174">
        <f t="shared" si="5"/>
        <v>0.1334338301745257</v>
      </c>
      <c r="S30" s="186"/>
      <c r="U30" s="178"/>
      <c r="V30" s="178"/>
      <c r="W30" s="178"/>
      <c r="X30" s="178"/>
      <c r="Y30" s="178"/>
      <c r="Z30" s="178"/>
    </row>
    <row r="31" spans="2:26" x14ac:dyDescent="0.25">
      <c r="B31" s="185"/>
      <c r="D31" s="171" t="str">
        <f>'WRZ BI (2027)'!D22</f>
        <v>Street Light</v>
      </c>
      <c r="E31" s="196">
        <v>863.33336806145189</v>
      </c>
      <c r="F31" s="197" t="s">
        <v>105</v>
      </c>
      <c r="G31" s="168">
        <f>'WRZ BI (2027)'!H47</f>
        <v>-36365.28303784196</v>
      </c>
      <c r="H31" s="174">
        <f>'WRZ BI (2027)'!I47</f>
        <v>-0.68763503692736971</v>
      </c>
      <c r="I31" s="165">
        <f>'WRZ BI (2028)'!H47</f>
        <v>5077.0540206518235</v>
      </c>
      <c r="J31" s="176">
        <f>'WRZ BI (2028)'!I47</f>
        <v>0.30734099630328343</v>
      </c>
      <c r="K31" s="168">
        <f>'WRZ BI (2029)'!H47</f>
        <v>1295.1270126375603</v>
      </c>
      <c r="L31" s="176">
        <f>'WRZ BI (2029)'!I47</f>
        <v>5.9969743565398782E-2</v>
      </c>
      <c r="M31" s="168">
        <f>'WRZ BI (2030)'!H47</f>
        <v>1138.146344588713</v>
      </c>
      <c r="N31" s="174">
        <f>'WRZ BI (2030)'!I47</f>
        <v>4.97192386168442E-2</v>
      </c>
      <c r="O31" s="165">
        <f>'WRZ BI (2031)'!H47</f>
        <v>1791.7100178155233</v>
      </c>
      <c r="P31" s="174">
        <f>'WRZ BI (2031)'!I47</f>
        <v>7.4562579944348506E-2</v>
      </c>
      <c r="Q31" s="194">
        <f t="shared" si="4"/>
        <v>-5412.6491284296681</v>
      </c>
      <c r="R31" s="174">
        <f t="shared" si="5"/>
        <v>-0.13357713147646066</v>
      </c>
      <c r="S31" s="186"/>
      <c r="U31" s="178"/>
      <c r="V31" s="178"/>
      <c r="W31" s="178"/>
      <c r="X31" s="178"/>
      <c r="Y31" s="178"/>
      <c r="Z31" s="178"/>
    </row>
    <row r="32" spans="2:26" x14ac:dyDescent="0.25">
      <c r="B32" s="185"/>
      <c r="D32" s="171" t="str">
        <f>'WRZ BI (2027)'!D23</f>
        <v>Residential (Low)</v>
      </c>
      <c r="E32" s="196">
        <v>325</v>
      </c>
      <c r="F32" s="197" t="s">
        <v>11</v>
      </c>
      <c r="G32" s="168">
        <f>'WRZ BI (2027)'!H48</f>
        <v>6.4162000904585597</v>
      </c>
      <c r="H32" s="174">
        <f>'WRZ BI (2027)'!I48</f>
        <v>0.16268255807450707</v>
      </c>
      <c r="I32" s="165">
        <f>'WRZ BI (2028)'!H48</f>
        <v>5.920331602025783</v>
      </c>
      <c r="J32" s="176">
        <f>'WRZ BI (2028)'!I48</f>
        <v>0.1291064586761877</v>
      </c>
      <c r="K32" s="168">
        <f>'WRZ BI (2029)'!H48</f>
        <v>3.1200000000000045</v>
      </c>
      <c r="L32" s="176">
        <f>'WRZ BI (2029)'!I48</f>
        <v>6.0258960923272695E-2</v>
      </c>
      <c r="M32" s="168">
        <f>'WRZ BI (2030)'!H48</f>
        <v>2.7299999999999969</v>
      </c>
      <c r="N32" s="174">
        <f>'WRZ BI (2030)'!I48</f>
        <v>4.972991764384542E-2</v>
      </c>
      <c r="O32" s="165">
        <f>'WRZ BI (2031)'!H48</f>
        <v>4.4799999999999969</v>
      </c>
      <c r="P32" s="174">
        <f>'WRZ BI (2031)'!I48</f>
        <v>7.7741968298680006E-2</v>
      </c>
      <c r="Q32" s="194">
        <f t="shared" si="4"/>
        <v>4.5333063384968684</v>
      </c>
      <c r="R32" s="174">
        <f t="shared" si="5"/>
        <v>9.5065443002238181E-2</v>
      </c>
      <c r="S32" s="186"/>
      <c r="U32" s="178"/>
      <c r="V32" s="178"/>
      <c r="W32" s="178"/>
      <c r="X32" s="178"/>
      <c r="Y32" s="178"/>
      <c r="Z32" s="178"/>
    </row>
    <row r="33" spans="2:26" x14ac:dyDescent="0.25">
      <c r="B33" s="185"/>
      <c r="D33" s="171" t="str">
        <f>'WRZ BI (2027)'!D24</f>
        <v>Residential (High)</v>
      </c>
      <c r="E33" s="196">
        <v>1500</v>
      </c>
      <c r="F33" s="197" t="s">
        <v>11</v>
      </c>
      <c r="G33" s="168">
        <f>'WRZ BI (2027)'!H49</f>
        <v>6.4162000904585597</v>
      </c>
      <c r="H33" s="174">
        <f>'WRZ BI (2027)'!I49</f>
        <v>0.16268255807450707</v>
      </c>
      <c r="I33" s="165">
        <f>'WRZ BI (2028)'!H49</f>
        <v>5.920331602025783</v>
      </c>
      <c r="J33" s="176">
        <f>'WRZ BI (2028)'!I49</f>
        <v>0.1291064586761877</v>
      </c>
      <c r="K33" s="168">
        <f>'WRZ BI (2029)'!H49</f>
        <v>3.1200000000000045</v>
      </c>
      <c r="L33" s="176">
        <f>'WRZ BI (2029)'!I49</f>
        <v>6.0258960923272695E-2</v>
      </c>
      <c r="M33" s="168">
        <f>'WRZ BI (2030)'!H49</f>
        <v>2.7299999999999969</v>
      </c>
      <c r="N33" s="174">
        <f>'WRZ BI (2030)'!I49</f>
        <v>4.972991764384542E-2</v>
      </c>
      <c r="O33" s="165">
        <f>'WRZ BI (2031)'!H49</f>
        <v>4.4799999999999969</v>
      </c>
      <c r="P33" s="174">
        <f>'WRZ BI (2031)'!I49</f>
        <v>7.7741968298680006E-2</v>
      </c>
      <c r="Q33" s="194">
        <f t="shared" si="4"/>
        <v>4.5333063384968684</v>
      </c>
      <c r="R33" s="174">
        <f t="shared" si="5"/>
        <v>9.5065443002238181E-2</v>
      </c>
      <c r="S33" s="186"/>
      <c r="U33" s="178"/>
      <c r="V33" s="178"/>
      <c r="W33" s="178"/>
      <c r="X33" s="178"/>
      <c r="Y33" s="178"/>
      <c r="Z33" s="178"/>
    </row>
    <row r="34" spans="2:26" x14ac:dyDescent="0.25">
      <c r="B34" s="185"/>
      <c r="D34" s="171" t="str">
        <f>'WRZ BI (2027)'!D25</f>
        <v>GS &lt; 50 (Low)</v>
      </c>
      <c r="E34" s="196">
        <v>1000</v>
      </c>
      <c r="F34" s="197" t="s">
        <v>11</v>
      </c>
      <c r="G34" s="168">
        <f>'WRZ BI (2027)'!H50</f>
        <v>1.1054882149723824</v>
      </c>
      <c r="H34" s="174">
        <f>'WRZ BI (2027)'!I50</f>
        <v>1.9024061520777534E-2</v>
      </c>
      <c r="I34" s="165">
        <f>'WRZ BI (2028)'!H50</f>
        <v>7.3482567592805239</v>
      </c>
      <c r="J34" s="176">
        <f>'WRZ BI (2028)'!I50</f>
        <v>0.12409349278019716</v>
      </c>
      <c r="K34" s="168">
        <f>'WRZ BI (2029)'!H50</f>
        <v>4.8400000000000034</v>
      </c>
      <c r="L34" s="176">
        <f>'WRZ BI (2029)'!I50</f>
        <v>7.2712255025196265E-2</v>
      </c>
      <c r="M34" s="168">
        <f>'WRZ BI (2030)'!H50</f>
        <v>4.4300000000000068</v>
      </c>
      <c r="N34" s="174">
        <f>'WRZ BI (2030)'!I50</f>
        <v>6.2041563808696548E-2</v>
      </c>
      <c r="O34" s="165">
        <f>'WRZ BI (2031)'!H50</f>
        <v>6.6099999999999852</v>
      </c>
      <c r="P34" s="174">
        <f>'WRZ BI (2031)'!I50</f>
        <v>8.7164362016463964E-2</v>
      </c>
      <c r="Q34" s="194">
        <f t="shared" si="4"/>
        <v>4.86674899485058</v>
      </c>
      <c r="R34" s="174">
        <f t="shared" si="5"/>
        <v>7.2460652084243682E-2</v>
      </c>
      <c r="S34" s="186"/>
      <c r="U34" s="178"/>
      <c r="V34" s="178"/>
      <c r="W34" s="178"/>
      <c r="X34" s="178"/>
      <c r="Y34" s="178"/>
      <c r="Z34" s="178"/>
    </row>
    <row r="35" spans="2:26" ht="15.75" thickBot="1" x14ac:dyDescent="0.3">
      <c r="B35" s="185"/>
      <c r="D35" s="172" t="str">
        <f>'WRZ BI (2027)'!D26</f>
        <v>GS &lt; 50 (High)</v>
      </c>
      <c r="E35" s="199">
        <v>5000</v>
      </c>
      <c r="F35" s="200" t="s">
        <v>11</v>
      </c>
      <c r="G35" s="169">
        <f>'WRZ BI (2027)'!H51</f>
        <v>25.527441074861827</v>
      </c>
      <c r="H35" s="175">
        <f>'WRZ BI (2027)'!I51</f>
        <v>0.16186317338698766</v>
      </c>
      <c r="I35" s="173">
        <f>'WRZ BI (2028)'!H51</f>
        <v>29.061283796402648</v>
      </c>
      <c r="J35" s="177">
        <f>'WRZ BI (2028)'!I51</f>
        <v>0.15859904845827677</v>
      </c>
      <c r="K35" s="169">
        <f>'WRZ BI (2029)'!H51</f>
        <v>15.640000000000015</v>
      </c>
      <c r="L35" s="177">
        <f>'WRZ BI (2029)'!I51</f>
        <v>7.3669778325253399E-2</v>
      </c>
      <c r="M35" s="169">
        <f>'WRZ BI (2030)'!H51</f>
        <v>14.430000000000035</v>
      </c>
      <c r="N35" s="175">
        <f>'WRZ BI (2030)'!I51</f>
        <v>6.3306487338427586E-2</v>
      </c>
      <c r="O35" s="173">
        <f>'WRZ BI (2031)'!H51</f>
        <v>21.009999999999934</v>
      </c>
      <c r="P35" s="175">
        <f>'WRZ BI (2031)'!I51</f>
        <v>8.66861019760677E-2</v>
      </c>
      <c r="Q35" s="195">
        <f t="shared" si="4"/>
        <v>21.133744974252892</v>
      </c>
      <c r="R35" s="175">
        <f t="shared" si="5"/>
        <v>0.10801156087522346</v>
      </c>
      <c r="S35" s="186"/>
      <c r="U35" s="178"/>
      <c r="V35" s="178"/>
      <c r="W35" s="178"/>
      <c r="X35" s="178"/>
      <c r="Y35" s="178"/>
      <c r="Z35" s="178"/>
    </row>
    <row r="36" spans="2:26" ht="15.75" thickBot="1" x14ac:dyDescent="0.3">
      <c r="B36" s="187"/>
      <c r="C36" s="188"/>
      <c r="D36" s="189"/>
      <c r="E36" s="189"/>
      <c r="F36" s="189"/>
      <c r="G36" s="190"/>
      <c r="H36" s="191"/>
      <c r="I36" s="189"/>
      <c r="J36" s="191"/>
      <c r="K36" s="189"/>
      <c r="L36" s="191"/>
      <c r="M36" s="189"/>
      <c r="N36" s="191"/>
      <c r="O36" s="189"/>
      <c r="P36" s="191"/>
      <c r="Q36" s="191"/>
      <c r="R36" s="191"/>
      <c r="S36" s="192"/>
      <c r="U36" s="178"/>
      <c r="V36" s="178"/>
      <c r="W36" s="178"/>
      <c r="X36" s="178"/>
      <c r="Y36" s="178"/>
      <c r="Z36" s="178"/>
    </row>
    <row r="37" spans="2:26" x14ac:dyDescent="0.25">
      <c r="G37" s="163"/>
      <c r="U37" s="178"/>
      <c r="V37" s="178"/>
      <c r="W37" s="178"/>
      <c r="X37" s="178"/>
      <c r="Y37" s="178"/>
      <c r="Z37" s="178"/>
    </row>
    <row r="38" spans="2:26" ht="15.75" thickBot="1" x14ac:dyDescent="0.3">
      <c r="G38" s="163"/>
      <c r="U38" s="178"/>
      <c r="V38" s="178"/>
      <c r="W38" s="178"/>
      <c r="X38" s="178"/>
      <c r="Y38" s="178"/>
      <c r="Z38" s="178"/>
    </row>
    <row r="39" spans="2:26" x14ac:dyDescent="0.25">
      <c r="B39" s="180"/>
      <c r="C39" s="181"/>
      <c r="D39" s="182"/>
      <c r="E39" s="182"/>
      <c r="F39" s="182"/>
      <c r="G39" s="193"/>
      <c r="H39" s="183"/>
      <c r="I39" s="182"/>
      <c r="J39" s="183"/>
      <c r="K39" s="182"/>
      <c r="L39" s="183"/>
      <c r="M39" s="182"/>
      <c r="N39" s="183"/>
      <c r="O39" s="182"/>
      <c r="P39" s="183"/>
      <c r="Q39" s="183"/>
      <c r="R39" s="183"/>
      <c r="S39" s="184"/>
      <c r="U39" s="178"/>
      <c r="V39" s="178"/>
      <c r="W39" s="178"/>
      <c r="X39" s="178"/>
      <c r="Y39" s="178"/>
      <c r="Z39" s="178"/>
    </row>
    <row r="40" spans="2:26" ht="14.45" customHeight="1" x14ac:dyDescent="0.25">
      <c r="B40" s="211" t="s">
        <v>102</v>
      </c>
      <c r="C40" s="212"/>
      <c r="D40" s="212"/>
      <c r="E40" s="212"/>
      <c r="F40" s="212"/>
      <c r="G40" s="212"/>
      <c r="H40" s="212"/>
      <c r="I40" s="212"/>
      <c r="J40" s="212"/>
      <c r="K40" s="212"/>
      <c r="L40" s="212"/>
      <c r="M40" s="212"/>
      <c r="N40" s="212"/>
      <c r="O40" s="212"/>
      <c r="P40" s="212"/>
      <c r="Q40" s="212"/>
      <c r="R40" s="212"/>
      <c r="S40" s="213"/>
      <c r="U40" s="178"/>
      <c r="V40" s="178"/>
      <c r="W40" s="178"/>
      <c r="X40" s="178"/>
      <c r="Y40" s="178"/>
      <c r="Z40" s="178"/>
    </row>
    <row r="41" spans="2:26" ht="15.75" thickBot="1" x14ac:dyDescent="0.3">
      <c r="B41" s="185"/>
      <c r="S41" s="186"/>
      <c r="U41" s="178"/>
      <c r="V41" s="178"/>
      <c r="W41" s="178"/>
      <c r="X41" s="178"/>
      <c r="Y41" s="178"/>
      <c r="Z41" s="178"/>
    </row>
    <row r="42" spans="2:26" x14ac:dyDescent="0.25">
      <c r="B42" s="185"/>
      <c r="D42" s="209" t="s">
        <v>106</v>
      </c>
      <c r="E42" s="205" t="s">
        <v>44</v>
      </c>
      <c r="F42" s="207" t="s">
        <v>104</v>
      </c>
      <c r="G42" s="218">
        <v>2027</v>
      </c>
      <c r="H42" s="219"/>
      <c r="I42" s="216">
        <v>2028</v>
      </c>
      <c r="J42" s="217"/>
      <c r="K42" s="218">
        <v>2029</v>
      </c>
      <c r="L42" s="219"/>
      <c r="M42" s="216">
        <v>2030</v>
      </c>
      <c r="N42" s="217"/>
      <c r="O42" s="218">
        <v>2031</v>
      </c>
      <c r="P42" s="219"/>
      <c r="Q42" s="214" t="s">
        <v>103</v>
      </c>
      <c r="R42" s="215"/>
      <c r="S42" s="186"/>
      <c r="U42" s="178"/>
      <c r="V42" s="178"/>
      <c r="W42" s="178"/>
      <c r="X42" s="178"/>
      <c r="Y42" s="178"/>
      <c r="Z42" s="178"/>
    </row>
    <row r="43" spans="2:26" x14ac:dyDescent="0.25">
      <c r="B43" s="185"/>
      <c r="D43" s="210"/>
      <c r="E43" s="206"/>
      <c r="F43" s="208"/>
      <c r="G43" s="166" t="s">
        <v>32</v>
      </c>
      <c r="H43" s="167" t="s">
        <v>33</v>
      </c>
      <c r="I43" s="164" t="s">
        <v>32</v>
      </c>
      <c r="J43" s="170" t="s">
        <v>33</v>
      </c>
      <c r="K43" s="166" t="s">
        <v>32</v>
      </c>
      <c r="L43" s="167" t="s">
        <v>33</v>
      </c>
      <c r="M43" s="164" t="s">
        <v>32</v>
      </c>
      <c r="N43" s="170" t="s">
        <v>33</v>
      </c>
      <c r="O43" s="166" t="s">
        <v>32</v>
      </c>
      <c r="P43" s="167" t="s">
        <v>33</v>
      </c>
      <c r="Q43" s="166" t="s">
        <v>32</v>
      </c>
      <c r="R43" s="167" t="s">
        <v>33</v>
      </c>
      <c r="S43" s="186"/>
      <c r="U43" s="178"/>
      <c r="V43" s="178"/>
      <c r="W43" s="178"/>
      <c r="X43" s="178"/>
      <c r="Y43" s="178"/>
      <c r="Z43" s="178"/>
    </row>
    <row r="44" spans="2:26" x14ac:dyDescent="0.25">
      <c r="B44" s="185"/>
      <c r="D44" s="171" t="str">
        <f>'VRZ BI (2027)'!D16</f>
        <v>Residential</v>
      </c>
      <c r="E44" s="196">
        <v>750</v>
      </c>
      <c r="F44" s="197" t="s">
        <v>11</v>
      </c>
      <c r="G44" s="168">
        <f>'VRZ BI (2027)'!N41</f>
        <v>9.7487246601710922</v>
      </c>
      <c r="H44" s="174">
        <f>'VRZ BI (2027)'!O41</f>
        <v>6.9053438011691559E-2</v>
      </c>
      <c r="I44" s="165">
        <f>'VRZ BI (2028)'!N41</f>
        <v>5.9229407074958829</v>
      </c>
      <c r="J44" s="176">
        <f>'VRZ BI (2028)'!O41</f>
        <v>3.9244199251517266E-2</v>
      </c>
      <c r="K44" s="168">
        <f>'VRZ BI (2029)'!N41</f>
        <v>3.6783011602451552</v>
      </c>
      <c r="L44" s="174">
        <f>'VRZ BI (2029)'!O41</f>
        <v>2.3451345337862344E-2</v>
      </c>
      <c r="M44" s="165">
        <f>'VRZ BI (2030)'!N41</f>
        <v>3.4013091972105371</v>
      </c>
      <c r="N44" s="176">
        <f>'VRZ BI (2030)'!O41</f>
        <v>2.1188459863944808E-2</v>
      </c>
      <c r="O44" s="168">
        <f>'VRZ BI (2031)'!N41</f>
        <v>5.0397153994738062</v>
      </c>
      <c r="P44" s="174">
        <f>'VRZ BI (2031)'!O41</f>
        <v>3.0743505795059089E-2</v>
      </c>
      <c r="Q44" s="194">
        <f>AVERAGE(G44,I44,K44,M44,O44)</f>
        <v>5.5581982249192947</v>
      </c>
      <c r="R44" s="174">
        <f>GEOMEAN(1+H44,1+J44,1+L44,1+N44,1+P44)-1</f>
        <v>3.6592699980511068E-2</v>
      </c>
      <c r="S44" s="186"/>
      <c r="U44" s="178"/>
      <c r="V44" s="178"/>
      <c r="W44" s="178"/>
      <c r="X44" s="178"/>
      <c r="Y44" s="178"/>
      <c r="Z44" s="178"/>
    </row>
    <row r="45" spans="2:26" x14ac:dyDescent="0.25">
      <c r="B45" s="185"/>
      <c r="D45" s="171" t="str">
        <f>'VRZ BI (2027)'!D17</f>
        <v>Seasonal Residential</v>
      </c>
      <c r="E45" s="196">
        <v>680</v>
      </c>
      <c r="F45" s="197" t="s">
        <v>11</v>
      </c>
      <c r="G45" s="168">
        <f>'VRZ BI (2027)'!N42</f>
        <v>14.379288564683122</v>
      </c>
      <c r="H45" s="174">
        <f>'VRZ BI (2027)'!O42</f>
        <v>8.9702806008777683E-2</v>
      </c>
      <c r="I45" s="165">
        <f>'VRZ BI (2028)'!N42</f>
        <v>11.311765084128552</v>
      </c>
      <c r="J45" s="176">
        <f>'VRZ BI (2028)'!O42</f>
        <v>6.4757628709724527E-2</v>
      </c>
      <c r="K45" s="168">
        <f>'VRZ BI (2029)'!N42</f>
        <v>7.5431634364683475</v>
      </c>
      <c r="L45" s="174">
        <f>'VRZ BI (2029)'!O42</f>
        <v>4.0556766022400215E-2</v>
      </c>
      <c r="M45" s="165">
        <f>'VRZ BI (2030)'!N42</f>
        <v>7.2605845243375029</v>
      </c>
      <c r="N45" s="176">
        <f>'VRZ BI (2030)'!O42</f>
        <v>3.7515920581845524E-2</v>
      </c>
      <c r="O45" s="168">
        <f>'VRZ BI (2031)'!N42</f>
        <v>10.341841648245293</v>
      </c>
      <c r="P45" s="174">
        <f>'VRZ BI (2031)'!O42</f>
        <v>5.1504732535021663E-2</v>
      </c>
      <c r="Q45" s="194">
        <f t="shared" ref="Q45:Q58" si="6">AVERAGE(G45,I45,K45,M45,O45)</f>
        <v>10.167328651572564</v>
      </c>
      <c r="R45" s="174">
        <f t="shared" ref="R45:R58" si="7">GEOMEAN(1+H45,1+J45,1+L45,1+N45,1+P45)-1</f>
        <v>5.6637748081233896E-2</v>
      </c>
      <c r="S45" s="186"/>
      <c r="U45" s="178"/>
      <c r="V45" s="178"/>
      <c r="W45" s="178"/>
      <c r="X45" s="178"/>
      <c r="Y45" s="178"/>
      <c r="Z45" s="178"/>
    </row>
    <row r="46" spans="2:26" x14ac:dyDescent="0.25">
      <c r="B46" s="185"/>
      <c r="D46" s="171" t="str">
        <f>'VRZ BI (2027)'!D18</f>
        <v>GS &lt;50</v>
      </c>
      <c r="E46" s="196">
        <v>2000</v>
      </c>
      <c r="F46" s="197" t="s">
        <v>11</v>
      </c>
      <c r="G46" s="168">
        <f>'VRZ BI (2027)'!N43</f>
        <v>16.646277786062115</v>
      </c>
      <c r="H46" s="174">
        <f>'VRZ BI (2027)'!O43</f>
        <v>4.756343108574225E-2</v>
      </c>
      <c r="I46" s="165">
        <f>'VRZ BI (2028)'!N43</f>
        <v>15.8763836756915</v>
      </c>
      <c r="J46" s="176">
        <f>'VRZ BI (2028)'!O43</f>
        <v>4.3303928240083535E-2</v>
      </c>
      <c r="K46" s="168">
        <f>'VRZ BI (2029)'!N43</f>
        <v>9.1028350683483268</v>
      </c>
      <c r="L46" s="174">
        <f>'VRZ BI (2029)'!O43</f>
        <v>2.3798059173086781E-2</v>
      </c>
      <c r="M46" s="165">
        <f>'VRZ BI (2030)'!N43</f>
        <v>8.5622516496659955</v>
      </c>
      <c r="N46" s="176">
        <f>'VRZ BI (2030)'!O43</f>
        <v>2.1864449743192974E-2</v>
      </c>
      <c r="O46" s="168">
        <f>'VRZ BI (2031)'!N43</f>
        <v>11.68989206229179</v>
      </c>
      <c r="P46" s="174">
        <f>'VRZ BI (2031)'!O43</f>
        <v>2.9212436062592686E-2</v>
      </c>
      <c r="Q46" s="194">
        <f t="shared" si="6"/>
        <v>12.375528048411946</v>
      </c>
      <c r="R46" s="174">
        <f t="shared" si="7"/>
        <v>3.3096185305258929E-2</v>
      </c>
      <c r="S46" s="186"/>
      <c r="U46" s="178"/>
      <c r="V46" s="178"/>
      <c r="W46" s="178"/>
      <c r="X46" s="178"/>
      <c r="Y46" s="178"/>
      <c r="Z46" s="178"/>
    </row>
    <row r="47" spans="2:26" x14ac:dyDescent="0.25">
      <c r="B47" s="185"/>
      <c r="D47" s="171" t="str">
        <f>'VRZ BI (2027)'!D19</f>
        <v>GS 50 - 2,999 kW</v>
      </c>
      <c r="E47" s="196">
        <v>175</v>
      </c>
      <c r="F47" s="197" t="s">
        <v>16</v>
      </c>
      <c r="G47" s="168">
        <f>'VRZ BI (2027)'!N44</f>
        <v>-1156.1905221167799</v>
      </c>
      <c r="H47" s="174">
        <f>'VRZ BI (2027)'!O44</f>
        <v>-8.0970765047883336E-2</v>
      </c>
      <c r="I47" s="165">
        <f>'VRZ BI (2028)'!N44</f>
        <v>902.92200131146274</v>
      </c>
      <c r="J47" s="176">
        <f>'VRZ BI (2028)'!O44</f>
        <v>6.880495996463723E-2</v>
      </c>
      <c r="K47" s="168">
        <f>'VRZ BI (2029)'!N44</f>
        <v>201.73419014625506</v>
      </c>
      <c r="L47" s="174">
        <f>'VRZ BI (2029)'!O44</f>
        <v>1.4383035739561413E-2</v>
      </c>
      <c r="M47" s="165">
        <f>'VRZ BI (2030)'!N44</f>
        <v>208.11192273170673</v>
      </c>
      <c r="N47" s="176">
        <f>'VRZ BI (2030)'!O44</f>
        <v>1.4627362841716009E-2</v>
      </c>
      <c r="O47" s="168">
        <f>'VRZ BI (2031)'!N44</f>
        <v>258.99754389332702</v>
      </c>
      <c r="P47" s="174">
        <f>'VRZ BI (2031)'!O44</f>
        <v>1.7941475158536974E-2</v>
      </c>
      <c r="Q47" s="194">
        <f t="shared" si="6"/>
        <v>83.115027193194322</v>
      </c>
      <c r="R47" s="174">
        <f t="shared" si="7"/>
        <v>5.7541401293215166E-3</v>
      </c>
      <c r="S47" s="186"/>
      <c r="U47" s="178"/>
      <c r="V47" s="178"/>
      <c r="W47" s="178"/>
      <c r="X47" s="178"/>
      <c r="Y47" s="178"/>
      <c r="Z47" s="178"/>
    </row>
    <row r="48" spans="2:26" x14ac:dyDescent="0.25">
      <c r="B48" s="185"/>
      <c r="D48" s="171" t="str">
        <f>'VRZ BI (2027)'!D20</f>
        <v>GS 3,000 - 4,999 kW</v>
      </c>
      <c r="E48" s="196">
        <v>4000</v>
      </c>
      <c r="F48" s="197" t="s">
        <v>105</v>
      </c>
      <c r="G48" s="168">
        <f>'VRZ BI (2027)'!N45</f>
        <v>-27757.475412884902</v>
      </c>
      <c r="H48" s="174">
        <f>'VRZ BI (2027)'!O45</f>
        <v>-7.5631840491353908E-2</v>
      </c>
      <c r="I48" s="165">
        <f>'VRZ BI (2028)'!N45</f>
        <v>6068.2100812146673</v>
      </c>
      <c r="J48" s="176">
        <f>'VRZ BI (2028)'!O45</f>
        <v>1.788711649097495E-2</v>
      </c>
      <c r="K48" s="168">
        <f>'VRZ BI (2029)'!N45</f>
        <v>2538.88016463432</v>
      </c>
      <c r="L48" s="174">
        <f>'VRZ BI (2029)'!O45</f>
        <v>7.3522846513875166E-3</v>
      </c>
      <c r="M48" s="165">
        <f>'VRZ BI (2030)'!N45</f>
        <v>3205.1544290389866</v>
      </c>
      <c r="N48" s="176">
        <f>'VRZ BI (2030)'!O45</f>
        <v>9.2139890927136845E-3</v>
      </c>
      <c r="O48" s="168">
        <f>'VRZ BI (2031)'!N45</f>
        <v>3982.4724126175861</v>
      </c>
      <c r="P48" s="174">
        <f>'VRZ BI (2031)'!O45</f>
        <v>1.1344053048319465E-2</v>
      </c>
      <c r="Q48" s="194">
        <f t="shared" si="6"/>
        <v>-2392.5516650758682</v>
      </c>
      <c r="R48" s="174">
        <f t="shared" si="7"/>
        <v>-6.6057736790827715E-3</v>
      </c>
      <c r="S48" s="186"/>
      <c r="U48" s="178"/>
      <c r="V48" s="178"/>
      <c r="W48" s="178"/>
      <c r="X48" s="178"/>
      <c r="Y48" s="178"/>
      <c r="Z48" s="178"/>
    </row>
    <row r="49" spans="2:26" x14ac:dyDescent="0.25">
      <c r="B49" s="185"/>
      <c r="C49" s="179" t="s">
        <v>98</v>
      </c>
      <c r="D49" s="171" t="str">
        <f>'VRZ BI (2027)'!D21</f>
        <v>Large Use &gt;5MW</v>
      </c>
      <c r="E49" s="196">
        <v>9400</v>
      </c>
      <c r="F49" s="197" t="s">
        <v>105</v>
      </c>
      <c r="G49" s="168">
        <f>'VRZ BI (2027)'!N46</f>
        <v>16158.406848976039</v>
      </c>
      <c r="H49" s="174">
        <f>'VRZ BI (2027)'!O46</f>
        <v>1.7528181737409766E-2</v>
      </c>
      <c r="I49" s="165">
        <f>'VRZ BI (2028)'!N46</f>
        <v>16020.856936216936</v>
      </c>
      <c r="J49" s="176">
        <f>'VRZ BI (2028)'!O46</f>
        <v>1.7079597207073357E-2</v>
      </c>
      <c r="K49" s="168">
        <f>'VRZ BI (2029)'!N46</f>
        <v>6331.8943063440965</v>
      </c>
      <c r="L49" s="174">
        <f>'VRZ BI (2029)'!O46</f>
        <v>6.636981340445396E-3</v>
      </c>
      <c r="M49" s="165">
        <f>'VRZ BI (2030)'!N46</f>
        <v>9945.3734867881285</v>
      </c>
      <c r="N49" s="176">
        <f>'VRZ BI (2030)'!O46</f>
        <v>1.0355835798815086E-2</v>
      </c>
      <c r="O49" s="168">
        <f>'VRZ BI (2031)'!N46</f>
        <v>12570.905124010169</v>
      </c>
      <c r="P49" s="174">
        <f>'VRZ BI (2031)'!O46</f>
        <v>1.295556187668187E-2</v>
      </c>
      <c r="Q49" s="194">
        <f t="shared" si="6"/>
        <v>12205.487340467074</v>
      </c>
      <c r="R49" s="174">
        <f t="shared" si="7"/>
        <v>1.2902874331569336E-2</v>
      </c>
      <c r="S49" s="186"/>
      <c r="U49" s="178"/>
      <c r="V49" s="178"/>
      <c r="W49" s="178"/>
      <c r="X49" s="178"/>
      <c r="Y49" s="178"/>
      <c r="Z49" s="178"/>
    </row>
    <row r="50" spans="2:26" x14ac:dyDescent="0.25">
      <c r="B50" s="185"/>
      <c r="C50" s="179" t="s">
        <v>99</v>
      </c>
      <c r="D50" s="171" t="str">
        <f>'VRZ BI (2027)'!D22</f>
        <v>Unmetered Scattered Load</v>
      </c>
      <c r="E50" s="196">
        <v>450</v>
      </c>
      <c r="F50" s="197" t="s">
        <v>11</v>
      </c>
      <c r="G50" s="168">
        <f>'VRZ BI (2027)'!N47</f>
        <v>4.4119450412556631</v>
      </c>
      <c r="H50" s="174">
        <f>'VRZ BI (2027)'!O47</f>
        <v>5.3335103934192309E-2</v>
      </c>
      <c r="I50" s="165">
        <f>'VRZ BI (2028)'!N47</f>
        <v>3.8559140382988915</v>
      </c>
      <c r="J50" s="176">
        <f>'VRZ BI (2028)'!O47</f>
        <v>4.4253114084387188E-2</v>
      </c>
      <c r="K50" s="168">
        <f>'VRZ BI (2029)'!N47</f>
        <v>2.525805666726356</v>
      </c>
      <c r="L50" s="174">
        <f>'VRZ BI (2029)'!O47</f>
        <v>2.7759436640074738E-2</v>
      </c>
      <c r="M50" s="165">
        <f>'VRZ BI (2030)'!N47</f>
        <v>2.4509466173635133</v>
      </c>
      <c r="N50" s="176">
        <f>'VRZ BI (2030)'!O47</f>
        <v>2.6209159515311654E-2</v>
      </c>
      <c r="O50" s="168">
        <f>'VRZ BI (2031)'!N47</f>
        <v>3.4339145672407199</v>
      </c>
      <c r="P50" s="174">
        <f>'VRZ BI (2031)'!O47</f>
        <v>3.5782678074507392E-2</v>
      </c>
      <c r="Q50" s="194">
        <f t="shared" si="6"/>
        <v>3.3357051861770288</v>
      </c>
      <c r="R50" s="174">
        <f t="shared" si="7"/>
        <v>3.7417734940351055E-2</v>
      </c>
      <c r="S50" s="186"/>
      <c r="U50" s="178"/>
      <c r="V50" s="178"/>
      <c r="W50" s="178"/>
      <c r="X50" s="178"/>
      <c r="Y50" s="178"/>
      <c r="Z50" s="178"/>
    </row>
    <row r="51" spans="2:26" x14ac:dyDescent="0.25">
      <c r="B51" s="185"/>
      <c r="D51" s="171" t="str">
        <f>'VRZ BI (2027)'!D23</f>
        <v>Sentinel</v>
      </c>
      <c r="E51" s="198">
        <v>0.2</v>
      </c>
      <c r="F51" s="197" t="s">
        <v>105</v>
      </c>
      <c r="G51" s="168">
        <f>'VRZ BI (2027)'!N48</f>
        <v>1.7282513463214393</v>
      </c>
      <c r="H51" s="174">
        <f>'VRZ BI (2027)'!O48</f>
        <v>9.6646056174010259E-2</v>
      </c>
      <c r="I51" s="165">
        <f>'VRZ BI (2028)'!N48</f>
        <v>1.652494164259231</v>
      </c>
      <c r="J51" s="176">
        <f>'VRZ BI (2028)'!O48</f>
        <v>8.4265671503079273E-2</v>
      </c>
      <c r="K51" s="168">
        <f>'VRZ BI (2029)'!N48</f>
        <v>1.251197807998043</v>
      </c>
      <c r="L51" s="174">
        <f>'VRZ BI (2029)'!O48</f>
        <v>5.884384169001558E-2</v>
      </c>
      <c r="M51" s="165">
        <f>'VRZ BI (2030)'!N48</f>
        <v>1.2048753249084001</v>
      </c>
      <c r="N51" s="176">
        <f>'VRZ BI (2030)'!O48</f>
        <v>5.3516196396641201E-2</v>
      </c>
      <c r="O51" s="168">
        <f>'VRZ BI (2031)'!N48</f>
        <v>1.4914100123570968</v>
      </c>
      <c r="P51" s="174">
        <f>'VRZ BI (2031)'!O48</f>
        <v>6.2878035724282869E-2</v>
      </c>
      <c r="Q51" s="194">
        <f t="shared" si="6"/>
        <v>1.465645731168842</v>
      </c>
      <c r="R51" s="174">
        <f t="shared" si="7"/>
        <v>7.1104270056877805E-2</v>
      </c>
      <c r="S51" s="186"/>
      <c r="U51" s="178"/>
      <c r="V51" s="178"/>
      <c r="W51" s="178"/>
      <c r="X51" s="178"/>
      <c r="Y51" s="178"/>
      <c r="Z51" s="178"/>
    </row>
    <row r="52" spans="2:26" x14ac:dyDescent="0.25">
      <c r="B52" s="185"/>
      <c r="D52" s="171" t="str">
        <f>'VRZ BI (2027)'!D24</f>
        <v>Street Light</v>
      </c>
      <c r="E52" s="196">
        <v>910.35058338722581</v>
      </c>
      <c r="F52" s="197" t="s">
        <v>105</v>
      </c>
      <c r="G52" s="168">
        <f>'VRZ BI (2027)'!N49</f>
        <v>-7435.578460528166</v>
      </c>
      <c r="H52" s="174">
        <f>'VRZ BI (2027)'!O49</f>
        <v>-9.1013607868689672E-2</v>
      </c>
      <c r="I52" s="165">
        <f>'VRZ BI (2028)'!N49</f>
        <v>5844.2183173192607</v>
      </c>
      <c r="J52" s="176">
        <f>'VRZ BI (2028)'!O49</f>
        <v>7.8697442564215056E-2</v>
      </c>
      <c r="K52" s="168">
        <f>'VRZ BI (2029)'!N49</f>
        <v>1715.1589032089105</v>
      </c>
      <c r="L52" s="174">
        <f>'VRZ BI (2029)'!O49</f>
        <v>2.1411096119256255E-2</v>
      </c>
      <c r="M52" s="165">
        <f>'VRZ BI (2030)'!N49</f>
        <v>1576.7490130828082</v>
      </c>
      <c r="N52" s="176">
        <f>'VRZ BI (2030)'!O49</f>
        <v>1.9270657620053009E-2</v>
      </c>
      <c r="O52" s="168">
        <f>'VRZ BI (2031)'!N49</f>
        <v>2272.8058148884884</v>
      </c>
      <c r="P52" s="174">
        <f>'VRZ BI (2031)'!O49</f>
        <v>2.7252526921280832E-2</v>
      </c>
      <c r="Q52" s="194">
        <f t="shared" si="6"/>
        <v>794.6707175942604</v>
      </c>
      <c r="R52" s="174">
        <f t="shared" si="7"/>
        <v>9.5431086063690884E-3</v>
      </c>
      <c r="S52" s="186"/>
      <c r="U52" s="178"/>
      <c r="V52" s="178"/>
      <c r="W52" s="178"/>
      <c r="X52" s="178"/>
      <c r="Y52" s="178"/>
      <c r="Z52" s="178"/>
    </row>
    <row r="53" spans="2:26" x14ac:dyDescent="0.25">
      <c r="B53" s="185"/>
      <c r="D53" s="171" t="str">
        <f>'VRZ BI (2027)'!D25</f>
        <v>Residential (Low)</v>
      </c>
      <c r="E53" s="196">
        <v>325</v>
      </c>
      <c r="F53" s="197" t="s">
        <v>11</v>
      </c>
      <c r="G53" s="168">
        <f>'VRZ BI (2027)'!N50</f>
        <v>9.5480236903158584</v>
      </c>
      <c r="H53" s="174">
        <f>'VRZ BI (2027)'!O50</f>
        <v>0.11879677145094626</v>
      </c>
      <c r="I53" s="165">
        <f>'VRZ BI (2028)'!N50</f>
        <v>4.7738776299345034</v>
      </c>
      <c r="J53" s="176">
        <f>'VRZ BI (2028)'!O50</f>
        <v>5.3089816963779964E-2</v>
      </c>
      <c r="K53" s="168">
        <f>'VRZ BI (2029)'!N50</f>
        <v>3.1762905027729005</v>
      </c>
      <c r="L53" s="174">
        <f>'VRZ BI (2029)'!O50</f>
        <v>3.3542447473160215E-2</v>
      </c>
      <c r="M53" s="165">
        <f>'VRZ BI (2030)'!N50</f>
        <v>2.858465652124579</v>
      </c>
      <c r="N53" s="176">
        <f>'VRZ BI (2030)'!O50</f>
        <v>2.9206478260464658E-2</v>
      </c>
      <c r="O53" s="168">
        <f>'VRZ BI (2031)'!N50</f>
        <v>4.4559833397719615</v>
      </c>
      <c r="P53" s="174">
        <f>'VRZ BI (2031)'!O50</f>
        <v>4.4237162449245228E-2</v>
      </c>
      <c r="Q53" s="194">
        <f t="shared" si="6"/>
        <v>4.9625281629839604</v>
      </c>
      <c r="R53" s="174">
        <f t="shared" si="7"/>
        <v>5.5283914483683194E-2</v>
      </c>
      <c r="S53" s="186"/>
      <c r="U53" s="178"/>
      <c r="V53" s="178"/>
      <c r="W53" s="178"/>
      <c r="X53" s="178"/>
      <c r="Y53" s="178"/>
      <c r="Z53" s="178"/>
    </row>
    <row r="54" spans="2:26" x14ac:dyDescent="0.25">
      <c r="B54" s="185"/>
      <c r="D54" s="171" t="str">
        <f>'VRZ BI (2027)'!D26</f>
        <v>Residential (High)</v>
      </c>
      <c r="E54" s="196">
        <v>1500</v>
      </c>
      <c r="F54" s="197" t="s">
        <v>11</v>
      </c>
      <c r="G54" s="168">
        <f>'VRZ BI (2027)'!N51</f>
        <v>10.102902842268634</v>
      </c>
      <c r="H54" s="174">
        <f>'VRZ BI (2027)'!O51</f>
        <v>4.0659257633758265E-2</v>
      </c>
      <c r="I54" s="165">
        <f>'VRZ BI (2028)'!N51</f>
        <v>7.950699079662968</v>
      </c>
      <c r="J54" s="176">
        <f>'VRZ BI (2028)'!O51</f>
        <v>3.0747515766569544E-2</v>
      </c>
      <c r="K54" s="168">
        <f>'VRZ BI (2029)'!N51</f>
        <v>4.5642023204903239</v>
      </c>
      <c r="L54" s="174">
        <f>'VRZ BI (2029)'!O51</f>
        <v>1.7124476626779198E-2</v>
      </c>
      <c r="M54" s="165">
        <f>'VRZ BI (2030)'!N51</f>
        <v>4.3592683944210648</v>
      </c>
      <c r="N54" s="176">
        <f>'VRZ BI (2030)'!O51</f>
        <v>1.6080217655423754E-2</v>
      </c>
      <c r="O54" s="168">
        <f>'VRZ BI (2031)'!N51</f>
        <v>6.0698307989475779</v>
      </c>
      <c r="P54" s="174">
        <f>'VRZ BI (2031)'!O51</f>
        <v>2.2035702632534949E-2</v>
      </c>
      <c r="Q54" s="194">
        <f t="shared" si="6"/>
        <v>6.6093806871581133</v>
      </c>
      <c r="R54" s="174">
        <f t="shared" si="7"/>
        <v>2.5287832643474228E-2</v>
      </c>
      <c r="S54" s="186"/>
      <c r="U54" s="178"/>
      <c r="V54" s="178"/>
      <c r="W54" s="178"/>
      <c r="X54" s="178"/>
      <c r="Y54" s="178"/>
      <c r="Z54" s="178"/>
    </row>
    <row r="55" spans="2:26" x14ac:dyDescent="0.25">
      <c r="B55" s="185"/>
      <c r="D55" s="171" t="str">
        <f>'VRZ BI (2027)'!D27</f>
        <v>Seasonal Residential (Low)</v>
      </c>
      <c r="E55" s="196">
        <v>350</v>
      </c>
      <c r="F55" s="197" t="s">
        <v>11</v>
      </c>
      <c r="G55" s="168">
        <f>'VRZ BI (2027)'!N52</f>
        <v>14.533308475050262</v>
      </c>
      <c r="H55" s="174">
        <f>'VRZ BI (2027)'!O52</f>
        <v>0.1296779156751898</v>
      </c>
      <c r="I55" s="165">
        <f>'VRZ BI (2028)'!N52</f>
        <v>10.384701840289353</v>
      </c>
      <c r="J55" s="176">
        <f>'VRZ BI (2028)'!O52</f>
        <v>8.2023995934046093E-2</v>
      </c>
      <c r="K55" s="168">
        <f>'VRZ BI (2029)'!N52</f>
        <v>7.1183304452410141</v>
      </c>
      <c r="L55" s="174">
        <f>'VRZ BI (2029)'!O52</f>
        <v>5.1962273404920177E-2</v>
      </c>
      <c r="M55" s="165">
        <f>'VRZ BI (2030)'!N52</f>
        <v>6.7730898287031778</v>
      </c>
      <c r="N55" s="176">
        <f>'VRZ BI (2030)'!O52</f>
        <v>4.6999871372293445E-2</v>
      </c>
      <c r="O55" s="168">
        <f>'VRZ BI (2031)'!N52</f>
        <v>9.8531545248321208</v>
      </c>
      <c r="P55" s="174">
        <f>'VRZ BI (2031)'!O52</f>
        <v>6.5303806902532555E-2</v>
      </c>
      <c r="Q55" s="194">
        <f t="shared" si="6"/>
        <v>9.7325170228231848</v>
      </c>
      <c r="R55" s="174">
        <f t="shared" si="7"/>
        <v>7.4786890656916905E-2</v>
      </c>
      <c r="S55" s="186"/>
      <c r="U55" s="178"/>
      <c r="V55" s="178"/>
      <c r="W55" s="178"/>
      <c r="X55" s="178"/>
      <c r="Y55" s="178"/>
      <c r="Z55" s="178"/>
    </row>
    <row r="56" spans="2:26" x14ac:dyDescent="0.25">
      <c r="B56" s="185"/>
      <c r="D56" s="171" t="str">
        <f>'VRZ BI (2027)'!D28</f>
        <v>Seasonal Residential (High)</v>
      </c>
      <c r="E56" s="196">
        <v>1500</v>
      </c>
      <c r="F56" s="197" t="s">
        <v>11</v>
      </c>
      <c r="G56" s="168">
        <f>'VRZ BI (2027)'!N53</f>
        <v>13.996572423770999</v>
      </c>
      <c r="H56" s="174">
        <f>'VRZ BI (2027)'!O53</f>
        <v>4.9963554736558634E-2</v>
      </c>
      <c r="I56" s="165">
        <f>'VRZ BI (2028)'!N53</f>
        <v>13.615376780941176</v>
      </c>
      <c r="J56" s="176">
        <f>'VRZ BI (2028)'!O53</f>
        <v>4.6289988542183309E-2</v>
      </c>
      <c r="K56" s="168">
        <f>'VRZ BI (2029)'!N53</f>
        <v>8.5988090510330721</v>
      </c>
      <c r="L56" s="174">
        <f>'VRZ BI (2029)'!O53</f>
        <v>2.7941109304357465E-2</v>
      </c>
      <c r="M56" s="165">
        <f>'VRZ BI (2030)'!N53</f>
        <v>8.4719349801563908</v>
      </c>
      <c r="N56" s="176">
        <f>'VRZ BI (2030)'!O53</f>
        <v>2.6780563979575726E-2</v>
      </c>
      <c r="O56" s="168">
        <f>'VRZ BI (2031)'!N53</f>
        <v>11.556155106423319</v>
      </c>
      <c r="P56" s="174">
        <f>'VRZ BI (2031)'!O53</f>
        <v>3.5577287039574836E-2</v>
      </c>
      <c r="Q56" s="194">
        <f t="shared" si="6"/>
        <v>11.247769668464992</v>
      </c>
      <c r="R56" s="174">
        <f t="shared" si="7"/>
        <v>3.7267897253051574E-2</v>
      </c>
      <c r="S56" s="186"/>
      <c r="U56" s="178"/>
      <c r="V56" s="178"/>
      <c r="W56" s="178"/>
      <c r="X56" s="178"/>
      <c r="Y56" s="178"/>
      <c r="Z56" s="178"/>
    </row>
    <row r="57" spans="2:26" x14ac:dyDescent="0.25">
      <c r="B57" s="185"/>
      <c r="D57" s="171" t="str">
        <f>'VRZ BI (2027)'!D29</f>
        <v>GS &lt; 50 (Low)</v>
      </c>
      <c r="E57" s="196">
        <v>1000</v>
      </c>
      <c r="F57" s="197" t="s">
        <v>11</v>
      </c>
      <c r="G57" s="168">
        <f>'VRZ BI (2027)'!N54</f>
        <v>10.560638893031125</v>
      </c>
      <c r="H57" s="174">
        <f>'VRZ BI (2027)'!O54</f>
        <v>5.6876521383413085E-2</v>
      </c>
      <c r="I57" s="165">
        <f>'VRZ BI (2028)'!N54</f>
        <v>8.7973918378457086</v>
      </c>
      <c r="J57" s="176">
        <f>'VRZ BI (2028)'!O54</f>
        <v>4.4830390290464983E-2</v>
      </c>
      <c r="K57" s="168">
        <f>'VRZ BI (2029)'!N54</f>
        <v>5.5090675341741928</v>
      </c>
      <c r="L57" s="174">
        <f>'VRZ BI (2029)'!O54</f>
        <v>2.6868961683086046E-2</v>
      </c>
      <c r="M57" s="165">
        <f>'VRZ BI (2030)'!N54</f>
        <v>5.1448008248329984</v>
      </c>
      <c r="N57" s="176">
        <f>'VRZ BI (2030)'!O54</f>
        <v>2.4435786777626436E-2</v>
      </c>
      <c r="O57" s="168">
        <f>'VRZ BI (2031)'!N54</f>
        <v>7.1919210311458812</v>
      </c>
      <c r="P57" s="174">
        <f>'VRZ BI (2031)'!O54</f>
        <v>3.3344017826017397E-2</v>
      </c>
      <c r="Q57" s="194">
        <f t="shared" si="6"/>
        <v>7.4407640242059809</v>
      </c>
      <c r="R57" s="174">
        <f t="shared" si="7"/>
        <v>3.7201052611551821E-2</v>
      </c>
      <c r="S57" s="186"/>
      <c r="U57" s="178"/>
      <c r="V57" s="178"/>
      <c r="W57" s="178"/>
      <c r="X57" s="178"/>
      <c r="Y57" s="178"/>
      <c r="Z57" s="178"/>
    </row>
    <row r="58" spans="2:26" ht="15.75" thickBot="1" x14ac:dyDescent="0.3">
      <c r="B58" s="185"/>
      <c r="D58" s="172" t="str">
        <f>'VRZ BI (2027)'!D30</f>
        <v>GS &lt; 50 (High)</v>
      </c>
      <c r="E58" s="199">
        <v>5000</v>
      </c>
      <c r="F58" s="200" t="s">
        <v>11</v>
      </c>
      <c r="G58" s="169">
        <f>'VRZ BI (2027)'!N55</f>
        <v>34.903194465155707</v>
      </c>
      <c r="H58" s="175">
        <f>'VRZ BI (2027)'!O55</f>
        <v>4.1408828664606066E-2</v>
      </c>
      <c r="I58" s="173">
        <f>'VRZ BI (2028)'!N55</f>
        <v>37.113359189228618</v>
      </c>
      <c r="J58" s="177">
        <f>'VRZ BI (2028)'!O55</f>
        <v>4.2280175219332507E-2</v>
      </c>
      <c r="K58" s="169">
        <f>'VRZ BI (2029)'!N55</f>
        <v>19.884137670870814</v>
      </c>
      <c r="L58" s="175">
        <f>'VRZ BI (2029)'!O55</f>
        <v>2.1733456274382463E-2</v>
      </c>
      <c r="M58" s="173">
        <f>'VRZ BI (2030)'!N55</f>
        <v>18.814604124165044</v>
      </c>
      <c r="N58" s="177">
        <f>'VRZ BI (2030)'!O55</f>
        <v>2.0127021324594353E-2</v>
      </c>
      <c r="O58" s="169">
        <f>'VRZ BI (2031)'!N55</f>
        <v>25.183805155729715</v>
      </c>
      <c r="P58" s="175">
        <f>'VRZ BI (2031)'!O55</f>
        <v>2.6408973520791145E-2</v>
      </c>
      <c r="Q58" s="195">
        <f t="shared" si="6"/>
        <v>27.17982012102998</v>
      </c>
      <c r="R58" s="175">
        <f t="shared" si="7"/>
        <v>3.0347229608182591E-2</v>
      </c>
      <c r="S58" s="186"/>
      <c r="U58" s="178"/>
      <c r="V58" s="178"/>
      <c r="W58" s="178"/>
      <c r="X58" s="178"/>
      <c r="Y58" s="178"/>
      <c r="Z58" s="178"/>
    </row>
    <row r="59" spans="2:26" ht="15.75" thickBot="1" x14ac:dyDescent="0.3">
      <c r="B59" s="185"/>
      <c r="F59" s="162"/>
      <c r="S59" s="186"/>
      <c r="U59" s="178"/>
      <c r="V59" s="178"/>
      <c r="W59" s="178"/>
      <c r="X59" s="178"/>
      <c r="Y59" s="178"/>
      <c r="Z59" s="178"/>
    </row>
    <row r="60" spans="2:26" x14ac:dyDescent="0.25">
      <c r="B60" s="185"/>
      <c r="D60" s="209" t="s">
        <v>106</v>
      </c>
      <c r="E60" s="205" t="s">
        <v>44</v>
      </c>
      <c r="F60" s="207" t="s">
        <v>104</v>
      </c>
      <c r="G60" s="218">
        <v>2027</v>
      </c>
      <c r="H60" s="219"/>
      <c r="I60" s="216">
        <v>2028</v>
      </c>
      <c r="J60" s="217"/>
      <c r="K60" s="218">
        <v>2029</v>
      </c>
      <c r="L60" s="217"/>
      <c r="M60" s="218">
        <v>2030</v>
      </c>
      <c r="N60" s="219"/>
      <c r="O60" s="216">
        <v>2031</v>
      </c>
      <c r="P60" s="219"/>
      <c r="Q60" s="214" t="s">
        <v>103</v>
      </c>
      <c r="R60" s="215"/>
      <c r="S60" s="186"/>
      <c r="U60" s="178"/>
      <c r="V60" s="178"/>
      <c r="W60" s="178"/>
      <c r="X60" s="178"/>
      <c r="Y60" s="178"/>
      <c r="Z60" s="178"/>
    </row>
    <row r="61" spans="2:26" x14ac:dyDescent="0.25">
      <c r="B61" s="185"/>
      <c r="D61" s="210"/>
      <c r="E61" s="206"/>
      <c r="F61" s="208"/>
      <c r="G61" s="166" t="s">
        <v>32</v>
      </c>
      <c r="H61" s="167" t="s">
        <v>33</v>
      </c>
      <c r="I61" s="164" t="s">
        <v>32</v>
      </c>
      <c r="J61" s="170" t="s">
        <v>33</v>
      </c>
      <c r="K61" s="166" t="s">
        <v>32</v>
      </c>
      <c r="L61" s="170" t="s">
        <v>33</v>
      </c>
      <c r="M61" s="166" t="s">
        <v>32</v>
      </c>
      <c r="N61" s="167" t="s">
        <v>33</v>
      </c>
      <c r="O61" s="164" t="s">
        <v>32</v>
      </c>
      <c r="P61" s="167" t="s">
        <v>33</v>
      </c>
      <c r="Q61" s="166" t="s">
        <v>32</v>
      </c>
      <c r="R61" s="167" t="s">
        <v>33</v>
      </c>
      <c r="S61" s="186"/>
      <c r="U61" s="178"/>
      <c r="V61" s="178"/>
      <c r="W61" s="178"/>
      <c r="X61" s="178"/>
      <c r="Y61" s="178"/>
      <c r="Z61" s="178"/>
    </row>
    <row r="62" spans="2:26" x14ac:dyDescent="0.25">
      <c r="B62" s="185"/>
      <c r="D62" s="171" t="str">
        <f>'WRZ BI (2027)'!D16</f>
        <v>Residential</v>
      </c>
      <c r="E62" s="196">
        <v>750</v>
      </c>
      <c r="F62" s="197" t="s">
        <v>11</v>
      </c>
      <c r="G62" s="168">
        <f>'WRZ BI (2027)'!N41</f>
        <v>2.339824539520805</v>
      </c>
      <c r="H62" s="174">
        <f>'WRZ BI (2027)'!O41</f>
        <v>1.6082195872018555E-2</v>
      </c>
      <c r="I62" s="165">
        <f>'WRZ BI (2028)'!N41</f>
        <v>8.7450301559801744</v>
      </c>
      <c r="J62" s="176">
        <f>'WRZ BI (2028)'!O41</f>
        <v>5.9155417752876437E-2</v>
      </c>
      <c r="K62" s="168">
        <f>'WRZ BI (2029)'!N41</f>
        <v>3.6783011602451552</v>
      </c>
      <c r="L62" s="176">
        <f>'WRZ BI (2029)'!O41</f>
        <v>2.3492044040996217E-2</v>
      </c>
      <c r="M62" s="168">
        <f>'WRZ BI (2030)'!N41</f>
        <v>3.4013091972105371</v>
      </c>
      <c r="N62" s="174">
        <f>'WRZ BI (2030)'!O41</f>
        <v>2.1224387424297168E-2</v>
      </c>
      <c r="O62" s="165">
        <f>'WRZ BI (2031)'!N41</f>
        <v>5.0397153994738062</v>
      </c>
      <c r="P62" s="174">
        <f>'WRZ BI (2031)'!O41</f>
        <v>3.0794551658023001E-2</v>
      </c>
      <c r="Q62" s="194">
        <f>AVERAGE(G62,I62,K62,M62,O62)</f>
        <v>4.6408360904860952</v>
      </c>
      <c r="R62" s="174">
        <f>GEOMEAN(1+H62,1+J62,1+L62,1+N62,1+P62)-1</f>
        <v>3.0038029379628517E-2</v>
      </c>
      <c r="S62" s="186"/>
      <c r="U62" s="178"/>
      <c r="V62" s="178"/>
      <c r="W62" s="178"/>
      <c r="X62" s="178"/>
      <c r="Y62" s="178"/>
      <c r="Z62" s="178"/>
    </row>
    <row r="63" spans="2:26" x14ac:dyDescent="0.25">
      <c r="B63" s="185"/>
      <c r="D63" s="171" t="str">
        <f>'WRZ BI (2027)'!D17</f>
        <v>GS &lt;50</v>
      </c>
      <c r="E63" s="196">
        <v>2000</v>
      </c>
      <c r="F63" s="197" t="s">
        <v>11</v>
      </c>
      <c r="G63" s="168">
        <f>'WRZ BI (2027)'!N42</f>
        <v>-1.8323560410568689</v>
      </c>
      <c r="H63" s="174">
        <f>'WRZ BI (2027)'!O42</f>
        <v>-5.0341562687199323E-3</v>
      </c>
      <c r="I63" s="165">
        <f>'WRZ BI (2028)'!N42</f>
        <v>19.69138269250675</v>
      </c>
      <c r="J63" s="176">
        <f>'WRZ BI (2028)'!O42</f>
        <v>5.4373196962599984E-2</v>
      </c>
      <c r="K63" s="168">
        <f>'WRZ BI (2029)'!N42</f>
        <v>9.1028350683482699</v>
      </c>
      <c r="L63" s="176">
        <f>'WRZ BI (2029)'!O42</f>
        <v>2.383916134253242E-2</v>
      </c>
      <c r="M63" s="168">
        <f>'WRZ BI (2030)'!N42</f>
        <v>8.5622516496660523</v>
      </c>
      <c r="N63" s="174">
        <f>'WRZ BI (2030)'!O42</f>
        <v>2.1901333064355464E-2</v>
      </c>
      <c r="O63" s="165">
        <f>'WRZ BI (2031)'!N42</f>
        <v>11.689892062291847</v>
      </c>
      <c r="P63" s="174">
        <f>'WRZ BI (2031)'!O42</f>
        <v>2.9260658624284439E-2</v>
      </c>
      <c r="Q63" s="194">
        <f t="shared" ref="Q63:Q72" si="8">AVERAGE(G63,I63,K63,M63,O63)</f>
        <v>9.44280108635121</v>
      </c>
      <c r="R63" s="174">
        <f t="shared" ref="R63:R72" si="9">GEOMEAN(1+H63,1+J63,1+L63,1+N63,1+P63)-1</f>
        <v>2.4692885854096236E-2</v>
      </c>
      <c r="S63" s="186"/>
      <c r="U63" s="178"/>
      <c r="V63" s="178"/>
      <c r="W63" s="178"/>
      <c r="X63" s="178"/>
      <c r="Y63" s="178"/>
      <c r="Z63" s="178"/>
    </row>
    <row r="64" spans="2:26" x14ac:dyDescent="0.25">
      <c r="B64" s="185"/>
      <c r="D64" s="171" t="str">
        <f>'WRZ BI (2027)'!D18</f>
        <v>GS 50 - 2,999 kW</v>
      </c>
      <c r="E64" s="196">
        <v>175</v>
      </c>
      <c r="F64" s="197" t="s">
        <v>16</v>
      </c>
      <c r="G64" s="168">
        <f>'WRZ BI (2027)'!N43</f>
        <v>140.94494765950367</v>
      </c>
      <c r="H64" s="174">
        <f>'WRZ BI (2027)'!O43</f>
        <v>1.0428626886042153E-2</v>
      </c>
      <c r="I64" s="165">
        <f>'WRZ BI (2028)'!N43</f>
        <v>348.94341162121236</v>
      </c>
      <c r="J64" s="176">
        <f>'WRZ BI (2028)'!O43</f>
        <v>2.5552122324397991E-2</v>
      </c>
      <c r="K64" s="168">
        <f>'WRZ BI (2029)'!N43</f>
        <v>201.73419014625324</v>
      </c>
      <c r="L64" s="176">
        <f>'WRZ BI (2029)'!O43</f>
        <v>1.4404352689747341E-2</v>
      </c>
      <c r="M64" s="168">
        <f>'WRZ BI (2030)'!N43</f>
        <v>208.11192273170855</v>
      </c>
      <c r="N64" s="174">
        <f>'WRZ BI (2030)'!O43</f>
        <v>1.4648734067922085E-2</v>
      </c>
      <c r="O64" s="165">
        <f>'WRZ BI (2031)'!N43</f>
        <v>258.9975438933252</v>
      </c>
      <c r="P64" s="174">
        <f>'WRZ BI (2031)'!O43</f>
        <v>1.7967310002148771E-2</v>
      </c>
      <c r="Q64" s="194">
        <f t="shared" si="8"/>
        <v>231.74640321040062</v>
      </c>
      <c r="R64" s="174">
        <f t="shared" si="9"/>
        <v>1.6587596789750636E-2</v>
      </c>
      <c r="S64" s="186"/>
      <c r="U64" s="178"/>
      <c r="V64" s="178"/>
      <c r="W64" s="178"/>
      <c r="X64" s="178"/>
      <c r="Y64" s="178"/>
      <c r="Z64" s="178"/>
    </row>
    <row r="65" spans="2:26" x14ac:dyDescent="0.25">
      <c r="B65" s="185"/>
      <c r="C65" s="179" t="s">
        <v>100</v>
      </c>
      <c r="D65" s="171" t="str">
        <f>'WRZ BI (2027)'!D19</f>
        <v>GS 3,000 - 4,999 kW</v>
      </c>
      <c r="E65" s="196">
        <v>4000</v>
      </c>
      <c r="F65" s="197" t="s">
        <v>105</v>
      </c>
      <c r="G65" s="168">
        <f>'WRZ BI (2027)'!N44</f>
        <v>-6008.6190227354527</v>
      </c>
      <c r="H65" s="174">
        <f>'WRZ BI (2027)'!O44</f>
        <v>-1.7684013789354296E-2</v>
      </c>
      <c r="I65" s="165">
        <f>'WRZ BI (2028)'!N44</f>
        <v>11228.490656433452</v>
      </c>
      <c r="J65" s="176">
        <f>'WRZ BI (2028)'!O44</f>
        <v>3.3641577062194859E-2</v>
      </c>
      <c r="K65" s="168">
        <f>'WRZ BI (2029)'!N44</f>
        <v>2538.8801646342617</v>
      </c>
      <c r="L65" s="176">
        <f>'WRZ BI (2029)'!O44</f>
        <v>7.3591422416125207E-3</v>
      </c>
      <c r="M65" s="168">
        <f>'WRZ BI (2030)'!N44</f>
        <v>3205.1544290390448</v>
      </c>
      <c r="N65" s="174">
        <f>'WRZ BI (2030)'!O44</f>
        <v>9.2225203409523771E-3</v>
      </c>
      <c r="O65" s="165">
        <f>'WRZ BI (2031)'!N44</f>
        <v>3982.4724126175861</v>
      </c>
      <c r="P65" s="174">
        <f>'WRZ BI (2031)'!O44</f>
        <v>1.1354460543080522E-2</v>
      </c>
      <c r="Q65" s="194">
        <f t="shared" si="8"/>
        <v>2989.2757279977786</v>
      </c>
      <c r="R65" s="174">
        <f t="shared" si="9"/>
        <v>8.6469236238115865E-3</v>
      </c>
      <c r="S65" s="186"/>
      <c r="U65" s="178"/>
      <c r="V65" s="178"/>
      <c r="W65" s="178"/>
      <c r="X65" s="178"/>
      <c r="Y65" s="178"/>
      <c r="Z65" s="178"/>
    </row>
    <row r="66" spans="2:26" x14ac:dyDescent="0.25">
      <c r="B66" s="185"/>
      <c r="C66" s="179" t="s">
        <v>99</v>
      </c>
      <c r="D66" s="171" t="str">
        <f>'WRZ BI (2027)'!D20</f>
        <v>Unmetered Scattered Load</v>
      </c>
      <c r="E66" s="196">
        <v>450</v>
      </c>
      <c r="F66" s="197" t="s">
        <v>11</v>
      </c>
      <c r="G66" s="168">
        <f>'WRZ BI (2027)'!N45</f>
        <v>-7.1138966189061676</v>
      </c>
      <c r="H66" s="174">
        <f>'WRZ BI (2027)'!O45</f>
        <v>-7.7480804410629003E-2</v>
      </c>
      <c r="I66" s="165">
        <f>'WRZ BI (2028)'!N45</f>
        <v>6.1174856146842274</v>
      </c>
      <c r="J66" s="176">
        <f>'WRZ BI (2028)'!O45</f>
        <v>7.222442890707724E-2</v>
      </c>
      <c r="K66" s="168">
        <f>'WRZ BI (2029)'!N45</f>
        <v>2.5258056667263702</v>
      </c>
      <c r="L66" s="176">
        <f>'WRZ BI (2029)'!O45</f>
        <v>2.7811562905103816E-2</v>
      </c>
      <c r="M66" s="168">
        <f>'WRZ BI (2030)'!N45</f>
        <v>2.4509466173634991</v>
      </c>
      <c r="N66" s="174">
        <f>'WRZ BI (2030)'!O45</f>
        <v>2.6257042978626653E-2</v>
      </c>
      <c r="O66" s="165">
        <f>'WRZ BI (2031)'!N45</f>
        <v>3.4339145672407341</v>
      </c>
      <c r="P66" s="174">
        <f>'WRZ BI (2031)'!O45</f>
        <v>3.5846379500020564E-2</v>
      </c>
      <c r="Q66" s="194">
        <f t="shared" si="8"/>
        <v>1.4828511694217326</v>
      </c>
      <c r="R66" s="174">
        <f t="shared" si="9"/>
        <v>1.5652688160144645E-2</v>
      </c>
      <c r="S66" s="186"/>
      <c r="U66" s="178"/>
      <c r="V66" s="178"/>
      <c r="W66" s="178"/>
      <c r="X66" s="178"/>
      <c r="Y66" s="178"/>
      <c r="Z66" s="178"/>
    </row>
    <row r="67" spans="2:26" x14ac:dyDescent="0.25">
      <c r="B67" s="185"/>
      <c r="D67" s="171" t="str">
        <f>'WRZ BI (2027)'!D21</f>
        <v>Sentinel</v>
      </c>
      <c r="E67" s="198">
        <v>0.2</v>
      </c>
      <c r="F67" s="197" t="s">
        <v>16</v>
      </c>
      <c r="G67" s="168">
        <f>'WRZ BI (2027)'!N46</f>
        <v>1.7325086608749913</v>
      </c>
      <c r="H67" s="174">
        <f>'WRZ BI (2027)'!O46</f>
        <v>9.9633621574287401E-2</v>
      </c>
      <c r="I67" s="165">
        <f>'WRZ BI (2028)'!N46</f>
        <v>2.0901668571353511</v>
      </c>
      <c r="J67" s="176">
        <f>'WRZ BI (2028)'!O46</f>
        <v>0.10931089480547621</v>
      </c>
      <c r="K67" s="168">
        <f>'WRZ BI (2029)'!N46</f>
        <v>1.251197807998043</v>
      </c>
      <c r="L67" s="176">
        <f>'WRZ BI (2029)'!O46</f>
        <v>5.8986847853314907E-2</v>
      </c>
      <c r="M67" s="168">
        <f>'WRZ BI (2030)'!N46</f>
        <v>1.204875324908393</v>
      </c>
      <c r="N67" s="174">
        <f>'WRZ BI (2030)'!O46</f>
        <v>5.3639010547318809E-2</v>
      </c>
      <c r="O67" s="165">
        <f>'WRZ BI (2031)'!N46</f>
        <v>1.4914100123571039</v>
      </c>
      <c r="P67" s="174">
        <f>'WRZ BI (2031)'!O46</f>
        <v>6.3014988328393071E-2</v>
      </c>
      <c r="Q67" s="194">
        <f t="shared" si="8"/>
        <v>1.5540317326547766</v>
      </c>
      <c r="R67" s="174">
        <f t="shared" si="9"/>
        <v>7.6674970035608636E-2</v>
      </c>
      <c r="S67" s="186"/>
      <c r="U67" s="178"/>
      <c r="V67" s="178"/>
      <c r="W67" s="178"/>
      <c r="X67" s="178"/>
      <c r="Y67" s="178"/>
      <c r="Z67" s="178"/>
    </row>
    <row r="68" spans="2:26" x14ac:dyDescent="0.25">
      <c r="B68" s="185"/>
      <c r="D68" s="171" t="str">
        <f>'WRZ BI (2027)'!D22</f>
        <v>Street Light</v>
      </c>
      <c r="E68" s="196">
        <v>863.33336806145189</v>
      </c>
      <c r="F68" s="197" t="s">
        <v>105</v>
      </c>
      <c r="G68" s="168">
        <f>'WRZ BI (2027)'!N47</f>
        <v>-41078.345569215497</v>
      </c>
      <c r="H68" s="174">
        <f>'WRZ BI (2027)'!O47</f>
        <v>-0.35857128042214215</v>
      </c>
      <c r="I68" s="165">
        <f>'WRZ BI (2028)'!N47</f>
        <v>6400.0348212699464</v>
      </c>
      <c r="J68" s="176">
        <f>'WRZ BI (2028)'!O47</f>
        <v>8.7095655794910909E-2</v>
      </c>
      <c r="K68" s="168">
        <f>'WRZ BI (2029)'!N47</f>
        <v>1821.8528149287449</v>
      </c>
      <c r="L68" s="176">
        <f>'WRZ BI (2029)'!O47</f>
        <v>2.2806554773907903E-2</v>
      </c>
      <c r="M68" s="168">
        <f>'WRZ BI (2030)'!N47</f>
        <v>1666.1817616743501</v>
      </c>
      <c r="N68" s="174">
        <f>'WRZ BI (2030)'!O47</f>
        <v>2.0392725348029387E-2</v>
      </c>
      <c r="O68" s="165">
        <f>'WRZ BI (2031)'!N47</f>
        <v>2423.927739737439</v>
      </c>
      <c r="P68" s="174">
        <f>'WRZ BI (2031)'!O47</f>
        <v>2.9074028306544691E-2</v>
      </c>
      <c r="Q68" s="194">
        <f t="shared" si="8"/>
        <v>-5753.2696863210031</v>
      </c>
      <c r="R68" s="174">
        <f t="shared" si="9"/>
        <v>-5.6189668436186779E-2</v>
      </c>
      <c r="S68" s="186"/>
      <c r="U68" s="178"/>
      <c r="V68" s="178"/>
      <c r="W68" s="178"/>
      <c r="X68" s="178"/>
      <c r="Y68" s="178"/>
      <c r="Z68" s="178"/>
    </row>
    <row r="69" spans="2:26" x14ac:dyDescent="0.25">
      <c r="B69" s="185"/>
      <c r="D69" s="171" t="str">
        <f>'WRZ BI (2027)'!D23</f>
        <v>Residential (Low)</v>
      </c>
      <c r="E69" s="196">
        <v>325</v>
      </c>
      <c r="F69" s="197" t="s">
        <v>11</v>
      </c>
      <c r="G69" s="168">
        <f>'WRZ BI (2027)'!N48</f>
        <v>4.241997848665477</v>
      </c>
      <c r="H69" s="174">
        <f>'WRZ BI (2027)'!O48</f>
        <v>5.0966195640923154E-2</v>
      </c>
      <c r="I69" s="165">
        <f>'WRZ BI (2028)'!N48</f>
        <v>6.9493295784188263</v>
      </c>
      <c r="J69" s="176">
        <f>'WRZ BI (2028)'!O48</f>
        <v>7.9444883935539876E-2</v>
      </c>
      <c r="K69" s="168">
        <f>'WRZ BI (2029)'!N48</f>
        <v>3.1762905027729005</v>
      </c>
      <c r="L69" s="176">
        <f>'WRZ BI (2029)'!O48</f>
        <v>3.3638976202270431E-2</v>
      </c>
      <c r="M69" s="168">
        <f>'WRZ BI (2030)'!N48</f>
        <v>2.8584656521245506</v>
      </c>
      <c r="N69" s="174">
        <f>'WRZ BI (2030)'!O48</f>
        <v>2.9287793539256143E-2</v>
      </c>
      <c r="O69" s="165">
        <f>'WRZ BI (2031)'!N48</f>
        <v>4.4559833397719757</v>
      </c>
      <c r="P69" s="174">
        <f>'WRZ BI (2031)'!O48</f>
        <v>4.4356820907290748E-2</v>
      </c>
      <c r="Q69" s="194">
        <f t="shared" si="8"/>
        <v>4.3364133843507462</v>
      </c>
      <c r="R69" s="174">
        <f t="shared" si="9"/>
        <v>4.7390825286700355E-2</v>
      </c>
      <c r="S69" s="186"/>
      <c r="U69" s="178"/>
      <c r="V69" s="178"/>
      <c r="W69" s="178"/>
      <c r="X69" s="178"/>
      <c r="Y69" s="178"/>
      <c r="Z69" s="178"/>
    </row>
    <row r="70" spans="2:26" x14ac:dyDescent="0.25">
      <c r="B70" s="185"/>
      <c r="D70" s="171" t="str">
        <f>'WRZ BI (2027)'!D24</f>
        <v>Residential (High)</v>
      </c>
      <c r="E70" s="196">
        <v>1500</v>
      </c>
      <c r="F70" s="197" t="s">
        <v>11</v>
      </c>
      <c r="G70" s="168">
        <f>'WRZ BI (2027)'!N49</f>
        <v>-1.0169518883816977</v>
      </c>
      <c r="H70" s="174">
        <f>'WRZ BI (2027)'!O49</f>
        <v>-3.98238981222627E-3</v>
      </c>
      <c r="I70" s="165">
        <f>'WRZ BI (2028)'!N49</f>
        <v>11.913913528147361</v>
      </c>
      <c r="J70" s="176">
        <f>'WRZ BI (2028)'!O49</f>
        <v>4.6841499323836563E-2</v>
      </c>
      <c r="K70" s="168">
        <f>'WRZ BI (2029)'!N49</f>
        <v>4.5642023204903239</v>
      </c>
      <c r="L70" s="176">
        <f>'WRZ BI (2029)'!O49</f>
        <v>1.7141953028005575E-2</v>
      </c>
      <c r="M70" s="168">
        <f>'WRZ BI (2030)'!N49</f>
        <v>4.3592683944210648</v>
      </c>
      <c r="N70" s="174">
        <f>'WRZ BI (2030)'!O49</f>
        <v>1.6096351766962193E-2</v>
      </c>
      <c r="O70" s="165">
        <f>'WRZ BI (2031)'!N49</f>
        <v>6.0698307989475779</v>
      </c>
      <c r="P70" s="174">
        <f>'WRZ BI (2031)'!O49</f>
        <v>2.2057461943714239E-2</v>
      </c>
      <c r="Q70" s="194">
        <f t="shared" si="8"/>
        <v>5.1780526307249257</v>
      </c>
      <c r="R70" s="174">
        <f t="shared" si="9"/>
        <v>1.9501676228857567E-2</v>
      </c>
      <c r="S70" s="186"/>
      <c r="U70" s="178"/>
      <c r="V70" s="178"/>
      <c r="W70" s="178"/>
      <c r="X70" s="178"/>
      <c r="Y70" s="178"/>
      <c r="Z70" s="178"/>
    </row>
    <row r="71" spans="2:26" x14ac:dyDescent="0.25">
      <c r="B71" s="185"/>
      <c r="D71" s="171" t="str">
        <f>'WRZ BI (2027)'!D25</f>
        <v>GS &lt; 50 (Low)</v>
      </c>
      <c r="E71" s="196">
        <v>1000</v>
      </c>
      <c r="F71" s="197" t="s">
        <v>11</v>
      </c>
      <c r="G71" s="168">
        <f>'WRZ BI (2027)'!N50</f>
        <v>-3.1536780205283605</v>
      </c>
      <c r="H71" s="174">
        <f>'WRZ BI (2027)'!O50</f>
        <v>-1.5996040304807304E-2</v>
      </c>
      <c r="I71" s="165">
        <f>'WRZ BI (2028)'!N50</f>
        <v>10.704891346253333</v>
      </c>
      <c r="J71" s="176">
        <f>'WRZ BI (2028)'!O50</f>
        <v>5.5179855133370335E-2</v>
      </c>
      <c r="K71" s="168">
        <f>'WRZ BI (2029)'!N50</f>
        <v>5.509067534174136</v>
      </c>
      <c r="L71" s="176">
        <f>'WRZ BI (2029)'!O50</f>
        <v>2.6912243112529453E-2</v>
      </c>
      <c r="M71" s="168">
        <f>'WRZ BI (2030)'!N50</f>
        <v>5.1448008248330552</v>
      </c>
      <c r="N71" s="174">
        <f>'WRZ BI (2030)'!O50</f>
        <v>2.4474117209003356E-2</v>
      </c>
      <c r="O71" s="165">
        <f>'WRZ BI (2031)'!N50</f>
        <v>7.1919210311458812</v>
      </c>
      <c r="P71" s="174">
        <f>'WRZ BI (2031)'!O50</f>
        <v>3.3395072360285195E-2</v>
      </c>
      <c r="Q71" s="194">
        <f t="shared" si="8"/>
        <v>5.0794005431756091</v>
      </c>
      <c r="R71" s="174">
        <f t="shared" si="9"/>
        <v>2.4530305248589235E-2</v>
      </c>
      <c r="S71" s="186"/>
      <c r="U71" s="178"/>
      <c r="V71" s="178"/>
      <c r="W71" s="178"/>
      <c r="X71" s="178"/>
      <c r="Y71" s="178"/>
      <c r="Z71" s="178"/>
    </row>
    <row r="72" spans="2:26" ht="15.75" thickBot="1" x14ac:dyDescent="0.3">
      <c r="B72" s="185"/>
      <c r="D72" s="172" t="str">
        <f>'WRZ BI (2027)'!D26</f>
        <v>GS &lt; 50 (High)</v>
      </c>
      <c r="E72" s="199">
        <v>5000</v>
      </c>
      <c r="F72" s="200" t="s">
        <v>11</v>
      </c>
      <c r="G72" s="169">
        <f>'WRZ BI (2027)'!N51</f>
        <v>2.1316098973580893</v>
      </c>
      <c r="H72" s="175">
        <f>'WRZ BI (2027)'!O51</f>
        <v>2.4657770869414616E-3</v>
      </c>
      <c r="I72" s="173">
        <f>'WRZ BI (2028)'!N51</f>
        <v>46.650856731266572</v>
      </c>
      <c r="J72" s="177">
        <f>'WRZ BI (2028)'!O51</f>
        <v>5.3831459300953337E-2</v>
      </c>
      <c r="K72" s="169">
        <f>'WRZ BI (2029)'!N51</f>
        <v>19.884137670871155</v>
      </c>
      <c r="L72" s="177">
        <f>'WRZ BI (2029)'!O51</f>
        <v>2.1772692125943859E-2</v>
      </c>
      <c r="M72" s="169">
        <f>'WRZ BI (2030)'!N51</f>
        <v>18.81460412416493</v>
      </c>
      <c r="N72" s="175">
        <f>'WRZ BI (2030)'!O51</f>
        <v>2.0162582777826905E-2</v>
      </c>
      <c r="O72" s="173">
        <f>'WRZ BI (2031)'!N51</f>
        <v>25.183805155729715</v>
      </c>
      <c r="P72" s="175">
        <f>'WRZ BI (2031)'!O51</f>
        <v>2.6454712042522935E-2</v>
      </c>
      <c r="Q72" s="195">
        <f t="shared" si="8"/>
        <v>22.533002715878091</v>
      </c>
      <c r="R72" s="175">
        <f t="shared" si="9"/>
        <v>2.4804061301551439E-2</v>
      </c>
      <c r="S72" s="186"/>
      <c r="U72" s="178"/>
      <c r="V72" s="178"/>
      <c r="W72" s="178"/>
      <c r="X72" s="178"/>
      <c r="Y72" s="178"/>
      <c r="Z72" s="178"/>
    </row>
    <row r="73" spans="2:26" ht="15.75" thickBot="1" x14ac:dyDescent="0.3">
      <c r="B73" s="187"/>
      <c r="C73" s="188"/>
      <c r="D73" s="189"/>
      <c r="E73" s="189"/>
      <c r="F73" s="189"/>
      <c r="G73" s="189"/>
      <c r="H73" s="191"/>
      <c r="I73" s="189"/>
      <c r="J73" s="191"/>
      <c r="K73" s="189"/>
      <c r="L73" s="191"/>
      <c r="M73" s="189"/>
      <c r="N73" s="191"/>
      <c r="O73" s="189"/>
      <c r="P73" s="191"/>
      <c r="Q73" s="191"/>
      <c r="R73" s="191"/>
      <c r="S73" s="192"/>
    </row>
    <row r="75" spans="2:26" x14ac:dyDescent="0.25">
      <c r="G75" s="178"/>
      <c r="H75" s="178"/>
      <c r="I75" s="178"/>
      <c r="J75" s="178"/>
      <c r="K75" s="178"/>
      <c r="L75" s="178"/>
      <c r="M75" s="178"/>
      <c r="N75" s="178"/>
      <c r="O75" s="178"/>
      <c r="P75" s="178"/>
      <c r="Q75" s="178"/>
      <c r="R75" s="178"/>
    </row>
    <row r="76" spans="2:26" x14ac:dyDescent="0.25">
      <c r="G76" s="178"/>
      <c r="H76" s="178"/>
      <c r="I76" s="178"/>
      <c r="J76" s="178"/>
      <c r="K76" s="178"/>
      <c r="L76" s="178"/>
      <c r="M76" s="178"/>
      <c r="N76" s="178"/>
      <c r="O76" s="178"/>
      <c r="P76" s="178"/>
      <c r="Q76" s="178"/>
      <c r="R76" s="178"/>
    </row>
    <row r="77" spans="2:26" x14ac:dyDescent="0.25">
      <c r="G77" s="178"/>
      <c r="H77" s="178"/>
      <c r="I77" s="178"/>
      <c r="J77" s="178"/>
      <c r="K77" s="178"/>
      <c r="L77" s="178"/>
      <c r="M77" s="178"/>
      <c r="N77" s="178"/>
      <c r="O77" s="178"/>
      <c r="P77" s="178"/>
      <c r="Q77" s="178"/>
      <c r="R77" s="178"/>
    </row>
    <row r="78" spans="2:26" x14ac:dyDescent="0.25">
      <c r="G78" s="178"/>
      <c r="H78" s="178"/>
      <c r="I78" s="178"/>
      <c r="J78" s="178"/>
      <c r="K78" s="178"/>
      <c r="L78" s="178"/>
      <c r="M78" s="178"/>
      <c r="N78" s="178"/>
      <c r="O78" s="178"/>
      <c r="P78" s="178"/>
      <c r="Q78" s="178"/>
      <c r="R78" s="178"/>
    </row>
    <row r="79" spans="2:26" x14ac:dyDescent="0.25">
      <c r="G79" s="178"/>
      <c r="H79" s="178"/>
      <c r="I79" s="178"/>
      <c r="J79" s="178"/>
      <c r="K79" s="178"/>
      <c r="L79" s="178"/>
      <c r="M79" s="178"/>
      <c r="N79" s="178"/>
      <c r="O79" s="178"/>
      <c r="P79" s="178"/>
      <c r="Q79" s="178"/>
      <c r="R79" s="178"/>
    </row>
    <row r="80" spans="2:26" x14ac:dyDescent="0.25">
      <c r="G80" s="178"/>
      <c r="H80" s="178"/>
      <c r="I80" s="178"/>
      <c r="J80" s="178"/>
      <c r="K80" s="178"/>
      <c r="L80" s="178"/>
      <c r="M80" s="178"/>
      <c r="N80" s="178"/>
      <c r="O80" s="178"/>
      <c r="P80" s="178"/>
      <c r="Q80" s="178"/>
      <c r="R80" s="178"/>
    </row>
    <row r="81" spans="7:18" x14ac:dyDescent="0.25">
      <c r="G81" s="178"/>
      <c r="H81" s="178"/>
      <c r="I81" s="178"/>
      <c r="J81" s="178"/>
      <c r="K81" s="178"/>
      <c r="L81" s="178"/>
      <c r="M81" s="178"/>
      <c r="N81" s="178"/>
      <c r="O81" s="178"/>
      <c r="P81" s="178"/>
      <c r="Q81" s="178"/>
      <c r="R81" s="178"/>
    </row>
    <row r="82" spans="7:18" x14ac:dyDescent="0.25">
      <c r="G82" s="178"/>
      <c r="H82" s="178"/>
      <c r="I82" s="178"/>
      <c r="J82" s="178"/>
      <c r="K82" s="178"/>
      <c r="L82" s="178"/>
      <c r="M82" s="178"/>
      <c r="N82" s="178"/>
      <c r="O82" s="178"/>
      <c r="P82" s="178"/>
      <c r="Q82" s="178"/>
      <c r="R82" s="178"/>
    </row>
    <row r="83" spans="7:18" x14ac:dyDescent="0.25">
      <c r="G83" s="178"/>
      <c r="H83" s="178"/>
      <c r="I83" s="178"/>
      <c r="J83" s="178"/>
      <c r="K83" s="178"/>
      <c r="L83" s="178"/>
      <c r="M83" s="178"/>
      <c r="N83" s="178"/>
      <c r="O83" s="178"/>
      <c r="P83" s="178"/>
      <c r="Q83" s="178"/>
      <c r="R83" s="178"/>
    </row>
    <row r="84" spans="7:18" x14ac:dyDescent="0.25">
      <c r="G84" s="178"/>
      <c r="H84" s="178"/>
      <c r="I84" s="178"/>
      <c r="J84" s="178"/>
      <c r="K84" s="178"/>
      <c r="L84" s="178"/>
      <c r="M84" s="178"/>
      <c r="N84" s="178"/>
      <c r="O84" s="178"/>
      <c r="P84" s="178"/>
      <c r="Q84" s="178"/>
      <c r="R84" s="178"/>
    </row>
    <row r="85" spans="7:18" x14ac:dyDescent="0.25">
      <c r="G85" s="178"/>
      <c r="H85" s="178"/>
      <c r="I85" s="178"/>
      <c r="J85" s="178"/>
      <c r="K85" s="178"/>
      <c r="L85" s="178"/>
      <c r="M85" s="178"/>
      <c r="N85" s="178"/>
      <c r="O85" s="178"/>
      <c r="P85" s="178"/>
      <c r="Q85" s="178"/>
      <c r="R85" s="178"/>
    </row>
    <row r="86" spans="7:18" x14ac:dyDescent="0.25">
      <c r="G86" s="178"/>
      <c r="H86" s="178"/>
      <c r="I86" s="178"/>
      <c r="J86" s="178"/>
      <c r="K86" s="178"/>
      <c r="L86" s="178"/>
      <c r="M86" s="178"/>
      <c r="N86" s="178"/>
      <c r="O86" s="178"/>
      <c r="P86" s="178"/>
      <c r="Q86" s="178"/>
      <c r="R86" s="178"/>
    </row>
    <row r="87" spans="7:18" x14ac:dyDescent="0.25">
      <c r="G87" s="178"/>
      <c r="H87" s="178"/>
      <c r="I87" s="178"/>
      <c r="J87" s="178"/>
      <c r="K87" s="178"/>
      <c r="L87" s="178"/>
      <c r="M87" s="178"/>
      <c r="N87" s="178"/>
      <c r="O87" s="178"/>
      <c r="P87" s="178"/>
      <c r="Q87" s="178"/>
      <c r="R87" s="178"/>
    </row>
    <row r="88" spans="7:18" x14ac:dyDescent="0.25">
      <c r="G88" s="178"/>
      <c r="H88" s="178"/>
      <c r="I88" s="178"/>
      <c r="J88" s="178"/>
      <c r="K88" s="178"/>
      <c r="L88" s="178"/>
      <c r="M88" s="178"/>
      <c r="N88" s="178"/>
      <c r="O88" s="178"/>
      <c r="P88" s="178"/>
      <c r="Q88" s="178"/>
      <c r="R88" s="178"/>
    </row>
    <row r="89" spans="7:18" x14ac:dyDescent="0.25">
      <c r="G89" s="178"/>
      <c r="I89" s="178"/>
      <c r="O89" s="178"/>
    </row>
    <row r="90" spans="7:18" x14ac:dyDescent="0.25">
      <c r="G90" s="178"/>
      <c r="I90" s="178"/>
      <c r="O90" s="178"/>
    </row>
    <row r="91" spans="7:18" x14ac:dyDescent="0.25">
      <c r="G91" s="178"/>
      <c r="I91" s="178"/>
      <c r="O91" s="178"/>
    </row>
    <row r="92" spans="7:18" x14ac:dyDescent="0.25">
      <c r="G92" s="178"/>
      <c r="I92" s="178"/>
      <c r="O92" s="178"/>
    </row>
    <row r="93" spans="7:18" x14ac:dyDescent="0.25">
      <c r="O93" s="178"/>
    </row>
    <row r="94" spans="7:18" x14ac:dyDescent="0.25">
      <c r="O94" s="178"/>
    </row>
    <row r="95" spans="7:18" x14ac:dyDescent="0.25">
      <c r="O95" s="178"/>
    </row>
    <row r="96" spans="7:18" x14ac:dyDescent="0.25">
      <c r="O96" s="178"/>
    </row>
  </sheetData>
  <mergeCells count="38">
    <mergeCell ref="I60:J60"/>
    <mergeCell ref="K60:L60"/>
    <mergeCell ref="M60:N60"/>
    <mergeCell ref="O60:P60"/>
    <mergeCell ref="C3:S3"/>
    <mergeCell ref="Q5:R5"/>
    <mergeCell ref="Q23:R23"/>
    <mergeCell ref="Q42:R42"/>
    <mergeCell ref="G5:H5"/>
    <mergeCell ref="I5:J5"/>
    <mergeCell ref="K5:L5"/>
    <mergeCell ref="M5:N5"/>
    <mergeCell ref="O5:P5"/>
    <mergeCell ref="G23:H23"/>
    <mergeCell ref="I23:J23"/>
    <mergeCell ref="K23:L23"/>
    <mergeCell ref="O23:P23"/>
    <mergeCell ref="E5:E6"/>
    <mergeCell ref="G42:H42"/>
    <mergeCell ref="D5:D6"/>
    <mergeCell ref="D23:D24"/>
    <mergeCell ref="D42:D43"/>
    <mergeCell ref="E60:E61"/>
    <mergeCell ref="F60:F61"/>
    <mergeCell ref="D60:D61"/>
    <mergeCell ref="F5:F6"/>
    <mergeCell ref="E23:E24"/>
    <mergeCell ref="F23:F24"/>
    <mergeCell ref="E42:E43"/>
    <mergeCell ref="F42:F43"/>
    <mergeCell ref="B40:S40"/>
    <mergeCell ref="Q60:R60"/>
    <mergeCell ref="I42:J42"/>
    <mergeCell ref="K42:L42"/>
    <mergeCell ref="M42:N42"/>
    <mergeCell ref="O42:P42"/>
    <mergeCell ref="G60:H60"/>
    <mergeCell ref="M23:N2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217C7-869D-441A-BD58-0C950808FF0B}">
  <sheetPr codeName="Sheet19"/>
  <dimension ref="A1:O637"/>
  <sheetViews>
    <sheetView topLeftCell="C14" workbookViewId="0">
      <selection activeCell="A14" sqref="A14"/>
    </sheetView>
  </sheetViews>
  <sheetFormatPr defaultColWidth="9.28515625" defaultRowHeight="12.75" x14ac:dyDescent="0.2"/>
  <cols>
    <col min="1" max="1" width="7.42578125" style="103" hidden="1" customWidth="1"/>
    <col min="2" max="2" width="12.2851562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17" style="103" customWidth="1"/>
    <col min="15" max="15" width="15.5703125" style="103" customWidth="1"/>
    <col min="16" max="16384" width="9.28515625" style="103"/>
  </cols>
  <sheetData>
    <row r="1" spans="2:14" s="98" customFormat="1" ht="27.75" hidden="1" customHeight="1" x14ac:dyDescent="0.2">
      <c r="C1" s="5"/>
    </row>
    <row r="2" spans="2:14" s="98" customFormat="1" hidden="1" x14ac:dyDescent="0.2">
      <c r="C2" s="5"/>
    </row>
    <row r="3" spans="2:14" s="98" customFormat="1" hidden="1" x14ac:dyDescent="0.2">
      <c r="C3" s="5"/>
    </row>
    <row r="4" spans="2:14" s="98" customFormat="1" hidden="1" x14ac:dyDescent="0.2">
      <c r="C4" s="5"/>
    </row>
    <row r="5" spans="2:14" s="98" customFormat="1" hidden="1" x14ac:dyDescent="0.2">
      <c r="C5" s="5"/>
    </row>
    <row r="6" spans="2:14" s="98" customFormat="1" hidden="1" x14ac:dyDescent="0.2">
      <c r="C6" s="5"/>
    </row>
    <row r="7" spans="2:14" s="98" customFormat="1" hidden="1" x14ac:dyDescent="0.2">
      <c r="C7" s="5"/>
    </row>
    <row r="8" spans="2:14" s="98" customFormat="1" hidden="1" x14ac:dyDescent="0.2">
      <c r="C8" s="5"/>
    </row>
    <row r="9" spans="2:14" s="98" customFormat="1" hidden="1" x14ac:dyDescent="0.2">
      <c r="C9" s="5"/>
    </row>
    <row r="10" spans="2:14" s="98" customFormat="1" hidden="1" x14ac:dyDescent="0.2">
      <c r="C10" s="5"/>
    </row>
    <row r="11" spans="2:14" s="98" customFormat="1" hidden="1" x14ac:dyDescent="0.2">
      <c r="C11" s="5"/>
    </row>
    <row r="12" spans="2:14" s="98" customFormat="1" hidden="1" x14ac:dyDescent="0.2">
      <c r="C12" s="5"/>
    </row>
    <row r="13" spans="2:14" s="98" customFormat="1" hidden="1" x14ac:dyDescent="0.2">
      <c r="C13" s="5"/>
    </row>
    <row r="14" spans="2:14" s="98" customFormat="1" ht="15.75" x14ac:dyDescent="0.25">
      <c r="C14" s="5"/>
      <c r="D14" s="99" t="s">
        <v>0</v>
      </c>
    </row>
    <row r="15" spans="2:14"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4" s="98" customFormat="1" ht="15" x14ac:dyDescent="0.25">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5" x14ac:dyDescent="0.25">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5" x14ac:dyDescent="0.25">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5" x14ac:dyDescent="0.25">
      <c r="C19" s="5"/>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5" x14ac:dyDescent="0.25">
      <c r="B20" s="98">
        <v>4</v>
      </c>
      <c r="C20" s="5">
        <v>4</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5" x14ac:dyDescent="0.25">
      <c r="B21" s="98">
        <v>5</v>
      </c>
      <c r="C21" s="5">
        <v>5</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5" x14ac:dyDescent="0.25">
      <c r="B22" s="98">
        <v>6</v>
      </c>
      <c r="C22" s="5">
        <v>6</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5" x14ac:dyDescent="0.25">
      <c r="B23" s="98">
        <v>7</v>
      </c>
      <c r="C23" s="5" t="str">
        <f>IF(ISERROR(VLOOKUP(D23, D16:P35, 42, FALSE)),"", VLOOKUP(D23, D16:P35, 42, FALSE))</f>
        <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5" x14ac:dyDescent="0.25">
      <c r="B24" s="98">
        <v>8</v>
      </c>
      <c r="C24" s="5" t="str">
        <f>IF(ISERROR(VLOOKUP(D24, D16:P35, 42, FALSE)),"", VLOOKUP(D24, D16:P35, 42, FALSE))</f>
        <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5" x14ac:dyDescent="0.25">
      <c r="B25" s="98">
        <v>9</v>
      </c>
      <c r="C25" s="5" t="str">
        <f>IF(ISERROR(VLOOKUP(D25, D16:P35, 42, FALSE)),"", VLOOKUP(D25, D16:P35, 42, FALSE))</f>
        <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5" x14ac:dyDescent="0.25">
      <c r="B26" s="98">
        <v>10</v>
      </c>
      <c r="C26" s="5" t="str">
        <f>IF(ISERROR(VLOOKUP(D26, D16:P35, 42, FALSE)),"", VLOOKUP(D26, D16:P35, 42, FALSE))</f>
        <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5" x14ac:dyDescent="0.25">
      <c r="B27" s="98">
        <v>11</v>
      </c>
      <c r="C27" s="5" t="str">
        <f>IF(ISERROR(VLOOKUP(D27, D16:P35, 42, FALSE)),"", VLOOKUP(D27, D16:P35, 42, FALSE))</f>
        <v/>
      </c>
      <c r="D27" s="16" t="s">
        <v>23</v>
      </c>
      <c r="E27" s="17"/>
      <c r="F27" s="18"/>
      <c r="G27" s="9" t="s">
        <v>24</v>
      </c>
      <c r="H27" s="10"/>
      <c r="I27" s="97">
        <f>'WRZ BI (2027)'!J27</f>
        <v>1.0415000000000001</v>
      </c>
      <c r="J27" s="11">
        <f t="shared" si="0"/>
        <v>1.0415000000000001</v>
      </c>
      <c r="K27" s="12"/>
      <c r="L27" s="12"/>
      <c r="M27" s="10"/>
      <c r="N27" s="13"/>
    </row>
    <row r="28" spans="2:14" s="98" customFormat="1" ht="15" x14ac:dyDescent="0.25">
      <c r="B28" s="98">
        <v>12</v>
      </c>
      <c r="C28" s="5" t="str">
        <f>IF(ISERROR(VLOOKUP(D28, D16:P35, 42, FALSE)),"", VLOOKUP(D28, D16:P35, 42, FALSE))</f>
        <v/>
      </c>
      <c r="D28" s="16" t="s">
        <v>23</v>
      </c>
      <c r="E28" s="17"/>
      <c r="F28" s="18"/>
      <c r="G28" s="9" t="s">
        <v>24</v>
      </c>
      <c r="H28" s="10"/>
      <c r="I28" s="97">
        <f>'WRZ BI (2027)'!J28</f>
        <v>1.0415000000000001</v>
      </c>
      <c r="J28" s="11">
        <f t="shared" si="0"/>
        <v>1.0415000000000001</v>
      </c>
      <c r="K28" s="12"/>
      <c r="L28" s="12"/>
      <c r="M28" s="10"/>
      <c r="N28" s="13"/>
    </row>
    <row r="29" spans="2:14" s="98" customFormat="1" ht="15" x14ac:dyDescent="0.25">
      <c r="B29" s="98">
        <v>13</v>
      </c>
      <c r="C29" s="5" t="str">
        <f>IF(ISERROR(VLOOKUP(D29, D16:P35, 42, FALSE)),"", VLOOKUP(D29, D16:P35, 42, FALSE))</f>
        <v/>
      </c>
      <c r="D29" s="16" t="s">
        <v>23</v>
      </c>
      <c r="E29" s="17"/>
      <c r="F29" s="18"/>
      <c r="G29" s="9" t="s">
        <v>24</v>
      </c>
      <c r="H29" s="10"/>
      <c r="I29" s="97">
        <f>'WRZ BI (2027)'!J29</f>
        <v>1.0415000000000001</v>
      </c>
      <c r="J29" s="11">
        <f t="shared" si="0"/>
        <v>1.0415000000000001</v>
      </c>
      <c r="K29" s="12"/>
      <c r="L29" s="12"/>
      <c r="M29" s="10"/>
      <c r="N29" s="13"/>
    </row>
    <row r="30" spans="2:14" s="98" customFormat="1" ht="15" x14ac:dyDescent="0.25">
      <c r="B30" s="98">
        <v>14</v>
      </c>
      <c r="C30" s="5" t="str">
        <f>IF(ISERROR(VLOOKUP(D30, D16:P35, 42, FALSE)),"", VLOOKUP(D30, D16:P35, 42, FALSE))</f>
        <v/>
      </c>
      <c r="D30" s="16" t="s">
        <v>23</v>
      </c>
      <c r="E30" s="17"/>
      <c r="F30" s="18"/>
      <c r="G30" s="9" t="s">
        <v>24</v>
      </c>
      <c r="H30" s="10"/>
      <c r="I30" s="97">
        <f>'WRZ BI (2027)'!J30</f>
        <v>1.0415000000000001</v>
      </c>
      <c r="J30" s="11">
        <f t="shared" si="0"/>
        <v>1.0415000000000001</v>
      </c>
      <c r="K30" s="12"/>
      <c r="L30" s="12"/>
      <c r="M30" s="10"/>
      <c r="N30" s="13"/>
    </row>
    <row r="31" spans="2:14" s="98" customFormat="1" ht="15" x14ac:dyDescent="0.25">
      <c r="B31" s="98">
        <v>15</v>
      </c>
      <c r="C31" s="5" t="str">
        <f>IF(ISERROR(VLOOKUP(D31, D16:P35, 42, FALSE)),"", VLOOKUP(D31, D16:P35, 42, FALSE))</f>
        <v/>
      </c>
      <c r="D31" s="16" t="s">
        <v>23</v>
      </c>
      <c r="E31" s="17"/>
      <c r="F31" s="18"/>
      <c r="G31" s="9" t="s">
        <v>24</v>
      </c>
      <c r="H31" s="10"/>
      <c r="I31" s="97">
        <f>'WRZ BI (2027)'!J31</f>
        <v>1.0415000000000001</v>
      </c>
      <c r="J31" s="11">
        <f t="shared" si="0"/>
        <v>1.0415000000000001</v>
      </c>
      <c r="K31" s="12"/>
      <c r="L31" s="12"/>
      <c r="M31" s="10"/>
      <c r="N31" s="13"/>
    </row>
    <row r="32" spans="2:14" s="98" customFormat="1" ht="15" x14ac:dyDescent="0.25">
      <c r="B32" s="98">
        <v>16</v>
      </c>
      <c r="C32" s="5" t="str">
        <f>IF(ISERROR(VLOOKUP(D32, D16:P35, 42, FALSE)),"", VLOOKUP(D32, D16:P35, 42, FALSE))</f>
        <v/>
      </c>
      <c r="D32" s="16" t="s">
        <v>23</v>
      </c>
      <c r="E32" s="17"/>
      <c r="F32" s="18"/>
      <c r="G32" s="9" t="s">
        <v>24</v>
      </c>
      <c r="H32" s="10"/>
      <c r="I32" s="97">
        <f>'WRZ BI (2027)'!J32</f>
        <v>1.0415000000000001</v>
      </c>
      <c r="J32" s="11">
        <f t="shared" si="0"/>
        <v>1.0415000000000001</v>
      </c>
      <c r="K32" s="12"/>
      <c r="L32" s="12"/>
      <c r="M32" s="10"/>
      <c r="N32" s="13"/>
    </row>
    <row r="33" spans="2:15" s="98" customFormat="1" ht="15" x14ac:dyDescent="0.25">
      <c r="B33" s="98">
        <v>17</v>
      </c>
      <c r="C33" s="5" t="str">
        <f>IF(ISERROR(VLOOKUP(D33, D16:P35, 42, FALSE)),"", VLOOKUP(D33, D16:P35, 42, FALSE))</f>
        <v/>
      </c>
      <c r="D33" s="16" t="s">
        <v>23</v>
      </c>
      <c r="E33" s="17"/>
      <c r="F33" s="18"/>
      <c r="G33" s="9" t="s">
        <v>24</v>
      </c>
      <c r="H33" s="10"/>
      <c r="I33" s="97">
        <f>'WRZ BI (2027)'!J33</f>
        <v>1.0415000000000001</v>
      </c>
      <c r="J33" s="11">
        <f t="shared" si="0"/>
        <v>1.0415000000000001</v>
      </c>
      <c r="K33" s="12"/>
      <c r="L33" s="12"/>
      <c r="M33" s="10"/>
      <c r="N33" s="13"/>
    </row>
    <row r="34" spans="2:15" s="98" customFormat="1" ht="15" x14ac:dyDescent="0.25">
      <c r="B34" s="98">
        <v>18</v>
      </c>
      <c r="C34" s="5" t="str">
        <f>IF(ISERROR(VLOOKUP(D34, D16:P35, 42, FALSE)),"", VLOOKUP(D34, D16:P35, 42, FALSE))</f>
        <v/>
      </c>
      <c r="D34" s="16" t="s">
        <v>23</v>
      </c>
      <c r="E34" s="17"/>
      <c r="F34" s="18"/>
      <c r="G34" s="9" t="s">
        <v>24</v>
      </c>
      <c r="H34" s="10"/>
      <c r="I34" s="97">
        <f>'WRZ BI (2027)'!J34</f>
        <v>1.0415000000000001</v>
      </c>
      <c r="J34" s="11">
        <f t="shared" si="0"/>
        <v>1.0415000000000001</v>
      </c>
      <c r="K34" s="12"/>
      <c r="L34" s="12"/>
      <c r="M34" s="10"/>
      <c r="N34" s="13"/>
    </row>
    <row r="35" spans="2:15" s="98" customFormat="1" ht="15" x14ac:dyDescent="0.25">
      <c r="B35" s="98">
        <v>19</v>
      </c>
      <c r="C35" s="5" t="str">
        <f>IF(ISERROR(VLOOKUP(D35, D16:P35, 42, FALSE)),"", VLOOKUP(D35, D16:P35, 42, FALSE))</f>
        <v/>
      </c>
      <c r="D35" s="16" t="s">
        <v>23</v>
      </c>
      <c r="E35" s="17"/>
      <c r="F35" s="18"/>
      <c r="G35" s="9" t="s">
        <v>24</v>
      </c>
      <c r="H35" s="10"/>
      <c r="I35" s="97">
        <f>'WRZ BI (2027)'!J35</f>
        <v>1.0415000000000001</v>
      </c>
      <c r="J35" s="11">
        <f t="shared" si="0"/>
        <v>1.0415000000000001</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60" si="1">H16</f>
        <v>RPP</v>
      </c>
      <c r="C41" s="5">
        <v>1</v>
      </c>
      <c r="D41" s="241" t="str">
        <f t="shared" ref="D41:D47" si="2">IF(ISBLANK(D16), "", IF(D16 = "Add additional scenarios if required", "", IF(M16="YES", D16 &amp; " - " &amp; H16 &amp; " - Interval Customers", D16 &amp; " - " &amp;H16)))</f>
        <v>Residential - RPP</v>
      </c>
      <c r="E41" s="241"/>
      <c r="F41" s="241"/>
      <c r="G41" s="100" t="str">
        <f t="shared" ref="G41:G60" si="3">IF(ISBLANK(G16), "", G16)</f>
        <v>kWh</v>
      </c>
      <c r="H41" s="101">
        <f t="shared" ref="H41:H60" si="4">IF(LEN($G41)&gt;1, (SUMPRODUCT(--($C$64:$C$2042=$B16), --($A$64:$A$2042=$D16), --($B$64:$B$2042="ST_A"), $L$64:$L$2042)), "")</f>
        <v>4.4799999999999969</v>
      </c>
      <c r="I41" s="102">
        <f t="shared" ref="I41:I60" si="5">IF(LEN($G41)&gt;1, (SUMPRODUCT(--($C$64:$C$2042=$B16), --($A$64:$A$2042=$D16), --($B$64:$B$2042="ST_A"), $M$64:$M$2042)), "")</f>
        <v>7.7741968298680006E-2</v>
      </c>
      <c r="J41" s="101">
        <f t="shared" ref="J41:J60" si="6">IF(LEN($G41)&gt;1, (SUMPRODUCT(--($C$64:$C$2042=$B16), --($A$64:$A$2042=$D16), --($B$64:$B$2042="ST_B"), $L$64:$L$2042)), "")</f>
        <v>4.5373919267863769</v>
      </c>
      <c r="K41" s="102">
        <f t="shared" ref="K41:K60" si="7">IF(LEN($G41)&gt;1, (SUMPRODUCT(--($C$64:$C$2042=$B16), --($A$64:$A$2042=$D16), --($B$64:$B$2042="ST_B"), $M$64:$M$2042)), "")</f>
        <v>7.1771750020340613E-2</v>
      </c>
      <c r="L41" s="101">
        <f t="shared" ref="L41:L60" si="8">IF(LEN($G41)&gt;1, (SUMPRODUCT(--($C$64:$C$2042=$B16), --($A$64:$A$2042=$D16), --($B$64:$B$2042="ST_C"), $L$64:$L$2042)), "")</f>
        <v>5.6309669267863853</v>
      </c>
      <c r="M41" s="102">
        <f t="shared" ref="M41:M60" si="9">IF(LEN($G41)&gt;1, (SUMPRODUCT(--($C$64:$C$2042=$B16), --($A$64:$A$2042=$D16), --($B$64:$B$2042="ST_C"), $M$64:$M$2042)), "")</f>
        <v>6.7985511003555987E-2</v>
      </c>
      <c r="N41" s="101">
        <f>IF(LEN($G41)&gt;1, (SUMPRODUCT(--($C$64:$C$2042=$B16), --($A$64:$A$2042=$D16), --($B$64:$B$2042=$B41&amp;"_TOTAL"), $L$64:$L$2042)), "")</f>
        <v>5.0397153994738062</v>
      </c>
      <c r="O41" s="102">
        <f t="shared" ref="O41:O60" si="10">IF(LEN($G41)&gt;1, (SUMPRODUCT(--($C$64:$C$2042=$B16), --($A$64:$A$2042=$D16), --($B$64:$B$2042=$B41&amp;"_TOTAL"), $M$64:$M$2042)), "")</f>
        <v>3.0794551658023001E-2</v>
      </c>
    </row>
    <row r="42" spans="2:15" s="98" customFormat="1" ht="15" x14ac:dyDescent="0.2">
      <c r="B42" s="98" t="str">
        <f t="shared" si="1"/>
        <v>RPP</v>
      </c>
      <c r="C42" s="5">
        <v>2</v>
      </c>
      <c r="D42" s="241" t="str">
        <f t="shared" si="2"/>
        <v>GS &lt;50 - RPP</v>
      </c>
      <c r="E42" s="241"/>
      <c r="F42" s="241"/>
      <c r="G42" s="100" t="str">
        <f t="shared" si="3"/>
        <v>kWh</v>
      </c>
      <c r="H42" s="101">
        <f t="shared" si="4"/>
        <v>10.210000000000008</v>
      </c>
      <c r="I42" s="102">
        <f t="shared" si="5"/>
        <v>8.6917665513034828E-2</v>
      </c>
      <c r="J42" s="101">
        <f t="shared" si="6"/>
        <v>10.353431913175314</v>
      </c>
      <c r="K42" s="102">
        <f t="shared" si="7"/>
        <v>7.8724460624973874E-2</v>
      </c>
      <c r="L42" s="101">
        <f t="shared" si="8"/>
        <v>13.06133191317528</v>
      </c>
      <c r="M42" s="102">
        <f t="shared" si="9"/>
        <v>7.2543326952064932E-2</v>
      </c>
      <c r="N42" s="101">
        <f>IF(LEN($G42)&gt;1, (SUMPRODUCT(--($C$64:$C$2042=$B17), --($A$64:$A$2042=$D17), --($B$64:$B$2042=$B42&amp;"_TOTAL"), $L$64:$L$2042)), "")</f>
        <v>11.689892062291847</v>
      </c>
      <c r="O42" s="102">
        <f t="shared" si="10"/>
        <v>2.9260658624284439E-2</v>
      </c>
    </row>
    <row r="43" spans="2:15" s="98" customFormat="1" ht="15" x14ac:dyDescent="0.2">
      <c r="B43" s="98" t="str">
        <f t="shared" si="1"/>
        <v>Non-RPP (Other)</v>
      </c>
      <c r="C43" s="5">
        <v>3</v>
      </c>
      <c r="D43" s="241" t="str">
        <f t="shared" si="2"/>
        <v>GS 50 - 2,999 kW - Non-RPP (Other)</v>
      </c>
      <c r="E43" s="241"/>
      <c r="F43" s="241"/>
      <c r="G43" s="100" t="str">
        <f t="shared" si="3"/>
        <v>kW</v>
      </c>
      <c r="H43" s="101">
        <f t="shared" si="4"/>
        <v>124.21249999999986</v>
      </c>
      <c r="I43" s="102">
        <f t="shared" si="5"/>
        <v>7.9264573214544484E-2</v>
      </c>
      <c r="J43" s="101">
        <f t="shared" si="6"/>
        <v>129.45136627727925</v>
      </c>
      <c r="K43" s="102">
        <f t="shared" si="7"/>
        <v>7.7039648719078424E-2</v>
      </c>
      <c r="L43" s="101">
        <f t="shared" si="8"/>
        <v>229.20136627727925</v>
      </c>
      <c r="M43" s="102">
        <f t="shared" si="9"/>
        <v>6.5311278550642587E-2</v>
      </c>
      <c r="N43" s="101">
        <f>IF(LEN($G43)&gt;1, (SUMPRODUCT(--($C$64:$C$2042=$B18), --($A$64:$A$2042=$D18), --($B$64:$B$2042=$B43&amp;"_TOTAL"), $L$64:$L$2042)), "")</f>
        <v>258.9975438933252</v>
      </c>
      <c r="O43" s="102">
        <f t="shared" si="10"/>
        <v>1.7967310002148771E-2</v>
      </c>
    </row>
    <row r="44" spans="2:15" s="98" customFormat="1" ht="15" x14ac:dyDescent="0.2">
      <c r="B44" s="98" t="str">
        <f t="shared" si="1"/>
        <v>Non-RPP (Other)</v>
      </c>
      <c r="C44" s="5"/>
      <c r="D44" s="241" t="str">
        <f t="shared" si="2"/>
        <v>GS 3,000 - 4,999 kW - Non-RPP (Other)</v>
      </c>
      <c r="E44" s="241"/>
      <c r="F44" s="241"/>
      <c r="G44" s="100" t="str">
        <f t="shared" si="3"/>
        <v>kW</v>
      </c>
      <c r="H44" s="101">
        <f t="shared" si="4"/>
        <v>1385.630000000001</v>
      </c>
      <c r="I44" s="102">
        <f t="shared" si="5"/>
        <v>5.2031439967711555E-2</v>
      </c>
      <c r="J44" s="101">
        <f t="shared" si="6"/>
        <v>1468.7118695730751</v>
      </c>
      <c r="K44" s="102">
        <f t="shared" si="7"/>
        <v>5.1664651935200839E-2</v>
      </c>
      <c r="L44" s="101">
        <f t="shared" si="8"/>
        <v>3524.3118695730809</v>
      </c>
      <c r="M44" s="102">
        <f t="shared" si="9"/>
        <v>5.3183842352764757E-2</v>
      </c>
      <c r="N44" s="101" cm="1">
        <f t="array" ref="N44">IF(LEN($G44)&gt;1, (SUMPRODUCT(--($C$64:$C$2042=$B19), --($A$64:$A$2042=$D19), --($B$64:$B$2042=$B44&amp;"_TOTAL"), $L$64:$L$2042)), "")</f>
        <v>3982.4724126175861</v>
      </c>
      <c r="O44" s="102">
        <f t="shared" si="10"/>
        <v>1.1354460543080522E-2</v>
      </c>
    </row>
    <row r="45" spans="2:15" s="98" customFormat="1" ht="15" x14ac:dyDescent="0.2">
      <c r="B45" s="98" t="str">
        <f t="shared" si="1"/>
        <v>RPP</v>
      </c>
      <c r="C45" s="5">
        <v>4</v>
      </c>
      <c r="D45" s="241" t="str">
        <f t="shared" si="2"/>
        <v>Unmetered Scattered Load - RPP</v>
      </c>
      <c r="E45" s="241"/>
      <c r="F45" s="241"/>
      <c r="G45" s="100" t="str">
        <f t="shared" si="3"/>
        <v>kWh</v>
      </c>
      <c r="H45" s="101">
        <f t="shared" si="4"/>
        <v>3.1950000000000003</v>
      </c>
      <c r="I45" s="102">
        <f t="shared" si="5"/>
        <v>9.6979543862940373E-2</v>
      </c>
      <c r="J45" s="101">
        <f t="shared" si="6"/>
        <v>3.227498552782933</v>
      </c>
      <c r="K45" s="102">
        <f t="shared" si="7"/>
        <v>8.966333206563773E-2</v>
      </c>
      <c r="L45" s="101">
        <f t="shared" si="8"/>
        <v>3.8367760527829304</v>
      </c>
      <c r="M45" s="102">
        <f t="shared" si="9"/>
        <v>8.1779912482178488E-2</v>
      </c>
      <c r="N45" s="101">
        <f t="shared" ref="N45:N60" si="11">IF(LEN($G45)&gt;1, (SUMPRODUCT(--($C$64:$C$2042=$B20), --($A$64:$A$2042=$D20), --($B$64:$B$2042=$B45&amp;"_TOTAL"), $L$64:$L$2042)), "")</f>
        <v>3.4339145672407341</v>
      </c>
      <c r="O45" s="102">
        <f t="shared" si="10"/>
        <v>3.5846379500020564E-2</v>
      </c>
    </row>
    <row r="46" spans="2:15" s="98" customFormat="1" ht="15" x14ac:dyDescent="0.2">
      <c r="B46" s="98" t="str">
        <f t="shared" si="1"/>
        <v>RPP</v>
      </c>
      <c r="C46" s="5">
        <v>5</v>
      </c>
      <c r="D46" s="241" t="str">
        <f t="shared" si="2"/>
        <v>Sentinel - RPP</v>
      </c>
      <c r="E46" s="241"/>
      <c r="F46" s="241"/>
      <c r="G46" s="100" t="str">
        <f t="shared" si="3"/>
        <v>kW</v>
      </c>
      <c r="H46" s="101">
        <f t="shared" si="4"/>
        <v>1.5886199999999988</v>
      </c>
      <c r="I46" s="102">
        <f t="shared" si="5"/>
        <v>9.646151063452027E-2</v>
      </c>
      <c r="J46" s="101">
        <f t="shared" si="6"/>
        <v>1.5925199020749723</v>
      </c>
      <c r="K46" s="102">
        <f t="shared" si="7"/>
        <v>9.4470827809586558E-2</v>
      </c>
      <c r="L46" s="101">
        <f t="shared" si="8"/>
        <v>1.6663799020749721</v>
      </c>
      <c r="M46" s="102">
        <f t="shared" si="9"/>
        <v>9.1500079921925132E-2</v>
      </c>
      <c r="N46" s="101">
        <f t="shared" si="11"/>
        <v>1.4914100123571039</v>
      </c>
      <c r="O46" s="102">
        <f t="shared" si="10"/>
        <v>6.3014988328393071E-2</v>
      </c>
    </row>
    <row r="47" spans="2:15" s="98" customFormat="1" ht="15" x14ac:dyDescent="0.2">
      <c r="B47" s="98" t="str">
        <f t="shared" si="1"/>
        <v>Non-RPP (Other)</v>
      </c>
      <c r="C47" s="5">
        <v>6</v>
      </c>
      <c r="D47" s="241" t="str">
        <f t="shared" si="2"/>
        <v>Street Light - Non-RPP (Other)</v>
      </c>
      <c r="E47" s="241"/>
      <c r="F47" s="241"/>
      <c r="G47" s="100" t="str">
        <f t="shared" si="3"/>
        <v>kW</v>
      </c>
      <c r="H47" s="101">
        <f t="shared" si="4"/>
        <v>1791.7100178155233</v>
      </c>
      <c r="I47" s="102">
        <f t="shared" si="5"/>
        <v>7.4562579944348506E-2</v>
      </c>
      <c r="J47" s="101">
        <f t="shared" si="6"/>
        <v>1809.4911160623269</v>
      </c>
      <c r="K47" s="102">
        <f t="shared" si="7"/>
        <v>7.4287636026350759E-2</v>
      </c>
      <c r="L47" s="101">
        <f t="shared" si="8"/>
        <v>2145.0687962278098</v>
      </c>
      <c r="M47" s="102">
        <f t="shared" si="9"/>
        <v>7.0304644895312587E-2</v>
      </c>
      <c r="N47" s="101">
        <f t="shared" si="11"/>
        <v>2423.927739737439</v>
      </c>
      <c r="O47" s="102">
        <f t="shared" si="10"/>
        <v>2.9074028306544691E-2</v>
      </c>
    </row>
    <row r="48" spans="2:15" s="98" customFormat="1" ht="15" x14ac:dyDescent="0.2">
      <c r="B48" s="98" t="str">
        <f t="shared" si="1"/>
        <v>RPP</v>
      </c>
      <c r="C48" s="5">
        <v>7</v>
      </c>
      <c r="D48" s="241" t="str">
        <f t="shared" ref="D48:D53" si="12">IF(ISBLANK(D23), "", IF(D23 = "Add additional scenarios if required", "", IF(M24="YES", D23 &amp; " - " &amp; H23 &amp; " - Interval Customers", D23 &amp; " - " &amp;H23)))</f>
        <v>Residential (Low) - RPP</v>
      </c>
      <c r="E48" s="241"/>
      <c r="F48" s="241"/>
      <c r="G48" s="100" t="str">
        <f t="shared" si="3"/>
        <v>kWh</v>
      </c>
      <c r="H48" s="101">
        <f t="shared" si="4"/>
        <v>4.4799999999999969</v>
      </c>
      <c r="I48" s="102">
        <f t="shared" si="5"/>
        <v>7.7741968298680006E-2</v>
      </c>
      <c r="J48" s="101">
        <f t="shared" si="6"/>
        <v>4.504869834940763</v>
      </c>
      <c r="K48" s="102">
        <f t="shared" si="7"/>
        <v>7.4758210487284885E-2</v>
      </c>
      <c r="L48" s="101">
        <f t="shared" si="8"/>
        <v>4.9787523349407508</v>
      </c>
      <c r="M48" s="102">
        <f t="shared" si="9"/>
        <v>7.2412702291506148E-2</v>
      </c>
      <c r="N48" s="101">
        <f t="shared" si="11"/>
        <v>4.4559833397719757</v>
      </c>
      <c r="O48" s="102">
        <f t="shared" si="10"/>
        <v>4.4356820907290748E-2</v>
      </c>
    </row>
    <row r="49" spans="2:15" s="98" customFormat="1" ht="15" x14ac:dyDescent="0.2">
      <c r="B49" s="98" t="str">
        <f t="shared" si="1"/>
        <v>RPP</v>
      </c>
      <c r="C49" s="5">
        <v>8</v>
      </c>
      <c r="D49" s="241" t="str">
        <f t="shared" si="12"/>
        <v>Residential (High) - RPP</v>
      </c>
      <c r="E49" s="241"/>
      <c r="F49" s="241"/>
      <c r="G49" s="100" t="str">
        <f t="shared" si="3"/>
        <v>kWh</v>
      </c>
      <c r="H49" s="101">
        <f t="shared" si="4"/>
        <v>4.4799999999999969</v>
      </c>
      <c r="I49" s="102">
        <f t="shared" si="5"/>
        <v>7.7741968298680006E-2</v>
      </c>
      <c r="J49" s="101">
        <f t="shared" si="6"/>
        <v>4.5947838535727499</v>
      </c>
      <c r="K49" s="102">
        <f t="shared" si="7"/>
        <v>6.7131776449385672E-2</v>
      </c>
      <c r="L49" s="101">
        <f t="shared" si="8"/>
        <v>6.7819338535727383</v>
      </c>
      <c r="M49" s="102">
        <f t="shared" si="9"/>
        <v>6.2995916656993584E-2</v>
      </c>
      <c r="N49" s="101">
        <f t="shared" si="11"/>
        <v>6.0698307989475779</v>
      </c>
      <c r="O49" s="102">
        <f t="shared" si="10"/>
        <v>2.2057461943714239E-2</v>
      </c>
    </row>
    <row r="50" spans="2:15" s="98" customFormat="1" ht="15" x14ac:dyDescent="0.2">
      <c r="B50" s="98" t="str">
        <f t="shared" si="1"/>
        <v>RPP</v>
      </c>
      <c r="C50" s="5">
        <v>9</v>
      </c>
      <c r="D50" s="241" t="str">
        <f t="shared" si="12"/>
        <v>GS &lt; 50 (Low) - RPP</v>
      </c>
      <c r="E50" s="241"/>
      <c r="F50" s="241"/>
      <c r="G50" s="100" t="str">
        <f t="shared" si="3"/>
        <v>kWh</v>
      </c>
      <c r="H50" s="101">
        <f t="shared" si="4"/>
        <v>6.6099999999999852</v>
      </c>
      <c r="I50" s="102">
        <f t="shared" si="5"/>
        <v>8.7164362016463964E-2</v>
      </c>
      <c r="J50" s="101">
        <f t="shared" si="6"/>
        <v>6.6817159565876381</v>
      </c>
      <c r="K50" s="102">
        <f t="shared" si="7"/>
        <v>8.0437281589630955E-2</v>
      </c>
      <c r="L50" s="101">
        <f t="shared" si="8"/>
        <v>8.0356659565876214</v>
      </c>
      <c r="M50" s="102">
        <f t="shared" si="9"/>
        <v>7.4865742909582797E-2</v>
      </c>
      <c r="N50" s="101">
        <f t="shared" si="11"/>
        <v>7.1919210311458812</v>
      </c>
      <c r="O50" s="102">
        <f t="shared" si="10"/>
        <v>3.3395072360285195E-2</v>
      </c>
    </row>
    <row r="51" spans="2:15" s="98" customFormat="1" ht="15" x14ac:dyDescent="0.2">
      <c r="B51" s="98" t="str">
        <f t="shared" si="1"/>
        <v>RPP</v>
      </c>
      <c r="C51" s="5">
        <v>10</v>
      </c>
      <c r="D51" s="241" t="str">
        <f t="shared" si="12"/>
        <v>GS &lt; 50 (High) - RPP</v>
      </c>
      <c r="E51" s="241"/>
      <c r="F51" s="241"/>
      <c r="G51" s="100" t="str">
        <f t="shared" si="3"/>
        <v>kWh</v>
      </c>
      <c r="H51" s="101">
        <f t="shared" si="4"/>
        <v>21.009999999999934</v>
      </c>
      <c r="I51" s="102">
        <f t="shared" si="5"/>
        <v>8.66861019760677E-2</v>
      </c>
      <c r="J51" s="101">
        <f t="shared" si="6"/>
        <v>21.368579782938241</v>
      </c>
      <c r="K51" s="102">
        <f t="shared" si="7"/>
        <v>7.7182730601805735E-2</v>
      </c>
      <c r="L51" s="101">
        <f t="shared" si="8"/>
        <v>28.138329782938229</v>
      </c>
      <c r="M51" s="102">
        <f t="shared" si="9"/>
        <v>7.0665274435106382E-2</v>
      </c>
      <c r="N51" s="101">
        <f t="shared" si="11"/>
        <v>25.183805155729715</v>
      </c>
      <c r="O51" s="102">
        <f t="shared" si="10"/>
        <v>2.6454712042522935E-2</v>
      </c>
    </row>
    <row r="52" spans="2:15" s="98" customFormat="1" ht="15" x14ac:dyDescent="0.2">
      <c r="B52" s="98">
        <f t="shared" si="1"/>
        <v>0</v>
      </c>
      <c r="C52" s="5">
        <v>11</v>
      </c>
      <c r="D52" s="241" t="str">
        <f t="shared" si="12"/>
        <v/>
      </c>
      <c r="E52" s="241"/>
      <c r="F52" s="241"/>
      <c r="G52" s="100" t="str">
        <f t="shared" si="3"/>
        <v/>
      </c>
      <c r="H52" s="101" t="str">
        <f t="shared" si="4"/>
        <v/>
      </c>
      <c r="I52" s="102" t="str">
        <f t="shared" si="5"/>
        <v/>
      </c>
      <c r="J52" s="101" t="str">
        <f t="shared" si="6"/>
        <v/>
      </c>
      <c r="K52" s="102" t="str">
        <f t="shared" si="7"/>
        <v/>
      </c>
      <c r="L52" s="101" t="str">
        <f t="shared" si="8"/>
        <v/>
      </c>
      <c r="M52" s="102" t="str">
        <f t="shared" si="9"/>
        <v/>
      </c>
      <c r="N52" s="101" t="str">
        <f t="shared" si="11"/>
        <v/>
      </c>
      <c r="O52" s="102" t="str">
        <f t="shared" si="10"/>
        <v/>
      </c>
    </row>
    <row r="53" spans="2:15" s="98" customFormat="1" ht="15" x14ac:dyDescent="0.2">
      <c r="B53" s="98">
        <f t="shared" si="1"/>
        <v>0</v>
      </c>
      <c r="C53" s="5">
        <v>12</v>
      </c>
      <c r="D53" s="241" t="str">
        <f t="shared" si="12"/>
        <v/>
      </c>
      <c r="E53" s="241"/>
      <c r="F53" s="241"/>
      <c r="G53" s="100" t="str">
        <f t="shared" si="3"/>
        <v/>
      </c>
      <c r="H53" s="101" t="str">
        <f t="shared" si="4"/>
        <v/>
      </c>
      <c r="I53" s="102" t="str">
        <f t="shared" si="5"/>
        <v/>
      </c>
      <c r="J53" s="101" t="str">
        <f t="shared" si="6"/>
        <v/>
      </c>
      <c r="K53" s="102" t="str">
        <f t="shared" si="7"/>
        <v/>
      </c>
      <c r="L53" s="101" t="str">
        <f t="shared" si="8"/>
        <v/>
      </c>
      <c r="M53" s="102" t="str">
        <f t="shared" si="9"/>
        <v/>
      </c>
      <c r="N53" s="101" t="str">
        <f t="shared" si="11"/>
        <v/>
      </c>
      <c r="O53" s="102" t="str">
        <f t="shared" si="10"/>
        <v/>
      </c>
    </row>
    <row r="54" spans="2:15" s="98" customFormat="1" ht="15" x14ac:dyDescent="0.2">
      <c r="B54" s="98">
        <f t="shared" si="1"/>
        <v>0</v>
      </c>
      <c r="C54" s="5">
        <v>13</v>
      </c>
      <c r="D54" s="241" t="str">
        <f t="shared" ref="D54:D60" si="13">IF(ISBLANK(D29), "", IF(D29 = "Add additional scenarios if required", "", IF(M29="YES", D29 &amp; " - " &amp; H29 &amp; " - Interval Customers", D29 &amp; " - " &amp;H29)))</f>
        <v/>
      </c>
      <c r="E54" s="241"/>
      <c r="F54" s="241"/>
      <c r="G54" s="100" t="str">
        <f t="shared" si="3"/>
        <v/>
      </c>
      <c r="H54" s="101" t="str">
        <f t="shared" si="4"/>
        <v/>
      </c>
      <c r="I54" s="102" t="str">
        <f t="shared" si="5"/>
        <v/>
      </c>
      <c r="J54" s="101" t="str">
        <f t="shared" si="6"/>
        <v/>
      </c>
      <c r="K54" s="102" t="str">
        <f t="shared" si="7"/>
        <v/>
      </c>
      <c r="L54" s="101" t="str">
        <f t="shared" si="8"/>
        <v/>
      </c>
      <c r="M54" s="102" t="str">
        <f t="shared" si="9"/>
        <v/>
      </c>
      <c r="N54" s="101" t="str">
        <f t="shared" si="11"/>
        <v/>
      </c>
      <c r="O54" s="102" t="str">
        <f t="shared" si="10"/>
        <v/>
      </c>
    </row>
    <row r="55" spans="2:15" s="98" customFormat="1" ht="15" x14ac:dyDescent="0.2">
      <c r="B55" s="98">
        <f t="shared" si="1"/>
        <v>0</v>
      </c>
      <c r="C55" s="5">
        <v>14</v>
      </c>
      <c r="D55" s="241" t="str">
        <f t="shared" si="13"/>
        <v/>
      </c>
      <c r="E55" s="241"/>
      <c r="F55" s="241"/>
      <c r="G55" s="100" t="str">
        <f t="shared" si="3"/>
        <v/>
      </c>
      <c r="H55" s="101" t="str">
        <f t="shared" si="4"/>
        <v/>
      </c>
      <c r="I55" s="102" t="str">
        <f t="shared" si="5"/>
        <v/>
      </c>
      <c r="J55" s="101" t="str">
        <f t="shared" si="6"/>
        <v/>
      </c>
      <c r="K55" s="102" t="str">
        <f t="shared" si="7"/>
        <v/>
      </c>
      <c r="L55" s="101" t="str">
        <f t="shared" si="8"/>
        <v/>
      </c>
      <c r="M55" s="102" t="str">
        <f t="shared" si="9"/>
        <v/>
      </c>
      <c r="N55" s="101" t="str">
        <f t="shared" si="11"/>
        <v/>
      </c>
      <c r="O55" s="102" t="str">
        <f t="shared" si="10"/>
        <v/>
      </c>
    </row>
    <row r="56" spans="2:15" s="98" customFormat="1" ht="15" x14ac:dyDescent="0.2">
      <c r="B56" s="98">
        <f t="shared" si="1"/>
        <v>0</v>
      </c>
      <c r="C56" s="5">
        <v>15</v>
      </c>
      <c r="D56" s="241" t="str">
        <f t="shared" si="13"/>
        <v/>
      </c>
      <c r="E56" s="241"/>
      <c r="F56" s="241"/>
      <c r="G56" s="100" t="str">
        <f t="shared" si="3"/>
        <v/>
      </c>
      <c r="H56" s="101" t="str">
        <f t="shared" si="4"/>
        <v/>
      </c>
      <c r="I56" s="102" t="str">
        <f t="shared" si="5"/>
        <v/>
      </c>
      <c r="J56" s="101" t="str">
        <f t="shared" si="6"/>
        <v/>
      </c>
      <c r="K56" s="102" t="str">
        <f t="shared" si="7"/>
        <v/>
      </c>
      <c r="L56" s="101" t="str">
        <f t="shared" si="8"/>
        <v/>
      </c>
      <c r="M56" s="102" t="str">
        <f t="shared" si="9"/>
        <v/>
      </c>
      <c r="N56" s="101" t="str">
        <f t="shared" si="11"/>
        <v/>
      </c>
      <c r="O56" s="102" t="str">
        <f t="shared" si="10"/>
        <v/>
      </c>
    </row>
    <row r="57" spans="2:15" s="98" customFormat="1" ht="15" x14ac:dyDescent="0.2">
      <c r="B57" s="98">
        <f t="shared" si="1"/>
        <v>0</v>
      </c>
      <c r="C57" s="5">
        <v>16</v>
      </c>
      <c r="D57" s="241" t="str">
        <f t="shared" si="13"/>
        <v/>
      </c>
      <c r="E57" s="241"/>
      <c r="F57" s="241"/>
      <c r="G57" s="100" t="str">
        <f t="shared" si="3"/>
        <v/>
      </c>
      <c r="H57" s="101" t="str">
        <f t="shared" si="4"/>
        <v/>
      </c>
      <c r="I57" s="102" t="str">
        <f t="shared" si="5"/>
        <v/>
      </c>
      <c r="J57" s="101" t="str">
        <f t="shared" si="6"/>
        <v/>
      </c>
      <c r="K57" s="102" t="str">
        <f t="shared" si="7"/>
        <v/>
      </c>
      <c r="L57" s="101" t="str">
        <f t="shared" si="8"/>
        <v/>
      </c>
      <c r="M57" s="102" t="str">
        <f t="shared" si="9"/>
        <v/>
      </c>
      <c r="N57" s="101" t="str">
        <f t="shared" si="11"/>
        <v/>
      </c>
      <c r="O57" s="102" t="str">
        <f t="shared" si="10"/>
        <v/>
      </c>
    </row>
    <row r="58" spans="2:15" s="98" customFormat="1" ht="15" x14ac:dyDescent="0.2">
      <c r="B58" s="98">
        <f t="shared" si="1"/>
        <v>0</v>
      </c>
      <c r="C58" s="5">
        <v>17</v>
      </c>
      <c r="D58" s="241" t="str">
        <f t="shared" si="13"/>
        <v/>
      </c>
      <c r="E58" s="241"/>
      <c r="F58" s="241"/>
      <c r="G58" s="100" t="str">
        <f t="shared" si="3"/>
        <v/>
      </c>
      <c r="H58" s="101" t="str">
        <f t="shared" si="4"/>
        <v/>
      </c>
      <c r="I58" s="102" t="str">
        <f t="shared" si="5"/>
        <v/>
      </c>
      <c r="J58" s="101" t="str">
        <f t="shared" si="6"/>
        <v/>
      </c>
      <c r="K58" s="102" t="str">
        <f t="shared" si="7"/>
        <v/>
      </c>
      <c r="L58" s="101" t="str">
        <f t="shared" si="8"/>
        <v/>
      </c>
      <c r="M58" s="102" t="str">
        <f t="shared" si="9"/>
        <v/>
      </c>
      <c r="N58" s="101" t="str">
        <f t="shared" si="11"/>
        <v/>
      </c>
      <c r="O58" s="102" t="str">
        <f t="shared" si="10"/>
        <v/>
      </c>
    </row>
    <row r="59" spans="2:15" s="98" customFormat="1" ht="15" x14ac:dyDescent="0.2">
      <c r="B59" s="98">
        <f t="shared" si="1"/>
        <v>0</v>
      </c>
      <c r="C59" s="5">
        <v>18</v>
      </c>
      <c r="D59" s="241" t="str">
        <f t="shared" si="13"/>
        <v/>
      </c>
      <c r="E59" s="241"/>
      <c r="F59" s="241"/>
      <c r="G59" s="100" t="str">
        <f t="shared" si="3"/>
        <v/>
      </c>
      <c r="H59" s="101" t="str">
        <f t="shared" si="4"/>
        <v/>
      </c>
      <c r="I59" s="102" t="str">
        <f t="shared" si="5"/>
        <v/>
      </c>
      <c r="J59" s="101" t="str">
        <f t="shared" si="6"/>
        <v/>
      </c>
      <c r="K59" s="102" t="str">
        <f t="shared" si="7"/>
        <v/>
      </c>
      <c r="L59" s="101" t="str">
        <f t="shared" si="8"/>
        <v/>
      </c>
      <c r="M59" s="102" t="str">
        <f t="shared" si="9"/>
        <v/>
      </c>
      <c r="N59" s="101" t="str">
        <f t="shared" si="11"/>
        <v/>
      </c>
      <c r="O59" s="102" t="str">
        <f t="shared" si="10"/>
        <v/>
      </c>
    </row>
    <row r="60" spans="2:15" s="98" customFormat="1" ht="15" x14ac:dyDescent="0.2">
      <c r="B60" s="98">
        <f t="shared" si="1"/>
        <v>0</v>
      </c>
      <c r="C60" s="5">
        <v>19</v>
      </c>
      <c r="D60" s="241" t="str">
        <f t="shared" si="13"/>
        <v/>
      </c>
      <c r="E60" s="241"/>
      <c r="F60" s="241"/>
      <c r="G60" s="100" t="str">
        <f t="shared" si="3"/>
        <v/>
      </c>
      <c r="H60" s="101" t="str">
        <f t="shared" si="4"/>
        <v/>
      </c>
      <c r="I60" s="102" t="str">
        <f t="shared" si="5"/>
        <v/>
      </c>
      <c r="J60" s="101" t="str">
        <f t="shared" si="6"/>
        <v/>
      </c>
      <c r="K60" s="102" t="str">
        <f t="shared" si="7"/>
        <v/>
      </c>
      <c r="L60" s="101" t="str">
        <f t="shared" si="8"/>
        <v/>
      </c>
      <c r="M60" s="102" t="str">
        <f t="shared" si="9"/>
        <v/>
      </c>
      <c r="N60" s="101" t="str">
        <f t="shared" si="11"/>
        <v/>
      </c>
      <c r="O60" s="102" t="str">
        <f t="shared" si="10"/>
        <v/>
      </c>
    </row>
    <row r="61" spans="2:15" s="98" customFormat="1" ht="15" x14ac:dyDescent="0.2">
      <c r="C61" s="5"/>
      <c r="O61" s="102"/>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f>'WRZ BI (2030)'!I74</f>
        <v>55.75</v>
      </c>
      <c r="G74" s="115">
        <v>1</v>
      </c>
      <c r="H74" s="116">
        <f>G74*F74</f>
        <v>55.75</v>
      </c>
      <c r="I74" s="29">
        <v>60.23</v>
      </c>
      <c r="J74" s="117">
        <f>G74</f>
        <v>1</v>
      </c>
      <c r="K74" s="118">
        <f>J74*I74</f>
        <v>60.23</v>
      </c>
      <c r="L74" s="119">
        <f>K74-H74</f>
        <v>4.4799999999999969</v>
      </c>
      <c r="M74" s="120">
        <f>IF(ISERROR(L74/H74), "", L74/H74)</f>
        <v>8.0358744394618778E-2</v>
      </c>
    </row>
    <row r="75" spans="1:14" x14ac:dyDescent="0.2">
      <c r="A75" s="103" t="str">
        <f t="shared" ref="A75:A117" si="14">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idden="1" x14ac:dyDescent="0.2">
      <c r="A76" s="103" t="str">
        <f t="shared" si="14"/>
        <v>Residential</v>
      </c>
      <c r="D76" s="114" t="s">
        <v>51</v>
      </c>
      <c r="E76" s="25"/>
      <c r="F76" s="34"/>
      <c r="G76" s="115">
        <f>IF($E67&gt;0, $E67, $E66)</f>
        <v>750</v>
      </c>
      <c r="H76" s="116">
        <v>0</v>
      </c>
      <c r="I76" s="35"/>
      <c r="J76" s="117">
        <f>IF($E67&gt;0, $E67, $E66)</f>
        <v>750</v>
      </c>
      <c r="K76" s="118">
        <v>0</v>
      </c>
      <c r="L76" s="119"/>
      <c r="M76" s="120"/>
    </row>
    <row r="77" spans="1:14" hidden="1" x14ac:dyDescent="0.2">
      <c r="A77" s="103" t="str">
        <f t="shared" si="14"/>
        <v>Residential</v>
      </c>
      <c r="D77" s="114" t="s">
        <v>52</v>
      </c>
      <c r="E77" s="25"/>
      <c r="F77" s="34"/>
      <c r="G77" s="115">
        <f>IF($E67&gt;0, $E67, $E66)</f>
        <v>750</v>
      </c>
      <c r="H77" s="116">
        <v>0</v>
      </c>
      <c r="I77" s="35"/>
      <c r="J77" s="121">
        <f>IF($E67&gt;0, $E67, $E66)</f>
        <v>750</v>
      </c>
      <c r="K77" s="118">
        <v>0</v>
      </c>
      <c r="L77" s="119">
        <f t="shared" ref="L77:L95" si="15">K77-H77</f>
        <v>0</v>
      </c>
      <c r="M77" s="120" t="str">
        <f>IF(ISERROR(L77/H77), "", L77/H77)</f>
        <v/>
      </c>
    </row>
    <row r="78" spans="1:14" x14ac:dyDescent="0.2">
      <c r="A78" s="103" t="str">
        <f t="shared" si="14"/>
        <v>Residential</v>
      </c>
      <c r="D78" s="114" t="s">
        <v>53</v>
      </c>
      <c r="E78" s="25"/>
      <c r="F78" s="26">
        <f>'WRZ BI (2030)'!I78</f>
        <v>1.8765316924843465</v>
      </c>
      <c r="G78" s="115">
        <v>1</v>
      </c>
      <c r="H78" s="116">
        <f>G78*F78</f>
        <v>1.8765316924843465</v>
      </c>
      <c r="I78" s="29">
        <v>1.8765316924843465</v>
      </c>
      <c r="J78" s="117">
        <f>G78</f>
        <v>1</v>
      </c>
      <c r="K78" s="118">
        <f>J78*I78</f>
        <v>1.8765316924843465</v>
      </c>
      <c r="L78" s="119">
        <f t="shared" si="15"/>
        <v>0</v>
      </c>
      <c r="M78" s="120">
        <f>IF(ISERROR(L78/H78), "", L78/H78)</f>
        <v>0</v>
      </c>
    </row>
    <row r="79" spans="1:14" x14ac:dyDescent="0.2">
      <c r="A79" s="103" t="str">
        <f t="shared" si="14"/>
        <v>Residential</v>
      </c>
      <c r="D79" s="114" t="s">
        <v>54</v>
      </c>
      <c r="E79" s="25"/>
      <c r="F79" s="36">
        <f>'WRZ BI (2030)'!F79</f>
        <v>0</v>
      </c>
      <c r="G79" s="115">
        <f>IF($E67&gt;0, $E67, $E66)</f>
        <v>750</v>
      </c>
      <c r="H79" s="116">
        <f>G79*F79</f>
        <v>0</v>
      </c>
      <c r="I79" s="201">
        <v>0</v>
      </c>
      <c r="J79" s="117">
        <f>IF($E67&gt;0, $E67, $E66)</f>
        <v>750</v>
      </c>
      <c r="K79" s="118">
        <f>J79*I79</f>
        <v>0</v>
      </c>
      <c r="L79" s="119">
        <f t="shared" si="15"/>
        <v>0</v>
      </c>
      <c r="M79" s="120" t="str">
        <f>IF(ISERROR(L79/H79), "", L79/H79)</f>
        <v/>
      </c>
    </row>
    <row r="80" spans="1:14" ht="25.5" x14ac:dyDescent="0.2">
      <c r="A80" s="103" t="str">
        <f t="shared" si="14"/>
        <v>Residential</v>
      </c>
      <c r="B80" s="103" t="s">
        <v>55</v>
      </c>
      <c r="C80" s="24">
        <f>B16</f>
        <v>1</v>
      </c>
      <c r="D80" s="46" t="s">
        <v>56</v>
      </c>
      <c r="E80" s="47"/>
      <c r="F80" s="48"/>
      <c r="G80" s="49"/>
      <c r="H80" s="50">
        <f>SUM(H74:H79)</f>
        <v>57.626531692484349</v>
      </c>
      <c r="I80" s="51"/>
      <c r="J80" s="52"/>
      <c r="K80" s="50">
        <f>SUM(K74:K79)</f>
        <v>62.106531692484346</v>
      </c>
      <c r="L80" s="41">
        <f>K80-H80</f>
        <v>4.4799999999999969</v>
      </c>
      <c r="M80" s="42">
        <f>IF((H80)=0,"",(L80/H80))</f>
        <v>7.7741968298680006E-2</v>
      </c>
    </row>
    <row r="81" spans="1:14" x14ac:dyDescent="0.2">
      <c r="A81" s="103" t="str">
        <f t="shared" si="14"/>
        <v>Residential</v>
      </c>
      <c r="D81" s="123" t="s">
        <v>57</v>
      </c>
      <c r="E81" s="25"/>
      <c r="F81" s="34">
        <f>IF((E66*12&gt;=150000), 0, IF(E65="RPP",(F97*OffPeakPer+F98*MidPeakPer+F99*OnPeakPer),IF(E65="Non-RPP (Retailer)",F100,F101)))</f>
        <v>0.12752000000000002</v>
      </c>
      <c r="G81" s="43">
        <f>IF(F81=0, 0, $E66*E68-E66)</f>
        <v>31.125000000000114</v>
      </c>
      <c r="H81" s="28">
        <f t="shared" ref="H81:H88" si="16">G81*F81</f>
        <v>3.9690600000000154</v>
      </c>
      <c r="I81" s="35">
        <f>IF((E66*12&gt;=150000), 0, IF(E65="RPP",(I97*OffPeakPer+I98*MidPeakPer+I99*OnPeakPer),IF(E65="Non-RPP (Retailer)",I100,I101)))</f>
        <v>0.12752000000000002</v>
      </c>
      <c r="J81" s="44">
        <f>IF(I81=0, 0, E66*E69-E66)</f>
        <v>31.125000000000114</v>
      </c>
      <c r="K81" s="31">
        <f t="shared" ref="K81:K88" si="17">J81*I81</f>
        <v>3.9690600000000154</v>
      </c>
      <c r="L81" s="119">
        <f t="shared" si="15"/>
        <v>0</v>
      </c>
      <c r="M81" s="120">
        <f t="shared" ref="M81:M88" si="18">IF(ISERROR(L81/H81), "", L81/H81)</f>
        <v>0</v>
      </c>
    </row>
    <row r="82" spans="1:14" ht="25.5" x14ac:dyDescent="0.2">
      <c r="A82" s="103" t="str">
        <f t="shared" si="14"/>
        <v>Residential</v>
      </c>
      <c r="D82" s="123" t="s">
        <v>58</v>
      </c>
      <c r="E82" s="25"/>
      <c r="F82" s="26">
        <f>'WRZ BI (2030)'!I82</f>
        <v>0</v>
      </c>
      <c r="G82" s="55">
        <f>IF($E67&gt;0, $E67, $E66)</f>
        <v>750</v>
      </c>
      <c r="H82" s="116">
        <f t="shared" si="16"/>
        <v>0</v>
      </c>
      <c r="I82" s="201">
        <v>0</v>
      </c>
      <c r="J82" s="56">
        <f>IF($E67&gt;0, $E67, $E66)</f>
        <v>750</v>
      </c>
      <c r="K82" s="118">
        <f t="shared" si="17"/>
        <v>0</v>
      </c>
      <c r="L82" s="119">
        <f t="shared" si="15"/>
        <v>0</v>
      </c>
      <c r="M82" s="120" t="str">
        <f t="shared" si="18"/>
        <v/>
      </c>
    </row>
    <row r="83" spans="1:14" x14ac:dyDescent="0.2">
      <c r="A83" s="103" t="str">
        <f t="shared" si="14"/>
        <v>Residential</v>
      </c>
      <c r="D83" s="123" t="s">
        <v>59</v>
      </c>
      <c r="E83" s="25"/>
      <c r="F83" s="26">
        <f>'WRZ BI (2030)'!I83</f>
        <v>0</v>
      </c>
      <c r="G83" s="55">
        <f>IF($E67&gt;0, $E67, $E66)</f>
        <v>750</v>
      </c>
      <c r="H83" s="116">
        <f t="shared" si="16"/>
        <v>0</v>
      </c>
      <c r="I83" s="201">
        <v>0</v>
      </c>
      <c r="J83" s="56">
        <f>IF($E67&gt;0, $E67, $E66)</f>
        <v>750</v>
      </c>
      <c r="K83" s="118">
        <f t="shared" si="17"/>
        <v>0</v>
      </c>
      <c r="L83" s="119">
        <f t="shared" si="15"/>
        <v>0</v>
      </c>
      <c r="M83" s="120" t="str">
        <f t="shared" si="18"/>
        <v/>
      </c>
    </row>
    <row r="84" spans="1:14" x14ac:dyDescent="0.2">
      <c r="A84" s="103" t="str">
        <f t="shared" si="14"/>
        <v>Residential</v>
      </c>
      <c r="D84" s="123" t="s">
        <v>60</v>
      </c>
      <c r="E84" s="25"/>
      <c r="F84" s="26">
        <f>'WRZ BI (2030)'!I84</f>
        <v>0</v>
      </c>
      <c r="G84" s="55">
        <f>E66</f>
        <v>750</v>
      </c>
      <c r="H84" s="116">
        <f t="shared" si="16"/>
        <v>0</v>
      </c>
      <c r="I84" s="201">
        <v>0</v>
      </c>
      <c r="J84" s="56">
        <f>E66</f>
        <v>750</v>
      </c>
      <c r="K84" s="118">
        <f t="shared" si="17"/>
        <v>0</v>
      </c>
      <c r="L84" s="119">
        <f t="shared" si="15"/>
        <v>0</v>
      </c>
      <c r="M84" s="120" t="str">
        <f t="shared" si="18"/>
        <v/>
      </c>
    </row>
    <row r="85" spans="1:14" x14ac:dyDescent="0.2">
      <c r="A85" s="103" t="str">
        <f t="shared" si="14"/>
        <v>Residential</v>
      </c>
      <c r="D85" s="114" t="s">
        <v>61</v>
      </c>
      <c r="E85" s="25"/>
      <c r="F85" s="36">
        <f>'WRZ BI (2030)'!I85</f>
        <v>1.6739183936243331E-3</v>
      </c>
      <c r="G85" s="55">
        <f>IF($E67&gt;0, $E67, $E66)</f>
        <v>750</v>
      </c>
      <c r="H85" s="116">
        <f t="shared" si="16"/>
        <v>1.25543879521825</v>
      </c>
      <c r="I85" s="201">
        <v>1.7504409626728226E-3</v>
      </c>
      <c r="J85" s="56">
        <f>IF($E67&gt;0, $E67, $E66)</f>
        <v>750</v>
      </c>
      <c r="K85" s="118">
        <f t="shared" si="17"/>
        <v>1.3128307220046169</v>
      </c>
      <c r="L85" s="119">
        <f t="shared" si="15"/>
        <v>5.7391926786366954E-2</v>
      </c>
      <c r="M85" s="120">
        <f t="shared" si="18"/>
        <v>4.5714635396773555E-2</v>
      </c>
    </row>
    <row r="86" spans="1:14" ht="25.5" x14ac:dyDescent="0.2">
      <c r="A86" s="103" t="str">
        <f t="shared" si="14"/>
        <v>Residential</v>
      </c>
      <c r="D86" s="123" t="s">
        <v>62</v>
      </c>
      <c r="E86" s="25"/>
      <c r="F86" s="26">
        <f>'WRZ BI (2030)'!I86</f>
        <v>0.42</v>
      </c>
      <c r="G86" s="115">
        <v>1</v>
      </c>
      <c r="H86" s="116">
        <f t="shared" si="16"/>
        <v>0.42</v>
      </c>
      <c r="I86" s="29">
        <v>0.42</v>
      </c>
      <c r="J86" s="121">
        <v>1</v>
      </c>
      <c r="K86" s="118">
        <f t="shared" si="17"/>
        <v>0.42</v>
      </c>
      <c r="L86" s="119">
        <f t="shared" si="15"/>
        <v>0</v>
      </c>
      <c r="M86" s="120">
        <f t="shared" si="18"/>
        <v>0</v>
      </c>
    </row>
    <row r="87" spans="1:14" x14ac:dyDescent="0.2">
      <c r="A87" s="103" t="str">
        <f t="shared" si="14"/>
        <v>Residential</v>
      </c>
      <c r="D87" s="114" t="s">
        <v>63</v>
      </c>
      <c r="E87" s="25"/>
      <c r="F87" s="26">
        <f>'WRZ BI (2030)'!I87</f>
        <v>-5.1282808421435705E-2</v>
      </c>
      <c r="G87" s="115">
        <v>1</v>
      </c>
      <c r="H87" s="116">
        <f t="shared" si="16"/>
        <v>-5.1282808421435705E-2</v>
      </c>
      <c r="I87" s="29">
        <v>-5.1282808421435705E-2</v>
      </c>
      <c r="J87" s="121">
        <v>1</v>
      </c>
      <c r="K87" s="118">
        <f t="shared" si="17"/>
        <v>-5.1282808421435705E-2</v>
      </c>
      <c r="L87" s="119">
        <f t="shared" si="15"/>
        <v>0</v>
      </c>
      <c r="M87" s="120">
        <f t="shared" si="18"/>
        <v>0</v>
      </c>
    </row>
    <row r="88" spans="1:14" x14ac:dyDescent="0.2">
      <c r="A88" s="103" t="str">
        <f t="shared" si="14"/>
        <v>Residential</v>
      </c>
      <c r="D88" s="114" t="s">
        <v>64</v>
      </c>
      <c r="E88" s="25"/>
      <c r="F88" s="26">
        <f>'WRZ BI (2030)'!I88</f>
        <v>0</v>
      </c>
      <c r="G88" s="55">
        <f>IF($E67&gt;0, $E67, $E66)</f>
        <v>750</v>
      </c>
      <c r="H88" s="116">
        <f t="shared" si="16"/>
        <v>0</v>
      </c>
      <c r="I88" s="201">
        <v>0</v>
      </c>
      <c r="J88" s="56">
        <f>IF($E67&gt;0, $E67, $E66)</f>
        <v>750</v>
      </c>
      <c r="K88" s="118">
        <f t="shared" si="17"/>
        <v>0</v>
      </c>
      <c r="L88" s="119">
        <f t="shared" si="15"/>
        <v>0</v>
      </c>
      <c r="M88" s="120" t="str">
        <f t="shared" si="18"/>
        <v/>
      </c>
    </row>
    <row r="89" spans="1:14" ht="25.5" x14ac:dyDescent="0.2">
      <c r="A89" s="103" t="str">
        <f t="shared" si="14"/>
        <v>Residential</v>
      </c>
      <c r="B89" s="103" t="s">
        <v>65</v>
      </c>
      <c r="C89" s="24">
        <f>B16</f>
        <v>1</v>
      </c>
      <c r="D89" s="46" t="s">
        <v>66</v>
      </c>
      <c r="E89" s="47"/>
      <c r="F89" s="48"/>
      <c r="G89" s="49"/>
      <c r="H89" s="50">
        <f>SUM(H80:H88)</f>
        <v>63.219747679281177</v>
      </c>
      <c r="I89" s="51"/>
      <c r="J89" s="52"/>
      <c r="K89" s="50">
        <f>SUM(K80:K88)</f>
        <v>67.757139606067554</v>
      </c>
      <c r="L89" s="41">
        <f>K89-H89</f>
        <v>4.5373919267863769</v>
      </c>
      <c r="M89" s="42">
        <f>IF((H89)=0,"",(L89/H89))</f>
        <v>7.1771750020340613E-2</v>
      </c>
    </row>
    <row r="90" spans="1:14" x14ac:dyDescent="0.2">
      <c r="A90" s="103" t="str">
        <f t="shared" si="14"/>
        <v>Residential</v>
      </c>
      <c r="D90" s="126" t="s">
        <v>67</v>
      </c>
      <c r="E90" s="25"/>
      <c r="F90" s="36">
        <f>'WRZ BI (2030)'!I90</f>
        <v>1.46E-2</v>
      </c>
      <c r="G90" s="43">
        <f>IF($E67&gt;0, $E67, $E66*$E68)</f>
        <v>781.12500000000011</v>
      </c>
      <c r="H90" s="116">
        <f>G90*F90</f>
        <v>11.404425000000002</v>
      </c>
      <c r="I90" s="201">
        <v>1.54E-2</v>
      </c>
      <c r="J90" s="44">
        <f>IF($E67&gt;0, $E67, $E66*$E69)</f>
        <v>781.12500000000011</v>
      </c>
      <c r="K90" s="118">
        <f>J90*I90</f>
        <v>12.029325000000002</v>
      </c>
      <c r="L90" s="119">
        <f t="shared" si="15"/>
        <v>0.62490000000000023</v>
      </c>
      <c r="M90" s="120">
        <f>IF(ISERROR(L90/H90), "", L90/H90)</f>
        <v>5.4794520547945216E-2</v>
      </c>
      <c r="N90" s="127"/>
    </row>
    <row r="91" spans="1:14" ht="25.5" x14ac:dyDescent="0.2">
      <c r="A91" s="103" t="str">
        <f t="shared" si="14"/>
        <v>Residential</v>
      </c>
      <c r="D91" s="128" t="s">
        <v>68</v>
      </c>
      <c r="E91" s="25"/>
      <c r="F91" s="36">
        <f>'WRZ BI (2030)'!I91</f>
        <v>1.0500000000000001E-2</v>
      </c>
      <c r="G91" s="43">
        <f>IF($E67&gt;0, $E67, $E66*$E68)</f>
        <v>781.12500000000011</v>
      </c>
      <c r="H91" s="116">
        <f>G91*F91</f>
        <v>8.2018125000000008</v>
      </c>
      <c r="I91" s="201">
        <v>1.11E-2</v>
      </c>
      <c r="J91" s="44">
        <f>IF($E67&gt;0, $E67, $E66*$E69)</f>
        <v>781.12500000000011</v>
      </c>
      <c r="K91" s="118">
        <f>J91*I91</f>
        <v>8.6704875000000019</v>
      </c>
      <c r="L91" s="119">
        <f t="shared" si="15"/>
        <v>0.46867500000000106</v>
      </c>
      <c r="M91" s="120">
        <f>IF(ISERROR(L91/H91), "", L91/H91)</f>
        <v>5.7142857142857266E-2</v>
      </c>
      <c r="N91" s="127"/>
    </row>
    <row r="92" spans="1:14" ht="25.5" x14ac:dyDescent="0.2">
      <c r="A92" s="103" t="str">
        <f t="shared" si="14"/>
        <v>Residential</v>
      </c>
      <c r="B92" s="103" t="s">
        <v>69</v>
      </c>
      <c r="C92" s="24">
        <f>B16</f>
        <v>1</v>
      </c>
      <c r="D92" s="46" t="s">
        <v>70</v>
      </c>
      <c r="E92" s="47"/>
      <c r="F92" s="48"/>
      <c r="G92" s="49"/>
      <c r="H92" s="50">
        <f>SUM(H89:H91)</f>
        <v>82.825985179281176</v>
      </c>
      <c r="I92" s="51"/>
      <c r="J92" s="52"/>
      <c r="K92" s="50">
        <f>SUM(K89:K91)</f>
        <v>88.456952106067561</v>
      </c>
      <c r="L92" s="41">
        <f>K92-H92</f>
        <v>5.6309669267863853</v>
      </c>
      <c r="M92" s="42">
        <f>IF((H92)=0,"",(L92/H92))</f>
        <v>6.7985511003555987E-2</v>
      </c>
    </row>
    <row r="93" spans="1:14" ht="25.5" x14ac:dyDescent="0.2">
      <c r="A93" s="103" t="str">
        <f t="shared" si="14"/>
        <v>Residential</v>
      </c>
      <c r="D93" s="129" t="s">
        <v>71</v>
      </c>
      <c r="E93" s="25"/>
      <c r="F93" s="34">
        <v>4.7000000000000002E-3</v>
      </c>
      <c r="G93" s="43">
        <f>E66*E68</f>
        <v>781.12500000000011</v>
      </c>
      <c r="H93" s="53">
        <f>G93*F93</f>
        <v>3.6712875000000005</v>
      </c>
      <c r="I93" s="35">
        <v>4.7000000000000002E-3</v>
      </c>
      <c r="J93" s="44">
        <f>E66*E69</f>
        <v>781.12500000000011</v>
      </c>
      <c r="K93" s="31">
        <f>J93*I93</f>
        <v>3.6712875000000005</v>
      </c>
      <c r="L93" s="119">
        <f t="shared" si="15"/>
        <v>0</v>
      </c>
      <c r="M93" s="120">
        <f>IF(ISERROR(L93/H93), "", L93/H93)</f>
        <v>0</v>
      </c>
    </row>
    <row r="94" spans="1:14" ht="25.5" x14ac:dyDescent="0.2">
      <c r="A94" s="103" t="str">
        <f t="shared" si="14"/>
        <v>Residential</v>
      </c>
      <c r="D94" s="129" t="s">
        <v>72</v>
      </c>
      <c r="E94" s="25"/>
      <c r="F94" s="34">
        <v>5.9999999999999995E-4</v>
      </c>
      <c r="G94" s="43">
        <f>E66*E68</f>
        <v>781.12500000000011</v>
      </c>
      <c r="H94" s="53">
        <f>G94*F94</f>
        <v>0.46867500000000001</v>
      </c>
      <c r="I94" s="35">
        <v>5.9999999999999995E-4</v>
      </c>
      <c r="J94" s="44">
        <f>E66*E69</f>
        <v>781.12500000000011</v>
      </c>
      <c r="K94" s="31">
        <f>J94*I94</f>
        <v>0.46867500000000001</v>
      </c>
      <c r="L94" s="119">
        <f t="shared" si="15"/>
        <v>0</v>
      </c>
      <c r="M94" s="120">
        <f>IF(ISERROR(L94/H94), "", L94/H94)</f>
        <v>0</v>
      </c>
    </row>
    <row r="95" spans="1:14" x14ac:dyDescent="0.2">
      <c r="A95" s="103" t="str">
        <f t="shared" si="14"/>
        <v>Residential</v>
      </c>
      <c r="D95" s="25" t="s">
        <v>73</v>
      </c>
      <c r="E95" s="25"/>
      <c r="F95" s="54">
        <v>0.25</v>
      </c>
      <c r="G95" s="115">
        <v>1</v>
      </c>
      <c r="H95" s="130">
        <f>G95*F95</f>
        <v>0.25</v>
      </c>
      <c r="I95" s="45">
        <v>0.25</v>
      </c>
      <c r="J95" s="117">
        <v>1</v>
      </c>
      <c r="K95" s="118">
        <f>J95*I95</f>
        <v>0.25</v>
      </c>
      <c r="L95" s="119">
        <f t="shared" si="15"/>
        <v>0</v>
      </c>
      <c r="M95" s="120">
        <f>IF(ISERROR(L95/H95), "", L95/H95)</f>
        <v>0</v>
      </c>
    </row>
    <row r="96" spans="1:14" ht="25.5" hidden="1" x14ac:dyDescent="0.2">
      <c r="A96" s="103" t="str">
        <f t="shared" si="14"/>
        <v>Residential</v>
      </c>
      <c r="D96" s="129" t="s">
        <v>74</v>
      </c>
      <c r="E96" s="25"/>
      <c r="F96" s="34"/>
      <c r="G96" s="55"/>
      <c r="H96" s="130"/>
      <c r="I96" s="35"/>
      <c r="J96" s="56"/>
      <c r="K96" s="118"/>
      <c r="L96" s="119"/>
      <c r="M96" s="120"/>
    </row>
    <row r="97" spans="1:13" x14ac:dyDescent="0.2">
      <c r="A97" s="103" t="str">
        <f t="shared" si="14"/>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14"/>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14"/>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5" hidden="1" thickBot="1" x14ac:dyDescent="0.25">
      <c r="A100" s="103" t="str">
        <f t="shared" si="14"/>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5" hidden="1" thickBot="1" x14ac:dyDescent="0.25">
      <c r="A101" s="103" t="str">
        <f t="shared" si="14"/>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14"/>
        <v>Residential</v>
      </c>
      <c r="D102" s="58"/>
      <c r="E102" s="59"/>
      <c r="F102" s="60"/>
      <c r="G102" s="61"/>
      <c r="H102" s="62"/>
      <c r="I102" s="60"/>
      <c r="J102" s="63"/>
      <c r="K102" s="62"/>
      <c r="L102" s="64"/>
      <c r="M102" s="65"/>
    </row>
    <row r="103" spans="1:13" x14ac:dyDescent="0.2">
      <c r="A103" s="103" t="str">
        <f t="shared" si="14"/>
        <v>Residential</v>
      </c>
      <c r="B103" s="103" t="s">
        <v>12</v>
      </c>
      <c r="D103" s="135" t="s">
        <v>81</v>
      </c>
      <c r="E103" s="25"/>
      <c r="F103" s="136"/>
      <c r="G103" s="137"/>
      <c r="H103" s="138">
        <f>SUM(H93:H99,H92)</f>
        <v>182.8559476792812</v>
      </c>
      <c r="I103" s="139"/>
      <c r="J103" s="139"/>
      <c r="K103" s="138">
        <f>SUM(K93:K99,K92)</f>
        <v>188.48691460606756</v>
      </c>
      <c r="L103" s="140">
        <f>K103-H103</f>
        <v>5.6309669267863569</v>
      </c>
      <c r="M103" s="141">
        <f>IF((H103)=0,"",(L103/H103))</f>
        <v>3.0794551658022896E-2</v>
      </c>
    </row>
    <row r="104" spans="1:13" x14ac:dyDescent="0.2">
      <c r="A104" s="103" t="str">
        <f t="shared" si="14"/>
        <v>Residential</v>
      </c>
      <c r="B104" s="103" t="s">
        <v>12</v>
      </c>
      <c r="D104" s="142" t="s">
        <v>82</v>
      </c>
      <c r="E104" s="25"/>
      <c r="F104" s="136">
        <v>0.13</v>
      </c>
      <c r="G104" s="143"/>
      <c r="H104" s="144">
        <f>H103*F104</f>
        <v>23.771273198306556</v>
      </c>
      <c r="I104" s="145">
        <v>0.13</v>
      </c>
      <c r="J104" s="115"/>
      <c r="K104" s="144">
        <f>K103*I104</f>
        <v>24.503298898788785</v>
      </c>
      <c r="L104" s="119">
        <f>K104-H104</f>
        <v>0.73202570048222881</v>
      </c>
      <c r="M104" s="146">
        <f>IF((H104)=0,"",(L104/H104))</f>
        <v>3.0794551658022997E-2</v>
      </c>
    </row>
    <row r="105" spans="1:13" ht="15" x14ac:dyDescent="0.25">
      <c r="A105" s="103" t="str">
        <f t="shared" si="14"/>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-42.971147704631079</v>
      </c>
      <c r="I105" s="148">
        <v>0.23499999999999999</v>
      </c>
      <c r="J105" s="115"/>
      <c r="K105" s="144">
        <f>IF(OR(ISNUMBER(SEARCH("[DGEN]", E64))=TRUE, ISNUMBER(SEARCH("STREET LIGHT", E64))=TRUE), 0, IF(AND(E66=0, E67=0),0, IF(AND(E67=0, E66*12&gt;250000), 0, IF(AND(E66=0, E67&gt;=50), 0, IF(E66*12&lt;=250000, I105*K103*-1, IF(E67&lt;50, I105*K103*-1, 0))))))</f>
        <v>-44.294424932425876</v>
      </c>
      <c r="L105" s="119">
        <f>K105-H105</f>
        <v>-1.3232772277947973</v>
      </c>
      <c r="M105" s="146"/>
    </row>
    <row r="106" spans="1:13" ht="13.5" thickBot="1" x14ac:dyDescent="0.25">
      <c r="A106" s="103" t="str">
        <f t="shared" si="14"/>
        <v>Residential</v>
      </c>
      <c r="B106" s="103" t="s">
        <v>84</v>
      </c>
      <c r="C106" s="24">
        <f>B16</f>
        <v>1</v>
      </c>
      <c r="D106" s="226" t="s">
        <v>85</v>
      </c>
      <c r="E106" s="226"/>
      <c r="F106" s="77"/>
      <c r="G106" s="78"/>
      <c r="H106" s="79">
        <f>H103+H104+H105</f>
        <v>163.65607317295667</v>
      </c>
      <c r="I106" s="80"/>
      <c r="J106" s="80"/>
      <c r="K106" s="81">
        <f>K103+K104+K105</f>
        <v>168.69578857243047</v>
      </c>
      <c r="L106" s="82">
        <f>K106-H106</f>
        <v>5.0397153994738062</v>
      </c>
      <c r="M106" s="83">
        <f>IF((H106)=0,"",(L106/H106))</f>
        <v>3.0794551658023001E-2</v>
      </c>
    </row>
    <row r="107" spans="1:13" ht="13.5" thickBot="1" x14ac:dyDescent="0.25">
      <c r="A107" s="103" t="str">
        <f t="shared" si="14"/>
        <v>Residential</v>
      </c>
      <c r="B107" s="103" t="s">
        <v>12</v>
      </c>
      <c r="D107" s="58"/>
      <c r="E107" s="59"/>
      <c r="F107" s="60"/>
      <c r="G107" s="61"/>
      <c r="H107" s="62"/>
      <c r="I107" s="60"/>
      <c r="J107" s="63"/>
      <c r="K107" s="62"/>
      <c r="L107" s="64"/>
      <c r="M107" s="65"/>
    </row>
    <row r="108" spans="1:13" ht="13.15" hidden="1" customHeight="1" x14ac:dyDescent="0.2">
      <c r="A108" s="103" t="str">
        <f t="shared" si="14"/>
        <v>Residential</v>
      </c>
      <c r="B108" s="103" t="s">
        <v>78</v>
      </c>
      <c r="D108" s="135" t="s">
        <v>86</v>
      </c>
      <c r="E108" s="25"/>
      <c r="F108" s="136"/>
      <c r="G108" s="137"/>
      <c r="H108" s="138">
        <f>SUM(H100,H93:H96,H92)</f>
        <v>172.02594767928119</v>
      </c>
      <c r="I108" s="139"/>
      <c r="J108" s="139"/>
      <c r="K108" s="138">
        <f>SUM(K100,K93:K96,K92)</f>
        <v>177.65691460606757</v>
      </c>
      <c r="L108" s="140">
        <f>K108-H108</f>
        <v>5.6309669267863853</v>
      </c>
      <c r="M108" s="141">
        <f>IF((H108)=0,"",(L108/H108))</f>
        <v>3.273324171586342E-2</v>
      </c>
    </row>
    <row r="109" spans="1:13" hidden="1" x14ac:dyDescent="0.2">
      <c r="A109" s="103" t="str">
        <f t="shared" si="14"/>
        <v>Residential</v>
      </c>
      <c r="B109" s="103" t="s">
        <v>78</v>
      </c>
      <c r="D109" s="142" t="s">
        <v>82</v>
      </c>
      <c r="E109" s="25"/>
      <c r="F109" s="136">
        <v>0.13</v>
      </c>
      <c r="G109" s="137"/>
      <c r="H109" s="144">
        <f>H108*F109</f>
        <v>22.363373198306554</v>
      </c>
      <c r="I109" s="136">
        <v>0.13</v>
      </c>
      <c r="J109" s="145"/>
      <c r="K109" s="144">
        <f>K108*I109</f>
        <v>23.095398898788787</v>
      </c>
      <c r="L109" s="119">
        <f>K109-H109</f>
        <v>0.73202570048223237</v>
      </c>
      <c r="M109" s="146">
        <f>IF((H109)=0,"",(L109/H109))</f>
        <v>3.2733241715863524E-2</v>
      </c>
    </row>
    <row r="110" spans="1:13" ht="15" hidden="1" x14ac:dyDescent="0.25">
      <c r="A110" s="103" t="str">
        <f t="shared" si="14"/>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-40.426097704631076</v>
      </c>
      <c r="I110" s="148">
        <v>0.23499999999999999</v>
      </c>
      <c r="J110" s="145"/>
      <c r="K110" s="144">
        <f>IF(OR(ISNUMBER(SEARCH("[DGEN]", E64))=TRUE, ISNUMBER(SEARCH("STREET LIGHT", E64))=TRUE), 0, IF(AND(E66=0, E67=0),0, IF(AND(E67=0, E66*12&gt;250000), 0, IF(AND(E66=0, E67&gt;=50), 0, IF(E66*12&lt;=250000, I110*K108*-1, IF(E67&lt;50, I110*K108*-1, 0))))))</f>
        <v>-41.74937493242588</v>
      </c>
      <c r="L110" s="119"/>
      <c r="M110" s="146"/>
    </row>
    <row r="111" spans="1:13" hidden="1" x14ac:dyDescent="0.2">
      <c r="A111" s="103" t="str">
        <f t="shared" si="14"/>
        <v>Residential</v>
      </c>
      <c r="B111" s="103" t="s">
        <v>87</v>
      </c>
      <c r="D111" s="234" t="s">
        <v>86</v>
      </c>
      <c r="E111" s="234"/>
      <c r="F111" s="149"/>
      <c r="G111" s="143"/>
      <c r="H111" s="138">
        <f>SUM(H108,H109)</f>
        <v>194.38932087758775</v>
      </c>
      <c r="I111" s="150"/>
      <c r="J111" s="150"/>
      <c r="K111" s="138">
        <f>SUM(K108,K109)</f>
        <v>200.75231350485637</v>
      </c>
      <c r="L111" s="140">
        <f>K111-H111</f>
        <v>6.3629926272686248</v>
      </c>
      <c r="M111" s="141">
        <f>IF((H111)=0,"",(L111/H111))</f>
        <v>3.2733241715863469E-2</v>
      </c>
    </row>
    <row r="112" spans="1:13" ht="13.5" hidden="1" thickBot="1" x14ac:dyDescent="0.25">
      <c r="A112" s="103" t="str">
        <f t="shared" si="14"/>
        <v>Residential</v>
      </c>
      <c r="B112" s="103" t="s">
        <v>78</v>
      </c>
      <c r="D112" s="131"/>
      <c r="E112" s="132"/>
      <c r="F112" s="151"/>
      <c r="G112" s="152"/>
      <c r="H112" s="153"/>
      <c r="I112" s="151"/>
      <c r="J112" s="133"/>
      <c r="K112" s="153"/>
      <c r="L112" s="154"/>
      <c r="M112" s="134"/>
    </row>
    <row r="113" spans="1:14" hidden="1" x14ac:dyDescent="0.2">
      <c r="A113" s="103" t="str">
        <f t="shared" si="14"/>
        <v>Residential</v>
      </c>
      <c r="B113" s="103" t="s">
        <v>17</v>
      </c>
      <c r="D113" s="135" t="s">
        <v>88</v>
      </c>
      <c r="E113" s="25"/>
      <c r="F113" s="136"/>
      <c r="G113" s="137"/>
      <c r="H113" s="138">
        <f>SUM(H101,H93:H96,H92)</f>
        <v>172.02594767928119</v>
      </c>
      <c r="I113" s="139"/>
      <c r="J113" s="139"/>
      <c r="K113" s="138">
        <f>SUM(K101,K93:K96,K92)</f>
        <v>177.65691460606757</v>
      </c>
      <c r="L113" s="140">
        <f>K113-H113</f>
        <v>5.6309669267863853</v>
      </c>
      <c r="M113" s="141">
        <f>IF((H113)=0,"",(L113/H113))</f>
        <v>3.273324171586342E-2</v>
      </c>
    </row>
    <row r="114" spans="1:14" hidden="1" x14ac:dyDescent="0.2">
      <c r="A114" s="103" t="str">
        <f t="shared" si="14"/>
        <v>Residential</v>
      </c>
      <c r="B114" s="103" t="s">
        <v>17</v>
      </c>
      <c r="D114" s="142" t="s">
        <v>82</v>
      </c>
      <c r="E114" s="25"/>
      <c r="F114" s="136">
        <v>0.13</v>
      </c>
      <c r="G114" s="137"/>
      <c r="H114" s="144">
        <f>H113*F114</f>
        <v>22.363373198306554</v>
      </c>
      <c r="I114" s="136">
        <v>0.13</v>
      </c>
      <c r="J114" s="145"/>
      <c r="K114" s="144">
        <f>K113*I114</f>
        <v>23.095398898788787</v>
      </c>
      <c r="L114" s="119">
        <f>K114-H114</f>
        <v>0.73202570048223237</v>
      </c>
      <c r="M114" s="146">
        <f>IF((H114)=0,"",(L114/H114))</f>
        <v>3.2733241715863524E-2</v>
      </c>
    </row>
    <row r="115" spans="1:14" ht="15" hidden="1" x14ac:dyDescent="0.25">
      <c r="A115" s="103" t="str">
        <f t="shared" si="14"/>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-40.426097704631076</v>
      </c>
      <c r="I115" s="148">
        <v>0.23499999999999999</v>
      </c>
      <c r="J115" s="145"/>
      <c r="K115" s="144">
        <f>IF(OR(ISNUMBER(SEARCH("[DGEN]", E64))=TRUE, ISNUMBER(SEARCH("STREET LIGHT", E64))=TRUE), 0, IF(AND(E66=0, E67=0),0, IF(AND(E67=0, E66*12&gt;250000), 0, IF(AND(E66=0, E67&gt;=50), 0, IF(E66*12&lt;=250000, I115*K113*-1, IF(E67&lt;50, I115*K113*-1, 0))))))</f>
        <v>-41.74937493242588</v>
      </c>
      <c r="L115" s="119"/>
      <c r="M115" s="146"/>
    </row>
    <row r="116" spans="1:14" hidden="1" x14ac:dyDescent="0.2">
      <c r="A116" s="103" t="str">
        <f t="shared" si="14"/>
        <v>Residential</v>
      </c>
      <c r="B116" s="103" t="s">
        <v>89</v>
      </c>
      <c r="D116" s="234" t="s">
        <v>88</v>
      </c>
      <c r="E116" s="234"/>
      <c r="F116" s="149"/>
      <c r="G116" s="143"/>
      <c r="H116" s="138">
        <f>SUM(H113,H114)</f>
        <v>194.38932087758775</v>
      </c>
      <c r="I116" s="150"/>
      <c r="J116" s="150"/>
      <c r="K116" s="138">
        <f>SUM(K113,K114)</f>
        <v>200.75231350485637</v>
      </c>
      <c r="L116" s="140">
        <f>K116-H116</f>
        <v>6.3629926272686248</v>
      </c>
      <c r="M116" s="141">
        <f>IF((H116)=0,"",(L116/H116))</f>
        <v>3.2733241715863469E-2</v>
      </c>
    </row>
    <row r="117" spans="1:14" ht="13.5" hidden="1" thickBot="1" x14ac:dyDescent="0.25">
      <c r="A117" s="103" t="str">
        <f t="shared" si="14"/>
        <v>Residential</v>
      </c>
      <c r="B117" s="103" t="s">
        <v>17</v>
      </c>
      <c r="D117" s="131"/>
      <c r="E117" s="132"/>
      <c r="F117" s="155"/>
      <c r="G117" s="152"/>
      <c r="H117" s="156"/>
      <c r="I117" s="155"/>
      <c r="J117" s="133"/>
      <c r="K117" s="156"/>
      <c r="L117" s="154"/>
      <c r="M117" s="157"/>
    </row>
    <row r="120" spans="1:14" x14ac:dyDescent="0.2">
      <c r="C120" s="103"/>
      <c r="D120" s="104" t="s">
        <v>34</v>
      </c>
      <c r="E120" s="229" t="str">
        <f>D17</f>
        <v>GS &lt;50</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2000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3" x14ac:dyDescent="0.2">
      <c r="C129" s="103"/>
      <c r="E129" s="221"/>
      <c r="F129" s="112" t="s">
        <v>48</v>
      </c>
      <c r="G129" s="112"/>
      <c r="H129" s="113" t="s">
        <v>48</v>
      </c>
      <c r="I129" s="112" t="s">
        <v>48</v>
      </c>
      <c r="J129" s="113"/>
      <c r="K129" s="113" t="s">
        <v>48</v>
      </c>
      <c r="L129" s="223"/>
      <c r="M129" s="225"/>
    </row>
    <row r="130" spans="1:13" x14ac:dyDescent="0.2">
      <c r="A130" s="103" t="str">
        <f>$E120</f>
        <v>GS &lt;50</v>
      </c>
      <c r="D130" s="114" t="s">
        <v>49</v>
      </c>
      <c r="E130" s="25"/>
      <c r="F130" s="26">
        <f>'WRZ BI (2030)'!I130</f>
        <v>34.200000000000003</v>
      </c>
      <c r="G130" s="115">
        <v>1</v>
      </c>
      <c r="H130" s="116">
        <f>G130*F130</f>
        <v>34.200000000000003</v>
      </c>
      <c r="I130" s="29">
        <v>37.21</v>
      </c>
      <c r="J130" s="117">
        <f>G130</f>
        <v>1</v>
      </c>
      <c r="K130" s="118">
        <f>J130*I130</f>
        <v>37.21</v>
      </c>
      <c r="L130" s="119">
        <f>K130-H130</f>
        <v>3.009999999999998</v>
      </c>
      <c r="M130" s="120">
        <f>IF(ISERROR(L130/H130), "", L130/H130)</f>
        <v>8.801169590643268E-2</v>
      </c>
    </row>
    <row r="131" spans="1:13" x14ac:dyDescent="0.2">
      <c r="A131" s="103" t="str">
        <f t="shared" ref="A131:A173" si="19">A130</f>
        <v>GS &lt;50</v>
      </c>
      <c r="D131" s="114" t="s">
        <v>50</v>
      </c>
      <c r="E131" s="25"/>
      <c r="F131" s="36">
        <f>'WRZ BI (2030)'!I131</f>
        <v>3.9600000000000003E-2</v>
      </c>
      <c r="G131" s="115">
        <f>IF($E123&gt;0, $E123, $E122)</f>
        <v>2000</v>
      </c>
      <c r="H131" s="116">
        <f>G131*F131</f>
        <v>79.2</v>
      </c>
      <c r="I131" s="201">
        <v>4.3200000000000002E-2</v>
      </c>
      <c r="J131" s="117">
        <f>IF($E123&gt;0, $E123, $E122)</f>
        <v>2000</v>
      </c>
      <c r="K131" s="118">
        <f>J131*I131</f>
        <v>86.4</v>
      </c>
      <c r="L131" s="119">
        <f>K131-H131</f>
        <v>7.2000000000000028</v>
      </c>
      <c r="M131" s="120">
        <f>IF(ISERROR(L131/H131), "", L131/H131)</f>
        <v>9.0909090909090939E-2</v>
      </c>
    </row>
    <row r="132" spans="1:13" ht="13.15" hidden="1" customHeight="1" x14ac:dyDescent="0.2">
      <c r="A132" s="103" t="str">
        <f t="shared" si="19"/>
        <v>GS &lt;50</v>
      </c>
      <c r="D132" s="114" t="s">
        <v>51</v>
      </c>
      <c r="E132" s="25"/>
      <c r="F132" s="34"/>
      <c r="G132" s="115">
        <f>IF($E123&gt;0, $E123, $E122)</f>
        <v>2000</v>
      </c>
      <c r="H132" s="116">
        <v>0</v>
      </c>
      <c r="I132" s="35"/>
      <c r="J132" s="117">
        <f>IF($E123&gt;0, $E123, $E122)</f>
        <v>2000</v>
      </c>
      <c r="K132" s="118">
        <v>0</v>
      </c>
      <c r="L132" s="119"/>
      <c r="M132" s="120"/>
    </row>
    <row r="133" spans="1:13" ht="13.15" hidden="1" customHeight="1" x14ac:dyDescent="0.2">
      <c r="A133" s="103" t="str">
        <f t="shared" si="19"/>
        <v>GS &lt;50</v>
      </c>
      <c r="D133" s="114" t="s">
        <v>52</v>
      </c>
      <c r="E133" s="25"/>
      <c r="F133" s="34"/>
      <c r="G133" s="115">
        <f>IF($E123&gt;0, $E123, $E122)</f>
        <v>2000</v>
      </c>
      <c r="H133" s="116">
        <v>0</v>
      </c>
      <c r="I133" s="35"/>
      <c r="J133" s="121">
        <f>IF($E123&gt;0, $E123, $E122)</f>
        <v>2000</v>
      </c>
      <c r="K133" s="118">
        <v>0</v>
      </c>
      <c r="L133" s="119">
        <f t="shared" ref="L133:L151" si="20">K133-H133</f>
        <v>0</v>
      </c>
      <c r="M133" s="120" t="str">
        <f>IF(ISERROR(L133/H133), "", L133/H133)</f>
        <v/>
      </c>
    </row>
    <row r="134" spans="1:13" x14ac:dyDescent="0.2">
      <c r="A134" s="103" t="str">
        <f t="shared" si="19"/>
        <v>GS &lt;50</v>
      </c>
      <c r="D134" s="114" t="s">
        <v>53</v>
      </c>
      <c r="E134" s="25"/>
      <c r="F134" s="26">
        <f>'WRZ BI (2030)'!F134</f>
        <v>0</v>
      </c>
      <c r="G134" s="115">
        <v>1</v>
      </c>
      <c r="H134" s="116">
        <f>G134*F134</f>
        <v>0</v>
      </c>
      <c r="I134" s="29">
        <v>0</v>
      </c>
      <c r="J134" s="117">
        <f>G134</f>
        <v>1</v>
      </c>
      <c r="K134" s="118">
        <f>J134*I134</f>
        <v>0</v>
      </c>
      <c r="L134" s="119">
        <f t="shared" si="20"/>
        <v>0</v>
      </c>
      <c r="M134" s="120" t="str">
        <f>IF(ISERROR(L134/H134), "", L134/H134)</f>
        <v/>
      </c>
    </row>
    <row r="135" spans="1:13" x14ac:dyDescent="0.2">
      <c r="A135" s="103" t="str">
        <f t="shared" si="19"/>
        <v>GS &lt;50</v>
      </c>
      <c r="D135" s="114" t="s">
        <v>54</v>
      </c>
      <c r="E135" s="25"/>
      <c r="F135" s="36">
        <f>'WRZ BI (2030)'!I135</f>
        <v>2.0337449742528959E-3</v>
      </c>
      <c r="G135" s="115">
        <f>IF($E123&gt;0, $E123, $E122)</f>
        <v>2000</v>
      </c>
      <c r="H135" s="116">
        <f>G135*F135</f>
        <v>4.0674899485057914</v>
      </c>
      <c r="I135" s="201">
        <v>2.0337449742528959E-3</v>
      </c>
      <c r="J135" s="117">
        <f>IF($E123&gt;0, $E123, $E122)</f>
        <v>2000</v>
      </c>
      <c r="K135" s="118">
        <f>J135*I135</f>
        <v>4.0674899485057914</v>
      </c>
      <c r="L135" s="119">
        <f t="shared" si="20"/>
        <v>0</v>
      </c>
      <c r="M135" s="120">
        <f>IF(ISERROR(L135/H135), "", L135/H135)</f>
        <v>0</v>
      </c>
    </row>
    <row r="136" spans="1:13" ht="25.5" x14ac:dyDescent="0.2">
      <c r="A136" s="103" t="str">
        <f t="shared" si="19"/>
        <v>GS &lt;50</v>
      </c>
      <c r="B136" s="103" t="s">
        <v>55</v>
      </c>
      <c r="C136" s="24">
        <f>B17</f>
        <v>2</v>
      </c>
      <c r="D136" s="46" t="s">
        <v>56</v>
      </c>
      <c r="E136" s="47"/>
      <c r="F136" s="48"/>
      <c r="G136" s="49"/>
      <c r="H136" s="50">
        <f>SUM(H130:H135)</f>
        <v>117.4674899485058</v>
      </c>
      <c r="I136" s="51"/>
      <c r="J136" s="52"/>
      <c r="K136" s="50">
        <f>SUM(K130:K135)</f>
        <v>127.67748994850581</v>
      </c>
      <c r="L136" s="41">
        <f>K136-H136</f>
        <v>10.210000000000008</v>
      </c>
      <c r="M136" s="42">
        <f>IF((H136)=0,"",(L136/H136))</f>
        <v>8.6917665513034828E-2</v>
      </c>
    </row>
    <row r="137" spans="1:13" x14ac:dyDescent="0.2">
      <c r="A137" s="103" t="str">
        <f t="shared" si="19"/>
        <v>GS &lt;50</v>
      </c>
      <c r="D137" s="123" t="s">
        <v>57</v>
      </c>
      <c r="E137" s="25"/>
      <c r="F137" s="34">
        <f>IF((E122*12&gt;=150000), 0, IF(E121="RPP",(F153*OffPeakPer+F154*MidPeakPer+F155*OnPeakPer),IF(E121="Non-RPP (Retailer)",F156,F157)))</f>
        <v>0.12752000000000002</v>
      </c>
      <c r="G137" s="43">
        <f>IF(F137=0, 0, $E122*E124-E122)</f>
        <v>83</v>
      </c>
      <c r="H137" s="28">
        <f t="shared" ref="H137:H144" si="21">G137*F137</f>
        <v>10.584160000000002</v>
      </c>
      <c r="I137" s="35">
        <f>IF((E122*12&gt;=150000), 0, IF(E121="RPP",(I153*OffPeakPer+I154*MidPeakPer+I155*OnPeakPer),IF(E121="Non-RPP (Retailer)",I156,I157)))</f>
        <v>0.12752000000000002</v>
      </c>
      <c r="J137" s="44">
        <f>IF(I137=0, 0, E122*E125-E122)</f>
        <v>83</v>
      </c>
      <c r="K137" s="31">
        <f t="shared" ref="K137:K144" si="22">J137*I137</f>
        <v>10.584160000000002</v>
      </c>
      <c r="L137" s="119">
        <f t="shared" si="20"/>
        <v>0</v>
      </c>
      <c r="M137" s="120">
        <f t="shared" ref="M137:M144" si="23">IF(ISERROR(L137/H137), "", L137/H137)</f>
        <v>0</v>
      </c>
    </row>
    <row r="138" spans="1:13" ht="25.5" x14ac:dyDescent="0.2">
      <c r="A138" s="103" t="str">
        <f t="shared" si="19"/>
        <v>GS &lt;50</v>
      </c>
      <c r="D138" s="123" t="s">
        <v>58</v>
      </c>
      <c r="E138" s="25"/>
      <c r="F138" s="36">
        <f>'WRZ BI (2030)'!I138</f>
        <v>0</v>
      </c>
      <c r="G138" s="55">
        <f>IF($E123&gt;0, $E123, $E122)</f>
        <v>2000</v>
      </c>
      <c r="H138" s="116">
        <f t="shared" si="21"/>
        <v>0</v>
      </c>
      <c r="I138" s="201">
        <v>0</v>
      </c>
      <c r="J138" s="56">
        <f>IF($E123&gt;0, $E123, $E122)</f>
        <v>2000</v>
      </c>
      <c r="K138" s="118">
        <f t="shared" si="22"/>
        <v>0</v>
      </c>
      <c r="L138" s="119">
        <f t="shared" si="20"/>
        <v>0</v>
      </c>
      <c r="M138" s="120" t="str">
        <f t="shared" si="23"/>
        <v/>
      </c>
    </row>
    <row r="139" spans="1:13" x14ac:dyDescent="0.2">
      <c r="A139" s="103" t="str">
        <f t="shared" si="19"/>
        <v>GS &lt;50</v>
      </c>
      <c r="D139" s="123" t="s">
        <v>59</v>
      </c>
      <c r="E139" s="25"/>
      <c r="F139" s="36">
        <f>'WRZ BI (2030)'!I139</f>
        <v>0</v>
      </c>
      <c r="G139" s="55">
        <f>IF($E123&gt;0, $E123, $E122)</f>
        <v>2000</v>
      </c>
      <c r="H139" s="116">
        <f t="shared" si="21"/>
        <v>0</v>
      </c>
      <c r="I139" s="201">
        <v>0</v>
      </c>
      <c r="J139" s="56">
        <f>IF($E123&gt;0, $E123, $E122)</f>
        <v>2000</v>
      </c>
      <c r="K139" s="118">
        <f t="shared" si="22"/>
        <v>0</v>
      </c>
      <c r="L139" s="119">
        <f t="shared" si="20"/>
        <v>0</v>
      </c>
      <c r="M139" s="120" t="str">
        <f t="shared" si="23"/>
        <v/>
      </c>
    </row>
    <row r="140" spans="1:13" x14ac:dyDescent="0.2">
      <c r="A140" s="103" t="str">
        <f t="shared" si="19"/>
        <v>GS &lt;50</v>
      </c>
      <c r="D140" s="123" t="s">
        <v>60</v>
      </c>
      <c r="E140" s="25"/>
      <c r="F140" s="36">
        <f>'WRZ BI (2030)'!I140</f>
        <v>0</v>
      </c>
      <c r="G140" s="55">
        <f>E122</f>
        <v>2000</v>
      </c>
      <c r="H140" s="116">
        <f t="shared" si="21"/>
        <v>0</v>
      </c>
      <c r="I140" s="201">
        <v>0</v>
      </c>
      <c r="J140" s="56">
        <f>E122</f>
        <v>2000</v>
      </c>
      <c r="K140" s="118">
        <f t="shared" si="22"/>
        <v>0</v>
      </c>
      <c r="L140" s="119">
        <f t="shared" si="20"/>
        <v>0</v>
      </c>
      <c r="M140" s="120" t="str">
        <f t="shared" si="23"/>
        <v/>
      </c>
    </row>
    <row r="141" spans="1:13" x14ac:dyDescent="0.2">
      <c r="A141" s="103" t="str">
        <f t="shared" si="19"/>
        <v>GS &lt;50</v>
      </c>
      <c r="D141" s="114" t="s">
        <v>61</v>
      </c>
      <c r="E141" s="25"/>
      <c r="F141" s="36">
        <f>'WRZ BI (2030)'!I141</f>
        <v>1.5687745503208945E-3</v>
      </c>
      <c r="G141" s="55">
        <f>IF($E123&gt;0, $E123, $E122)</f>
        <v>2000</v>
      </c>
      <c r="H141" s="116">
        <f t="shared" si="21"/>
        <v>3.137549100641789</v>
      </c>
      <c r="I141" s="201">
        <v>1.6404905069085519E-3</v>
      </c>
      <c r="J141" s="56">
        <f>IF($E123&gt;0, $E123, $E122)</f>
        <v>2000</v>
      </c>
      <c r="K141" s="118">
        <f t="shared" si="22"/>
        <v>3.2809810138171036</v>
      </c>
      <c r="L141" s="119">
        <f t="shared" si="20"/>
        <v>0.14343191317531456</v>
      </c>
      <c r="M141" s="120">
        <f t="shared" si="23"/>
        <v>4.571463539677368E-2</v>
      </c>
    </row>
    <row r="142" spans="1:13" ht="25.5" x14ac:dyDescent="0.2">
      <c r="A142" s="103" t="str">
        <f t="shared" si="19"/>
        <v>GS &lt;50</v>
      </c>
      <c r="D142" s="123" t="s">
        <v>62</v>
      </c>
      <c r="E142" s="25"/>
      <c r="F142" s="26">
        <v>0.42</v>
      </c>
      <c r="G142" s="115">
        <v>1</v>
      </c>
      <c r="H142" s="116">
        <f t="shared" si="21"/>
        <v>0.42</v>
      </c>
      <c r="I142" s="29">
        <v>0.42</v>
      </c>
      <c r="J142" s="121">
        <v>1</v>
      </c>
      <c r="K142" s="118">
        <f t="shared" si="22"/>
        <v>0.42</v>
      </c>
      <c r="L142" s="119">
        <f t="shared" si="20"/>
        <v>0</v>
      </c>
      <c r="M142" s="120">
        <f t="shared" si="23"/>
        <v>0</v>
      </c>
    </row>
    <row r="143" spans="1:13" x14ac:dyDescent="0.2">
      <c r="A143" s="103" t="str">
        <f t="shared" si="19"/>
        <v>GS &lt;50</v>
      </c>
      <c r="D143" s="114" t="s">
        <v>63</v>
      </c>
      <c r="E143" s="25"/>
      <c r="F143" s="36">
        <f>'WRZ BI (2030)'!F143</f>
        <v>0</v>
      </c>
      <c r="G143" s="115">
        <v>1</v>
      </c>
      <c r="H143" s="116">
        <f t="shared" si="21"/>
        <v>0</v>
      </c>
      <c r="I143" s="29">
        <v>0</v>
      </c>
      <c r="J143" s="121">
        <v>1</v>
      </c>
      <c r="K143" s="118">
        <f t="shared" si="22"/>
        <v>0</v>
      </c>
      <c r="L143" s="119">
        <f t="shared" si="20"/>
        <v>0</v>
      </c>
      <c r="M143" s="120" t="str">
        <f t="shared" si="23"/>
        <v/>
      </c>
    </row>
    <row r="144" spans="1:13" x14ac:dyDescent="0.2">
      <c r="A144" s="103" t="str">
        <f t="shared" si="19"/>
        <v>GS &lt;50</v>
      </c>
      <c r="D144" s="114" t="s">
        <v>64</v>
      </c>
      <c r="E144" s="25"/>
      <c r="F144" s="34">
        <f>'WRZ BI (2030)'!I144</f>
        <v>-4.7198133811646176E-5</v>
      </c>
      <c r="G144" s="55">
        <f>IF($E123&gt;0, $E123, $E122)</f>
        <v>2000</v>
      </c>
      <c r="H144" s="116">
        <f t="shared" si="21"/>
        <v>-9.4396267623292354E-2</v>
      </c>
      <c r="I144" s="201">
        <v>-4.7198133811646176E-5</v>
      </c>
      <c r="J144" s="56">
        <f>IF($E123&gt;0, $E123, $E122)</f>
        <v>2000</v>
      </c>
      <c r="K144" s="118">
        <f t="shared" si="22"/>
        <v>-9.4396267623292354E-2</v>
      </c>
      <c r="L144" s="119">
        <f t="shared" si="20"/>
        <v>0</v>
      </c>
      <c r="M144" s="120">
        <f t="shared" si="23"/>
        <v>0</v>
      </c>
    </row>
    <row r="145" spans="1:14" ht="25.5" x14ac:dyDescent="0.2">
      <c r="A145" s="103" t="str">
        <f t="shared" si="19"/>
        <v>GS &lt;50</v>
      </c>
      <c r="B145" s="103" t="s">
        <v>65</v>
      </c>
      <c r="C145" s="24">
        <f>B17</f>
        <v>2</v>
      </c>
      <c r="D145" s="46" t="s">
        <v>66</v>
      </c>
      <c r="E145" s="47"/>
      <c r="F145" s="48"/>
      <c r="G145" s="49"/>
      <c r="H145" s="50">
        <f>SUM(H136:H144)</f>
        <v>131.51480278152428</v>
      </c>
      <c r="I145" s="51"/>
      <c r="J145" s="52"/>
      <c r="K145" s="50">
        <f>SUM(K136:K144)</f>
        <v>141.86823469469959</v>
      </c>
      <c r="L145" s="41">
        <f>K145-H145</f>
        <v>10.353431913175314</v>
      </c>
      <c r="M145" s="42">
        <f>IF((H145)=0,"",(L145/H145))</f>
        <v>7.8724460624973874E-2</v>
      </c>
    </row>
    <row r="146" spans="1:14" x14ac:dyDescent="0.2">
      <c r="A146" s="103" t="str">
        <f t="shared" si="19"/>
        <v>GS &lt;50</v>
      </c>
      <c r="D146" s="126" t="s">
        <v>67</v>
      </c>
      <c r="E146" s="25"/>
      <c r="F146" s="36">
        <f>'WRZ BI (2030)'!I146</f>
        <v>1.34E-2</v>
      </c>
      <c r="G146" s="43">
        <f>IF($E123&gt;0, $E123, $E122*$E124)</f>
        <v>2083</v>
      </c>
      <c r="H146" s="116">
        <f>G146*F146</f>
        <v>27.912200000000002</v>
      </c>
      <c r="I146" s="201">
        <v>1.41E-2</v>
      </c>
      <c r="J146" s="44">
        <f>IF($E123&gt;0, $E123, $E122*$E125)</f>
        <v>2083</v>
      </c>
      <c r="K146" s="118">
        <f>J146*I146</f>
        <v>29.3703</v>
      </c>
      <c r="L146" s="119">
        <f t="shared" si="20"/>
        <v>1.4580999999999982</v>
      </c>
      <c r="M146" s="120">
        <f>IF(ISERROR(L146/H146), "", L146/H146)</f>
        <v>5.2238805970149182E-2</v>
      </c>
      <c r="N146" s="127"/>
    </row>
    <row r="147" spans="1:14" ht="25.5" x14ac:dyDescent="0.2">
      <c r="A147" s="103" t="str">
        <f t="shared" si="19"/>
        <v>GS &lt;50</v>
      </c>
      <c r="D147" s="128" t="s">
        <v>68</v>
      </c>
      <c r="E147" s="25"/>
      <c r="F147" s="36">
        <f>'WRZ BI (2030)'!I147</f>
        <v>9.9000000000000008E-3</v>
      </c>
      <c r="G147" s="43">
        <f>IF($E123&gt;0, $E123, $E122*$E124)</f>
        <v>2083</v>
      </c>
      <c r="H147" s="116">
        <f>G147*F147</f>
        <v>20.621700000000001</v>
      </c>
      <c r="I147" s="201">
        <v>1.0500000000000001E-2</v>
      </c>
      <c r="J147" s="44">
        <f>IF($E123&gt;0, $E123, $E122*$E125)</f>
        <v>2083</v>
      </c>
      <c r="K147" s="118">
        <f>J147*I147</f>
        <v>21.871500000000001</v>
      </c>
      <c r="L147" s="119">
        <f t="shared" si="20"/>
        <v>1.2498000000000005</v>
      </c>
      <c r="M147" s="120">
        <f>IF(ISERROR(L147/H147), "", L147/H147)</f>
        <v>6.0606060606060629E-2</v>
      </c>
      <c r="N147" s="127"/>
    </row>
    <row r="148" spans="1:14" ht="25.5" x14ac:dyDescent="0.2">
      <c r="A148" s="103" t="str">
        <f t="shared" si="19"/>
        <v>GS &lt;50</v>
      </c>
      <c r="B148" s="103" t="s">
        <v>69</v>
      </c>
      <c r="C148" s="24">
        <f>B17</f>
        <v>2</v>
      </c>
      <c r="D148" s="46" t="s">
        <v>70</v>
      </c>
      <c r="E148" s="47"/>
      <c r="F148" s="48"/>
      <c r="G148" s="49"/>
      <c r="H148" s="50">
        <f>SUM(H145:H147)</f>
        <v>180.0487027815243</v>
      </c>
      <c r="I148" s="51"/>
      <c r="J148" s="52"/>
      <c r="K148" s="50">
        <f>SUM(K145:K147)</f>
        <v>193.11003469469958</v>
      </c>
      <c r="L148" s="41">
        <f>K148-H148</f>
        <v>13.06133191317528</v>
      </c>
      <c r="M148" s="42">
        <f>IF((H148)=0,"",(L148/H148))</f>
        <v>7.2543326952064932E-2</v>
      </c>
    </row>
    <row r="149" spans="1:14" ht="25.5" x14ac:dyDescent="0.2">
      <c r="A149" s="103" t="str">
        <f t="shared" si="19"/>
        <v>GS &lt;50</v>
      </c>
      <c r="D149" s="129" t="s">
        <v>71</v>
      </c>
      <c r="E149" s="25"/>
      <c r="F149" s="34">
        <v>4.7000000000000002E-3</v>
      </c>
      <c r="G149" s="43">
        <f>E122*E124</f>
        <v>2083</v>
      </c>
      <c r="H149" s="53">
        <f>G149*F149</f>
        <v>9.7901000000000007</v>
      </c>
      <c r="I149" s="35">
        <v>4.7000000000000002E-3</v>
      </c>
      <c r="J149" s="44">
        <f>E122*E125</f>
        <v>2083</v>
      </c>
      <c r="K149" s="31">
        <f>J149*I149</f>
        <v>9.7901000000000007</v>
      </c>
      <c r="L149" s="119">
        <f t="shared" si="20"/>
        <v>0</v>
      </c>
      <c r="M149" s="120">
        <f>IF(ISERROR(L149/H149), "", L149/H149)</f>
        <v>0</v>
      </c>
    </row>
    <row r="150" spans="1:14" ht="25.5" x14ac:dyDescent="0.2">
      <c r="A150" s="103" t="str">
        <f t="shared" si="19"/>
        <v>GS &lt;50</v>
      </c>
      <c r="D150" s="129" t="s">
        <v>72</v>
      </c>
      <c r="E150" s="25"/>
      <c r="F150" s="34">
        <v>5.9999999999999995E-4</v>
      </c>
      <c r="G150" s="43">
        <f>E122*E124</f>
        <v>2083</v>
      </c>
      <c r="H150" s="53">
        <f>G150*F150</f>
        <v>1.2497999999999998</v>
      </c>
      <c r="I150" s="35">
        <v>5.9999999999999995E-4</v>
      </c>
      <c r="J150" s="44">
        <f>E122*E125</f>
        <v>2083</v>
      </c>
      <c r="K150" s="31">
        <f>J150*I150</f>
        <v>1.2497999999999998</v>
      </c>
      <c r="L150" s="119">
        <f t="shared" si="20"/>
        <v>0</v>
      </c>
      <c r="M150" s="120">
        <f>IF(ISERROR(L150/H150), "", L150/H150)</f>
        <v>0</v>
      </c>
    </row>
    <row r="151" spans="1:14" x14ac:dyDescent="0.2">
      <c r="A151" s="103" t="str">
        <f t="shared" si="19"/>
        <v>GS &lt;50</v>
      </c>
      <c r="D151" s="25" t="s">
        <v>73</v>
      </c>
      <c r="E151" s="25"/>
      <c r="F151" s="54">
        <v>0.25</v>
      </c>
      <c r="G151" s="115">
        <v>1</v>
      </c>
      <c r="H151" s="130">
        <f>G151*F151</f>
        <v>0.25</v>
      </c>
      <c r="I151" s="45">
        <v>0.25</v>
      </c>
      <c r="J151" s="117">
        <v>1</v>
      </c>
      <c r="K151" s="118">
        <f>J151*I151</f>
        <v>0.25</v>
      </c>
      <c r="L151" s="119">
        <f t="shared" si="20"/>
        <v>0</v>
      </c>
      <c r="M151" s="120">
        <f>IF(ISERROR(L151/H151), "", L151/H151)</f>
        <v>0</v>
      </c>
    </row>
    <row r="152" spans="1:14" ht="26.45" hidden="1" customHeight="1" x14ac:dyDescent="0.2">
      <c r="A152" s="103" t="str">
        <f t="shared" si="19"/>
        <v>GS &lt;50</v>
      </c>
      <c r="D152" s="129" t="s">
        <v>74</v>
      </c>
      <c r="E152" s="25"/>
      <c r="F152" s="34"/>
      <c r="G152" s="55"/>
      <c r="H152" s="130"/>
      <c r="I152" s="35"/>
      <c r="J152" s="56"/>
      <c r="K152" s="118"/>
      <c r="L152" s="119"/>
      <c r="M152" s="120"/>
    </row>
    <row r="153" spans="1:14" x14ac:dyDescent="0.2">
      <c r="A153" s="103" t="str">
        <f t="shared" si="19"/>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
      <c r="A154" s="103" t="str">
        <f t="shared" si="19"/>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5" thickBot="1" x14ac:dyDescent="0.25">
      <c r="A155" s="103" t="str">
        <f t="shared" si="19"/>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9" hidden="1" customHeight="1" thickBot="1" x14ac:dyDescent="0.25">
      <c r="A156" s="103" t="str">
        <f t="shared" si="19"/>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9" hidden="1" customHeight="1" thickBot="1" x14ac:dyDescent="0.25">
      <c r="A157" s="103" t="str">
        <f t="shared" si="19"/>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5" thickBot="1" x14ac:dyDescent="0.25">
      <c r="A158" s="103" t="str">
        <f t="shared" si="19"/>
        <v>GS &lt;50</v>
      </c>
      <c r="D158" s="58"/>
      <c r="E158" s="59"/>
      <c r="F158" s="60"/>
      <c r="G158" s="61"/>
      <c r="H158" s="62"/>
      <c r="I158" s="60"/>
      <c r="J158" s="63"/>
      <c r="K158" s="62"/>
      <c r="L158" s="64"/>
      <c r="M158" s="65"/>
    </row>
    <row r="159" spans="1:14" x14ac:dyDescent="0.2">
      <c r="A159" s="103" t="str">
        <f t="shared" si="19"/>
        <v>GS &lt;50</v>
      </c>
      <c r="B159" s="103" t="s">
        <v>12</v>
      </c>
      <c r="D159" s="135" t="s">
        <v>81</v>
      </c>
      <c r="E159" s="25"/>
      <c r="F159" s="136"/>
      <c r="G159" s="137"/>
      <c r="H159" s="138">
        <f>SUM(H149:H155,H148)</f>
        <v>446.37860278152431</v>
      </c>
      <c r="I159" s="139"/>
      <c r="J159" s="139"/>
      <c r="K159" s="138">
        <f>SUM(K149:K155,K148)</f>
        <v>459.43993469469956</v>
      </c>
      <c r="L159" s="140">
        <f>K159-H159</f>
        <v>13.061331913175252</v>
      </c>
      <c r="M159" s="141">
        <f>IF((H159)=0,"",(L159/H159))</f>
        <v>2.9260658624284449E-2</v>
      </c>
    </row>
    <row r="160" spans="1:14" x14ac:dyDescent="0.2">
      <c r="A160" s="103" t="str">
        <f t="shared" si="19"/>
        <v>GS &lt;50</v>
      </c>
      <c r="B160" s="103" t="s">
        <v>12</v>
      </c>
      <c r="D160" s="142" t="s">
        <v>82</v>
      </c>
      <c r="E160" s="25"/>
      <c r="F160" s="136">
        <v>0.13</v>
      </c>
      <c r="G160" s="143"/>
      <c r="H160" s="144">
        <f>H159*F160</f>
        <v>58.029218361598161</v>
      </c>
      <c r="I160" s="145">
        <v>0.13</v>
      </c>
      <c r="J160" s="115"/>
      <c r="K160" s="144">
        <f>K159*I160</f>
        <v>59.727191510310945</v>
      </c>
      <c r="L160" s="119">
        <f>K160-H160</f>
        <v>1.6979731487127836</v>
      </c>
      <c r="M160" s="146">
        <f>IF((H160)=0,"",(L160/H160))</f>
        <v>2.9260658624284463E-2</v>
      </c>
    </row>
    <row r="161" spans="1:13" ht="15" x14ac:dyDescent="0.25">
      <c r="A161" s="103" t="str">
        <f t="shared" si="19"/>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-104.89897165365821</v>
      </c>
      <c r="I161" s="148">
        <v>0.23499999999999999</v>
      </c>
      <c r="J161" s="115"/>
      <c r="K161" s="144">
        <f>IF(OR(ISNUMBER(SEARCH("[DGEN]", E120))=TRUE, ISNUMBER(SEARCH("STREET LIGHT", E120))=TRUE), 0, IF(AND(E122=0, E123=0),0, IF(AND(E123=0, E122*12&gt;250000), 0, IF(AND(E122=0, E123&gt;=50), 0, IF(E122*12&lt;=250000, I161*K159*-1, IF(E123&lt;50, I161*K159*-1, 0))))))</f>
        <v>-107.96838465325439</v>
      </c>
      <c r="L161" s="119">
        <f>K161-H161</f>
        <v>-3.0694129995961816</v>
      </c>
      <c r="M161" s="146"/>
    </row>
    <row r="162" spans="1:13" ht="13.5" thickBot="1" x14ac:dyDescent="0.25">
      <c r="A162" s="103" t="str">
        <f t="shared" si="19"/>
        <v>GS &lt;50</v>
      </c>
      <c r="B162" s="103" t="s">
        <v>84</v>
      </c>
      <c r="C162" s="24">
        <f>B17</f>
        <v>2</v>
      </c>
      <c r="D162" s="226" t="s">
        <v>85</v>
      </c>
      <c r="E162" s="226"/>
      <c r="F162" s="77"/>
      <c r="G162" s="78"/>
      <c r="H162" s="79">
        <f>H159+H160+H161</f>
        <v>399.5088494894643</v>
      </c>
      <c r="I162" s="80"/>
      <c r="J162" s="80"/>
      <c r="K162" s="81">
        <f>K159+K160+K161</f>
        <v>411.19874155175614</v>
      </c>
      <c r="L162" s="82">
        <f>K162-H162</f>
        <v>11.689892062291847</v>
      </c>
      <c r="M162" s="83">
        <f>IF((H162)=0,"",(L162/H162))</f>
        <v>2.9260658624284439E-2</v>
      </c>
    </row>
    <row r="163" spans="1:13" ht="13.5" thickBot="1" x14ac:dyDescent="0.25">
      <c r="A163" s="103" t="str">
        <f t="shared" si="19"/>
        <v>GS &lt;50</v>
      </c>
      <c r="B163" s="103" t="s">
        <v>12</v>
      </c>
      <c r="D163" s="58"/>
      <c r="E163" s="59"/>
      <c r="F163" s="60"/>
      <c r="G163" s="61"/>
      <c r="H163" s="62"/>
      <c r="I163" s="60"/>
      <c r="J163" s="63"/>
      <c r="K163" s="62"/>
      <c r="L163" s="64"/>
      <c r="M163" s="65"/>
    </row>
    <row r="164" spans="1:13" hidden="1" x14ac:dyDescent="0.2">
      <c r="A164" s="103" t="str">
        <f t="shared" si="19"/>
        <v>GS &lt;50</v>
      </c>
      <c r="B164" s="103" t="s">
        <v>78</v>
      </c>
      <c r="D164" s="135" t="s">
        <v>86</v>
      </c>
      <c r="E164" s="25"/>
      <c r="F164" s="136"/>
      <c r="G164" s="137"/>
      <c r="H164" s="138">
        <f>SUM(H156,H149:H152,H148)</f>
        <v>417.49860278152426</v>
      </c>
      <c r="I164" s="139"/>
      <c r="J164" s="139"/>
      <c r="K164" s="138">
        <f>SUM(K156,K149:K152,K148)</f>
        <v>430.55993469469956</v>
      </c>
      <c r="L164" s="140">
        <f>K164-H164</f>
        <v>13.061331913175309</v>
      </c>
      <c r="M164" s="141">
        <f>IF((H164)=0,"",(L164/H164))</f>
        <v>3.1284732035403398E-2</v>
      </c>
    </row>
    <row r="165" spans="1:13" hidden="1" x14ac:dyDescent="0.2">
      <c r="A165" s="103" t="str">
        <f t="shared" si="19"/>
        <v>GS &lt;50</v>
      </c>
      <c r="B165" s="103" t="s">
        <v>78</v>
      </c>
      <c r="D165" s="142" t="s">
        <v>82</v>
      </c>
      <c r="E165" s="25"/>
      <c r="F165" s="136">
        <v>0.13</v>
      </c>
      <c r="G165" s="137"/>
      <c r="H165" s="144">
        <f>H164*F165</f>
        <v>54.274818361598157</v>
      </c>
      <c r="I165" s="136">
        <v>0.13</v>
      </c>
      <c r="J165" s="145"/>
      <c r="K165" s="144">
        <f>K164*I165</f>
        <v>55.972791510310948</v>
      </c>
      <c r="L165" s="119">
        <f>K165-H165</f>
        <v>1.6979731487127907</v>
      </c>
      <c r="M165" s="146">
        <f>IF((H165)=0,"",(L165/H165))</f>
        <v>3.1284732035403405E-2</v>
      </c>
    </row>
    <row r="166" spans="1:13" ht="15" hidden="1" x14ac:dyDescent="0.25">
      <c r="A166" s="103" t="str">
        <f t="shared" si="19"/>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-98.112171653658194</v>
      </c>
      <c r="I166" s="148">
        <v>0.23499999999999999</v>
      </c>
      <c r="J166" s="145"/>
      <c r="K166" s="144">
        <f>IF(OR(ISNUMBER(SEARCH("[DGEN]", E120))=TRUE, ISNUMBER(SEARCH("STREET LIGHT", E120))=TRUE), 0, IF(AND(E122=0, E123=0),0, IF(AND(E123=0, E122*12&gt;250000), 0, IF(AND(E122=0, E123&gt;=50), 0, IF(E122*12&lt;=250000, I166*K164*-1, IF(E123&lt;50, I166*K164*-1, 0))))))</f>
        <v>-101.18158465325439</v>
      </c>
      <c r="L166" s="119"/>
      <c r="M166" s="146"/>
    </row>
    <row r="167" spans="1:13" hidden="1" x14ac:dyDescent="0.2">
      <c r="A167" s="103" t="str">
        <f t="shared" si="19"/>
        <v>GS &lt;50</v>
      </c>
      <c r="B167" s="103" t="s">
        <v>87</v>
      </c>
      <c r="D167" s="234" t="s">
        <v>86</v>
      </c>
      <c r="E167" s="234"/>
      <c r="F167" s="149"/>
      <c r="G167" s="143"/>
      <c r="H167" s="138">
        <f>SUM(H164,H165)</f>
        <v>471.77342114312239</v>
      </c>
      <c r="I167" s="150"/>
      <c r="J167" s="150"/>
      <c r="K167" s="138">
        <f>SUM(K164,K165)</f>
        <v>486.53272620501053</v>
      </c>
      <c r="L167" s="140">
        <f>K167-H167</f>
        <v>14.759305061888142</v>
      </c>
      <c r="M167" s="141">
        <f>IF((H167)=0,"",(L167/H167))</f>
        <v>3.1284732035403488E-2</v>
      </c>
    </row>
    <row r="168" spans="1:13" ht="13.5" hidden="1" thickBot="1" x14ac:dyDescent="0.25">
      <c r="A168" s="103" t="str">
        <f t="shared" si="19"/>
        <v>GS &lt;50</v>
      </c>
      <c r="B168" s="103" t="s">
        <v>78</v>
      </c>
      <c r="D168" s="131"/>
      <c r="E168" s="132"/>
      <c r="F168" s="151"/>
      <c r="G168" s="152"/>
      <c r="H168" s="153"/>
      <c r="I168" s="151"/>
      <c r="J168" s="133"/>
      <c r="K168" s="153"/>
      <c r="L168" s="154"/>
      <c r="M168" s="134"/>
    </row>
    <row r="169" spans="1:13" hidden="1" x14ac:dyDescent="0.2">
      <c r="A169" s="103" t="str">
        <f t="shared" si="19"/>
        <v>GS &lt;50</v>
      </c>
      <c r="B169" s="103" t="s">
        <v>17</v>
      </c>
      <c r="D169" s="135" t="s">
        <v>88</v>
      </c>
      <c r="E169" s="25"/>
      <c r="F169" s="136"/>
      <c r="G169" s="137"/>
      <c r="H169" s="138">
        <f>SUM(H157,H149:H152,H148)</f>
        <v>417.49860278152426</v>
      </c>
      <c r="I169" s="139"/>
      <c r="J169" s="139"/>
      <c r="K169" s="138">
        <f>SUM(K157,K149:K152,K148)</f>
        <v>430.55993469469956</v>
      </c>
      <c r="L169" s="140">
        <f>K169-H169</f>
        <v>13.061331913175309</v>
      </c>
      <c r="M169" s="141">
        <f>IF((H169)=0,"",(L169/H169))</f>
        <v>3.1284732035403398E-2</v>
      </c>
    </row>
    <row r="170" spans="1:13" hidden="1" x14ac:dyDescent="0.2">
      <c r="A170" s="103" t="str">
        <f t="shared" si="19"/>
        <v>GS &lt;50</v>
      </c>
      <c r="B170" s="103" t="s">
        <v>17</v>
      </c>
      <c r="D170" s="142" t="s">
        <v>82</v>
      </c>
      <c r="E170" s="25"/>
      <c r="F170" s="136">
        <v>0.13</v>
      </c>
      <c r="G170" s="137"/>
      <c r="H170" s="144">
        <f>H169*F170</f>
        <v>54.274818361598157</v>
      </c>
      <c r="I170" s="136">
        <v>0.13</v>
      </c>
      <c r="J170" s="145"/>
      <c r="K170" s="144">
        <f>K169*I170</f>
        <v>55.972791510310948</v>
      </c>
      <c r="L170" s="119">
        <f>K170-H170</f>
        <v>1.6979731487127907</v>
      </c>
      <c r="M170" s="146">
        <f>IF((H170)=0,"",(L170/H170))</f>
        <v>3.1284732035403405E-2</v>
      </c>
    </row>
    <row r="171" spans="1:13" ht="15" hidden="1" x14ac:dyDescent="0.25">
      <c r="A171" s="103" t="str">
        <f t="shared" si="19"/>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-98.112171653658194</v>
      </c>
      <c r="I171" s="148">
        <v>0.23499999999999999</v>
      </c>
      <c r="J171" s="145"/>
      <c r="K171" s="144">
        <f>IF(OR(ISNUMBER(SEARCH("[DGEN]", E120))=TRUE, ISNUMBER(SEARCH("STREET LIGHT", E120))=TRUE), 0, IF(AND(E122=0, E123=0),0, IF(AND(E123=0, E122*12&gt;250000), 0, IF(AND(E122=0, E123&gt;=50), 0, IF(E122*12&lt;=250000, I171*K169*-1, IF(E123&lt;50, I171*K169*-1, 0))))))</f>
        <v>-101.18158465325439</v>
      </c>
      <c r="L171" s="119"/>
      <c r="M171" s="146"/>
    </row>
    <row r="172" spans="1:13" hidden="1" x14ac:dyDescent="0.2">
      <c r="A172" s="103" t="str">
        <f t="shared" si="19"/>
        <v>GS &lt;50</v>
      </c>
      <c r="B172" s="103" t="s">
        <v>89</v>
      </c>
      <c r="D172" s="234" t="s">
        <v>88</v>
      </c>
      <c r="E172" s="234"/>
      <c r="F172" s="149"/>
      <c r="G172" s="143"/>
      <c r="H172" s="138">
        <f>SUM(H169,H170)</f>
        <v>471.77342114312239</v>
      </c>
      <c r="I172" s="150"/>
      <c r="J172" s="150"/>
      <c r="K172" s="138">
        <f>SUM(K169,K170)</f>
        <v>486.53272620501053</v>
      </c>
      <c r="L172" s="140">
        <f>K172-H172</f>
        <v>14.759305061888142</v>
      </c>
      <c r="M172" s="141">
        <f>IF((H172)=0,"",(L172/H172))</f>
        <v>3.1284732035403488E-2</v>
      </c>
    </row>
    <row r="173" spans="1:13" ht="13.5" hidden="1" thickBot="1" x14ac:dyDescent="0.25">
      <c r="A173" s="103" t="str">
        <f t="shared" si="19"/>
        <v>GS &lt;50</v>
      </c>
      <c r="B173" s="103" t="s">
        <v>17</v>
      </c>
      <c r="D173" s="131"/>
      <c r="E173" s="132"/>
      <c r="F173" s="155"/>
      <c r="G173" s="152"/>
      <c r="H173" s="156"/>
      <c r="I173" s="155"/>
      <c r="J173" s="133"/>
      <c r="K173" s="156"/>
      <c r="L173" s="154"/>
      <c r="M173" s="157"/>
    </row>
    <row r="176" spans="1:13" x14ac:dyDescent="0.2">
      <c r="C176" s="103"/>
      <c r="D176" s="104" t="s">
        <v>34</v>
      </c>
      <c r="E176" s="235" t="str">
        <f>D18</f>
        <v>GS 50 - 2,999 kW</v>
      </c>
      <c r="F176" s="236"/>
      <c r="G176" s="236"/>
      <c r="H176" s="236"/>
      <c r="I176" s="236"/>
      <c r="J176" s="237"/>
      <c r="K176" s="103" t="str">
        <f>IF(N18="DEMAND - INTERVAL","RTSR - INTERVAL METERED","")</f>
        <v/>
      </c>
    </row>
    <row r="177" spans="1:14" x14ac:dyDescent="0.2">
      <c r="C177" s="103"/>
      <c r="D177" s="104" t="s">
        <v>35</v>
      </c>
      <c r="E177" s="238" t="str">
        <f>H18</f>
        <v>Non-RPP (Other)</v>
      </c>
      <c r="F177" s="239"/>
      <c r="G177" s="240"/>
      <c r="H177" s="20"/>
      <c r="I177" s="20"/>
    </row>
    <row r="178" spans="1:14" ht="15.75" x14ac:dyDescent="0.2">
      <c r="C178" s="103"/>
      <c r="D178" s="104" t="s">
        <v>36</v>
      </c>
      <c r="E178" s="21">
        <f>K18</f>
        <v>75000</v>
      </c>
      <c r="F178" s="105" t="s">
        <v>11</v>
      </c>
      <c r="J178" s="22"/>
      <c r="K178" s="22"/>
      <c r="L178" s="22"/>
      <c r="M178" s="22"/>
      <c r="N178" s="22"/>
    </row>
    <row r="179" spans="1:14" ht="15.75" x14ac:dyDescent="0.25">
      <c r="C179" s="103"/>
      <c r="D179" s="104" t="s">
        <v>37</v>
      </c>
      <c r="E179" s="21">
        <f>L18</f>
        <v>175</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50 - 2,999 kW</v>
      </c>
      <c r="D186" s="114" t="s">
        <v>49</v>
      </c>
      <c r="E186" s="25"/>
      <c r="F186" s="26">
        <f>'WRZ BI (2030)'!I186</f>
        <v>202.06</v>
      </c>
      <c r="G186" s="115">
        <v>1</v>
      </c>
      <c r="H186" s="116">
        <f>G186*F186</f>
        <v>202.06</v>
      </c>
      <c r="I186" s="29">
        <v>220.38</v>
      </c>
      <c r="J186" s="117">
        <f>G186</f>
        <v>1</v>
      </c>
      <c r="K186" s="118">
        <f>J186*I186</f>
        <v>220.38</v>
      </c>
      <c r="L186" s="119">
        <f>K186-H186</f>
        <v>18.319999999999993</v>
      </c>
      <c r="M186" s="120">
        <f>IF(ISERROR(L186/H186), "", L186/H186)</f>
        <v>9.0666138770662139E-2</v>
      </c>
    </row>
    <row r="187" spans="1:14" x14ac:dyDescent="0.2">
      <c r="A187" s="103" t="str">
        <f t="shared" ref="A187:A229" si="24">A186</f>
        <v>GS 50 - 2,999 kW</v>
      </c>
      <c r="D187" s="114" t="s">
        <v>50</v>
      </c>
      <c r="E187" s="25"/>
      <c r="F187" s="36">
        <f>'WRZ BI (2030)'!I187</f>
        <v>7.3964999999999996</v>
      </c>
      <c r="G187" s="115">
        <f>IF($E179&gt;0, $E179, $E178)</f>
        <v>175</v>
      </c>
      <c r="H187" s="116">
        <f>G187*F187</f>
        <v>1294.3875</v>
      </c>
      <c r="I187" s="201">
        <v>8.0015999999999998</v>
      </c>
      <c r="J187" s="117">
        <f>IF($E179&gt;0, $E179, $E178)</f>
        <v>175</v>
      </c>
      <c r="K187" s="118">
        <f>J187*I187</f>
        <v>1400.28</v>
      </c>
      <c r="L187" s="119">
        <f>K187-H187</f>
        <v>105.89249999999993</v>
      </c>
      <c r="M187" s="120">
        <f>IF(ISERROR(L187/H187), "", L187/H187)</f>
        <v>8.1808963699046791E-2</v>
      </c>
    </row>
    <row r="188" spans="1:14" ht="13.15" hidden="1" customHeight="1" x14ac:dyDescent="0.2">
      <c r="A188" s="103" t="str">
        <f t="shared" si="24"/>
        <v>GS 50 - 2,999 kW</v>
      </c>
      <c r="D188" s="114" t="s">
        <v>51</v>
      </c>
      <c r="E188" s="25"/>
      <c r="F188" s="34"/>
      <c r="G188" s="115">
        <f>IF($E179&gt;0, $E179, $E178)</f>
        <v>175</v>
      </c>
      <c r="H188" s="116">
        <v>0</v>
      </c>
      <c r="I188" s="35"/>
      <c r="J188" s="117">
        <f>IF($E179&gt;0, $E179, $E178)</f>
        <v>175</v>
      </c>
      <c r="K188" s="118">
        <v>0</v>
      </c>
      <c r="L188" s="119"/>
      <c r="M188" s="120"/>
    </row>
    <row r="189" spans="1:14" ht="13.15" hidden="1" customHeight="1" x14ac:dyDescent="0.2">
      <c r="A189" s="103" t="str">
        <f t="shared" si="24"/>
        <v>GS 50 - 2,999 kW</v>
      </c>
      <c r="D189" s="114" t="s">
        <v>52</v>
      </c>
      <c r="E189" s="25"/>
      <c r="F189" s="34"/>
      <c r="G189" s="115">
        <f>IF($E179&gt;0, $E179, $E178)</f>
        <v>175</v>
      </c>
      <c r="H189" s="116">
        <v>0</v>
      </c>
      <c r="I189" s="35"/>
      <c r="J189" s="121">
        <f>IF($E179&gt;0, $E179, $E178)</f>
        <v>175</v>
      </c>
      <c r="K189" s="118">
        <v>0</v>
      </c>
      <c r="L189" s="119">
        <f t="shared" ref="L189:L207" si="25">K189-H189</f>
        <v>0</v>
      </c>
      <c r="M189" s="120" t="str">
        <f>IF(ISERROR(L189/H189), "", L189/H189)</f>
        <v/>
      </c>
    </row>
    <row r="190" spans="1:14" x14ac:dyDescent="0.2">
      <c r="A190" s="103" t="str">
        <f t="shared" si="24"/>
        <v>GS 50 - 2,999 kW</v>
      </c>
      <c r="D190" s="114" t="s">
        <v>53</v>
      </c>
      <c r="E190" s="25"/>
      <c r="F190" s="26">
        <f>'WRZ BI (2030)'!F190</f>
        <v>0</v>
      </c>
      <c r="G190" s="115">
        <v>1</v>
      </c>
      <c r="H190" s="116">
        <f>G190*F190</f>
        <v>0</v>
      </c>
      <c r="I190" s="29">
        <v>0</v>
      </c>
      <c r="J190" s="117">
        <f>G190</f>
        <v>1</v>
      </c>
      <c r="K190" s="118">
        <f>J190*I190</f>
        <v>0</v>
      </c>
      <c r="L190" s="119">
        <f t="shared" si="25"/>
        <v>0</v>
      </c>
      <c r="M190" s="120" t="str">
        <f>IF(ISERROR(L190/H190), "", L190/H190)</f>
        <v/>
      </c>
    </row>
    <row r="191" spans="1:14" x14ac:dyDescent="0.2">
      <c r="A191" s="103" t="str">
        <f t="shared" si="24"/>
        <v>GS 50 - 2,999 kW</v>
      </c>
      <c r="D191" s="114" t="s">
        <v>54</v>
      </c>
      <c r="E191" s="25"/>
      <c r="F191" s="36">
        <f>'WRZ BI (2030)'!I191</f>
        <v>0.40351138310124002</v>
      </c>
      <c r="G191" s="115">
        <f>IF($E179&gt;0, $E179, $E178)</f>
        <v>175</v>
      </c>
      <c r="H191" s="116">
        <f>G191*F191</f>
        <v>70.614492042717004</v>
      </c>
      <c r="I191" s="201">
        <v>0.40351138310124002</v>
      </c>
      <c r="J191" s="117">
        <f>IF($E179&gt;0, $E179, $E178)</f>
        <v>175</v>
      </c>
      <c r="K191" s="118">
        <f>J191*I191</f>
        <v>70.614492042717004</v>
      </c>
      <c r="L191" s="119">
        <f t="shared" si="25"/>
        <v>0</v>
      </c>
      <c r="M191" s="120">
        <f>IF(ISERROR(L191/H191), "", L191/H191)</f>
        <v>0</v>
      </c>
    </row>
    <row r="192" spans="1:14" x14ac:dyDescent="0.2">
      <c r="A192" s="103" t="str">
        <f t="shared" si="24"/>
        <v>GS 50 - 2,999 kW</v>
      </c>
      <c r="B192" s="103" t="s">
        <v>55</v>
      </c>
      <c r="C192" s="24">
        <f>B18</f>
        <v>3</v>
      </c>
      <c r="D192" s="122" t="s">
        <v>56</v>
      </c>
      <c r="E192" s="7"/>
      <c r="F192" s="37"/>
      <c r="G192" s="38"/>
      <c r="H192" s="39">
        <f>SUM(H186:H191)</f>
        <v>1567.0619920427171</v>
      </c>
      <c r="I192" s="51"/>
      <c r="J192" s="40"/>
      <c r="K192" s="39">
        <f>SUM(K186:K191)</f>
        <v>1691.2744920427169</v>
      </c>
      <c r="L192" s="41">
        <f>K192-H192</f>
        <v>124.21249999999986</v>
      </c>
      <c r="M192" s="42">
        <f>IF((H192)=0,"",(L192/H192))</f>
        <v>7.9264573214544484E-2</v>
      </c>
    </row>
    <row r="193" spans="1:14" x14ac:dyDescent="0.2">
      <c r="A193" s="103" t="str">
        <f t="shared" si="24"/>
        <v>GS 50 - 2,999 kW</v>
      </c>
      <c r="D193" s="123" t="s">
        <v>57</v>
      </c>
      <c r="E193" s="25"/>
      <c r="F193" s="34">
        <f>IF((E178*12&gt;=150000), 0, IF(E177="RPP",(F209*OffPeakPer+F210*MidPeakPer+F211*OnPeakPer),IF(E177="Non-RPP (Retailer)",F212,F213)))</f>
        <v>0</v>
      </c>
      <c r="G193" s="43">
        <f>IF(F193=0, 0, $E178*E180-E178)</f>
        <v>0</v>
      </c>
      <c r="H193" s="28">
        <f t="shared" ref="H193:H200" si="26">G193*F193</f>
        <v>0</v>
      </c>
      <c r="I193" s="35">
        <f>IF((E178*12&gt;=150000), 0, IF(E177="RPP",(I209*OffPeakPer+I210*MidPeakPer+I211*OnPeakPer),IF(E177="Non-RPP (Retailer)",I212,I213)))</f>
        <v>0</v>
      </c>
      <c r="J193" s="44">
        <f>IF(I193=0, 0, E178*E181-E178)</f>
        <v>0</v>
      </c>
      <c r="K193" s="31">
        <f t="shared" ref="K193:K200" si="27">J193*I193</f>
        <v>0</v>
      </c>
      <c r="L193" s="32">
        <f t="shared" si="25"/>
        <v>0</v>
      </c>
      <c r="M193" s="33" t="str">
        <f t="shared" ref="M193:M200" si="28">IF(ISERROR(L193/H193), "", L193/H193)</f>
        <v/>
      </c>
    </row>
    <row r="194" spans="1:14" ht="25.5" x14ac:dyDescent="0.2">
      <c r="A194" s="103" t="str">
        <f t="shared" si="24"/>
        <v>GS 50 - 2,999 kW</v>
      </c>
      <c r="D194" s="123" t="s">
        <v>58</v>
      </c>
      <c r="E194" s="25"/>
      <c r="F194" s="36">
        <f>'WRZ BI (2030)'!I194</f>
        <v>0</v>
      </c>
      <c r="G194" s="55">
        <f>IF($E179&gt;0, $E179, $E178)</f>
        <v>175</v>
      </c>
      <c r="H194" s="116">
        <f t="shared" si="26"/>
        <v>0</v>
      </c>
      <c r="I194" s="201">
        <v>0</v>
      </c>
      <c r="J194" s="56">
        <f>IF($E179&gt;0, $E179, $E178)</f>
        <v>175</v>
      </c>
      <c r="K194" s="118">
        <f t="shared" si="27"/>
        <v>0</v>
      </c>
      <c r="L194" s="119">
        <f t="shared" si="25"/>
        <v>0</v>
      </c>
      <c r="M194" s="120" t="str">
        <f t="shared" si="28"/>
        <v/>
      </c>
    </row>
    <row r="195" spans="1:14" x14ac:dyDescent="0.2">
      <c r="A195" s="103" t="str">
        <f t="shared" si="24"/>
        <v>GS 50 - 2,999 kW</v>
      </c>
      <c r="D195" s="123" t="s">
        <v>59</v>
      </c>
      <c r="E195" s="25"/>
      <c r="F195" s="36">
        <f>'WRZ BI (2030)'!I195</f>
        <v>0</v>
      </c>
      <c r="G195" s="55">
        <f>IF($E179&gt;0, $E179, $E178)</f>
        <v>175</v>
      </c>
      <c r="H195" s="116">
        <f t="shared" si="26"/>
        <v>0</v>
      </c>
      <c r="I195" s="201">
        <v>0</v>
      </c>
      <c r="J195" s="56">
        <f>IF($E179&gt;0, $E179, $E178)</f>
        <v>175</v>
      </c>
      <c r="K195" s="118">
        <f t="shared" si="27"/>
        <v>0</v>
      </c>
      <c r="L195" s="119">
        <f t="shared" si="25"/>
        <v>0</v>
      </c>
      <c r="M195" s="120" t="str">
        <f t="shared" si="28"/>
        <v/>
      </c>
    </row>
    <row r="196" spans="1:14" x14ac:dyDescent="0.2">
      <c r="A196" s="103" t="str">
        <f t="shared" si="24"/>
        <v>GS 50 - 2,999 kW</v>
      </c>
      <c r="D196" s="123" t="s">
        <v>60</v>
      </c>
      <c r="E196" s="25"/>
      <c r="F196" s="36">
        <f>'WRZ BI (2030)'!I196</f>
        <v>0</v>
      </c>
      <c r="G196" s="55">
        <f>E178</f>
        <v>75000</v>
      </c>
      <c r="H196" s="116">
        <f t="shared" si="26"/>
        <v>0</v>
      </c>
      <c r="I196" s="201">
        <v>0</v>
      </c>
      <c r="J196" s="56">
        <f>E178</f>
        <v>75000</v>
      </c>
      <c r="K196" s="118">
        <f t="shared" si="27"/>
        <v>0</v>
      </c>
      <c r="L196" s="119">
        <f t="shared" si="25"/>
        <v>0</v>
      </c>
      <c r="M196" s="120" t="str">
        <f t="shared" si="28"/>
        <v/>
      </c>
    </row>
    <row r="197" spans="1:14" x14ac:dyDescent="0.2">
      <c r="A197" s="103" t="str">
        <f t="shared" si="24"/>
        <v>GS 50 - 2,999 kW</v>
      </c>
      <c r="D197" s="114" t="s">
        <v>61</v>
      </c>
      <c r="E197" s="25"/>
      <c r="F197" s="36">
        <f>'WRZ BI (2030)'!I197</f>
        <v>0.654853275487839</v>
      </c>
      <c r="G197" s="55">
        <f>IF($E179&gt;0, $E179, $E178)</f>
        <v>175</v>
      </c>
      <c r="H197" s="116">
        <f t="shared" si="26"/>
        <v>114.59932321037182</v>
      </c>
      <c r="I197" s="201">
        <v>0.68478965421514859</v>
      </c>
      <c r="J197" s="56">
        <f>IF($E179&gt;0, $E179, $E178)</f>
        <v>175</v>
      </c>
      <c r="K197" s="118">
        <f t="shared" si="27"/>
        <v>119.83818948765101</v>
      </c>
      <c r="L197" s="119">
        <f t="shared" si="25"/>
        <v>5.2388662772791861</v>
      </c>
      <c r="M197" s="120">
        <f t="shared" si="28"/>
        <v>4.5714635396773812E-2</v>
      </c>
    </row>
    <row r="198" spans="1:14" ht="25.5" x14ac:dyDescent="0.2">
      <c r="A198" s="103" t="str">
        <f t="shared" si="24"/>
        <v>GS 50 - 2,999 kW</v>
      </c>
      <c r="D198" s="123" t="s">
        <v>62</v>
      </c>
      <c r="E198" s="25"/>
      <c r="F198" s="36">
        <f>'WRZ BI (2030)'!I198</f>
        <v>0</v>
      </c>
      <c r="G198" s="115">
        <v>1</v>
      </c>
      <c r="H198" s="116">
        <f t="shared" si="26"/>
        <v>0</v>
      </c>
      <c r="I198" s="29">
        <v>0</v>
      </c>
      <c r="J198" s="121">
        <v>1</v>
      </c>
      <c r="K198" s="118">
        <f t="shared" si="27"/>
        <v>0</v>
      </c>
      <c r="L198" s="119">
        <f t="shared" si="25"/>
        <v>0</v>
      </c>
      <c r="M198" s="120" t="str">
        <f t="shared" si="28"/>
        <v/>
      </c>
    </row>
    <row r="199" spans="1:14" x14ac:dyDescent="0.2">
      <c r="A199" s="103" t="str">
        <f t="shared" si="24"/>
        <v>GS 50 - 2,999 kW</v>
      </c>
      <c r="D199" s="114" t="s">
        <v>63</v>
      </c>
      <c r="E199" s="25"/>
      <c r="F199" s="36">
        <f>'WRZ BI (2030)'!I199</f>
        <v>0</v>
      </c>
      <c r="G199" s="115">
        <v>1</v>
      </c>
      <c r="H199" s="116">
        <f t="shared" si="26"/>
        <v>0</v>
      </c>
      <c r="I199" s="29">
        <v>0</v>
      </c>
      <c r="J199" s="121">
        <v>1</v>
      </c>
      <c r="K199" s="118">
        <f t="shared" si="27"/>
        <v>0</v>
      </c>
      <c r="L199" s="119">
        <f t="shared" si="25"/>
        <v>0</v>
      </c>
      <c r="M199" s="120" t="str">
        <f t="shared" si="28"/>
        <v/>
      </c>
    </row>
    <row r="200" spans="1:14" x14ac:dyDescent="0.2">
      <c r="A200" s="103" t="str">
        <f t="shared" si="24"/>
        <v>GS 50 - 2,999 kW</v>
      </c>
      <c r="D200" s="114" t="s">
        <v>64</v>
      </c>
      <c r="E200" s="25"/>
      <c r="F200" s="36">
        <f>'WRZ BI (2030)'!I200</f>
        <v>-7.6569637284924462E-3</v>
      </c>
      <c r="G200" s="55">
        <f>IF($E179&gt;0, $E179, $E178)</f>
        <v>175</v>
      </c>
      <c r="H200" s="116">
        <f t="shared" si="26"/>
        <v>-1.339968652486178</v>
      </c>
      <c r="I200" s="201">
        <v>-7.6569637284924462E-3</v>
      </c>
      <c r="J200" s="56">
        <f>IF($E179&gt;0, $E179, $E178)</f>
        <v>175</v>
      </c>
      <c r="K200" s="118">
        <f t="shared" si="27"/>
        <v>-1.339968652486178</v>
      </c>
      <c r="L200" s="119">
        <f t="shared" si="25"/>
        <v>0</v>
      </c>
      <c r="M200" s="120">
        <f t="shared" si="28"/>
        <v>0</v>
      </c>
    </row>
    <row r="201" spans="1:14" ht="25.5" x14ac:dyDescent="0.2">
      <c r="A201" s="103" t="str">
        <f t="shared" si="24"/>
        <v>GS 50 - 2,999 kW</v>
      </c>
      <c r="B201" s="103" t="s">
        <v>65</v>
      </c>
      <c r="C201" s="24">
        <f>B18</f>
        <v>3</v>
      </c>
      <c r="D201" s="124" t="s">
        <v>66</v>
      </c>
      <c r="E201" s="125"/>
      <c r="F201" s="48"/>
      <c r="G201" s="49"/>
      <c r="H201" s="50">
        <f>SUM(H192:H200)</f>
        <v>1680.3213466006025</v>
      </c>
      <c r="I201" s="51"/>
      <c r="J201" s="52"/>
      <c r="K201" s="50">
        <f>SUM(K192:K200)</f>
        <v>1809.7727128778818</v>
      </c>
      <c r="L201" s="41">
        <f>K201-H201</f>
        <v>129.45136627727925</v>
      </c>
      <c r="M201" s="42">
        <f>IF((H201)=0,"",(L201/H201))</f>
        <v>7.7039648719078424E-2</v>
      </c>
    </row>
    <row r="202" spans="1:14" x14ac:dyDescent="0.2">
      <c r="A202" s="103" t="str">
        <f t="shared" si="24"/>
        <v>GS 50 - 2,999 kW</v>
      </c>
      <c r="D202" s="126" t="s">
        <v>67</v>
      </c>
      <c r="E202" s="25"/>
      <c r="F202" s="36">
        <f>'WRZ BI (2030)'!I202</f>
        <v>6.1277999999999997</v>
      </c>
      <c r="G202" s="43">
        <f>IF($E179&gt;0, $E179, $E178*$E180)</f>
        <v>175</v>
      </c>
      <c r="H202" s="116">
        <f>G202*F202</f>
        <v>1072.365</v>
      </c>
      <c r="I202" s="201">
        <v>6.4565999999999999</v>
      </c>
      <c r="J202" s="44">
        <f>IF($E179&gt;0, $E179, $E178*$E181)</f>
        <v>175</v>
      </c>
      <c r="K202" s="118">
        <f>J202*I202</f>
        <v>1129.905</v>
      </c>
      <c r="L202" s="119">
        <f t="shared" si="25"/>
        <v>57.539999999999964</v>
      </c>
      <c r="M202" s="120">
        <f>IF(ISERROR(L202/H202), "", L202/H202)</f>
        <v>5.3657103691373706E-2</v>
      </c>
      <c r="N202" s="127"/>
    </row>
    <row r="203" spans="1:14" ht="25.5" x14ac:dyDescent="0.2">
      <c r="A203" s="103" t="str">
        <f t="shared" si="24"/>
        <v>GS 50 - 2,999 kW</v>
      </c>
      <c r="D203" s="128" t="s">
        <v>68</v>
      </c>
      <c r="E203" s="25"/>
      <c r="F203" s="36">
        <f>'WRZ BI (2030)'!I203</f>
        <v>4.3239000000000001</v>
      </c>
      <c r="G203" s="43">
        <f>IF($E179&gt;0, $E179, $E178*$E180)</f>
        <v>175</v>
      </c>
      <c r="H203" s="116">
        <f>G203*F203</f>
        <v>756.6825</v>
      </c>
      <c r="I203" s="201">
        <v>4.5651000000000002</v>
      </c>
      <c r="J203" s="44">
        <f>IF($E179&gt;0, $E179, $E178*$E181)</f>
        <v>175</v>
      </c>
      <c r="K203" s="118">
        <f>J203*I203</f>
        <v>798.89250000000004</v>
      </c>
      <c r="L203" s="119">
        <f t="shared" si="25"/>
        <v>42.210000000000036</v>
      </c>
      <c r="M203" s="120">
        <f>IF(ISERROR(L203/H203), "", L203/H203)</f>
        <v>5.5782973704294782E-2</v>
      </c>
      <c r="N203" s="127"/>
    </row>
    <row r="204" spans="1:14" ht="25.5" x14ac:dyDescent="0.2">
      <c r="A204" s="103" t="str">
        <f t="shared" si="24"/>
        <v>GS 50 - 2,999 kW</v>
      </c>
      <c r="B204" s="103" t="s">
        <v>69</v>
      </c>
      <c r="C204" s="24">
        <f>B18</f>
        <v>3</v>
      </c>
      <c r="D204" s="124" t="s">
        <v>70</v>
      </c>
      <c r="E204" s="7"/>
      <c r="F204" s="48"/>
      <c r="G204" s="49"/>
      <c r="H204" s="50">
        <f>SUM(H201:H203)</f>
        <v>3509.3688466006024</v>
      </c>
      <c r="I204" s="51"/>
      <c r="J204" s="40"/>
      <c r="K204" s="50">
        <f>SUM(K201:K203)</f>
        <v>3738.5702128778817</v>
      </c>
      <c r="L204" s="41">
        <f>K204-H204</f>
        <v>229.20136627727925</v>
      </c>
      <c r="M204" s="42">
        <f>IF((H204)=0,"",(L204/H204))</f>
        <v>6.5311278550642587E-2</v>
      </c>
    </row>
    <row r="205" spans="1:14" ht="25.5" x14ac:dyDescent="0.2">
      <c r="A205" s="103" t="str">
        <f t="shared" si="24"/>
        <v>GS 50 - 2,999 kW</v>
      </c>
      <c r="D205" s="129" t="s">
        <v>71</v>
      </c>
      <c r="E205" s="25"/>
      <c r="F205" s="34">
        <v>4.7000000000000002E-3</v>
      </c>
      <c r="G205" s="43">
        <f>E178*E180</f>
        <v>78112.5</v>
      </c>
      <c r="H205" s="53">
        <f>G205*F205</f>
        <v>367.12875000000003</v>
      </c>
      <c r="I205" s="35">
        <v>4.7000000000000002E-3</v>
      </c>
      <c r="J205" s="44">
        <f>E178*E181</f>
        <v>78112.5</v>
      </c>
      <c r="K205" s="118">
        <f>J205*I205</f>
        <v>367.12875000000003</v>
      </c>
      <c r="L205" s="119">
        <f t="shared" si="25"/>
        <v>0</v>
      </c>
      <c r="M205" s="120">
        <f>IF(ISERROR(L205/H205), "", L205/H205)</f>
        <v>0</v>
      </c>
    </row>
    <row r="206" spans="1:14" ht="25.5" x14ac:dyDescent="0.2">
      <c r="A206" s="103" t="str">
        <f t="shared" si="24"/>
        <v>GS 50 - 2,999 kW</v>
      </c>
      <c r="D206" s="129" t="s">
        <v>72</v>
      </c>
      <c r="E206" s="25"/>
      <c r="F206" s="34">
        <v>5.9999999999999995E-4</v>
      </c>
      <c r="G206" s="43">
        <f>E178*E180</f>
        <v>78112.5</v>
      </c>
      <c r="H206" s="53">
        <f>G206*F206</f>
        <v>46.867499999999993</v>
      </c>
      <c r="I206" s="35">
        <v>5.9999999999999995E-4</v>
      </c>
      <c r="J206" s="44">
        <f>E178*E181</f>
        <v>78112.5</v>
      </c>
      <c r="K206" s="118">
        <f>J206*I206</f>
        <v>46.867499999999993</v>
      </c>
      <c r="L206" s="119">
        <f t="shared" si="25"/>
        <v>0</v>
      </c>
      <c r="M206" s="120">
        <f>IF(ISERROR(L206/H206), "", L206/H206)</f>
        <v>0</v>
      </c>
    </row>
    <row r="207" spans="1:14" x14ac:dyDescent="0.2">
      <c r="A207" s="103" t="str">
        <f t="shared" si="24"/>
        <v>GS 50 - 2,999 kW</v>
      </c>
      <c r="D207" s="25" t="s">
        <v>73</v>
      </c>
      <c r="E207" s="25"/>
      <c r="F207" s="54">
        <v>0.25</v>
      </c>
      <c r="G207" s="27">
        <v>1</v>
      </c>
      <c r="H207" s="130">
        <f>G207*F207</f>
        <v>0.25</v>
      </c>
      <c r="I207" s="45">
        <v>0.25</v>
      </c>
      <c r="J207" s="30">
        <v>1</v>
      </c>
      <c r="K207" s="118">
        <f>J207*I207</f>
        <v>0.25</v>
      </c>
      <c r="L207" s="119">
        <f t="shared" si="25"/>
        <v>0</v>
      </c>
      <c r="M207" s="120">
        <f>IF(ISERROR(L207/H207), "", L207/H207)</f>
        <v>0</v>
      </c>
    </row>
    <row r="208" spans="1:14" ht="26.45" hidden="1" customHeight="1" x14ac:dyDescent="0.2">
      <c r="A208" s="103" t="str">
        <f t="shared" si="24"/>
        <v>GS 50 - 2,999 kW</v>
      </c>
      <c r="D208" s="129" t="s">
        <v>74</v>
      </c>
      <c r="E208" s="25"/>
      <c r="F208" s="34"/>
      <c r="G208" s="43"/>
      <c r="H208" s="130"/>
      <c r="I208" s="35"/>
      <c r="J208" s="44"/>
      <c r="K208" s="118"/>
      <c r="L208" s="119"/>
      <c r="M208" s="120"/>
    </row>
    <row r="209" spans="1:13" ht="13.15" hidden="1" customHeight="1" x14ac:dyDescent="0.2">
      <c r="A209" s="103" t="str">
        <f t="shared" si="24"/>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15" hidden="1" customHeight="1" x14ac:dyDescent="0.2">
      <c r="A210" s="103" t="str">
        <f t="shared" si="24"/>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15" hidden="1" customHeight="1" x14ac:dyDescent="0.2">
      <c r="A211" s="103" t="str">
        <f t="shared" si="24"/>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15" hidden="1" customHeight="1" x14ac:dyDescent="0.2">
      <c r="A212" s="103" t="str">
        <f t="shared" si="24"/>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5" thickBot="1" x14ac:dyDescent="0.25">
      <c r="A213" s="103" t="str">
        <f t="shared" si="24"/>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5" thickBot="1" x14ac:dyDescent="0.25">
      <c r="A214" s="103" t="str">
        <f t="shared" si="24"/>
        <v>GS 50 - 2,999 kW</v>
      </c>
      <c r="D214" s="58"/>
      <c r="E214" s="59"/>
      <c r="F214" s="60"/>
      <c r="G214" s="61"/>
      <c r="H214" s="62"/>
      <c r="I214" s="60"/>
      <c r="J214" s="63"/>
      <c r="K214" s="62"/>
      <c r="L214" s="64"/>
      <c r="M214" s="65"/>
    </row>
    <row r="215" spans="1:13" ht="13.15" hidden="1" customHeight="1" x14ac:dyDescent="0.2">
      <c r="A215" s="103" t="str">
        <f t="shared" si="24"/>
        <v>GS 50 - 2,999 kW</v>
      </c>
      <c r="B215" s="103" t="s">
        <v>12</v>
      </c>
      <c r="D215" s="135" t="s">
        <v>81</v>
      </c>
      <c r="E215" s="25"/>
      <c r="F215" s="66"/>
      <c r="G215" s="67"/>
      <c r="H215" s="68">
        <f>SUM(H205:H211,H204)</f>
        <v>13039.343846600603</v>
      </c>
      <c r="I215" s="69"/>
      <c r="J215" s="69"/>
      <c r="K215" s="68">
        <f>SUM(K205:K211,K204)</f>
        <v>14113.722462877884</v>
      </c>
      <c r="L215" s="70">
        <f>K215-H215</f>
        <v>1074.3786162772813</v>
      </c>
      <c r="M215" s="71">
        <f>IF((H215)=0,"",(L215/H215))</f>
        <v>8.2395144181842794E-2</v>
      </c>
    </row>
    <row r="216" spans="1:13" ht="13.15" hidden="1" customHeight="1" x14ac:dyDescent="0.2">
      <c r="A216" s="103" t="str">
        <f t="shared" si="24"/>
        <v>GS 50 - 2,999 kW</v>
      </c>
      <c r="B216" s="103" t="s">
        <v>12</v>
      </c>
      <c r="D216" s="142" t="s">
        <v>82</v>
      </c>
      <c r="E216" s="25"/>
      <c r="F216" s="66">
        <v>0.13</v>
      </c>
      <c r="G216" s="72"/>
      <c r="H216" s="73">
        <f>H215*F216</f>
        <v>1695.1147000580784</v>
      </c>
      <c r="I216" s="74">
        <v>0.13</v>
      </c>
      <c r="J216" s="27"/>
      <c r="K216" s="73">
        <f>K215*I216</f>
        <v>1834.7839201741249</v>
      </c>
      <c r="L216" s="32">
        <f>K216-H216</f>
        <v>139.66922011604652</v>
      </c>
      <c r="M216" s="75">
        <f>IF((H216)=0,"",(L216/H216))</f>
        <v>8.2395144181842767E-2</v>
      </c>
    </row>
    <row r="217" spans="1:13" ht="14.45" hidden="1" customHeight="1" x14ac:dyDescent="0.25">
      <c r="A217" s="103" t="str">
        <f t="shared" si="24"/>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15" hidden="1" customHeight="1" x14ac:dyDescent="0.2">
      <c r="A218" s="103" t="str">
        <f t="shared" si="24"/>
        <v>GS 50 - 2,999 kW</v>
      </c>
      <c r="B218" s="103" t="s">
        <v>84</v>
      </c>
      <c r="D218" s="234" t="s">
        <v>85</v>
      </c>
      <c r="E218" s="234"/>
      <c r="F218" s="77"/>
      <c r="G218" s="78"/>
      <c r="H218" s="79">
        <f>H215+H216+H217</f>
        <v>14734.458546658681</v>
      </c>
      <c r="I218" s="80"/>
      <c r="J218" s="80"/>
      <c r="K218" s="81">
        <f>K215+K216+K217</f>
        <v>15948.506383052008</v>
      </c>
      <c r="L218" s="82">
        <f>K218-H218</f>
        <v>1214.0478363933271</v>
      </c>
      <c r="M218" s="83">
        <f>IF((H218)=0,"",(L218/H218))</f>
        <v>8.2395144181842739E-2</v>
      </c>
    </row>
    <row r="219" spans="1:13" ht="13.9" hidden="1" customHeight="1" thickBot="1" x14ac:dyDescent="0.25">
      <c r="A219" s="103" t="str">
        <f t="shared" si="24"/>
        <v>GS 50 - 2,999 kW</v>
      </c>
      <c r="B219" s="103" t="s">
        <v>12</v>
      </c>
      <c r="D219" s="131"/>
      <c r="E219" s="132"/>
      <c r="F219" s="60"/>
      <c r="G219" s="61"/>
      <c r="H219" s="62"/>
      <c r="I219" s="60"/>
      <c r="J219" s="63"/>
      <c r="K219" s="62"/>
      <c r="L219" s="64"/>
      <c r="M219" s="65"/>
    </row>
    <row r="220" spans="1:13" ht="13.15" hidden="1" customHeight="1" x14ac:dyDescent="0.2">
      <c r="A220" s="103" t="str">
        <f t="shared" si="24"/>
        <v>GS 50 - 2,999 kW</v>
      </c>
      <c r="B220" s="103" t="s">
        <v>78</v>
      </c>
      <c r="D220" s="135" t="s">
        <v>86</v>
      </c>
      <c r="E220" s="25"/>
      <c r="F220" s="66"/>
      <c r="G220" s="67"/>
      <c r="H220" s="68">
        <f>SUM(H212,H205:H208,H204)</f>
        <v>12756.576596600602</v>
      </c>
      <c r="I220" s="69"/>
      <c r="J220" s="69"/>
      <c r="K220" s="68">
        <f>SUM(K212,K205:K208,K204)</f>
        <v>12985.777962877881</v>
      </c>
      <c r="L220" s="70">
        <f>K220-H220</f>
        <v>229.20136627727879</v>
      </c>
      <c r="M220" s="71">
        <f>IF((H220)=0,"",(L220/H220))</f>
        <v>1.7967310002148761E-2</v>
      </c>
    </row>
    <row r="221" spans="1:13" ht="13.15" hidden="1" customHeight="1" x14ac:dyDescent="0.2">
      <c r="A221" s="103" t="str">
        <f t="shared" si="24"/>
        <v>GS 50 - 2,999 kW</v>
      </c>
      <c r="B221" s="103" t="s">
        <v>78</v>
      </c>
      <c r="D221" s="142" t="s">
        <v>82</v>
      </c>
      <c r="E221" s="25"/>
      <c r="F221" s="66">
        <v>0.13</v>
      </c>
      <c r="G221" s="67"/>
      <c r="H221" s="73">
        <f>H220*F221</f>
        <v>1658.3549575580782</v>
      </c>
      <c r="I221" s="66">
        <v>0.13</v>
      </c>
      <c r="J221" s="74"/>
      <c r="K221" s="73">
        <f>K220*I221</f>
        <v>1688.1511351741246</v>
      </c>
      <c r="L221" s="32">
        <f>K221-H221</f>
        <v>29.796177616046407</v>
      </c>
      <c r="M221" s="75">
        <f>IF((H221)=0,"",(L221/H221))</f>
        <v>1.7967310002148861E-2</v>
      </c>
    </row>
    <row r="222" spans="1:13" ht="14.45" hidden="1" customHeight="1" x14ac:dyDescent="0.25">
      <c r="A222" s="103" t="str">
        <f t="shared" si="24"/>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15" hidden="1" customHeight="1" x14ac:dyDescent="0.2">
      <c r="A223" s="103" t="str">
        <f t="shared" si="24"/>
        <v>GS 50 - 2,999 kW</v>
      </c>
      <c r="B223" s="103" t="s">
        <v>87</v>
      </c>
      <c r="D223" s="234" t="s">
        <v>86</v>
      </c>
      <c r="E223" s="234"/>
      <c r="F223" s="84"/>
      <c r="G223" s="85"/>
      <c r="H223" s="79">
        <f>SUM(H220,H221)</f>
        <v>14414.93155415868</v>
      </c>
      <c r="I223" s="86"/>
      <c r="J223" s="86"/>
      <c r="K223" s="79">
        <f>SUM(K220,K221)</f>
        <v>14673.929098052005</v>
      </c>
      <c r="L223" s="87">
        <f>K223-H223</f>
        <v>258.9975438933252</v>
      </c>
      <c r="M223" s="88">
        <f>IF((H223)=0,"",(L223/H223))</f>
        <v>1.7967310002148771E-2</v>
      </c>
    </row>
    <row r="224" spans="1:13" ht="13.9" hidden="1" customHeight="1" thickBot="1" x14ac:dyDescent="0.25">
      <c r="A224" s="103" t="str">
        <f t="shared" si="24"/>
        <v>GS 50 - 2,999 kW</v>
      </c>
      <c r="B224" s="103" t="s">
        <v>78</v>
      </c>
      <c r="D224" s="131"/>
      <c r="E224" s="132"/>
      <c r="F224" s="89"/>
      <c r="G224" s="90"/>
      <c r="H224" s="91"/>
      <c r="I224" s="89"/>
      <c r="J224" s="61"/>
      <c r="K224" s="91"/>
      <c r="L224" s="92"/>
      <c r="M224" s="65"/>
    </row>
    <row r="225" spans="1:13" x14ac:dyDescent="0.2">
      <c r="A225" s="103" t="str">
        <f t="shared" si="24"/>
        <v>GS 50 - 2,999 kW</v>
      </c>
      <c r="B225" s="103" t="s">
        <v>17</v>
      </c>
      <c r="D225" s="135" t="s">
        <v>88</v>
      </c>
      <c r="E225" s="25"/>
      <c r="F225" s="136"/>
      <c r="G225" s="137"/>
      <c r="H225" s="138">
        <f>SUM(H213,H205:H208,H204)</f>
        <v>12756.576596600602</v>
      </c>
      <c r="I225" s="139"/>
      <c r="J225" s="139"/>
      <c r="K225" s="138">
        <f>SUM(K213,K205:K208,K204)</f>
        <v>12985.777962877881</v>
      </c>
      <c r="L225" s="140">
        <f>K225-H225</f>
        <v>229.20136627727879</v>
      </c>
      <c r="M225" s="141">
        <f>IF((H225)=0,"",(L225/H225))</f>
        <v>1.7967310002148761E-2</v>
      </c>
    </row>
    <row r="226" spans="1:13" x14ac:dyDescent="0.2">
      <c r="A226" s="103" t="str">
        <f t="shared" si="24"/>
        <v>GS 50 - 2,999 kW</v>
      </c>
      <c r="B226" s="103" t="s">
        <v>17</v>
      </c>
      <c r="D226" s="142" t="s">
        <v>82</v>
      </c>
      <c r="E226" s="25"/>
      <c r="F226" s="136">
        <v>0.13</v>
      </c>
      <c r="G226" s="137"/>
      <c r="H226" s="144">
        <f>H225*F226</f>
        <v>1658.3549575580782</v>
      </c>
      <c r="I226" s="136">
        <v>0.13</v>
      </c>
      <c r="J226" s="145"/>
      <c r="K226" s="144">
        <f>K225*I226</f>
        <v>1688.1511351741246</v>
      </c>
      <c r="L226" s="119">
        <f>K226-H226</f>
        <v>29.796177616046407</v>
      </c>
      <c r="M226" s="146">
        <f>IF((H226)=0,"",(L226/H226))</f>
        <v>1.7967310002148861E-2</v>
      </c>
    </row>
    <row r="227" spans="1:13" ht="15" x14ac:dyDescent="0.25">
      <c r="A227" s="103" t="str">
        <f t="shared" si="24"/>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9" customHeight="1" thickBot="1" x14ac:dyDescent="0.25">
      <c r="A228" s="103" t="str">
        <f t="shared" si="24"/>
        <v>GS 50 - 2,999 kW</v>
      </c>
      <c r="B228" s="103" t="s">
        <v>89</v>
      </c>
      <c r="C228" s="24">
        <f>B18</f>
        <v>3</v>
      </c>
      <c r="D228" s="226" t="s">
        <v>88</v>
      </c>
      <c r="E228" s="226"/>
      <c r="F228" s="84"/>
      <c r="G228" s="85"/>
      <c r="H228" s="79">
        <f>SUM(H225,H226)</f>
        <v>14414.93155415868</v>
      </c>
      <c r="I228" s="86"/>
      <c r="J228" s="86"/>
      <c r="K228" s="79">
        <f>SUM(K225,K226)</f>
        <v>14673.929098052005</v>
      </c>
      <c r="L228" s="87">
        <f>K228-H228</f>
        <v>258.9975438933252</v>
      </c>
      <c r="M228" s="88">
        <f>IF((H228)=0,"",(L228/H228))</f>
        <v>1.7967310002148771E-2</v>
      </c>
    </row>
    <row r="229" spans="1:13" ht="13.5" thickBot="1" x14ac:dyDescent="0.25">
      <c r="A229" s="103" t="str">
        <f t="shared" si="24"/>
        <v>GS 50 - 2,999 kW</v>
      </c>
      <c r="B229" s="103" t="s">
        <v>17</v>
      </c>
      <c r="D229" s="58"/>
      <c r="E229" s="59"/>
      <c r="F229" s="93"/>
      <c r="G229" s="90"/>
      <c r="H229" s="94"/>
      <c r="I229" s="93"/>
      <c r="J229" s="61"/>
      <c r="K229" s="94"/>
      <c r="L229" s="92"/>
      <c r="M229" s="95"/>
    </row>
    <row r="232" spans="1:13" x14ac:dyDescent="0.2">
      <c r="D232" s="104" t="s">
        <v>34</v>
      </c>
      <c r="E232" s="235" t="str">
        <f>$D$19</f>
        <v>GS 3,000 - 4,999 kW</v>
      </c>
      <c r="F232" s="236"/>
      <c r="G232" s="236"/>
      <c r="H232" s="236"/>
      <c r="I232" s="236"/>
      <c r="J232" s="237"/>
      <c r="K232" s="103" t="str">
        <f>IF(N74="DEMAND - INTERVAL","RTSR - INTERVAL METERED","")</f>
        <v/>
      </c>
    </row>
    <row r="233" spans="1:13" x14ac:dyDescent="0.2">
      <c r="D233" s="104" t="s">
        <v>35</v>
      </c>
      <c r="E233" s="238" t="str">
        <f>$H$19</f>
        <v>Non-RPP (Other)</v>
      </c>
      <c r="F233" s="239"/>
      <c r="G233" s="240"/>
      <c r="H233" s="20"/>
      <c r="I233" s="20"/>
    </row>
    <row r="234" spans="1:13" ht="15.75" x14ac:dyDescent="0.2">
      <c r="D234" s="104" t="s">
        <v>36</v>
      </c>
      <c r="E234" s="21">
        <f>K19</f>
        <v>2000000</v>
      </c>
      <c r="F234" s="105" t="s">
        <v>11</v>
      </c>
      <c r="J234" s="22"/>
      <c r="K234" s="22"/>
      <c r="L234" s="22"/>
      <c r="M234" s="22"/>
    </row>
    <row r="235" spans="1:13" ht="15.75" x14ac:dyDescent="0.25">
      <c r="D235" s="104" t="s">
        <v>37</v>
      </c>
      <c r="E235" s="21">
        <f>L19</f>
        <v>4000</v>
      </c>
      <c r="F235" s="106" t="s">
        <v>16</v>
      </c>
      <c r="G235" s="107"/>
      <c r="H235" s="108"/>
      <c r="I235" s="108"/>
      <c r="J235" s="108"/>
    </row>
    <row r="236" spans="1:13" x14ac:dyDescent="0.2">
      <c r="D236" s="104" t="s">
        <v>38</v>
      </c>
      <c r="E236" s="23">
        <f>$I$19</f>
        <v>1.0310999999999999</v>
      </c>
    </row>
    <row r="237" spans="1:13" x14ac:dyDescent="0.2">
      <c r="D237" s="104" t="s">
        <v>39</v>
      </c>
      <c r="E237" s="23">
        <f>$J$19</f>
        <v>1.0310999999999999</v>
      </c>
    </row>
    <row r="239" spans="1:13" x14ac:dyDescent="0.2">
      <c r="E239" s="105"/>
      <c r="F239" s="231" t="s">
        <v>40</v>
      </c>
      <c r="G239" s="232"/>
      <c r="H239" s="233"/>
      <c r="I239" s="231" t="s">
        <v>41</v>
      </c>
      <c r="J239" s="232"/>
      <c r="K239" s="233"/>
      <c r="L239" s="231" t="s">
        <v>42</v>
      </c>
      <c r="M239" s="233"/>
    </row>
    <row r="240" spans="1:13" x14ac:dyDescent="0.2">
      <c r="E240" s="220"/>
      <c r="F240" s="109" t="s">
        <v>43</v>
      </c>
      <c r="G240" s="109" t="s">
        <v>44</v>
      </c>
      <c r="H240" s="110" t="s">
        <v>45</v>
      </c>
      <c r="I240" s="109" t="s">
        <v>43</v>
      </c>
      <c r="J240" s="111" t="s">
        <v>44</v>
      </c>
      <c r="K240" s="110" t="s">
        <v>45</v>
      </c>
      <c r="L240" s="222" t="s">
        <v>46</v>
      </c>
      <c r="M240" s="224" t="s">
        <v>47</v>
      </c>
    </row>
    <row r="241" spans="1:13" x14ac:dyDescent="0.2">
      <c r="E241" s="221"/>
      <c r="F241" s="112" t="s">
        <v>48</v>
      </c>
      <c r="G241" s="112"/>
      <c r="H241" s="113" t="s">
        <v>48</v>
      </c>
      <c r="I241" s="112" t="s">
        <v>48</v>
      </c>
      <c r="J241" s="113"/>
      <c r="K241" s="113" t="s">
        <v>48</v>
      </c>
      <c r="L241" s="223"/>
      <c r="M241" s="225"/>
    </row>
    <row r="242" spans="1:13" x14ac:dyDescent="0.2">
      <c r="A242" s="103" t="str">
        <f>$E232</f>
        <v>GS 3,000 - 4,999 kW</v>
      </c>
      <c r="D242" s="114" t="s">
        <v>49</v>
      </c>
      <c r="E242" s="25"/>
      <c r="F242" s="26">
        <f>'WRZ BI (2030)'!I242</f>
        <v>5356.3</v>
      </c>
      <c r="G242" s="115">
        <v>1</v>
      </c>
      <c r="H242" s="116">
        <f>G242*F242</f>
        <v>5356.3</v>
      </c>
      <c r="I242" s="29">
        <v>5873.53</v>
      </c>
      <c r="J242" s="117">
        <f>G242</f>
        <v>1</v>
      </c>
      <c r="K242" s="118">
        <f>J242*I242</f>
        <v>5873.53</v>
      </c>
      <c r="L242" s="119">
        <f>K242-H242</f>
        <v>517.22999999999956</v>
      </c>
      <c r="M242" s="120">
        <f>IF(ISERROR(L242/H242), "", L242/H242)</f>
        <v>9.6564792860743334E-2</v>
      </c>
    </row>
    <row r="243" spans="1:13" x14ac:dyDescent="0.2">
      <c r="A243" s="103" t="str">
        <f t="shared" ref="A243:A285" si="29">A242</f>
        <v>GS 3,000 - 4,999 kW</v>
      </c>
      <c r="D243" s="114" t="s">
        <v>50</v>
      </c>
      <c r="E243" s="25"/>
      <c r="F243" s="36">
        <f>'WRZ BI (2030)'!I243</f>
        <v>4.9413999999999998</v>
      </c>
      <c r="G243" s="115">
        <f>IF(E235&gt;0, E235, E234)</f>
        <v>4000</v>
      </c>
      <c r="H243" s="116">
        <f>G243*F243</f>
        <v>19765.599999999999</v>
      </c>
      <c r="I243" s="201">
        <v>5.1585000000000001</v>
      </c>
      <c r="J243" s="117">
        <f>IF(E235&gt;0, E235, E234)</f>
        <v>4000</v>
      </c>
      <c r="K243" s="118">
        <f>J243*I243</f>
        <v>20634</v>
      </c>
      <c r="L243" s="119">
        <f>K243-H243</f>
        <v>868.40000000000146</v>
      </c>
      <c r="M243" s="120">
        <f>IF(ISERROR(L243/H243), "", L243/H243)</f>
        <v>4.3934917229934915E-2</v>
      </c>
    </row>
    <row r="244" spans="1:13" ht="13.15" hidden="1" customHeight="1" x14ac:dyDescent="0.2">
      <c r="A244" s="103" t="str">
        <f t="shared" si="29"/>
        <v>GS 3,000 - 4,999 kW</v>
      </c>
      <c r="D244" s="114" t="s">
        <v>51</v>
      </c>
      <c r="E244" s="25"/>
      <c r="F244" s="34"/>
      <c r="G244" s="115">
        <f>IF($E235&gt;0, $E235, $E234)</f>
        <v>4000</v>
      </c>
      <c r="H244" s="116">
        <v>0</v>
      </c>
      <c r="I244" s="35"/>
      <c r="J244" s="117">
        <f>IF($E235&gt;0, $E235, $E234)</f>
        <v>4000</v>
      </c>
      <c r="K244" s="118">
        <v>0</v>
      </c>
      <c r="L244" s="119"/>
      <c r="M244" s="120"/>
    </row>
    <row r="245" spans="1:13" ht="13.15" hidden="1" customHeight="1" x14ac:dyDescent="0.2">
      <c r="A245" s="103" t="str">
        <f t="shared" si="29"/>
        <v>GS 3,000 - 4,999 kW</v>
      </c>
      <c r="D245" s="114" t="s">
        <v>52</v>
      </c>
      <c r="E245" s="25"/>
      <c r="F245" s="34"/>
      <c r="G245" s="115">
        <f>IF($E235&gt;0, $E235, $E234)</f>
        <v>4000</v>
      </c>
      <c r="H245" s="116">
        <v>0</v>
      </c>
      <c r="I245" s="35"/>
      <c r="J245" s="121">
        <f>IF($E235&gt;0, $E235, $E234)</f>
        <v>4000</v>
      </c>
      <c r="K245" s="118">
        <v>0</v>
      </c>
      <c r="L245" s="119">
        <f t="shared" ref="L245:L263" si="30">K245-H245</f>
        <v>0</v>
      </c>
      <c r="M245" s="120" t="str">
        <f>IF(ISERROR(L245/H245), "", L245/H245)</f>
        <v/>
      </c>
    </row>
    <row r="246" spans="1:13" x14ac:dyDescent="0.2">
      <c r="A246" s="103" t="str">
        <f t="shared" si="29"/>
        <v>GS 3,000 - 4,999 kW</v>
      </c>
      <c r="D246" s="114" t="s">
        <v>53</v>
      </c>
      <c r="E246" s="25"/>
      <c r="F246" s="26">
        <f>'WRZ BI (2030)'!F246</f>
        <v>0</v>
      </c>
      <c r="G246" s="115">
        <v>1</v>
      </c>
      <c r="H246" s="116">
        <f>G246*F246</f>
        <v>0</v>
      </c>
      <c r="I246" s="29">
        <v>0</v>
      </c>
      <c r="J246" s="117">
        <f>G246</f>
        <v>1</v>
      </c>
      <c r="K246" s="118">
        <f>J246*I246</f>
        <v>0</v>
      </c>
      <c r="L246" s="119">
        <f t="shared" si="30"/>
        <v>0</v>
      </c>
      <c r="M246" s="120" t="str">
        <f>IF(ISERROR(L246/H246), "", L246/H246)</f>
        <v/>
      </c>
    </row>
    <row r="247" spans="1:13" x14ac:dyDescent="0.2">
      <c r="A247" s="103" t="str">
        <f t="shared" si="29"/>
        <v>GS 3,000 - 4,999 kW</v>
      </c>
      <c r="D247" s="114" t="s">
        <v>54</v>
      </c>
      <c r="E247" s="25"/>
      <c r="F247" s="36">
        <f>'WRZ BI (2030)'!I247</f>
        <v>0.37718237436760665</v>
      </c>
      <c r="G247" s="115">
        <f>IF(E235&gt;0, E235, E234)</f>
        <v>4000</v>
      </c>
      <c r="H247" s="116">
        <f>G247*F247</f>
        <v>1508.7294974704266</v>
      </c>
      <c r="I247" s="201">
        <v>0.37718237436760665</v>
      </c>
      <c r="J247" s="117">
        <f>IF(E235&gt;0, E235, E234)</f>
        <v>4000</v>
      </c>
      <c r="K247" s="118">
        <f>J247*I247</f>
        <v>1508.7294974704266</v>
      </c>
      <c r="L247" s="119">
        <f t="shared" si="30"/>
        <v>0</v>
      </c>
      <c r="M247" s="120">
        <f>IF(ISERROR(L247/H247), "", L247/H247)</f>
        <v>0</v>
      </c>
    </row>
    <row r="248" spans="1:13" x14ac:dyDescent="0.2">
      <c r="A248" s="103" t="str">
        <f t="shared" si="29"/>
        <v>GS 3,000 - 4,999 kW</v>
      </c>
      <c r="B248" s="103" t="s">
        <v>55</v>
      </c>
      <c r="D248" s="122" t="s">
        <v>56</v>
      </c>
      <c r="E248" s="7"/>
      <c r="F248" s="37"/>
      <c r="G248" s="38"/>
      <c r="H248" s="39">
        <f>SUM(H242:H247)</f>
        <v>26630.629497470425</v>
      </c>
      <c r="I248" s="51"/>
      <c r="J248" s="40"/>
      <c r="K248" s="39">
        <f>SUM(K242:K247)</f>
        <v>28016.259497470426</v>
      </c>
      <c r="L248" s="41">
        <f>K248-H248</f>
        <v>1385.630000000001</v>
      </c>
      <c r="M248" s="42">
        <f>IF((H248)=0,"",(L248/H248))</f>
        <v>5.2031439967711555E-2</v>
      </c>
    </row>
    <row r="249" spans="1:13" x14ac:dyDescent="0.2">
      <c r="A249" s="103" t="str">
        <f t="shared" si="29"/>
        <v>GS 3,000 - 4,999 kW</v>
      </c>
      <c r="D249" s="123" t="s">
        <v>57</v>
      </c>
      <c r="E249" s="25"/>
      <c r="F249" s="34">
        <f>IF((E234*12&gt;=150000), 0, IF(E233="RPP",(F265*OffPeakPer+F266*MidPeakPer+F267*OnPeakPer),IF(E233="Non-RPP (Retailer)",F268,F269)))</f>
        <v>0</v>
      </c>
      <c r="G249" s="43">
        <f>IF(F249=0, 0, E234*E236-E234)</f>
        <v>0</v>
      </c>
      <c r="H249" s="28">
        <f t="shared" ref="H249:H256" si="31">G249*F249</f>
        <v>0</v>
      </c>
      <c r="I249" s="35">
        <f>IF((E234*12&gt;=150000), 0, IF(E233="RPP",(I265*OffPeakPer+I266*MidPeakPer+I267*OnPeakPer),IF(E233="Non-RPP (Retailer)",I268,I269)))</f>
        <v>0</v>
      </c>
      <c r="J249" s="44">
        <f>IF(I249=0, 0, E234*E237-E234)</f>
        <v>0</v>
      </c>
      <c r="K249" s="31">
        <f t="shared" ref="K249:K256" si="32">J249*I249</f>
        <v>0</v>
      </c>
      <c r="L249" s="32">
        <f t="shared" si="30"/>
        <v>0</v>
      </c>
      <c r="M249" s="33" t="str">
        <f t="shared" ref="M249:M256" si="33">IF(ISERROR(L249/H249), "", L249/H249)</f>
        <v/>
      </c>
    </row>
    <row r="250" spans="1:13" ht="25.5" x14ac:dyDescent="0.2">
      <c r="A250" s="103" t="str">
        <f t="shared" si="29"/>
        <v>GS 3,000 - 4,999 kW</v>
      </c>
      <c r="D250" s="123" t="s">
        <v>58</v>
      </c>
      <c r="E250" s="25"/>
      <c r="F250" s="36">
        <f>'WRZ BI (2030)'!I250</f>
        <v>0</v>
      </c>
      <c r="G250" s="55">
        <f>IF(E235&gt;0, E235, E234)</f>
        <v>4000</v>
      </c>
      <c r="H250" s="116">
        <f t="shared" si="31"/>
        <v>0</v>
      </c>
      <c r="I250" s="201">
        <v>0</v>
      </c>
      <c r="J250" s="56">
        <f>IF(E235&gt;0, E235, E234)</f>
        <v>4000</v>
      </c>
      <c r="K250" s="118">
        <f t="shared" si="32"/>
        <v>0</v>
      </c>
      <c r="L250" s="119">
        <f t="shared" si="30"/>
        <v>0</v>
      </c>
      <c r="M250" s="120" t="str">
        <f t="shared" si="33"/>
        <v/>
      </c>
    </row>
    <row r="251" spans="1:13" x14ac:dyDescent="0.2">
      <c r="A251" s="103" t="str">
        <f t="shared" si="29"/>
        <v>GS 3,000 - 4,999 kW</v>
      </c>
      <c r="D251" s="123" t="s">
        <v>59</v>
      </c>
      <c r="E251" s="25"/>
      <c r="F251" s="36">
        <f>'WRZ BI (2030)'!I251</f>
        <v>0</v>
      </c>
      <c r="G251" s="55">
        <f>IF(E235&gt;0, E235, E234)</f>
        <v>4000</v>
      </c>
      <c r="H251" s="116">
        <f t="shared" si="31"/>
        <v>0</v>
      </c>
      <c r="I251" s="201">
        <v>0</v>
      </c>
      <c r="J251" s="56">
        <f>IF(E235&gt;0, E235, E234)</f>
        <v>4000</v>
      </c>
      <c r="K251" s="118">
        <f t="shared" si="32"/>
        <v>0</v>
      </c>
      <c r="L251" s="119">
        <f t="shared" si="30"/>
        <v>0</v>
      </c>
      <c r="M251" s="120" t="str">
        <f t="shared" si="33"/>
        <v/>
      </c>
    </row>
    <row r="252" spans="1:13" x14ac:dyDescent="0.2">
      <c r="A252" s="103" t="str">
        <f t="shared" si="29"/>
        <v>GS 3,000 - 4,999 kW</v>
      </c>
      <c r="D252" s="123" t="s">
        <v>60</v>
      </c>
      <c r="E252" s="25"/>
      <c r="F252" s="36">
        <f>'WRZ BI (2030)'!I252</f>
        <v>0</v>
      </c>
      <c r="G252" s="55">
        <f>E234</f>
        <v>2000000</v>
      </c>
      <c r="H252" s="116">
        <f t="shared" si="31"/>
        <v>0</v>
      </c>
      <c r="I252" s="201">
        <v>0</v>
      </c>
      <c r="J252" s="56">
        <f>E234</f>
        <v>2000000</v>
      </c>
      <c r="K252" s="118">
        <f t="shared" si="32"/>
        <v>0</v>
      </c>
      <c r="L252" s="119">
        <f t="shared" si="30"/>
        <v>0</v>
      </c>
      <c r="M252" s="120" t="str">
        <f t="shared" si="33"/>
        <v/>
      </c>
    </row>
    <row r="253" spans="1:13" x14ac:dyDescent="0.2">
      <c r="A253" s="103" t="str">
        <f t="shared" si="29"/>
        <v>GS 3,000 - 4,999 kW</v>
      </c>
      <c r="D253" s="114" t="s">
        <v>61</v>
      </c>
      <c r="E253" s="25"/>
      <c r="F253" s="36">
        <f>'WRZ BI (2030)'!I253</f>
        <v>0.45435049876247574</v>
      </c>
      <c r="G253" s="55">
        <f>IF(E235&gt;0, E235, E234)</f>
        <v>4000</v>
      </c>
      <c r="H253" s="116">
        <f t="shared" si="31"/>
        <v>1817.401995049903</v>
      </c>
      <c r="I253" s="201">
        <v>0.47512096615574456</v>
      </c>
      <c r="J253" s="56">
        <f>IF(E235&gt;0, E235, E234)</f>
        <v>4000</v>
      </c>
      <c r="K253" s="118">
        <f t="shared" si="32"/>
        <v>1900.4838646229782</v>
      </c>
      <c r="L253" s="119">
        <f t="shared" si="30"/>
        <v>83.08186957307521</v>
      </c>
      <c r="M253" s="120">
        <f t="shared" si="33"/>
        <v>4.5714635396773576E-2</v>
      </c>
    </row>
    <row r="254" spans="1:13" ht="25.5" x14ac:dyDescent="0.2">
      <c r="A254" s="103" t="str">
        <f t="shared" si="29"/>
        <v>GS 3,000 - 4,999 kW</v>
      </c>
      <c r="D254" s="123" t="s">
        <v>62</v>
      </c>
      <c r="E254" s="25"/>
      <c r="F254" s="36">
        <f>'WRZ BI (2030)'!I254</f>
        <v>0</v>
      </c>
      <c r="G254" s="115">
        <v>1</v>
      </c>
      <c r="H254" s="116">
        <f t="shared" si="31"/>
        <v>0</v>
      </c>
      <c r="I254" s="29">
        <v>0</v>
      </c>
      <c r="J254" s="121">
        <v>1</v>
      </c>
      <c r="K254" s="118">
        <f t="shared" si="32"/>
        <v>0</v>
      </c>
      <c r="L254" s="119">
        <f t="shared" si="30"/>
        <v>0</v>
      </c>
      <c r="M254" s="120" t="str">
        <f t="shared" si="33"/>
        <v/>
      </c>
    </row>
    <row r="255" spans="1:13" x14ac:dyDescent="0.2">
      <c r="A255" s="103" t="str">
        <f t="shared" si="29"/>
        <v>GS 3,000 - 4,999 kW</v>
      </c>
      <c r="D255" s="114" t="s">
        <v>63</v>
      </c>
      <c r="E255" s="25"/>
      <c r="F255" s="36">
        <f>'WRZ BI (2030)'!I255</f>
        <v>0</v>
      </c>
      <c r="G255" s="115">
        <v>1</v>
      </c>
      <c r="H255" s="116">
        <f t="shared" si="31"/>
        <v>0</v>
      </c>
      <c r="I255" s="29">
        <v>0</v>
      </c>
      <c r="J255" s="121">
        <v>1</v>
      </c>
      <c r="K255" s="118">
        <f t="shared" si="32"/>
        <v>0</v>
      </c>
      <c r="L255" s="119">
        <f t="shared" si="30"/>
        <v>0</v>
      </c>
      <c r="M255" s="120" t="str">
        <f t="shared" si="33"/>
        <v/>
      </c>
    </row>
    <row r="256" spans="1:13" x14ac:dyDescent="0.2">
      <c r="A256" s="103" t="str">
        <f t="shared" si="29"/>
        <v>GS 3,000 - 4,999 kW</v>
      </c>
      <c r="D256" s="114" t="s">
        <v>64</v>
      </c>
      <c r="E256" s="25"/>
      <c r="F256" s="36">
        <f>'WRZ BI (2030)'!I256</f>
        <v>-5.0604024727160376E-3</v>
      </c>
      <c r="G256" s="55">
        <f>IF(E235&gt;0, E235, E234)</f>
        <v>4000</v>
      </c>
      <c r="H256" s="116">
        <f t="shared" si="31"/>
        <v>-20.241609890864151</v>
      </c>
      <c r="I256" s="201">
        <v>-5.0604024727160376E-3</v>
      </c>
      <c r="J256" s="56">
        <f>IF(E235&gt;0, E235, E234)</f>
        <v>4000</v>
      </c>
      <c r="K256" s="118">
        <f t="shared" si="32"/>
        <v>-20.241609890864151</v>
      </c>
      <c r="L256" s="119">
        <f t="shared" si="30"/>
        <v>0</v>
      </c>
      <c r="M256" s="120">
        <f t="shared" si="33"/>
        <v>0</v>
      </c>
    </row>
    <row r="257" spans="1:13" ht="25.5" x14ac:dyDescent="0.2">
      <c r="A257" s="103" t="str">
        <f t="shared" si="29"/>
        <v>GS 3,000 - 4,999 kW</v>
      </c>
      <c r="B257" s="103" t="s">
        <v>65</v>
      </c>
      <c r="D257" s="124" t="s">
        <v>66</v>
      </c>
      <c r="E257" s="125"/>
      <c r="F257" s="48"/>
      <c r="G257" s="49"/>
      <c r="H257" s="50">
        <f>SUM(H248:H256)</f>
        <v>28427.789882629462</v>
      </c>
      <c r="I257" s="51"/>
      <c r="J257" s="52"/>
      <c r="K257" s="50">
        <f>SUM(K248:K256)</f>
        <v>29896.501752202537</v>
      </c>
      <c r="L257" s="41">
        <f>K257-H257</f>
        <v>1468.7118695730751</v>
      </c>
      <c r="M257" s="42">
        <f>IF((H257)=0,"",(L257/H257))</f>
        <v>5.1664651935200839E-2</v>
      </c>
    </row>
    <row r="258" spans="1:13" x14ac:dyDescent="0.2">
      <c r="A258" s="103" t="str">
        <f t="shared" si="29"/>
        <v>GS 3,000 - 4,999 kW</v>
      </c>
      <c r="D258" s="126" t="s">
        <v>67</v>
      </c>
      <c r="E258" s="25"/>
      <c r="F258" s="36">
        <f>'WRZ BI (2030)'!I258</f>
        <v>6.4748999999999999</v>
      </c>
      <c r="G258" s="43">
        <f>IF(E235&gt;0, E235, E234*E236)</f>
        <v>4000</v>
      </c>
      <c r="H258" s="116">
        <f>G258*F258</f>
        <v>25899.599999999999</v>
      </c>
      <c r="I258" s="201">
        <v>6.8223000000000003</v>
      </c>
      <c r="J258" s="44">
        <f>IF(E235&gt;0, E235, E234*E237)</f>
        <v>4000</v>
      </c>
      <c r="K258" s="118">
        <f>J258*I258</f>
        <v>27289.200000000001</v>
      </c>
      <c r="L258" s="119">
        <f t="shared" si="30"/>
        <v>1389.6000000000022</v>
      </c>
      <c r="M258" s="120">
        <f>IF(ISERROR(L258/H258), "", L258/H258)</f>
        <v>5.3653338275494691E-2</v>
      </c>
    </row>
    <row r="259" spans="1:13" ht="25.5" x14ac:dyDescent="0.2">
      <c r="A259" s="103" t="str">
        <f t="shared" si="29"/>
        <v>GS 3,000 - 4,999 kW</v>
      </c>
      <c r="D259" s="128" t="s">
        <v>68</v>
      </c>
      <c r="E259" s="25"/>
      <c r="F259" s="36">
        <f>'WRZ BI (2030)'!I259</f>
        <v>2.9847999999999999</v>
      </c>
      <c r="G259" s="43">
        <f>IF(E235&gt;0, E235, E234*E236)</f>
        <v>4000</v>
      </c>
      <c r="H259" s="116">
        <f>G259*F259</f>
        <v>11939.199999999999</v>
      </c>
      <c r="I259" s="201">
        <v>3.1513</v>
      </c>
      <c r="J259" s="44">
        <f>IF(E235&gt;0, E235, E234*E237)</f>
        <v>4000</v>
      </c>
      <c r="K259" s="118">
        <f>J259*I259</f>
        <v>12605.2</v>
      </c>
      <c r="L259" s="119">
        <f t="shared" si="30"/>
        <v>666.00000000000182</v>
      </c>
      <c r="M259" s="120">
        <f>IF(ISERROR(L259/H259), "", L259/H259)</f>
        <v>5.5782632002144353E-2</v>
      </c>
    </row>
    <row r="260" spans="1:13" ht="25.5" x14ac:dyDescent="0.2">
      <c r="A260" s="103" t="str">
        <f t="shared" si="29"/>
        <v>GS 3,000 - 4,999 kW</v>
      </c>
      <c r="B260" s="103" t="s">
        <v>69</v>
      </c>
      <c r="D260" s="124" t="s">
        <v>70</v>
      </c>
      <c r="E260" s="7"/>
      <c r="F260" s="48"/>
      <c r="G260" s="49"/>
      <c r="H260" s="50">
        <f>SUM(H257:H259)</f>
        <v>66266.589882629458</v>
      </c>
      <c r="I260" s="51"/>
      <c r="J260" s="40"/>
      <c r="K260" s="50">
        <f>SUM(K257:K259)</f>
        <v>69790.901752202539</v>
      </c>
      <c r="L260" s="41">
        <f>K260-H260</f>
        <v>3524.3118695730809</v>
      </c>
      <c r="M260" s="42">
        <f>IF((H260)=0,"",(L260/H260))</f>
        <v>5.3183842352764757E-2</v>
      </c>
    </row>
    <row r="261" spans="1:13" ht="19.5" customHeight="1" x14ac:dyDescent="0.2">
      <c r="A261" s="103" t="str">
        <f t="shared" si="29"/>
        <v>GS 3,000 - 4,999 kW</v>
      </c>
      <c r="D261" s="129" t="s">
        <v>71</v>
      </c>
      <c r="E261" s="25"/>
      <c r="F261" s="34">
        <v>4.7000000000000002E-3</v>
      </c>
      <c r="G261" s="43">
        <f>E234*E236</f>
        <v>2062199.9999999998</v>
      </c>
      <c r="H261" s="53">
        <f>G261*F261</f>
        <v>9692.34</v>
      </c>
      <c r="I261" s="35">
        <v>4.7000000000000002E-3</v>
      </c>
      <c r="J261" s="44">
        <f>E234*E237</f>
        <v>2062199.9999999998</v>
      </c>
      <c r="K261" s="118">
        <f>J261*I261</f>
        <v>9692.34</v>
      </c>
      <c r="L261" s="119">
        <f t="shared" si="30"/>
        <v>0</v>
      </c>
      <c r="M261" s="120">
        <f>IF(ISERROR(L261/H261), "", L261/H261)</f>
        <v>0</v>
      </c>
    </row>
    <row r="262" spans="1:13" ht="16.5" customHeight="1" x14ac:dyDescent="0.2">
      <c r="A262" s="103" t="str">
        <f t="shared" si="29"/>
        <v>GS 3,000 - 4,999 kW</v>
      </c>
      <c r="D262" s="129" t="s">
        <v>72</v>
      </c>
      <c r="E262" s="25"/>
      <c r="F262" s="34">
        <v>5.9999999999999995E-4</v>
      </c>
      <c r="G262" s="43">
        <f>E234*E236</f>
        <v>2062199.9999999998</v>
      </c>
      <c r="H262" s="53">
        <f>G262*F262</f>
        <v>1237.3199999999997</v>
      </c>
      <c r="I262" s="35">
        <v>5.9999999999999995E-4</v>
      </c>
      <c r="J262" s="44">
        <f>E234*E237</f>
        <v>2062199.9999999998</v>
      </c>
      <c r="K262" s="118">
        <f>J262*I262</f>
        <v>1237.3199999999997</v>
      </c>
      <c r="L262" s="119">
        <f t="shared" si="30"/>
        <v>0</v>
      </c>
      <c r="M262" s="120">
        <f>IF(ISERROR(L262/H262), "", L262/H262)</f>
        <v>0</v>
      </c>
    </row>
    <row r="263" spans="1:13" x14ac:dyDescent="0.2">
      <c r="A263" s="103" t="str">
        <f t="shared" si="29"/>
        <v>GS 3,000 - 4,999 kW</v>
      </c>
      <c r="D263" s="25" t="s">
        <v>73</v>
      </c>
      <c r="E263" s="25"/>
      <c r="F263" s="54">
        <v>0.25</v>
      </c>
      <c r="G263" s="27">
        <v>1</v>
      </c>
      <c r="H263" s="130">
        <f>G263*F263</f>
        <v>0.25</v>
      </c>
      <c r="I263" s="45">
        <v>0.25</v>
      </c>
      <c r="J263" s="30">
        <v>1</v>
      </c>
      <c r="K263" s="118">
        <f>J263*I263</f>
        <v>0.25</v>
      </c>
      <c r="L263" s="119">
        <f t="shared" si="30"/>
        <v>0</v>
      </c>
      <c r="M263" s="120">
        <f>IF(ISERROR(L263/H263), "", L263/H263)</f>
        <v>0</v>
      </c>
    </row>
    <row r="264" spans="1:13" ht="25.5" x14ac:dyDescent="0.2">
      <c r="A264" s="103" t="str">
        <f t="shared" si="29"/>
        <v>GS 3,000 - 4,999 kW</v>
      </c>
      <c r="D264" s="129" t="s">
        <v>74</v>
      </c>
      <c r="E264" s="25"/>
      <c r="F264" s="34"/>
      <c r="G264" s="43"/>
      <c r="H264" s="130"/>
      <c r="I264" s="35"/>
      <c r="J264" s="44"/>
      <c r="K264" s="118"/>
      <c r="L264" s="119"/>
      <c r="M264" s="120"/>
    </row>
    <row r="265" spans="1:13" ht="13.15" hidden="1" customHeight="1" x14ac:dyDescent="0.2">
      <c r="A265" s="103" t="str">
        <f t="shared" si="29"/>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ht="13.15" hidden="1" customHeight="1" x14ac:dyDescent="0.2">
      <c r="A266" s="103" t="str">
        <f t="shared" si="29"/>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ht="13.15" hidden="1" customHeight="1" x14ac:dyDescent="0.2">
      <c r="A267" s="103" t="str">
        <f t="shared" si="29"/>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ht="13.15" hidden="1" customHeight="1" x14ac:dyDescent="0.2">
      <c r="A268" s="103" t="str">
        <f t="shared" si="29"/>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5" thickBot="1" x14ac:dyDescent="0.25">
      <c r="A269" s="103" t="str">
        <f t="shared" si="29"/>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5" thickBot="1" x14ac:dyDescent="0.25">
      <c r="A270" s="103" t="str">
        <f t="shared" si="29"/>
        <v>GS 3,000 - 4,999 kW</v>
      </c>
      <c r="D270" s="58"/>
      <c r="E270" s="59"/>
      <c r="F270" s="60"/>
      <c r="G270" s="61"/>
      <c r="H270" s="62"/>
      <c r="I270" s="60"/>
      <c r="J270" s="63"/>
      <c r="K270" s="62"/>
      <c r="L270" s="64"/>
      <c r="M270" s="65"/>
    </row>
    <row r="271" spans="1:13" ht="13.15" hidden="1" customHeight="1" thickBot="1" x14ac:dyDescent="0.25">
      <c r="A271" s="103" t="str">
        <f t="shared" si="29"/>
        <v>GS 3,000 - 4,999 kW</v>
      </c>
      <c r="B271" s="103" t="s">
        <v>12</v>
      </c>
      <c r="D271" s="135" t="s">
        <v>81</v>
      </c>
      <c r="E271" s="25"/>
      <c r="F271" s="66"/>
      <c r="G271" s="67"/>
      <c r="H271" s="68">
        <f>SUM(H261:H267,H260)</f>
        <v>317855.23988262942</v>
      </c>
      <c r="I271" s="69"/>
      <c r="J271" s="69"/>
      <c r="K271" s="68">
        <f>SUM(K261:K267,K260)</f>
        <v>343692.55575220252</v>
      </c>
      <c r="L271" s="70">
        <f>K271-H271</f>
        <v>25837.315869573096</v>
      </c>
      <c r="M271" s="71">
        <f>IF((H271)=0,"",(L271/H271))</f>
        <v>8.1286424219760331E-2</v>
      </c>
    </row>
    <row r="272" spans="1:13" ht="12.4" hidden="1" customHeight="1" x14ac:dyDescent="0.2">
      <c r="A272" s="103" t="str">
        <f t="shared" si="29"/>
        <v>GS 3,000 - 4,999 kW</v>
      </c>
      <c r="B272" s="103" t="s">
        <v>12</v>
      </c>
      <c r="D272" s="142" t="s">
        <v>82</v>
      </c>
      <c r="E272" s="25"/>
      <c r="F272" s="66">
        <v>0.13</v>
      </c>
      <c r="G272" s="72"/>
      <c r="H272" s="73">
        <f>H271*F272</f>
        <v>41321.181184741828</v>
      </c>
      <c r="I272" s="74">
        <v>0.13</v>
      </c>
      <c r="J272" s="27"/>
      <c r="K272" s="73">
        <f>K271*I272</f>
        <v>44680.03224778633</v>
      </c>
      <c r="L272" s="32">
        <f>K272-H272</f>
        <v>3358.8510630445016</v>
      </c>
      <c r="M272" s="75">
        <f>IF((H272)=0,"",(L272/H272))</f>
        <v>8.1286424219760303E-2</v>
      </c>
    </row>
    <row r="273" spans="1:13" ht="14.65" hidden="1" customHeight="1" x14ac:dyDescent="0.25">
      <c r="A273" s="103" t="str">
        <f t="shared" si="29"/>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29"/>
        <v>GS 3,000 - 4,999 kW</v>
      </c>
      <c r="B274" s="103" t="s">
        <v>84</v>
      </c>
      <c r="D274" s="234" t="s">
        <v>85</v>
      </c>
      <c r="E274" s="234"/>
      <c r="F274" s="77"/>
      <c r="G274" s="78"/>
      <c r="H274" s="79">
        <f>H271+H272+H273</f>
        <v>359176.42106737127</v>
      </c>
      <c r="I274" s="80"/>
      <c r="J274" s="80"/>
      <c r="K274" s="81">
        <f>K271+K272+K273</f>
        <v>388372.58799998887</v>
      </c>
      <c r="L274" s="82">
        <f>K274-H274</f>
        <v>29196.166932617605</v>
      </c>
      <c r="M274" s="83">
        <f>IF((H274)=0,"",(L274/H274))</f>
        <v>8.1286424219760345E-2</v>
      </c>
    </row>
    <row r="275" spans="1:13" ht="13.15" hidden="1" customHeight="1" x14ac:dyDescent="0.2">
      <c r="A275" s="103" t="str">
        <f t="shared" si="29"/>
        <v>GS 3,000 - 4,999 kW</v>
      </c>
      <c r="B275" s="103" t="s">
        <v>12</v>
      </c>
      <c r="D275" s="131"/>
      <c r="E275" s="132"/>
      <c r="F275" s="60"/>
      <c r="G275" s="61"/>
      <c r="H275" s="62"/>
      <c r="I275" s="60"/>
      <c r="J275" s="63"/>
      <c r="K275" s="62"/>
      <c r="L275" s="64"/>
      <c r="M275" s="65"/>
    </row>
    <row r="276" spans="1:13" ht="13.15" hidden="1" customHeight="1" x14ac:dyDescent="0.2">
      <c r="A276" s="103" t="str">
        <f t="shared" si="29"/>
        <v>GS 3,000 - 4,999 kW</v>
      </c>
      <c r="B276" s="103" t="s">
        <v>78</v>
      </c>
      <c r="D276" s="135" t="s">
        <v>86</v>
      </c>
      <c r="E276" s="25"/>
      <c r="F276" s="66"/>
      <c r="G276" s="67"/>
      <c r="H276" s="68">
        <f>SUM(H268,H261:H264,H260)</f>
        <v>310390.07588262943</v>
      </c>
      <c r="I276" s="69"/>
      <c r="J276" s="69"/>
      <c r="K276" s="68">
        <f>SUM(K268,K261:K264,K260)</f>
        <v>313914.38775220251</v>
      </c>
      <c r="L276" s="70">
        <f>K276-H276</f>
        <v>3524.3118695730809</v>
      </c>
      <c r="M276" s="71">
        <f>IF((H276)=0,"",(L276/H276))</f>
        <v>1.1354460543080508E-2</v>
      </c>
    </row>
    <row r="277" spans="1:13" ht="12.4" hidden="1" customHeight="1" x14ac:dyDescent="0.2">
      <c r="A277" s="103" t="str">
        <f t="shared" si="29"/>
        <v>GS 3,000 - 4,999 kW</v>
      </c>
      <c r="B277" s="103" t="s">
        <v>78</v>
      </c>
      <c r="D277" s="142" t="s">
        <v>82</v>
      </c>
      <c r="E277" s="25"/>
      <c r="F277" s="66">
        <v>0.13</v>
      </c>
      <c r="G277" s="67"/>
      <c r="H277" s="73">
        <f>H276*F277</f>
        <v>40350.709864741824</v>
      </c>
      <c r="I277" s="66">
        <v>0.13</v>
      </c>
      <c r="J277" s="74"/>
      <c r="K277" s="73">
        <f>K276*I277</f>
        <v>40808.870407786329</v>
      </c>
      <c r="L277" s="32">
        <f>K277-H277</f>
        <v>458.16054304450518</v>
      </c>
      <c r="M277" s="75">
        <f>IF((H277)=0,"",(L277/H277))</f>
        <v>1.1354460543080624E-2</v>
      </c>
    </row>
    <row r="278" spans="1:13" ht="14.65" hidden="1" customHeight="1" x14ac:dyDescent="0.25">
      <c r="A278" s="103" t="str">
        <f t="shared" si="29"/>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29"/>
        <v>GS 3,000 - 4,999 kW</v>
      </c>
      <c r="B279" s="103" t="s">
        <v>87</v>
      </c>
      <c r="D279" s="234" t="s">
        <v>86</v>
      </c>
      <c r="E279" s="234"/>
      <c r="F279" s="84"/>
      <c r="G279" s="85"/>
      <c r="H279" s="79">
        <f>SUM(H276,H277)</f>
        <v>350740.78574737126</v>
      </c>
      <c r="I279" s="86"/>
      <c r="J279" s="86"/>
      <c r="K279" s="79">
        <f>SUM(K276,K277)</f>
        <v>354723.25815998885</v>
      </c>
      <c r="L279" s="87">
        <f>K279-H279</f>
        <v>3982.4724126175861</v>
      </c>
      <c r="M279" s="88">
        <f>IF((H279)=0,"",(L279/H279))</f>
        <v>1.1354460543080522E-2</v>
      </c>
    </row>
    <row r="280" spans="1:13" ht="13.15" hidden="1" customHeight="1" x14ac:dyDescent="0.2">
      <c r="A280" s="103" t="str">
        <f t="shared" si="29"/>
        <v>GS 3,000 - 4,999 kW</v>
      </c>
      <c r="B280" s="103" t="s">
        <v>78</v>
      </c>
      <c r="D280" s="131"/>
      <c r="E280" s="132"/>
      <c r="F280" s="89"/>
      <c r="G280" s="90"/>
      <c r="H280" s="91"/>
      <c r="I280" s="89"/>
      <c r="J280" s="61"/>
      <c r="K280" s="91"/>
      <c r="L280" s="92"/>
      <c r="M280" s="65"/>
    </row>
    <row r="281" spans="1:13" x14ac:dyDescent="0.2">
      <c r="A281" s="103" t="str">
        <f t="shared" si="29"/>
        <v>GS 3,000 - 4,999 kW</v>
      </c>
      <c r="B281" s="103" t="s">
        <v>17</v>
      </c>
      <c r="D281" s="135" t="s">
        <v>88</v>
      </c>
      <c r="E281" s="25"/>
      <c r="F281" s="136"/>
      <c r="G281" s="137"/>
      <c r="H281" s="138">
        <f>SUM(H269,H261:H264,H260)</f>
        <v>310390.07588262943</v>
      </c>
      <c r="I281" s="139"/>
      <c r="J281" s="139"/>
      <c r="K281" s="138">
        <f>SUM(K269,K261:K264,K260)</f>
        <v>313914.38775220251</v>
      </c>
      <c r="L281" s="140">
        <f>K281-H281</f>
        <v>3524.3118695730809</v>
      </c>
      <c r="M281" s="141">
        <f>IF((H281)=0,"",(L281/H281))</f>
        <v>1.1354460543080508E-2</v>
      </c>
    </row>
    <row r="282" spans="1:13" x14ac:dyDescent="0.2">
      <c r="A282" s="103" t="str">
        <f t="shared" si="29"/>
        <v>GS 3,000 - 4,999 kW</v>
      </c>
      <c r="B282" s="103" t="s">
        <v>17</v>
      </c>
      <c r="D282" s="142" t="s">
        <v>82</v>
      </c>
      <c r="E282" s="25"/>
      <c r="F282" s="136">
        <v>0.13</v>
      </c>
      <c r="G282" s="137"/>
      <c r="H282" s="144">
        <f>H281*F282</f>
        <v>40350.709864741824</v>
      </c>
      <c r="I282" s="136">
        <v>0.13</v>
      </c>
      <c r="J282" s="145"/>
      <c r="K282" s="144">
        <f>K281*I282</f>
        <v>40808.870407786329</v>
      </c>
      <c r="L282" s="119">
        <f>K282-H282</f>
        <v>458.16054304450518</v>
      </c>
      <c r="M282" s="146">
        <f>IF((H282)=0,"",(L282/H282))</f>
        <v>1.1354460543080624E-2</v>
      </c>
    </row>
    <row r="283" spans="1:13" ht="15" x14ac:dyDescent="0.25">
      <c r="A283" s="103" t="str">
        <f t="shared" si="29"/>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25">
      <c r="A284" s="103" t="str">
        <f t="shared" si="29"/>
        <v>GS 3,000 - 4,999 kW</v>
      </c>
      <c r="B284" s="103" t="s">
        <v>89</v>
      </c>
      <c r="D284" s="226" t="s">
        <v>88</v>
      </c>
      <c r="E284" s="226"/>
      <c r="F284" s="84"/>
      <c r="G284" s="85"/>
      <c r="H284" s="79">
        <f>SUM(H281,H282)</f>
        <v>350740.78574737126</v>
      </c>
      <c r="I284" s="86"/>
      <c r="J284" s="86"/>
      <c r="K284" s="79">
        <f>SUM(K281,K282)</f>
        <v>354723.25815998885</v>
      </c>
      <c r="L284" s="87">
        <f>K284-H284</f>
        <v>3982.4724126175861</v>
      </c>
      <c r="M284" s="88">
        <f>IF((H284)=0,"",(L284/H284))</f>
        <v>1.1354460543080522E-2</v>
      </c>
    </row>
    <row r="285" spans="1:13" ht="13.5" thickBot="1" x14ac:dyDescent="0.25">
      <c r="A285" s="103" t="str">
        <f t="shared" si="29"/>
        <v>GS 3,000 - 4,999 kW</v>
      </c>
      <c r="B285" s="103" t="s">
        <v>17</v>
      </c>
      <c r="D285" s="58"/>
      <c r="E285" s="59"/>
      <c r="F285" s="93"/>
      <c r="G285" s="90"/>
      <c r="H285" s="94"/>
      <c r="I285" s="93"/>
      <c r="J285" s="61"/>
      <c r="K285" s="94"/>
      <c r="L285" s="92"/>
      <c r="M285" s="95"/>
    </row>
    <row r="288" spans="1:13" x14ac:dyDescent="0.2">
      <c r="C288" s="103"/>
      <c r="D288" s="104" t="s">
        <v>34</v>
      </c>
      <c r="E288" s="229" t="str">
        <f>D20</f>
        <v>Unmetered Scattered Load</v>
      </c>
      <c r="F288" s="229"/>
      <c r="G288" s="229"/>
      <c r="H288" s="229"/>
      <c r="I288" s="229"/>
      <c r="J288" s="229"/>
      <c r="K288" s="103" t="str">
        <f>IF(N20="DEMAND - INTERVAL","RTSR - INTERVAL METERED","")</f>
        <v/>
      </c>
    </row>
    <row r="289" spans="1:14" x14ac:dyDescent="0.2">
      <c r="C289" s="103"/>
      <c r="D289" s="104" t="s">
        <v>35</v>
      </c>
      <c r="E289" s="230" t="str">
        <f>H20</f>
        <v>RPP</v>
      </c>
      <c r="F289" s="230"/>
      <c r="G289" s="230"/>
      <c r="H289" s="20"/>
      <c r="I289" s="20"/>
    </row>
    <row r="290" spans="1:14" ht="15.75" x14ac:dyDescent="0.2">
      <c r="C290" s="103"/>
      <c r="D290" s="104" t="s">
        <v>36</v>
      </c>
      <c r="E290" s="21">
        <f>K20</f>
        <v>450</v>
      </c>
      <c r="F290" s="105" t="s">
        <v>11</v>
      </c>
      <c r="J290" s="22"/>
      <c r="K290" s="22"/>
      <c r="L290" s="22"/>
      <c r="M290" s="22"/>
      <c r="N290" s="22"/>
    </row>
    <row r="291" spans="1:14" ht="15.75" x14ac:dyDescent="0.25">
      <c r="C291" s="103"/>
      <c r="D291" s="104" t="s">
        <v>37</v>
      </c>
      <c r="E291" s="21">
        <f>L20</f>
        <v>0</v>
      </c>
      <c r="F291" s="106" t="s">
        <v>16</v>
      </c>
      <c r="G291" s="107"/>
      <c r="H291" s="108"/>
      <c r="I291" s="108"/>
      <c r="J291" s="108"/>
    </row>
    <row r="292" spans="1:14" x14ac:dyDescent="0.2">
      <c r="C292" s="103"/>
      <c r="D292" s="104" t="s">
        <v>38</v>
      </c>
      <c r="E292" s="23">
        <f>I20</f>
        <v>1.0415000000000001</v>
      </c>
    </row>
    <row r="293" spans="1:14" x14ac:dyDescent="0.2">
      <c r="C293" s="103"/>
      <c r="D293" s="104" t="s">
        <v>39</v>
      </c>
      <c r="E293" s="23">
        <f>J20</f>
        <v>1.0415000000000001</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Unmetered Scattered Load</v>
      </c>
      <c r="D298" s="114" t="s">
        <v>49</v>
      </c>
      <c r="E298" s="25"/>
      <c r="F298" s="26">
        <f>'WRZ BI (2030)'!I298</f>
        <v>14.25</v>
      </c>
      <c r="G298" s="115">
        <v>1</v>
      </c>
      <c r="H298" s="116">
        <f>G298*F298</f>
        <v>14.25</v>
      </c>
      <c r="I298" s="29">
        <v>15.69</v>
      </c>
      <c r="J298" s="117">
        <v>1</v>
      </c>
      <c r="K298" s="118">
        <f>J298*I298</f>
        <v>15.69</v>
      </c>
      <c r="L298" s="119">
        <f>K298-H298</f>
        <v>1.4399999999999995</v>
      </c>
      <c r="M298" s="120">
        <f>IF(ISERROR(L298/H298), "", L298/H298)</f>
        <v>0.10105263157894734</v>
      </c>
    </row>
    <row r="299" spans="1:14" x14ac:dyDescent="0.2">
      <c r="A299" s="103" t="str">
        <f t="shared" ref="A299:A341" si="34">A298</f>
        <v>Unmetered Scattered Load</v>
      </c>
      <c r="D299" s="114" t="s">
        <v>50</v>
      </c>
      <c r="E299" s="25"/>
      <c r="F299" s="36">
        <f>'WRZ BI (2030)'!I299</f>
        <v>3.8899999999999997E-2</v>
      </c>
      <c r="G299" s="115">
        <f>IF($E291&gt;0, $E291, $E290)</f>
        <v>450</v>
      </c>
      <c r="H299" s="116">
        <f>G299*F299</f>
        <v>17.504999999999999</v>
      </c>
      <c r="I299" s="201">
        <v>4.2799999999999998E-2</v>
      </c>
      <c r="J299" s="117">
        <f>IF($E291&gt;0, $E291, $E290)</f>
        <v>450</v>
      </c>
      <c r="K299" s="118">
        <f>J299*I299</f>
        <v>19.259999999999998</v>
      </c>
      <c r="L299" s="119">
        <f>K299-H299</f>
        <v>1.754999999999999</v>
      </c>
      <c r="M299" s="120">
        <f>IF(ISERROR(L299/H299), "", L299/H299)</f>
        <v>0.10025706940874031</v>
      </c>
    </row>
    <row r="300" spans="1:14" ht="13.15" hidden="1" customHeight="1" x14ac:dyDescent="0.2">
      <c r="A300" s="103" t="str">
        <f t="shared" si="34"/>
        <v>Unmetered Scattered Load</v>
      </c>
      <c r="D300" s="114" t="s">
        <v>51</v>
      </c>
      <c r="E300" s="25"/>
      <c r="F300" s="34"/>
      <c r="G300" s="115">
        <f>IF($E291&gt;0, $E291, $E290)</f>
        <v>450</v>
      </c>
      <c r="H300" s="116">
        <v>0</v>
      </c>
      <c r="I300" s="35"/>
      <c r="J300" s="117">
        <f>IF($E291&gt;0, $E291, $E290)</f>
        <v>450</v>
      </c>
      <c r="K300" s="118">
        <v>0</v>
      </c>
      <c r="L300" s="119"/>
      <c r="M300" s="120"/>
    </row>
    <row r="301" spans="1:14" ht="13.15" hidden="1" customHeight="1" x14ac:dyDescent="0.2">
      <c r="A301" s="103" t="str">
        <f t="shared" si="34"/>
        <v>Unmetered Scattered Load</v>
      </c>
      <c r="D301" s="114" t="s">
        <v>52</v>
      </c>
      <c r="E301" s="25"/>
      <c r="F301" s="34"/>
      <c r="G301" s="115">
        <f>IF($E291&gt;0, $E291, $E290)</f>
        <v>450</v>
      </c>
      <c r="H301" s="116">
        <v>0</v>
      </c>
      <c r="I301" s="35"/>
      <c r="J301" s="121">
        <f>IF($E291&gt;0, $E291, $E290)</f>
        <v>450</v>
      </c>
      <c r="K301" s="118">
        <v>0</v>
      </c>
      <c r="L301" s="119">
        <f t="shared" ref="L301:L319" si="35">K301-H301</f>
        <v>0</v>
      </c>
      <c r="M301" s="120" t="str">
        <f>IF(ISERROR(L301/H301), "", L301/H301)</f>
        <v/>
      </c>
    </row>
    <row r="302" spans="1:14" x14ac:dyDescent="0.2">
      <c r="A302" s="103" t="str">
        <f t="shared" si="34"/>
        <v>Unmetered Scattered Load</v>
      </c>
      <c r="D302" s="114" t="s">
        <v>53</v>
      </c>
      <c r="E302" s="25"/>
      <c r="F302" s="26">
        <f>'WRZ BI (2030)'!F302</f>
        <v>0</v>
      </c>
      <c r="G302" s="115">
        <v>1</v>
      </c>
      <c r="H302" s="116">
        <f>G302*F302</f>
        <v>0</v>
      </c>
      <c r="I302" s="29">
        <v>0</v>
      </c>
      <c r="J302" s="117">
        <v>1</v>
      </c>
      <c r="K302" s="118">
        <f>J302*I302</f>
        <v>0</v>
      </c>
      <c r="L302" s="119">
        <f t="shared" si="35"/>
        <v>0</v>
      </c>
      <c r="M302" s="120" t="str">
        <f>IF(ISERROR(L302/H302), "", L302/H302)</f>
        <v/>
      </c>
    </row>
    <row r="303" spans="1:14" x14ac:dyDescent="0.2">
      <c r="A303" s="103" t="str">
        <f t="shared" si="34"/>
        <v>Unmetered Scattered Load</v>
      </c>
      <c r="D303" s="114" t="s">
        <v>54</v>
      </c>
      <c r="E303" s="25"/>
      <c r="F303" s="36">
        <f>'WRZ BI (2030)'!I303</f>
        <v>2.6446490107334816E-3</v>
      </c>
      <c r="G303" s="115">
        <f>IF($E291&gt;0, $E291, $E290)</f>
        <v>450</v>
      </c>
      <c r="H303" s="116">
        <f>G303*F303</f>
        <v>1.1900920548300666</v>
      </c>
      <c r="I303" s="201">
        <v>2.6446490107334816E-3</v>
      </c>
      <c r="J303" s="117">
        <f>IF($E291&gt;0, $E291, $E290)</f>
        <v>450</v>
      </c>
      <c r="K303" s="118">
        <f>J303*I303</f>
        <v>1.1900920548300666</v>
      </c>
      <c r="L303" s="119">
        <f t="shared" si="35"/>
        <v>0</v>
      </c>
      <c r="M303" s="120">
        <f>IF(ISERROR(L303/H303), "", L303/H303)</f>
        <v>0</v>
      </c>
    </row>
    <row r="304" spans="1:14" ht="25.5" x14ac:dyDescent="0.2">
      <c r="A304" s="103" t="str">
        <f t="shared" si="34"/>
        <v>Unmetered Scattered Load</v>
      </c>
      <c r="B304" s="103" t="s">
        <v>55</v>
      </c>
      <c r="C304" s="24">
        <f>B20</f>
        <v>4</v>
      </c>
      <c r="D304" s="46" t="s">
        <v>56</v>
      </c>
      <c r="E304" s="47"/>
      <c r="F304" s="48"/>
      <c r="G304" s="49"/>
      <c r="H304" s="50">
        <f>SUM(H298:H303)</f>
        <v>32.945092054830063</v>
      </c>
      <c r="I304" s="51"/>
      <c r="J304" s="52"/>
      <c r="K304" s="50">
        <f>SUM(K298:K303)</f>
        <v>36.140092054830063</v>
      </c>
      <c r="L304" s="41">
        <f>K304-H304</f>
        <v>3.1950000000000003</v>
      </c>
      <c r="M304" s="42">
        <f>IF((H304)=0,"",(L304/H304))</f>
        <v>9.6979543862940373E-2</v>
      </c>
    </row>
    <row r="305" spans="1:14" x14ac:dyDescent="0.2">
      <c r="A305" s="103" t="str">
        <f t="shared" si="34"/>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36">G305*F305</f>
        <v>2.3814360000000092</v>
      </c>
      <c r="I305" s="35">
        <f>IF((E290*12&gt;=150000), 0, IF(E289="RPP",(I321*OffPeakPer+I322*MidPeakPer+I323*OnPeakPer),IF(E289="Non-RPP (Retailer)",I324,I325)))</f>
        <v>0.12752000000000002</v>
      </c>
      <c r="J305" s="44">
        <f>IF(I305=0, 0, E290*E293-E290)</f>
        <v>18.675000000000068</v>
      </c>
      <c r="K305" s="31">
        <f t="shared" ref="K305:K312" si="37">J305*I305</f>
        <v>2.3814360000000092</v>
      </c>
      <c r="L305" s="119">
        <f t="shared" si="35"/>
        <v>0</v>
      </c>
      <c r="M305" s="120">
        <f t="shared" ref="M305:M312" si="38">IF(ISERROR(L305/H305), "", L305/H305)</f>
        <v>0</v>
      </c>
    </row>
    <row r="306" spans="1:14" ht="25.5" x14ac:dyDescent="0.2">
      <c r="A306" s="103" t="str">
        <f t="shared" si="34"/>
        <v>Unmetered Scattered Load</v>
      </c>
      <c r="D306" s="123" t="s">
        <v>58</v>
      </c>
      <c r="E306" s="25"/>
      <c r="F306" s="36">
        <f>'WRZ BI (2030)'!I306</f>
        <v>0</v>
      </c>
      <c r="G306" s="55">
        <f>IF($E291&gt;0, $E291, $E290)</f>
        <v>450</v>
      </c>
      <c r="H306" s="116">
        <f t="shared" si="36"/>
        <v>0</v>
      </c>
      <c r="I306" s="201">
        <v>0</v>
      </c>
      <c r="J306" s="56">
        <f>IF($E291&gt;0, $E291, $E290)</f>
        <v>450</v>
      </c>
      <c r="K306" s="118">
        <f t="shared" si="37"/>
        <v>0</v>
      </c>
      <c r="L306" s="119">
        <f t="shared" si="35"/>
        <v>0</v>
      </c>
      <c r="M306" s="120" t="str">
        <f t="shared" si="38"/>
        <v/>
      </c>
    </row>
    <row r="307" spans="1:14" x14ac:dyDescent="0.2">
      <c r="A307" s="103" t="str">
        <f t="shared" si="34"/>
        <v>Unmetered Scattered Load</v>
      </c>
      <c r="D307" s="123" t="s">
        <v>59</v>
      </c>
      <c r="E307" s="25"/>
      <c r="F307" s="36">
        <f>'WRZ BI (2030)'!I307</f>
        <v>0</v>
      </c>
      <c r="G307" s="55">
        <f>IF($E291&gt;0, $E291, $E290)</f>
        <v>450</v>
      </c>
      <c r="H307" s="116">
        <f t="shared" si="36"/>
        <v>0</v>
      </c>
      <c r="I307" s="201">
        <v>0</v>
      </c>
      <c r="J307" s="56">
        <f>IF($E291&gt;0, $E291, $E290)</f>
        <v>450</v>
      </c>
      <c r="K307" s="118">
        <f t="shared" si="37"/>
        <v>0</v>
      </c>
      <c r="L307" s="119">
        <f t="shared" si="35"/>
        <v>0</v>
      </c>
      <c r="M307" s="120" t="str">
        <f t="shared" si="38"/>
        <v/>
      </c>
    </row>
    <row r="308" spans="1:14" x14ac:dyDescent="0.2">
      <c r="A308" s="103" t="str">
        <f t="shared" si="34"/>
        <v>Unmetered Scattered Load</v>
      </c>
      <c r="D308" s="123" t="s">
        <v>60</v>
      </c>
      <c r="E308" s="25"/>
      <c r="F308" s="36">
        <f>'WRZ BI (2030)'!I308</f>
        <v>0</v>
      </c>
      <c r="G308" s="55">
        <f>E290</f>
        <v>450</v>
      </c>
      <c r="H308" s="116">
        <f t="shared" si="36"/>
        <v>0</v>
      </c>
      <c r="I308" s="201">
        <v>0</v>
      </c>
      <c r="J308" s="56">
        <f>E290</f>
        <v>450</v>
      </c>
      <c r="K308" s="118">
        <f t="shared" si="37"/>
        <v>0</v>
      </c>
      <c r="L308" s="119">
        <f t="shared" si="35"/>
        <v>0</v>
      </c>
      <c r="M308" s="120" t="str">
        <f t="shared" si="38"/>
        <v/>
      </c>
    </row>
    <row r="309" spans="1:14" x14ac:dyDescent="0.2">
      <c r="A309" s="103" t="str">
        <f t="shared" si="34"/>
        <v>Unmetered Scattered Load</v>
      </c>
      <c r="D309" s="114" t="s">
        <v>61</v>
      </c>
      <c r="E309" s="25"/>
      <c r="F309" s="36">
        <f>'WRZ BI (2030)'!I309</f>
        <v>1.5797786760733971E-3</v>
      </c>
      <c r="G309" s="55">
        <f>IF($E291&gt;0, $E291, $E290)</f>
        <v>450</v>
      </c>
      <c r="H309" s="116">
        <f t="shared" si="36"/>
        <v>0.71090040423302869</v>
      </c>
      <c r="I309" s="201">
        <v>1.6519976822576903E-3</v>
      </c>
      <c r="J309" s="56">
        <f>IF($E291&gt;0, $E291, $E290)</f>
        <v>450</v>
      </c>
      <c r="K309" s="118">
        <f t="shared" si="37"/>
        <v>0.7433989570159607</v>
      </c>
      <c r="L309" s="119">
        <f t="shared" si="35"/>
        <v>3.2498552782932011E-2</v>
      </c>
      <c r="M309" s="120">
        <f t="shared" si="38"/>
        <v>4.5714635396773791E-2</v>
      </c>
    </row>
    <row r="310" spans="1:14" ht="25.5" x14ac:dyDescent="0.2">
      <c r="A310" s="103" t="str">
        <f t="shared" si="34"/>
        <v>Unmetered Scattered Load</v>
      </c>
      <c r="D310" s="123" t="s">
        <v>62</v>
      </c>
      <c r="E310" s="25"/>
      <c r="F310" s="36">
        <f>'WRZ BI (2030)'!I310</f>
        <v>0</v>
      </c>
      <c r="G310" s="115">
        <v>1</v>
      </c>
      <c r="H310" s="116">
        <f t="shared" si="36"/>
        <v>0</v>
      </c>
      <c r="I310" s="29">
        <v>0</v>
      </c>
      <c r="J310" s="121">
        <v>1</v>
      </c>
      <c r="K310" s="118">
        <f t="shared" si="37"/>
        <v>0</v>
      </c>
      <c r="L310" s="119">
        <f t="shared" si="35"/>
        <v>0</v>
      </c>
      <c r="M310" s="120" t="str">
        <f t="shared" si="38"/>
        <v/>
      </c>
    </row>
    <row r="311" spans="1:14" x14ac:dyDescent="0.2">
      <c r="A311" s="103" t="str">
        <f t="shared" si="34"/>
        <v>Unmetered Scattered Load</v>
      </c>
      <c r="D311" s="114" t="s">
        <v>63</v>
      </c>
      <c r="E311" s="25"/>
      <c r="F311" s="36">
        <f>'WRZ BI (2030)'!I311</f>
        <v>0</v>
      </c>
      <c r="G311" s="115">
        <v>1</v>
      </c>
      <c r="H311" s="116">
        <f t="shared" si="36"/>
        <v>0</v>
      </c>
      <c r="I311" s="29">
        <v>0</v>
      </c>
      <c r="J311" s="121">
        <v>1</v>
      </c>
      <c r="K311" s="118">
        <f t="shared" si="37"/>
        <v>0</v>
      </c>
      <c r="L311" s="119">
        <f t="shared" si="35"/>
        <v>0</v>
      </c>
      <c r="M311" s="120" t="str">
        <f t="shared" si="38"/>
        <v/>
      </c>
    </row>
    <row r="312" spans="1:14" x14ac:dyDescent="0.2">
      <c r="A312" s="103" t="str">
        <f t="shared" si="34"/>
        <v>Unmetered Scattered Load</v>
      </c>
      <c r="D312" s="114" t="s">
        <v>64</v>
      </c>
      <c r="E312" s="25"/>
      <c r="F312" s="36">
        <f>'WRZ BI (2030)'!I312</f>
        <v>-9.2627036607196623E-5</v>
      </c>
      <c r="G312" s="55">
        <f>IF($E291&gt;0, $E291, $E290)</f>
        <v>450</v>
      </c>
      <c r="H312" s="116">
        <f t="shared" si="36"/>
        <v>-4.1682166473238483E-2</v>
      </c>
      <c r="I312" s="201">
        <v>-9.2627036607196623E-5</v>
      </c>
      <c r="J312" s="56">
        <f>IF($E291&gt;0, $E291, $E290)</f>
        <v>450</v>
      </c>
      <c r="K312" s="118">
        <f t="shared" si="37"/>
        <v>-4.1682166473238483E-2</v>
      </c>
      <c r="L312" s="119">
        <f t="shared" si="35"/>
        <v>0</v>
      </c>
      <c r="M312" s="120">
        <f t="shared" si="38"/>
        <v>0</v>
      </c>
    </row>
    <row r="313" spans="1:14" ht="25.5" x14ac:dyDescent="0.2">
      <c r="A313" s="103" t="str">
        <f t="shared" si="34"/>
        <v>Unmetered Scattered Load</v>
      </c>
      <c r="B313" s="103" t="s">
        <v>65</v>
      </c>
      <c r="C313" s="24">
        <f>B20</f>
        <v>4</v>
      </c>
      <c r="D313" s="46" t="s">
        <v>66</v>
      </c>
      <c r="E313" s="47"/>
      <c r="F313" s="48"/>
      <c r="G313" s="49"/>
      <c r="H313" s="50">
        <f>SUM(H304:H312)</f>
        <v>35.995746292589864</v>
      </c>
      <c r="I313" s="51"/>
      <c r="J313" s="52"/>
      <c r="K313" s="50">
        <f>SUM(K304:K312)</f>
        <v>39.223244845372797</v>
      </c>
      <c r="L313" s="41">
        <f>K313-H313</f>
        <v>3.227498552782933</v>
      </c>
      <c r="M313" s="42">
        <f>IF((H313)=0,"",(L313/H313))</f>
        <v>8.966333206563773E-2</v>
      </c>
    </row>
    <row r="314" spans="1:14" x14ac:dyDescent="0.2">
      <c r="A314" s="103" t="str">
        <f t="shared" si="34"/>
        <v>Unmetered Scattered Load</v>
      </c>
      <c r="D314" s="126" t="s">
        <v>67</v>
      </c>
      <c r="E314" s="25"/>
      <c r="F314" s="36">
        <f>'WRZ BI (2030)'!I314</f>
        <v>1.34E-2</v>
      </c>
      <c r="G314" s="43">
        <f>IF($E291&gt;0, $E291, $E290*$E292)</f>
        <v>468.67500000000007</v>
      </c>
      <c r="H314" s="116">
        <f>G314*F314</f>
        <v>6.2802450000000007</v>
      </c>
      <c r="I314" s="201">
        <v>1.41E-2</v>
      </c>
      <c r="J314" s="44">
        <f>IF($E291&gt;0, $E291, $E290*$E293)</f>
        <v>468.67500000000007</v>
      </c>
      <c r="K314" s="118">
        <f>J314*I314</f>
        <v>6.608317500000001</v>
      </c>
      <c r="L314" s="119">
        <f t="shared" si="35"/>
        <v>0.32807250000000021</v>
      </c>
      <c r="M314" s="120">
        <f>IF(ISERROR(L314/H314), "", L314/H314)</f>
        <v>5.223880597014928E-2</v>
      </c>
      <c r="N314" s="127"/>
    </row>
    <row r="315" spans="1:14" ht="25.5" x14ac:dyDescent="0.2">
      <c r="A315" s="103" t="str">
        <f t="shared" si="34"/>
        <v>Unmetered Scattered Load</v>
      </c>
      <c r="D315" s="128" t="s">
        <v>68</v>
      </c>
      <c r="E315" s="25"/>
      <c r="F315" s="36">
        <f>'WRZ BI (2030)'!I315</f>
        <v>9.9000000000000008E-3</v>
      </c>
      <c r="G315" s="43">
        <f>IF($E291&gt;0, $E291, $E290*$E292)</f>
        <v>468.67500000000007</v>
      </c>
      <c r="H315" s="116">
        <f>G315*F315</f>
        <v>4.6398825000000015</v>
      </c>
      <c r="I315" s="201">
        <v>1.0500000000000001E-2</v>
      </c>
      <c r="J315" s="44">
        <f>IF($E291&gt;0, $E291, $E290*$E293)</f>
        <v>468.67500000000007</v>
      </c>
      <c r="K315" s="118">
        <f>J315*I315</f>
        <v>4.9210875000000014</v>
      </c>
      <c r="L315" s="119">
        <f t="shared" si="35"/>
        <v>0.28120499999999993</v>
      </c>
      <c r="M315" s="120">
        <f>IF(ISERROR(L315/H315), "", L315/H315)</f>
        <v>6.0606060606060573E-2</v>
      </c>
      <c r="N315" s="127"/>
    </row>
    <row r="316" spans="1:14" ht="25.5" x14ac:dyDescent="0.2">
      <c r="A316" s="103" t="str">
        <f t="shared" si="34"/>
        <v>Unmetered Scattered Load</v>
      </c>
      <c r="B316" s="103" t="s">
        <v>69</v>
      </c>
      <c r="C316" s="24">
        <f>B20</f>
        <v>4</v>
      </c>
      <c r="D316" s="46" t="s">
        <v>70</v>
      </c>
      <c r="E316" s="47"/>
      <c r="F316" s="48"/>
      <c r="G316" s="49"/>
      <c r="H316" s="50">
        <f>SUM(H313:H315)</f>
        <v>46.915873792589863</v>
      </c>
      <c r="I316" s="51"/>
      <c r="J316" s="52"/>
      <c r="K316" s="50">
        <f>SUM(K313:K315)</f>
        <v>50.752649845372794</v>
      </c>
      <c r="L316" s="41">
        <f>K316-H316</f>
        <v>3.8367760527829304</v>
      </c>
      <c r="M316" s="42">
        <f>IF((H316)=0,"",(L316/H316))</f>
        <v>8.1779912482178488E-2</v>
      </c>
    </row>
    <row r="317" spans="1:14" ht="25.5" x14ac:dyDescent="0.2">
      <c r="A317" s="103" t="str">
        <f t="shared" si="34"/>
        <v>Unmetered Scattered Load</v>
      </c>
      <c r="D317" s="129" t="s">
        <v>71</v>
      </c>
      <c r="E317" s="25"/>
      <c r="F317" s="34">
        <v>4.7000000000000002E-3</v>
      </c>
      <c r="G317" s="43">
        <f>E290*E292</f>
        <v>468.67500000000007</v>
      </c>
      <c r="H317" s="53">
        <f>G317*F317</f>
        <v>2.2027725000000005</v>
      </c>
      <c r="I317" s="35">
        <v>4.7000000000000002E-3</v>
      </c>
      <c r="J317" s="44">
        <f>E290*E293</f>
        <v>468.67500000000007</v>
      </c>
      <c r="K317" s="31">
        <f>J317*I317</f>
        <v>2.2027725000000005</v>
      </c>
      <c r="L317" s="119">
        <f t="shared" si="35"/>
        <v>0</v>
      </c>
      <c r="M317" s="120">
        <f>IF(ISERROR(L317/H317), "", L317/H317)</f>
        <v>0</v>
      </c>
    </row>
    <row r="318" spans="1:14" ht="25.5" x14ac:dyDescent="0.2">
      <c r="A318" s="103" t="str">
        <f t="shared" si="34"/>
        <v>Unmetered Scattered Load</v>
      </c>
      <c r="D318" s="129" t="s">
        <v>72</v>
      </c>
      <c r="E318" s="25"/>
      <c r="F318" s="34">
        <v>5.9999999999999995E-4</v>
      </c>
      <c r="G318" s="43">
        <f>E290*E292</f>
        <v>468.67500000000007</v>
      </c>
      <c r="H318" s="53">
        <f>G318*F318</f>
        <v>0.28120500000000004</v>
      </c>
      <c r="I318" s="35">
        <v>5.9999999999999995E-4</v>
      </c>
      <c r="J318" s="44">
        <f>E290*E293</f>
        <v>468.67500000000007</v>
      </c>
      <c r="K318" s="31">
        <f>J318*I318</f>
        <v>0.28120500000000004</v>
      </c>
      <c r="L318" s="119">
        <f t="shared" si="35"/>
        <v>0</v>
      </c>
      <c r="M318" s="120">
        <f>IF(ISERROR(L318/H318), "", L318/H318)</f>
        <v>0</v>
      </c>
    </row>
    <row r="319" spans="1:14" x14ac:dyDescent="0.2">
      <c r="A319" s="103" t="str">
        <f t="shared" si="34"/>
        <v>Unmetered Scattered Load</v>
      </c>
      <c r="D319" s="25" t="s">
        <v>73</v>
      </c>
      <c r="E319" s="25"/>
      <c r="F319" s="54">
        <v>0.25</v>
      </c>
      <c r="G319" s="115">
        <v>1</v>
      </c>
      <c r="H319" s="130">
        <f>G319*F319</f>
        <v>0.25</v>
      </c>
      <c r="I319" s="45">
        <v>0.25</v>
      </c>
      <c r="J319" s="117">
        <v>1</v>
      </c>
      <c r="K319" s="118">
        <f>J319*I319</f>
        <v>0.25</v>
      </c>
      <c r="L319" s="119">
        <f t="shared" si="35"/>
        <v>0</v>
      </c>
      <c r="M319" s="120">
        <f>IF(ISERROR(L319/H319), "", L319/H319)</f>
        <v>0</v>
      </c>
    </row>
    <row r="320" spans="1:14" ht="26.45" hidden="1" customHeight="1" x14ac:dyDescent="0.2">
      <c r="A320" s="103" t="str">
        <f t="shared" si="34"/>
        <v>Unmetered Scattered Load</v>
      </c>
      <c r="D320" s="129" t="s">
        <v>74</v>
      </c>
      <c r="E320" s="25"/>
      <c r="F320" s="34"/>
      <c r="G320" s="55"/>
      <c r="H320" s="130"/>
      <c r="I320" s="35"/>
      <c r="J320" s="56"/>
      <c r="K320" s="118"/>
      <c r="L320" s="119"/>
      <c r="M320" s="120"/>
    </row>
    <row r="321" spans="1:13" x14ac:dyDescent="0.2">
      <c r="A321" s="103" t="str">
        <f t="shared" si="34"/>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
      <c r="A322" s="103" t="str">
        <f t="shared" si="34"/>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5" thickBot="1" x14ac:dyDescent="0.25">
      <c r="A323" s="103" t="str">
        <f t="shared" si="34"/>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9" hidden="1" customHeight="1" thickBot="1" x14ac:dyDescent="0.25">
      <c r="A324" s="103" t="str">
        <f t="shared" si="34"/>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9" hidden="1" customHeight="1" thickBot="1" x14ac:dyDescent="0.25">
      <c r="A325" s="103" t="str">
        <f t="shared" si="34"/>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5" thickBot="1" x14ac:dyDescent="0.25">
      <c r="A326" s="103" t="str">
        <f t="shared" si="34"/>
        <v>Unmetered Scattered Load</v>
      </c>
      <c r="D326" s="58"/>
      <c r="E326" s="59"/>
      <c r="F326" s="60"/>
      <c r="G326" s="61"/>
      <c r="H326" s="62"/>
      <c r="I326" s="60"/>
      <c r="J326" s="63"/>
      <c r="K326" s="62"/>
      <c r="L326" s="64"/>
      <c r="M326" s="65"/>
    </row>
    <row r="327" spans="1:13" x14ac:dyDescent="0.2">
      <c r="A327" s="103" t="str">
        <f t="shared" si="34"/>
        <v>Unmetered Scattered Load</v>
      </c>
      <c r="B327" s="103" t="s">
        <v>12</v>
      </c>
      <c r="D327" s="135" t="s">
        <v>81</v>
      </c>
      <c r="E327" s="25"/>
      <c r="F327" s="136"/>
      <c r="G327" s="137"/>
      <c r="H327" s="138">
        <f>SUM(H317:H323,H316)</f>
        <v>107.03385129258987</v>
      </c>
      <c r="I327" s="139"/>
      <c r="J327" s="139"/>
      <c r="K327" s="138">
        <f>SUM(K317:K323,K316)</f>
        <v>110.87062734537281</v>
      </c>
      <c r="L327" s="140">
        <f>K327-H327</f>
        <v>3.8367760527829375</v>
      </c>
      <c r="M327" s="141">
        <f>IF((H327)=0,"",(L327/H327))</f>
        <v>3.5846379500020509E-2</v>
      </c>
    </row>
    <row r="328" spans="1:13" x14ac:dyDescent="0.2">
      <c r="A328" s="103" t="str">
        <f t="shared" si="34"/>
        <v>Unmetered Scattered Load</v>
      </c>
      <c r="B328" s="103" t="s">
        <v>12</v>
      </c>
      <c r="D328" s="142" t="s">
        <v>82</v>
      </c>
      <c r="E328" s="25"/>
      <c r="F328" s="136">
        <v>0.13</v>
      </c>
      <c r="G328" s="143"/>
      <c r="H328" s="144">
        <f>H327*F328</f>
        <v>13.914400668036684</v>
      </c>
      <c r="I328" s="145">
        <v>0.13</v>
      </c>
      <c r="J328" s="115"/>
      <c r="K328" s="144">
        <f>K327*I328</f>
        <v>14.413181554898467</v>
      </c>
      <c r="L328" s="119">
        <f>K328-H328</f>
        <v>0.49878088686178224</v>
      </c>
      <c r="M328" s="146">
        <f>IF((H328)=0,"",(L328/H328))</f>
        <v>3.5846379500020537E-2</v>
      </c>
    </row>
    <row r="329" spans="1:13" ht="15" x14ac:dyDescent="0.25">
      <c r="A329" s="103" t="str">
        <f t="shared" si="34"/>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-25.152955053758618</v>
      </c>
      <c r="I329" s="148">
        <v>0.23499999999999999</v>
      </c>
      <c r="J329" s="115"/>
      <c r="K329" s="144">
        <f>IF(OR(ISNUMBER(SEARCH("[DGEN]", E288))=TRUE, ISNUMBER(SEARCH("STREET LIGHT", E288))=TRUE), 0, IF(AND(E290=0, E291=0),0, IF(AND(E291=0, E290*12&gt;250000), 0, IF(AND(E290=0, E291&gt;=50), 0, IF(E290*12&lt;=250000, I329*K327*-1, IF(E291&lt;50, I329*K327*-1, 0))))))</f>
        <v>-26.054597426162609</v>
      </c>
      <c r="L329" s="119">
        <f>K329-H329</f>
        <v>-0.90164237240399103</v>
      </c>
      <c r="M329" s="146"/>
    </row>
    <row r="330" spans="1:13" ht="13.5" thickBot="1" x14ac:dyDescent="0.25">
      <c r="A330" s="103" t="str">
        <f t="shared" si="34"/>
        <v>Unmetered Scattered Load</v>
      </c>
      <c r="B330" s="103" t="s">
        <v>84</v>
      </c>
      <c r="C330" s="24">
        <f>B20</f>
        <v>4</v>
      </c>
      <c r="D330" s="226" t="s">
        <v>85</v>
      </c>
      <c r="E330" s="226"/>
      <c r="F330" s="77"/>
      <c r="G330" s="78"/>
      <c r="H330" s="79">
        <f>H327+H328+H329</f>
        <v>95.795296906867932</v>
      </c>
      <c r="I330" s="80"/>
      <c r="J330" s="80"/>
      <c r="K330" s="81">
        <f>K327+K328+K329</f>
        <v>99.229211474108666</v>
      </c>
      <c r="L330" s="82">
        <f>K330-H330</f>
        <v>3.4339145672407341</v>
      </c>
      <c r="M330" s="83">
        <f>IF((H330)=0,"",(L330/H330))</f>
        <v>3.5846379500020564E-2</v>
      </c>
    </row>
    <row r="331" spans="1:13" ht="13.5" thickBot="1" x14ac:dyDescent="0.25">
      <c r="A331" s="103" t="str">
        <f t="shared" si="34"/>
        <v>Unmetered Scattered Load</v>
      </c>
      <c r="B331" s="103" t="s">
        <v>12</v>
      </c>
      <c r="D331" s="58"/>
      <c r="E331" s="59"/>
      <c r="F331" s="60"/>
      <c r="G331" s="61"/>
      <c r="H331" s="62"/>
      <c r="I331" s="60"/>
      <c r="J331" s="63"/>
      <c r="K331" s="62"/>
      <c r="L331" s="64"/>
      <c r="M331" s="65"/>
    </row>
    <row r="332" spans="1:13" hidden="1" x14ac:dyDescent="0.2">
      <c r="A332" s="103" t="str">
        <f t="shared" si="34"/>
        <v>Unmetered Scattered Load</v>
      </c>
      <c r="B332" s="103" t="s">
        <v>78</v>
      </c>
      <c r="D332" s="135" t="s">
        <v>86</v>
      </c>
      <c r="E332" s="25"/>
      <c r="F332" s="136"/>
      <c r="G332" s="137"/>
      <c r="H332" s="138">
        <f>SUM(H324,H317:H320,H316)</f>
        <v>100.53585129258987</v>
      </c>
      <c r="I332" s="139"/>
      <c r="J332" s="139"/>
      <c r="K332" s="138">
        <f>SUM(K324,K317:K320,K316)</f>
        <v>104.37262734537279</v>
      </c>
      <c r="L332" s="140">
        <f>K332-H332</f>
        <v>3.8367760527829233</v>
      </c>
      <c r="M332" s="141">
        <f>IF((H332)=0,"",(L332/H332))</f>
        <v>3.8163262194067862E-2</v>
      </c>
    </row>
    <row r="333" spans="1:13" hidden="1" x14ac:dyDescent="0.2">
      <c r="A333" s="103" t="str">
        <f t="shared" si="34"/>
        <v>Unmetered Scattered Load</v>
      </c>
      <c r="B333" s="103" t="s">
        <v>78</v>
      </c>
      <c r="D333" s="142" t="s">
        <v>82</v>
      </c>
      <c r="E333" s="25"/>
      <c r="F333" s="136">
        <v>0.13</v>
      </c>
      <c r="G333" s="137"/>
      <c r="H333" s="144">
        <f>H332*F333</f>
        <v>13.069660668036683</v>
      </c>
      <c r="I333" s="136">
        <v>0.13</v>
      </c>
      <c r="J333" s="145"/>
      <c r="K333" s="144">
        <f>K332*I333</f>
        <v>13.568441554898463</v>
      </c>
      <c r="L333" s="119">
        <f>K333-H333</f>
        <v>0.49878088686178046</v>
      </c>
      <c r="M333" s="146">
        <f>IF((H333)=0,"",(L333/H333))</f>
        <v>3.816326219406789E-2</v>
      </c>
    </row>
    <row r="334" spans="1:13" ht="15" hidden="1" x14ac:dyDescent="0.25">
      <c r="A334" s="103" t="str">
        <f t="shared" si="34"/>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-23.625925053758618</v>
      </c>
      <c r="I334" s="148">
        <v>0.23499999999999999</v>
      </c>
      <c r="J334" s="145"/>
      <c r="K334" s="144">
        <f>IF(OR(ISNUMBER(SEARCH("[DGEN]", E288))=TRUE, ISNUMBER(SEARCH("STREET LIGHT", E288))=TRUE), 0, IF(AND(E290=0, E291=0),0, IF(AND(E291=0, E290*12&gt;250000), 0, IF(AND(E290=0, E291&gt;=50), 0, IF(E290*12&lt;=250000, I334*K332*-1, IF(E291&lt;50, I334*K332*-1, 0))))))</f>
        <v>-24.527567426162605</v>
      </c>
      <c r="L334" s="119"/>
      <c r="M334" s="146"/>
    </row>
    <row r="335" spans="1:13" hidden="1" x14ac:dyDescent="0.2">
      <c r="A335" s="103" t="str">
        <f t="shared" si="34"/>
        <v>Unmetered Scattered Load</v>
      </c>
      <c r="B335" s="103" t="s">
        <v>87</v>
      </c>
      <c r="D335" s="234" t="s">
        <v>86</v>
      </c>
      <c r="E335" s="234"/>
      <c r="F335" s="149"/>
      <c r="G335" s="143"/>
      <c r="H335" s="138">
        <f>SUM(H332,H333)</f>
        <v>113.60551196062656</v>
      </c>
      <c r="I335" s="150"/>
      <c r="J335" s="150"/>
      <c r="K335" s="138">
        <f>SUM(K332,K333)</f>
        <v>117.94106890027126</v>
      </c>
      <c r="L335" s="140">
        <f>K335-H335</f>
        <v>4.3355569396447038</v>
      </c>
      <c r="M335" s="141">
        <f>IF((H335)=0,"",(L335/H335))</f>
        <v>3.8163262194067862E-2</v>
      </c>
    </row>
    <row r="336" spans="1:13" ht="13.5" hidden="1" thickBot="1" x14ac:dyDescent="0.25">
      <c r="A336" s="103" t="str">
        <f t="shared" si="34"/>
        <v>Unmetered Scattered Load</v>
      </c>
      <c r="B336" s="103" t="s">
        <v>78</v>
      </c>
      <c r="D336" s="131"/>
      <c r="E336" s="132"/>
      <c r="F336" s="151"/>
      <c r="G336" s="152"/>
      <c r="H336" s="153"/>
      <c r="I336" s="151"/>
      <c r="J336" s="133"/>
      <c r="K336" s="153"/>
      <c r="L336" s="154"/>
      <c r="M336" s="134"/>
    </row>
    <row r="337" spans="1:14" hidden="1" x14ac:dyDescent="0.2">
      <c r="A337" s="103" t="str">
        <f t="shared" si="34"/>
        <v>Unmetered Scattered Load</v>
      </c>
      <c r="B337" s="103" t="s">
        <v>17</v>
      </c>
      <c r="D337" s="135" t="s">
        <v>88</v>
      </c>
      <c r="E337" s="25"/>
      <c r="F337" s="136"/>
      <c r="G337" s="137"/>
      <c r="H337" s="138">
        <f>SUM(H325,H317:H320,H316)</f>
        <v>100.53585129258987</v>
      </c>
      <c r="I337" s="139"/>
      <c r="J337" s="139"/>
      <c r="K337" s="138">
        <f>SUM(K325,K317:K320,K316)</f>
        <v>104.37262734537279</v>
      </c>
      <c r="L337" s="140">
        <f>K337-H337</f>
        <v>3.8367760527829233</v>
      </c>
      <c r="M337" s="141">
        <f>IF((H337)=0,"",(L337/H337))</f>
        <v>3.8163262194067862E-2</v>
      </c>
    </row>
    <row r="338" spans="1:14" hidden="1" x14ac:dyDescent="0.2">
      <c r="A338" s="103" t="str">
        <f t="shared" si="34"/>
        <v>Unmetered Scattered Load</v>
      </c>
      <c r="B338" s="103" t="s">
        <v>17</v>
      </c>
      <c r="D338" s="142" t="s">
        <v>82</v>
      </c>
      <c r="E338" s="25"/>
      <c r="F338" s="136">
        <v>0.13</v>
      </c>
      <c r="G338" s="137"/>
      <c r="H338" s="144">
        <f>H337*F338</f>
        <v>13.069660668036683</v>
      </c>
      <c r="I338" s="136">
        <v>0.13</v>
      </c>
      <c r="J338" s="145"/>
      <c r="K338" s="144">
        <f>K337*I338</f>
        <v>13.568441554898463</v>
      </c>
      <c r="L338" s="119">
        <f>K338-H338</f>
        <v>0.49878088686178046</v>
      </c>
      <c r="M338" s="146">
        <f>IF((H338)=0,"",(L338/H338))</f>
        <v>3.816326219406789E-2</v>
      </c>
    </row>
    <row r="339" spans="1:14" ht="15" hidden="1" x14ac:dyDescent="0.25">
      <c r="A339" s="103" t="str">
        <f t="shared" si="34"/>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-23.625925053758618</v>
      </c>
      <c r="I339" s="148">
        <v>0.23499999999999999</v>
      </c>
      <c r="J339" s="145"/>
      <c r="K339" s="144">
        <f>IF(OR(ISNUMBER(SEARCH("[DGEN]", E288))=TRUE, ISNUMBER(SEARCH("STREET LIGHT", E288))=TRUE), 0, IF(AND(E290=0, E291=0),0, IF(AND(E291=0, E290*12&gt;250000), 0, IF(AND(E290=0, E291&gt;=50), 0, IF(E290*12&lt;=250000, I339*K337*-1, IF(E291&lt;50, I339*K337*-1, 0))))))</f>
        <v>-24.527567426162605</v>
      </c>
      <c r="L339" s="119"/>
      <c r="M339" s="146"/>
    </row>
    <row r="340" spans="1:14" hidden="1" x14ac:dyDescent="0.2">
      <c r="A340" s="103" t="str">
        <f t="shared" si="34"/>
        <v>Unmetered Scattered Load</v>
      </c>
      <c r="B340" s="103" t="s">
        <v>89</v>
      </c>
      <c r="D340" s="234" t="s">
        <v>88</v>
      </c>
      <c r="E340" s="234"/>
      <c r="F340" s="149"/>
      <c r="G340" s="143"/>
      <c r="H340" s="138">
        <f>SUM(H337,H338)</f>
        <v>113.60551196062656</v>
      </c>
      <c r="I340" s="150"/>
      <c r="J340" s="150"/>
      <c r="K340" s="138">
        <f>SUM(K337,K338)</f>
        <v>117.94106890027126</v>
      </c>
      <c r="L340" s="140">
        <f>K340-H340</f>
        <v>4.3355569396447038</v>
      </c>
      <c r="M340" s="141">
        <f>IF((H340)=0,"",(L340/H340))</f>
        <v>3.8163262194067862E-2</v>
      </c>
    </row>
    <row r="341" spans="1:14" ht="13.5" hidden="1" thickBot="1" x14ac:dyDescent="0.25">
      <c r="A341" s="103" t="str">
        <f t="shared" si="34"/>
        <v>Unmetered Scattered Load</v>
      </c>
      <c r="B341" s="103" t="s">
        <v>17</v>
      </c>
      <c r="D341" s="131"/>
      <c r="E341" s="132"/>
      <c r="F341" s="155"/>
      <c r="G341" s="152"/>
      <c r="H341" s="156"/>
      <c r="I341" s="155"/>
      <c r="J341" s="133"/>
      <c r="K341" s="156"/>
      <c r="L341" s="154"/>
      <c r="M341" s="157"/>
    </row>
    <row r="344" spans="1:14" x14ac:dyDescent="0.2">
      <c r="C344" s="103"/>
      <c r="D344" s="104" t="s">
        <v>34</v>
      </c>
      <c r="E344" s="235" t="str">
        <f>D21</f>
        <v>Sentinel</v>
      </c>
      <c r="F344" s="236"/>
      <c r="G344" s="236"/>
      <c r="H344" s="236"/>
      <c r="I344" s="236"/>
      <c r="J344" s="237"/>
      <c r="K344" s="103" t="str">
        <f>IF(N21="DEMAND - INTERVAL","RTSR - INTERVAL METERED","")</f>
        <v/>
      </c>
    </row>
    <row r="345" spans="1:14" x14ac:dyDescent="0.2">
      <c r="C345" s="103"/>
      <c r="D345" s="104" t="s">
        <v>35</v>
      </c>
      <c r="E345" s="238" t="str">
        <f>H21</f>
        <v>RPP</v>
      </c>
      <c r="F345" s="239"/>
      <c r="G345" s="240"/>
      <c r="H345" s="20"/>
      <c r="I345" s="20"/>
    </row>
    <row r="346" spans="1:14" ht="15.75" x14ac:dyDescent="0.2">
      <c r="C346" s="103"/>
      <c r="D346" s="104" t="s">
        <v>36</v>
      </c>
      <c r="E346" s="21">
        <f>K21</f>
        <v>60</v>
      </c>
      <c r="F346" s="105" t="s">
        <v>11</v>
      </c>
      <c r="J346" s="22"/>
      <c r="K346" s="22"/>
      <c r="L346" s="22"/>
      <c r="M346" s="22"/>
      <c r="N346" s="22"/>
    </row>
    <row r="347" spans="1:14" ht="15.75" x14ac:dyDescent="0.25">
      <c r="C347" s="103"/>
      <c r="D347" s="104" t="s">
        <v>37</v>
      </c>
      <c r="E347" s="21">
        <f>L21</f>
        <v>0.2</v>
      </c>
      <c r="F347" s="106" t="s">
        <v>16</v>
      </c>
      <c r="G347" s="107"/>
      <c r="H347" s="108"/>
      <c r="I347" s="108"/>
      <c r="J347" s="108"/>
    </row>
    <row r="348" spans="1:14" x14ac:dyDescent="0.2">
      <c r="C348" s="103"/>
      <c r="D348" s="104" t="s">
        <v>38</v>
      </c>
      <c r="E348" s="23">
        <f>I21</f>
        <v>1.0415000000000001</v>
      </c>
    </row>
    <row r="349" spans="1:14" x14ac:dyDescent="0.2">
      <c r="C349" s="103"/>
      <c r="D349" s="104" t="s">
        <v>39</v>
      </c>
      <c r="E349" s="23">
        <f>J21</f>
        <v>1.0415000000000001</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4" x14ac:dyDescent="0.2">
      <c r="C353" s="103"/>
      <c r="E353" s="221"/>
      <c r="F353" s="112" t="s">
        <v>48</v>
      </c>
      <c r="G353" s="112"/>
      <c r="H353" s="113" t="s">
        <v>48</v>
      </c>
      <c r="I353" s="112" t="s">
        <v>48</v>
      </c>
      <c r="J353" s="113"/>
      <c r="K353" s="113" t="s">
        <v>48</v>
      </c>
      <c r="L353" s="223"/>
      <c r="M353" s="225"/>
    </row>
    <row r="354" spans="1:14" x14ac:dyDescent="0.2">
      <c r="A354" s="103" t="str">
        <f>$E344</f>
        <v>Sentinel</v>
      </c>
      <c r="D354" s="114" t="s">
        <v>49</v>
      </c>
      <c r="E354" s="25"/>
      <c r="F354" s="26">
        <f>'WRZ BI (2030)'!I354</f>
        <v>10.15</v>
      </c>
      <c r="G354" s="115">
        <v>1</v>
      </c>
      <c r="H354" s="116">
        <f>G354*F354</f>
        <v>10.15</v>
      </c>
      <c r="I354" s="29">
        <v>11.07</v>
      </c>
      <c r="J354" s="117">
        <v>1</v>
      </c>
      <c r="K354" s="118">
        <f>J354*I354</f>
        <v>11.07</v>
      </c>
      <c r="L354" s="119">
        <f>K354-H354</f>
        <v>0.91999999999999993</v>
      </c>
      <c r="M354" s="120">
        <f>IF(ISERROR(L354/H354), "", L354/H354)</f>
        <v>9.0640394088669946E-2</v>
      </c>
      <c r="N354" s="158"/>
    </row>
    <row r="355" spans="1:14" x14ac:dyDescent="0.2">
      <c r="A355" s="103" t="str">
        <f t="shared" ref="A355:A397" si="39">A354</f>
        <v>Sentinel</v>
      </c>
      <c r="D355" s="114" t="s">
        <v>50</v>
      </c>
      <c r="E355" s="25"/>
      <c r="F355" s="36">
        <f>'WRZ BI (2030)'!I355</f>
        <v>29.606300000000001</v>
      </c>
      <c r="G355" s="115">
        <f>IF($E347&gt;0, $E347, $E346)</f>
        <v>0.2</v>
      </c>
      <c r="H355" s="116">
        <f>G355*F355</f>
        <v>5.9212600000000002</v>
      </c>
      <c r="I355" s="201">
        <v>32.949399999999997</v>
      </c>
      <c r="J355" s="117">
        <f>IF($E347&gt;0, $E347, $E346)</f>
        <v>0.2</v>
      </c>
      <c r="K355" s="118">
        <f>J355*I355</f>
        <v>6.58988</v>
      </c>
      <c r="L355" s="119">
        <f>K355-H355</f>
        <v>0.66861999999999977</v>
      </c>
      <c r="M355" s="120">
        <f>IF(ISERROR(L355/H355), "", L355/H355)</f>
        <v>0.11291853423089</v>
      </c>
      <c r="N355" s="158"/>
    </row>
    <row r="356" spans="1:14" ht="13.15" hidden="1" customHeight="1" x14ac:dyDescent="0.2">
      <c r="A356" s="103" t="str">
        <f t="shared" si="39"/>
        <v>Sentinel</v>
      </c>
      <c r="D356" s="114" t="s">
        <v>51</v>
      </c>
      <c r="E356" s="25"/>
      <c r="F356" s="34"/>
      <c r="G356" s="115">
        <f>IF($E347&gt;0, $E347, $E346)</f>
        <v>0.2</v>
      </c>
      <c r="H356" s="116">
        <v>0</v>
      </c>
      <c r="I356" s="35"/>
      <c r="J356" s="117">
        <f>IF($E347&gt;0, $E347, $E346)</f>
        <v>0.2</v>
      </c>
      <c r="K356" s="118">
        <v>0</v>
      </c>
      <c r="L356" s="119"/>
      <c r="M356" s="120"/>
    </row>
    <row r="357" spans="1:14" ht="13.15" hidden="1" customHeight="1" x14ac:dyDescent="0.2">
      <c r="A357" s="103" t="str">
        <f t="shared" si="39"/>
        <v>Sentinel</v>
      </c>
      <c r="D357" s="114" t="s">
        <v>52</v>
      </c>
      <c r="E357" s="25"/>
      <c r="F357" s="34"/>
      <c r="G357" s="115">
        <f>IF($E347&gt;0, $E347, $E346)</f>
        <v>0.2</v>
      </c>
      <c r="H357" s="116">
        <v>0</v>
      </c>
      <c r="I357" s="35"/>
      <c r="J357" s="121">
        <f>IF($E347&gt;0, $E347, $E346)</f>
        <v>0.2</v>
      </c>
      <c r="K357" s="118">
        <v>0</v>
      </c>
      <c r="L357" s="119">
        <f t="shared" ref="L357:L375" si="40">K357-H357</f>
        <v>0</v>
      </c>
      <c r="M357" s="120" t="str">
        <f>IF(ISERROR(L357/H357), "", L357/H357)</f>
        <v/>
      </c>
    </row>
    <row r="358" spans="1:14" x14ac:dyDescent="0.2">
      <c r="A358" s="103" t="str">
        <f t="shared" si="39"/>
        <v>Sentinel</v>
      </c>
      <c r="D358" s="114" t="s">
        <v>53</v>
      </c>
      <c r="E358" s="25"/>
      <c r="F358" s="26">
        <f>'WRZ BI (2030)'!F358</f>
        <v>0</v>
      </c>
      <c r="G358" s="115">
        <v>1</v>
      </c>
      <c r="H358" s="116">
        <f>G358*F358</f>
        <v>0</v>
      </c>
      <c r="I358" s="29">
        <v>0</v>
      </c>
      <c r="J358" s="117">
        <v>1</v>
      </c>
      <c r="K358" s="118">
        <f>J358*I358</f>
        <v>0</v>
      </c>
      <c r="L358" s="119">
        <f t="shared" si="40"/>
        <v>0</v>
      </c>
      <c r="M358" s="120" t="str">
        <f>IF(ISERROR(L358/H358), "", L358/H358)</f>
        <v/>
      </c>
    </row>
    <row r="359" spans="1:14" x14ac:dyDescent="0.2">
      <c r="A359" s="103" t="str">
        <f t="shared" si="39"/>
        <v>Sentinel</v>
      </c>
      <c r="D359" s="114" t="s">
        <v>54</v>
      </c>
      <c r="E359" s="25"/>
      <c r="F359" s="36">
        <f>'WRZ BI (2030)'!I359</f>
        <v>1.9884605967455067</v>
      </c>
      <c r="G359" s="115">
        <f>IF($E347&gt;0, $E347, $E346)</f>
        <v>0.2</v>
      </c>
      <c r="H359" s="116">
        <f>G359*F359</f>
        <v>0.39769211934910137</v>
      </c>
      <c r="I359" s="201">
        <v>1.9884605967455067</v>
      </c>
      <c r="J359" s="117">
        <f>IF($E347&gt;0, $E347, $E346)</f>
        <v>0.2</v>
      </c>
      <c r="K359" s="118">
        <f>J359*I359</f>
        <v>0.39769211934910137</v>
      </c>
      <c r="L359" s="119">
        <f t="shared" si="40"/>
        <v>0</v>
      </c>
      <c r="M359" s="120">
        <f>IF(ISERROR(L359/H359), "", L359/H359)</f>
        <v>0</v>
      </c>
    </row>
    <row r="360" spans="1:14" x14ac:dyDescent="0.2">
      <c r="A360" s="103" t="str">
        <f t="shared" si="39"/>
        <v>Sentinel</v>
      </c>
      <c r="B360" s="103" t="s">
        <v>55</v>
      </c>
      <c r="C360" s="24">
        <f>B21</f>
        <v>5</v>
      </c>
      <c r="D360" s="122" t="s">
        <v>56</v>
      </c>
      <c r="E360" s="7"/>
      <c r="F360" s="37"/>
      <c r="G360" s="38"/>
      <c r="H360" s="39">
        <f>SUM(H354:H359)</f>
        <v>16.468952119349105</v>
      </c>
      <c r="I360" s="51"/>
      <c r="J360" s="40"/>
      <c r="K360" s="39">
        <f>SUM(K354:K359)</f>
        <v>18.057572119349103</v>
      </c>
      <c r="L360" s="41">
        <f>K360-H360</f>
        <v>1.5886199999999988</v>
      </c>
      <c r="M360" s="42">
        <f>IF((H360)=0,"",(L360/H360))</f>
        <v>9.646151063452027E-2</v>
      </c>
    </row>
    <row r="361" spans="1:14" x14ac:dyDescent="0.2">
      <c r="A361" s="103" t="str">
        <f t="shared" si="39"/>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41">G361*F361</f>
        <v>0.31752480000000122</v>
      </c>
      <c r="I361" s="35">
        <f>IF((E346*12&gt;=150000), 0, IF(E345="RPP",(I377*OffPeakPer+I378*MidPeakPer+I379*OnPeakPer),IF(E345="Non-RPP (Retailer)",I380,I381)))</f>
        <v>0.12752000000000002</v>
      </c>
      <c r="J361" s="44">
        <f>IF(I361=0, 0, E346*E349-E346)</f>
        <v>2.4900000000000091</v>
      </c>
      <c r="K361" s="31">
        <f t="shared" ref="K361:K368" si="42">J361*I361</f>
        <v>0.31752480000000122</v>
      </c>
      <c r="L361" s="32">
        <f t="shared" si="40"/>
        <v>0</v>
      </c>
      <c r="M361" s="33">
        <f t="shared" ref="M361:M368" si="43">IF(ISERROR(L361/H361), "", L361/H361)</f>
        <v>0</v>
      </c>
    </row>
    <row r="362" spans="1:14" ht="25.5" x14ac:dyDescent="0.2">
      <c r="A362" s="103" t="str">
        <f t="shared" si="39"/>
        <v>Sentinel</v>
      </c>
      <c r="D362" s="123" t="s">
        <v>58</v>
      </c>
      <c r="E362" s="25"/>
      <c r="F362" s="36">
        <f>'WRZ BI (2030)'!I362</f>
        <v>0</v>
      </c>
      <c r="G362" s="55">
        <f>IF($E347&gt;0, $E347, $E346)</f>
        <v>0.2</v>
      </c>
      <c r="H362" s="116">
        <f t="shared" si="41"/>
        <v>0</v>
      </c>
      <c r="I362" s="201">
        <v>0</v>
      </c>
      <c r="J362" s="56">
        <f>IF($E347&gt;0, $E347, $E346)</f>
        <v>0.2</v>
      </c>
      <c r="K362" s="118">
        <f t="shared" si="42"/>
        <v>0</v>
      </c>
      <c r="L362" s="119">
        <f t="shared" si="40"/>
        <v>0</v>
      </c>
      <c r="M362" s="120" t="str">
        <f t="shared" si="43"/>
        <v/>
      </c>
    </row>
    <row r="363" spans="1:14" x14ac:dyDescent="0.2">
      <c r="A363" s="103" t="str">
        <f t="shared" si="39"/>
        <v>Sentinel</v>
      </c>
      <c r="D363" s="123" t="s">
        <v>59</v>
      </c>
      <c r="E363" s="25"/>
      <c r="F363" s="36">
        <f>'WRZ BI (2030)'!I363</f>
        <v>0</v>
      </c>
      <c r="G363" s="55">
        <f>IF($E347&gt;0, $E347, $E346)</f>
        <v>0.2</v>
      </c>
      <c r="H363" s="116">
        <f t="shared" si="41"/>
        <v>0</v>
      </c>
      <c r="I363" s="201">
        <v>0</v>
      </c>
      <c r="J363" s="56">
        <f>IF($E347&gt;0, $E347, $E346)</f>
        <v>0.2</v>
      </c>
      <c r="K363" s="118">
        <f t="shared" si="42"/>
        <v>0</v>
      </c>
      <c r="L363" s="119">
        <f t="shared" si="40"/>
        <v>0</v>
      </c>
      <c r="M363" s="120" t="str">
        <f t="shared" si="43"/>
        <v/>
      </c>
    </row>
    <row r="364" spans="1:14" x14ac:dyDescent="0.2">
      <c r="A364" s="103" t="str">
        <f t="shared" si="39"/>
        <v>Sentinel</v>
      </c>
      <c r="D364" s="123" t="s">
        <v>60</v>
      </c>
      <c r="E364" s="25"/>
      <c r="F364" s="36">
        <f>'WRZ BI (2030)'!I364</f>
        <v>0</v>
      </c>
      <c r="G364" s="55">
        <f>E346</f>
        <v>60</v>
      </c>
      <c r="H364" s="116">
        <f t="shared" si="41"/>
        <v>0</v>
      </c>
      <c r="I364" s="201">
        <v>0</v>
      </c>
      <c r="J364" s="56">
        <f>E346</f>
        <v>60</v>
      </c>
      <c r="K364" s="118">
        <f t="shared" si="42"/>
        <v>0</v>
      </c>
      <c r="L364" s="119">
        <f t="shared" si="40"/>
        <v>0</v>
      </c>
      <c r="M364" s="120" t="str">
        <f t="shared" si="43"/>
        <v/>
      </c>
    </row>
    <row r="365" spans="1:14" x14ac:dyDescent="0.2">
      <c r="A365" s="103" t="str">
        <f t="shared" si="39"/>
        <v>Sentinel</v>
      </c>
      <c r="D365" s="114" t="s">
        <v>61</v>
      </c>
      <c r="E365" s="25"/>
      <c r="F365" s="36">
        <f>'WRZ BI (2030)'!I365</f>
        <v>0.42654852665048815</v>
      </c>
      <c r="G365" s="55">
        <f>IF($E347&gt;0, $E347, $E346)</f>
        <v>0.2</v>
      </c>
      <c r="H365" s="116">
        <f t="shared" si="41"/>
        <v>8.5309705330097629E-2</v>
      </c>
      <c r="I365" s="201">
        <v>0.44604803702534623</v>
      </c>
      <c r="J365" s="56">
        <f>IF($E347&gt;0, $E347, $E346)</f>
        <v>0.2</v>
      </c>
      <c r="K365" s="118">
        <f t="shared" si="42"/>
        <v>8.9209607405069252E-2</v>
      </c>
      <c r="L365" s="119">
        <f t="shared" si="40"/>
        <v>3.8999020749716229E-3</v>
      </c>
      <c r="M365" s="120">
        <f t="shared" si="43"/>
        <v>4.5714635396773791E-2</v>
      </c>
    </row>
    <row r="366" spans="1:14" ht="25.5" x14ac:dyDescent="0.2">
      <c r="A366" s="103" t="str">
        <f t="shared" si="39"/>
        <v>Sentinel</v>
      </c>
      <c r="D366" s="123" t="s">
        <v>62</v>
      </c>
      <c r="E366" s="25"/>
      <c r="F366" s="36">
        <f>'WRZ BI (2030)'!I366</f>
        <v>0</v>
      </c>
      <c r="G366" s="115">
        <v>1</v>
      </c>
      <c r="H366" s="116">
        <f t="shared" si="41"/>
        <v>0</v>
      </c>
      <c r="I366" s="29">
        <v>0</v>
      </c>
      <c r="J366" s="121">
        <v>1</v>
      </c>
      <c r="K366" s="118">
        <f t="shared" si="42"/>
        <v>0</v>
      </c>
      <c r="L366" s="119">
        <f t="shared" si="40"/>
        <v>0</v>
      </c>
      <c r="M366" s="120" t="str">
        <f t="shared" si="43"/>
        <v/>
      </c>
    </row>
    <row r="367" spans="1:14" x14ac:dyDescent="0.2">
      <c r="A367" s="103" t="str">
        <f t="shared" si="39"/>
        <v>Sentinel</v>
      </c>
      <c r="D367" s="114" t="s">
        <v>63</v>
      </c>
      <c r="E367" s="25"/>
      <c r="F367" s="36">
        <f>'WRZ BI (2030)'!I367</f>
        <v>0</v>
      </c>
      <c r="G367" s="115">
        <v>1</v>
      </c>
      <c r="H367" s="116">
        <f t="shared" si="41"/>
        <v>0</v>
      </c>
      <c r="I367" s="29">
        <v>0</v>
      </c>
      <c r="J367" s="121">
        <v>1</v>
      </c>
      <c r="K367" s="118">
        <f t="shared" si="42"/>
        <v>0</v>
      </c>
      <c r="L367" s="119">
        <f t="shared" si="40"/>
        <v>0</v>
      </c>
      <c r="M367" s="120" t="str">
        <f t="shared" si="43"/>
        <v/>
      </c>
    </row>
    <row r="368" spans="1:14" x14ac:dyDescent="0.2">
      <c r="A368" s="103" t="str">
        <f t="shared" si="39"/>
        <v>Sentinel</v>
      </c>
      <c r="D368" s="114" t="s">
        <v>64</v>
      </c>
      <c r="E368" s="25"/>
      <c r="F368" s="36">
        <f>'WRZ BI (2030)'!I368</f>
        <v>-7.2601617715629563E-2</v>
      </c>
      <c r="G368" s="55">
        <f>IF($E347&gt;0, $E347, $E346)</f>
        <v>0.2</v>
      </c>
      <c r="H368" s="116">
        <f t="shared" si="41"/>
        <v>-1.4520323543125914E-2</v>
      </c>
      <c r="I368" s="201">
        <v>-7.2601617715629563E-2</v>
      </c>
      <c r="J368" s="56">
        <f>IF($E347&gt;0, $E347, $E346)</f>
        <v>0.2</v>
      </c>
      <c r="K368" s="118">
        <f t="shared" si="42"/>
        <v>-1.4520323543125914E-2</v>
      </c>
      <c r="L368" s="119">
        <f t="shared" si="40"/>
        <v>0</v>
      </c>
      <c r="M368" s="120">
        <f t="shared" si="43"/>
        <v>0</v>
      </c>
    </row>
    <row r="369" spans="1:14" ht="25.5" x14ac:dyDescent="0.2">
      <c r="A369" s="103" t="str">
        <f t="shared" si="39"/>
        <v>Sentinel</v>
      </c>
      <c r="B369" s="103" t="s">
        <v>65</v>
      </c>
      <c r="C369" s="24">
        <f>B21</f>
        <v>5</v>
      </c>
      <c r="D369" s="124" t="s">
        <v>66</v>
      </c>
      <c r="E369" s="125"/>
      <c r="F369" s="48"/>
      <c r="G369" s="49"/>
      <c r="H369" s="50">
        <f>SUM(H360:H368)</f>
        <v>16.857266301136075</v>
      </c>
      <c r="I369" s="51"/>
      <c r="J369" s="52"/>
      <c r="K369" s="50">
        <f>SUM(K360:K368)</f>
        <v>18.449786203211048</v>
      </c>
      <c r="L369" s="41">
        <f>K369-H369</f>
        <v>1.5925199020749723</v>
      </c>
      <c r="M369" s="42">
        <f>IF((H369)=0,"",(L369/H369))</f>
        <v>9.4470827809586558E-2</v>
      </c>
    </row>
    <row r="370" spans="1:14" x14ac:dyDescent="0.2">
      <c r="A370" s="103" t="str">
        <f t="shared" si="39"/>
        <v>Sentinel</v>
      </c>
      <c r="D370" s="126" t="s">
        <v>67</v>
      </c>
      <c r="E370" s="25"/>
      <c r="F370" s="36">
        <f>'WRZ BI (2030)'!I370</f>
        <v>3.9706000000000001</v>
      </c>
      <c r="G370" s="43">
        <f>IF($E347&gt;0, $E347, $E346*$E348)</f>
        <v>0.2</v>
      </c>
      <c r="H370" s="116">
        <f>G370*F370</f>
        <v>0.79412000000000005</v>
      </c>
      <c r="I370" s="201">
        <v>4.1836000000000002</v>
      </c>
      <c r="J370" s="44">
        <f>IF($E347&gt;0, $E347, $E346*$E349)</f>
        <v>0.2</v>
      </c>
      <c r="K370" s="118">
        <f>J370*I370</f>
        <v>0.83672000000000013</v>
      </c>
      <c r="L370" s="119">
        <f t="shared" si="40"/>
        <v>4.2600000000000082E-2</v>
      </c>
      <c r="M370" s="120">
        <f>IF(ISERROR(L370/H370), "", L370/H370)</f>
        <v>5.3644285498413435E-2</v>
      </c>
      <c r="N370" s="127"/>
    </row>
    <row r="371" spans="1:14" ht="25.5" x14ac:dyDescent="0.2">
      <c r="A371" s="103" t="str">
        <f t="shared" si="39"/>
        <v>Sentinel</v>
      </c>
      <c r="D371" s="128" t="s">
        <v>68</v>
      </c>
      <c r="E371" s="25"/>
      <c r="F371" s="36">
        <f>'WRZ BI (2030)'!I371</f>
        <v>2.802</v>
      </c>
      <c r="G371" s="43">
        <f>IF($E347&gt;0, $E347, $E346*$E348)</f>
        <v>0.2</v>
      </c>
      <c r="H371" s="116">
        <f>G371*F371</f>
        <v>0.56040000000000001</v>
      </c>
      <c r="I371" s="201">
        <v>2.9582999999999999</v>
      </c>
      <c r="J371" s="44">
        <f>IF($E347&gt;0, $E347, $E346*$E349)</f>
        <v>0.2</v>
      </c>
      <c r="K371" s="118">
        <f>J371*I371</f>
        <v>0.59165999999999996</v>
      </c>
      <c r="L371" s="119">
        <f t="shared" si="40"/>
        <v>3.1259999999999954E-2</v>
      </c>
      <c r="M371" s="120">
        <f>IF(ISERROR(L371/H371), "", L371/H371)</f>
        <v>5.5781584582441028E-2</v>
      </c>
      <c r="N371" s="127"/>
    </row>
    <row r="372" spans="1:14" ht="25.5" x14ac:dyDescent="0.2">
      <c r="A372" s="103" t="str">
        <f t="shared" si="39"/>
        <v>Sentinel</v>
      </c>
      <c r="B372" s="103" t="s">
        <v>69</v>
      </c>
      <c r="C372" s="24">
        <f>B21</f>
        <v>5</v>
      </c>
      <c r="D372" s="124" t="s">
        <v>70</v>
      </c>
      <c r="E372" s="7"/>
      <c r="F372" s="48"/>
      <c r="G372" s="49"/>
      <c r="H372" s="50">
        <f>SUM(H369:H371)</f>
        <v>18.211786301136076</v>
      </c>
      <c r="I372" s="51"/>
      <c r="J372" s="40"/>
      <c r="K372" s="50">
        <f>SUM(K369:K371)</f>
        <v>19.878166203211048</v>
      </c>
      <c r="L372" s="41">
        <f>K372-H372</f>
        <v>1.6663799020749721</v>
      </c>
      <c r="M372" s="42">
        <f>IF((H372)=0,"",(L372/H372))</f>
        <v>9.1500079921925132E-2</v>
      </c>
    </row>
    <row r="373" spans="1:14" ht="25.5" x14ac:dyDescent="0.2">
      <c r="A373" s="103" t="str">
        <f t="shared" si="39"/>
        <v>Sentinel</v>
      </c>
      <c r="D373" s="129" t="s">
        <v>71</v>
      </c>
      <c r="E373" s="25"/>
      <c r="F373" s="34">
        <v>4.7000000000000002E-3</v>
      </c>
      <c r="G373" s="43">
        <f>E346*E348</f>
        <v>62.490000000000009</v>
      </c>
      <c r="H373" s="53">
        <f>G373*F373</f>
        <v>0.29370300000000005</v>
      </c>
      <c r="I373" s="35">
        <v>4.7000000000000002E-3</v>
      </c>
      <c r="J373" s="44">
        <f>E346*E349</f>
        <v>62.490000000000009</v>
      </c>
      <c r="K373" s="118">
        <f>J373*I373</f>
        <v>0.29370300000000005</v>
      </c>
      <c r="L373" s="119">
        <f t="shared" si="40"/>
        <v>0</v>
      </c>
      <c r="M373" s="120">
        <f>IF(ISERROR(L373/H373), "", L373/H373)</f>
        <v>0</v>
      </c>
    </row>
    <row r="374" spans="1:14" ht="25.5" x14ac:dyDescent="0.2">
      <c r="A374" s="103" t="str">
        <f t="shared" si="39"/>
        <v>Sentinel</v>
      </c>
      <c r="D374" s="129" t="s">
        <v>72</v>
      </c>
      <c r="E374" s="25"/>
      <c r="F374" s="34">
        <v>5.9999999999999995E-4</v>
      </c>
      <c r="G374" s="43">
        <f>E346*E348</f>
        <v>62.490000000000009</v>
      </c>
      <c r="H374" s="53">
        <f>G374*F374</f>
        <v>3.7494E-2</v>
      </c>
      <c r="I374" s="35">
        <v>5.9999999999999995E-4</v>
      </c>
      <c r="J374" s="44">
        <f>E346*E349</f>
        <v>62.490000000000009</v>
      </c>
      <c r="K374" s="118">
        <f>J374*I374</f>
        <v>3.7494E-2</v>
      </c>
      <c r="L374" s="119">
        <f t="shared" si="40"/>
        <v>0</v>
      </c>
      <c r="M374" s="120">
        <f>IF(ISERROR(L374/H374), "", L374/H374)</f>
        <v>0</v>
      </c>
    </row>
    <row r="375" spans="1:14" x14ac:dyDescent="0.2">
      <c r="A375" s="103" t="str">
        <f t="shared" si="39"/>
        <v>Sentinel</v>
      </c>
      <c r="D375" s="25" t="s">
        <v>73</v>
      </c>
      <c r="E375" s="25"/>
      <c r="F375" s="54">
        <v>0.25</v>
      </c>
      <c r="G375" s="27">
        <v>1</v>
      </c>
      <c r="H375" s="130">
        <f>G375*F375</f>
        <v>0.25</v>
      </c>
      <c r="I375" s="45">
        <v>0.25</v>
      </c>
      <c r="J375" s="30">
        <v>1</v>
      </c>
      <c r="K375" s="118">
        <f>J375*I375</f>
        <v>0.25</v>
      </c>
      <c r="L375" s="119">
        <f t="shared" si="40"/>
        <v>0</v>
      </c>
      <c r="M375" s="120">
        <f>IF(ISERROR(L375/H375), "", L375/H375)</f>
        <v>0</v>
      </c>
    </row>
    <row r="376" spans="1:14" ht="26.45" hidden="1" customHeight="1" x14ac:dyDescent="0.2">
      <c r="A376" s="103" t="str">
        <f t="shared" si="39"/>
        <v>Sentinel</v>
      </c>
      <c r="D376" s="129" t="s">
        <v>74</v>
      </c>
      <c r="E376" s="25"/>
      <c r="F376" s="34"/>
      <c r="G376" s="43"/>
      <c r="H376" s="130"/>
      <c r="I376" s="35"/>
      <c r="J376" s="44"/>
      <c r="K376" s="118"/>
      <c r="L376" s="119"/>
      <c r="M376" s="120"/>
    </row>
    <row r="377" spans="1:14" x14ac:dyDescent="0.2">
      <c r="A377" s="103" t="str">
        <f t="shared" si="39"/>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
      <c r="A378" s="103" t="str">
        <f t="shared" si="39"/>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5" thickBot="1" x14ac:dyDescent="0.25">
      <c r="A379" s="103" t="str">
        <f t="shared" si="39"/>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9" hidden="1" customHeight="1" thickBot="1" x14ac:dyDescent="0.25">
      <c r="A380" s="103" t="str">
        <f t="shared" si="39"/>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9" hidden="1" customHeight="1" thickBot="1" x14ac:dyDescent="0.25">
      <c r="A381" s="103" t="str">
        <f t="shared" si="39"/>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5" thickBot="1" x14ac:dyDescent="0.25">
      <c r="A382" s="103" t="str">
        <f t="shared" si="39"/>
        <v>Sentinel</v>
      </c>
      <c r="D382" s="58"/>
      <c r="E382" s="59"/>
      <c r="F382" s="60"/>
      <c r="G382" s="61"/>
      <c r="H382" s="62"/>
      <c r="I382" s="60"/>
      <c r="J382" s="63"/>
      <c r="K382" s="62"/>
      <c r="L382" s="64"/>
      <c r="M382" s="65"/>
    </row>
    <row r="383" spans="1:14" x14ac:dyDescent="0.2">
      <c r="A383" s="103" t="str">
        <f t="shared" si="39"/>
        <v>Sentinel</v>
      </c>
      <c r="B383" s="103" t="s">
        <v>12</v>
      </c>
      <c r="D383" s="135" t="s">
        <v>81</v>
      </c>
      <c r="E383" s="25"/>
      <c r="F383" s="66"/>
      <c r="G383" s="67"/>
      <c r="H383" s="68">
        <f>SUM(H373:H379,H372)</f>
        <v>26.444183301136075</v>
      </c>
      <c r="I383" s="69"/>
      <c r="J383" s="69"/>
      <c r="K383" s="68">
        <f>SUM(K373:K379,K372)</f>
        <v>28.110563203211047</v>
      </c>
      <c r="L383" s="70">
        <f>K383-H383</f>
        <v>1.6663799020749721</v>
      </c>
      <c r="M383" s="71">
        <f>IF((H383)=0,"",(L383/H383))</f>
        <v>6.301498832839289E-2</v>
      </c>
    </row>
    <row r="384" spans="1:14" x14ac:dyDescent="0.2">
      <c r="A384" s="103" t="str">
        <f t="shared" si="39"/>
        <v>Sentinel</v>
      </c>
      <c r="B384" s="103" t="s">
        <v>12</v>
      </c>
      <c r="D384" s="142" t="s">
        <v>82</v>
      </c>
      <c r="E384" s="25"/>
      <c r="F384" s="66">
        <v>0.13</v>
      </c>
      <c r="G384" s="72"/>
      <c r="H384" s="73">
        <f>H383*F384</f>
        <v>3.4377438291476898</v>
      </c>
      <c r="I384" s="74">
        <v>0.13</v>
      </c>
      <c r="J384" s="27"/>
      <c r="K384" s="73">
        <f>K383*I384</f>
        <v>3.6543732164174361</v>
      </c>
      <c r="L384" s="32">
        <f>K384-H384</f>
        <v>0.21662938726974623</v>
      </c>
      <c r="M384" s="75">
        <f>IF((H384)=0,"",(L384/H384))</f>
        <v>6.3014988328392849E-2</v>
      </c>
    </row>
    <row r="385" spans="1:14" ht="15" x14ac:dyDescent="0.25">
      <c r="A385" s="103" t="str">
        <f t="shared" si="39"/>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-6.2143830757669773</v>
      </c>
      <c r="I385" s="76">
        <v>0.23499999999999999</v>
      </c>
      <c r="J385" s="27"/>
      <c r="K385" s="73">
        <f>IF(OR(ISNUMBER(SEARCH("[DGEN]", E344))=TRUE, ISNUMBER(SEARCH("STREET LIGHT", E344))=TRUE), 0, IF(AND(E346=0, E347=0),0, IF(AND(E347=0, E346*12&gt;250000), 0, IF(AND(E346=0, E347&gt;=50), 0, IF(E346*12&lt;=250000, I385*K383*-1, IF(E347&lt;50, I385*K383*-1, 0))))))</f>
        <v>-6.6059823527545953</v>
      </c>
      <c r="L385" s="32">
        <f>K385-H385</f>
        <v>-0.39159927698761798</v>
      </c>
      <c r="M385" s="75"/>
    </row>
    <row r="386" spans="1:14" ht="13.5" thickBot="1" x14ac:dyDescent="0.25">
      <c r="A386" s="103" t="str">
        <f t="shared" si="39"/>
        <v>Sentinel</v>
      </c>
      <c r="B386" s="103" t="s">
        <v>84</v>
      </c>
      <c r="C386" s="24">
        <f>B21</f>
        <v>5</v>
      </c>
      <c r="D386" s="234" t="s">
        <v>85</v>
      </c>
      <c r="E386" s="234"/>
      <c r="F386" s="77"/>
      <c r="G386" s="78"/>
      <c r="H386" s="79">
        <f>H383+H384+H385</f>
        <v>23.667544054516785</v>
      </c>
      <c r="I386" s="80"/>
      <c r="J386" s="80"/>
      <c r="K386" s="81">
        <f>K383+K384+K385</f>
        <v>25.158954066873889</v>
      </c>
      <c r="L386" s="82">
        <f>K386-H386</f>
        <v>1.4914100123571039</v>
      </c>
      <c r="M386" s="83">
        <f>IF((H386)=0,"",(L386/H386))</f>
        <v>6.3014988328393071E-2</v>
      </c>
      <c r="N386" s="159"/>
    </row>
    <row r="387" spans="1:14" ht="13.5" thickBot="1" x14ac:dyDescent="0.25">
      <c r="A387" s="103" t="str">
        <f t="shared" si="39"/>
        <v>Sentinel</v>
      </c>
      <c r="B387" s="103" t="s">
        <v>12</v>
      </c>
      <c r="D387" s="58"/>
      <c r="E387" s="59"/>
      <c r="F387" s="60"/>
      <c r="G387" s="61"/>
      <c r="H387" s="62"/>
      <c r="I387" s="60"/>
      <c r="J387" s="63"/>
      <c r="K387" s="62"/>
      <c r="L387" s="64"/>
      <c r="M387" s="65"/>
    </row>
    <row r="388" spans="1:14" hidden="1" x14ac:dyDescent="0.2">
      <c r="A388" s="103" t="str">
        <f t="shared" si="39"/>
        <v>Sentinel</v>
      </c>
      <c r="B388" s="103" t="s">
        <v>78</v>
      </c>
      <c r="D388" s="135" t="s">
        <v>86</v>
      </c>
      <c r="E388" s="25"/>
      <c r="F388" s="136"/>
      <c r="G388" s="137"/>
      <c r="H388" s="138">
        <f>SUM(H380,H373:H376,H372)</f>
        <v>25.577783301136076</v>
      </c>
      <c r="I388" s="139"/>
      <c r="J388" s="139"/>
      <c r="K388" s="138">
        <f>SUM(K380,K373:K376,K372)</f>
        <v>27.244163203211048</v>
      </c>
      <c r="L388" s="140">
        <f>K388-H388</f>
        <v>1.6663799020749721</v>
      </c>
      <c r="M388" s="141">
        <f>IF((H388)=0,"",(L388/H388))</f>
        <v>6.5149504257507623E-2</v>
      </c>
    </row>
    <row r="389" spans="1:14" hidden="1" x14ac:dyDescent="0.2">
      <c r="A389" s="103" t="str">
        <f t="shared" si="39"/>
        <v>Sentinel</v>
      </c>
      <c r="B389" s="103" t="s">
        <v>78</v>
      </c>
      <c r="D389" s="142" t="s">
        <v>82</v>
      </c>
      <c r="E389" s="25"/>
      <c r="F389" s="136">
        <v>0.13</v>
      </c>
      <c r="G389" s="137"/>
      <c r="H389" s="144">
        <f>H388*F389</f>
        <v>3.3251118291476902</v>
      </c>
      <c r="I389" s="136">
        <v>0.13</v>
      </c>
      <c r="J389" s="145"/>
      <c r="K389" s="144">
        <f>K388*I389</f>
        <v>3.5417412164174364</v>
      </c>
      <c r="L389" s="119">
        <f>K389-H389</f>
        <v>0.21662938726974623</v>
      </c>
      <c r="M389" s="146">
        <f>IF((H389)=0,"",(L389/H389))</f>
        <v>6.5149504257507568E-2</v>
      </c>
    </row>
    <row r="390" spans="1:14" ht="15" hidden="1" x14ac:dyDescent="0.25">
      <c r="A390" s="103" t="str">
        <f t="shared" si="39"/>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-6.0107790757669779</v>
      </c>
      <c r="I390" s="148">
        <v>0.23499999999999999</v>
      </c>
      <c r="J390" s="145"/>
      <c r="K390" s="144">
        <f>IF(OR(ISNUMBER(SEARCH("[DGEN]", E344))=TRUE, ISNUMBER(SEARCH("STREET LIGHT", E344))=TRUE), 0, IF(AND(E346=0, E347=0),0, IF(AND(E347=0, E346*12&gt;250000), 0, IF(AND(E346=0, E347&gt;=50), 0, IF(E346*12&lt;=250000, I390*K388*-1, IF(E347&lt;50, I390*K388*-1, 0))))))</f>
        <v>-6.4023783527545959</v>
      </c>
      <c r="L390" s="119"/>
      <c r="M390" s="146"/>
    </row>
    <row r="391" spans="1:14" hidden="1" x14ac:dyDescent="0.2">
      <c r="A391" s="103" t="str">
        <f t="shared" si="39"/>
        <v>Sentinel</v>
      </c>
      <c r="B391" s="103" t="s">
        <v>87</v>
      </c>
      <c r="D391" s="234" t="s">
        <v>86</v>
      </c>
      <c r="E391" s="234"/>
      <c r="F391" s="149"/>
      <c r="G391" s="143"/>
      <c r="H391" s="138">
        <f>SUM(H388,H389)</f>
        <v>28.902895130283767</v>
      </c>
      <c r="I391" s="150"/>
      <c r="J391" s="150"/>
      <c r="K391" s="138">
        <f>SUM(K388,K389)</f>
        <v>30.785904419628483</v>
      </c>
      <c r="L391" s="140">
        <f>K391-H391</f>
        <v>1.8830092893447166</v>
      </c>
      <c r="M391" s="141">
        <f>IF((H391)=0,"",(L391/H391))</f>
        <v>6.5149504257507554E-2</v>
      </c>
    </row>
    <row r="392" spans="1:14" ht="13.5" hidden="1" thickBot="1" x14ac:dyDescent="0.25">
      <c r="A392" s="103" t="str">
        <f t="shared" si="39"/>
        <v>Sentinel</v>
      </c>
      <c r="B392" s="103" t="s">
        <v>78</v>
      </c>
      <c r="D392" s="131"/>
      <c r="E392" s="132"/>
      <c r="F392" s="151"/>
      <c r="G392" s="152"/>
      <c r="H392" s="153"/>
      <c r="I392" s="151"/>
      <c r="J392" s="133"/>
      <c r="K392" s="153"/>
      <c r="L392" s="154"/>
      <c r="M392" s="134"/>
    </row>
    <row r="393" spans="1:14" hidden="1" x14ac:dyDescent="0.2">
      <c r="A393" s="103" t="str">
        <f t="shared" si="39"/>
        <v>Sentinel</v>
      </c>
      <c r="B393" s="103" t="s">
        <v>17</v>
      </c>
      <c r="D393" s="135" t="s">
        <v>88</v>
      </c>
      <c r="E393" s="25"/>
      <c r="F393" s="136"/>
      <c r="G393" s="137"/>
      <c r="H393" s="138">
        <f>SUM(H381,H373:H376,H372)</f>
        <v>25.577783301136076</v>
      </c>
      <c r="I393" s="139"/>
      <c r="J393" s="139"/>
      <c r="K393" s="138">
        <f>SUM(K381,K373:K376,K372)</f>
        <v>27.244163203211048</v>
      </c>
      <c r="L393" s="140">
        <f>K393-H393</f>
        <v>1.6663799020749721</v>
      </c>
      <c r="M393" s="141">
        <f>IF((H393)=0,"",(L393/H393))</f>
        <v>6.5149504257507623E-2</v>
      </c>
    </row>
    <row r="394" spans="1:14" hidden="1" x14ac:dyDescent="0.2">
      <c r="A394" s="103" t="str">
        <f t="shared" si="39"/>
        <v>Sentinel</v>
      </c>
      <c r="B394" s="103" t="s">
        <v>17</v>
      </c>
      <c r="D394" s="142" t="s">
        <v>82</v>
      </c>
      <c r="E394" s="25"/>
      <c r="F394" s="136">
        <v>0.13</v>
      </c>
      <c r="G394" s="137"/>
      <c r="H394" s="144">
        <f>H393*F394</f>
        <v>3.3251118291476902</v>
      </c>
      <c r="I394" s="136">
        <v>0.13</v>
      </c>
      <c r="J394" s="145"/>
      <c r="K394" s="144">
        <f>K393*I394</f>
        <v>3.5417412164174364</v>
      </c>
      <c r="L394" s="119">
        <f>K394-H394</f>
        <v>0.21662938726974623</v>
      </c>
      <c r="M394" s="146">
        <f>IF((H394)=0,"",(L394/H394))</f>
        <v>6.5149504257507568E-2</v>
      </c>
    </row>
    <row r="395" spans="1:14" ht="15" hidden="1" x14ac:dyDescent="0.25">
      <c r="A395" s="103" t="str">
        <f t="shared" si="39"/>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-6.0107790757669779</v>
      </c>
      <c r="I395" s="148">
        <v>0.23499999999999999</v>
      </c>
      <c r="J395" s="145"/>
      <c r="K395" s="144">
        <f>IF(OR(ISNUMBER(SEARCH("[DGEN]", E344))=TRUE, ISNUMBER(SEARCH("STREET LIGHT", E344))=TRUE), 0, IF(AND(E346=0, E347=0),0, IF(AND(E347=0, E346*12&gt;250000), 0, IF(AND(E346=0, E347&gt;=50), 0, IF(E346*12&lt;=250000, I395*K393*-1, IF(E347&lt;50, I395*K393*-1, 0))))))</f>
        <v>-6.4023783527545959</v>
      </c>
      <c r="L395" s="119"/>
      <c r="M395" s="146"/>
    </row>
    <row r="396" spans="1:14" hidden="1" x14ac:dyDescent="0.2">
      <c r="A396" s="103" t="str">
        <f t="shared" si="39"/>
        <v>Sentinel</v>
      </c>
      <c r="B396" s="103" t="s">
        <v>89</v>
      </c>
      <c r="D396" s="234" t="s">
        <v>88</v>
      </c>
      <c r="E396" s="234"/>
      <c r="F396" s="149"/>
      <c r="G396" s="143"/>
      <c r="H396" s="138">
        <f>SUM(H393,H394)</f>
        <v>28.902895130283767</v>
      </c>
      <c r="I396" s="150"/>
      <c r="J396" s="150"/>
      <c r="K396" s="138">
        <f>SUM(K393,K394)</f>
        <v>30.785904419628483</v>
      </c>
      <c r="L396" s="140">
        <f>K396-H396</f>
        <v>1.8830092893447166</v>
      </c>
      <c r="M396" s="141">
        <f>IF((H396)=0,"",(L396/H396))</f>
        <v>6.5149504257507554E-2</v>
      </c>
    </row>
    <row r="397" spans="1:14" ht="13.5" hidden="1" thickBot="1" x14ac:dyDescent="0.25">
      <c r="A397" s="103" t="str">
        <f t="shared" si="39"/>
        <v>Sentinel</v>
      </c>
      <c r="B397" s="103" t="s">
        <v>17</v>
      </c>
      <c r="D397" s="131"/>
      <c r="E397" s="132"/>
      <c r="F397" s="155"/>
      <c r="G397" s="152"/>
      <c r="H397" s="156"/>
      <c r="I397" s="155"/>
      <c r="J397" s="133"/>
      <c r="K397" s="156"/>
      <c r="L397" s="154"/>
      <c r="M397" s="157"/>
    </row>
    <row r="400" spans="1:14" x14ac:dyDescent="0.2">
      <c r="C400" s="103"/>
      <c r="D400" s="104" t="s">
        <v>34</v>
      </c>
      <c r="E400" s="235" t="str">
        <f>D22</f>
        <v>Street Light</v>
      </c>
      <c r="F400" s="236"/>
      <c r="G400" s="236"/>
      <c r="H400" s="236"/>
      <c r="I400" s="236"/>
      <c r="J400" s="237"/>
      <c r="K400" s="103" t="str">
        <f>IF(N22="DEMAND - INTERVAL","RTSR - INTERVAL METERED","")</f>
        <v/>
      </c>
    </row>
    <row r="401" spans="1:14" x14ac:dyDescent="0.2">
      <c r="C401" s="103"/>
      <c r="D401" s="104" t="s">
        <v>35</v>
      </c>
      <c r="E401" s="238" t="str">
        <f>H22</f>
        <v>Non-RPP (Other)</v>
      </c>
      <c r="F401" s="239"/>
      <c r="G401" s="240"/>
      <c r="H401" s="20"/>
      <c r="I401" s="20"/>
    </row>
    <row r="402" spans="1:14" ht="15.75" x14ac:dyDescent="0.2">
      <c r="C402" s="103"/>
      <c r="D402" s="104" t="s">
        <v>36</v>
      </c>
      <c r="E402" s="21">
        <f>K22</f>
        <v>326077.50428732426</v>
      </c>
      <c r="F402" s="105" t="s">
        <v>11</v>
      </c>
      <c r="J402" s="22"/>
      <c r="K402" s="22"/>
      <c r="L402" s="22"/>
      <c r="M402" s="22"/>
      <c r="N402" s="22"/>
    </row>
    <row r="403" spans="1:14" ht="15.75" x14ac:dyDescent="0.25">
      <c r="C403" s="103"/>
      <c r="D403" s="104" t="s">
        <v>37</v>
      </c>
      <c r="E403" s="21">
        <f>L22</f>
        <v>863.33336806145189</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Street Light</v>
      </c>
      <c r="D410" s="114" t="s">
        <v>49</v>
      </c>
      <c r="E410" s="25"/>
      <c r="F410" s="26">
        <f>'WRZ BI (2030)'!I410</f>
        <v>1.43</v>
      </c>
      <c r="G410" s="115">
        <v>12262</v>
      </c>
      <c r="H410" s="116">
        <f>G410*F410</f>
        <v>17534.66</v>
      </c>
      <c r="I410" s="29">
        <v>1.54</v>
      </c>
      <c r="J410" s="117">
        <v>12262</v>
      </c>
      <c r="K410" s="118">
        <f>J410*I410</f>
        <v>18883.48</v>
      </c>
      <c r="L410" s="119">
        <f>K410-H410</f>
        <v>1348.8199999999997</v>
      </c>
      <c r="M410" s="120">
        <f>IF(ISERROR(L410/H410), "", L410/H410)</f>
        <v>7.6923076923076913E-2</v>
      </c>
    </row>
    <row r="411" spans="1:14" x14ac:dyDescent="0.2">
      <c r="A411" s="103" t="str">
        <f t="shared" ref="A411:A453" si="44">A410</f>
        <v>Street Light</v>
      </c>
      <c r="D411" s="114" t="s">
        <v>50</v>
      </c>
      <c r="E411" s="25"/>
      <c r="F411" s="36">
        <f>'WRZ BI (2030)'!I411</f>
        <v>6.1844000000000001</v>
      </c>
      <c r="G411" s="115">
        <f>IF($E403&gt;0, $E403, $E402)</f>
        <v>863.33336806145189</v>
      </c>
      <c r="H411" s="116">
        <f>G411*F411</f>
        <v>5339.1988814392435</v>
      </c>
      <c r="I411" s="201">
        <v>6.6974</v>
      </c>
      <c r="J411" s="117">
        <f>IF($E403&gt;0, $E403, $E402)</f>
        <v>863.33336806145189</v>
      </c>
      <c r="K411" s="118">
        <f>J411*I411</f>
        <v>5782.088899254768</v>
      </c>
      <c r="L411" s="119">
        <f>K411-H411</f>
        <v>442.89001781552452</v>
      </c>
      <c r="M411" s="120">
        <f>IF(ISERROR(L411/H411), "", L411/H411)</f>
        <v>8.2950650022637545E-2</v>
      </c>
    </row>
    <row r="412" spans="1:14" ht="13.15" hidden="1" customHeight="1" x14ac:dyDescent="0.2">
      <c r="A412" s="103" t="str">
        <f t="shared" si="44"/>
        <v>Street Light</v>
      </c>
      <c r="D412" s="114" t="s">
        <v>51</v>
      </c>
      <c r="E412" s="25"/>
      <c r="F412" s="34"/>
      <c r="G412" s="115">
        <f>IF($E403&gt;0, $E403, $E402)</f>
        <v>863.33336806145189</v>
      </c>
      <c r="H412" s="116">
        <v>0</v>
      </c>
      <c r="I412" s="35"/>
      <c r="J412" s="117">
        <f>IF($E403&gt;0, $E403, $E402)</f>
        <v>863.33336806145189</v>
      </c>
      <c r="K412" s="118">
        <v>0</v>
      </c>
      <c r="L412" s="119"/>
      <c r="M412" s="120"/>
    </row>
    <row r="413" spans="1:14" ht="13.15" hidden="1" customHeight="1" x14ac:dyDescent="0.2">
      <c r="A413" s="103" t="str">
        <f t="shared" si="44"/>
        <v>Street Light</v>
      </c>
      <c r="D413" s="114" t="s">
        <v>52</v>
      </c>
      <c r="E413" s="25"/>
      <c r="F413" s="34"/>
      <c r="G413" s="115">
        <f>IF($E403&gt;0, $E403, $E402)</f>
        <v>863.33336806145189</v>
      </c>
      <c r="H413" s="116">
        <v>0</v>
      </c>
      <c r="I413" s="35"/>
      <c r="J413" s="121">
        <f>IF($E403&gt;0, $E403, $E402)</f>
        <v>863.33336806145189</v>
      </c>
      <c r="K413" s="118">
        <v>0</v>
      </c>
      <c r="L413" s="119">
        <f t="shared" ref="L413:L431" si="45">K413-H413</f>
        <v>0</v>
      </c>
      <c r="M413" s="120" t="str">
        <f>IF(ISERROR(L413/H413), "", L413/H413)</f>
        <v/>
      </c>
    </row>
    <row r="414" spans="1:14" x14ac:dyDescent="0.2">
      <c r="A414" s="103" t="str">
        <f t="shared" si="44"/>
        <v>Street Light</v>
      </c>
      <c r="D414" s="114" t="s">
        <v>53</v>
      </c>
      <c r="E414" s="25"/>
      <c r="F414" s="26">
        <f>'WRZ BI (2030)'!F414</f>
        <v>0</v>
      </c>
      <c r="G414" s="115">
        <v>12262</v>
      </c>
      <c r="H414" s="116">
        <f>G414*F414</f>
        <v>0</v>
      </c>
      <c r="I414" s="29">
        <v>0</v>
      </c>
      <c r="J414" s="117">
        <v>12262</v>
      </c>
      <c r="K414" s="118">
        <f>J414*I414</f>
        <v>0</v>
      </c>
      <c r="L414" s="119">
        <f t="shared" si="45"/>
        <v>0</v>
      </c>
      <c r="M414" s="120" t="str">
        <f>IF(ISERROR(L414/H414), "", L414/H414)</f>
        <v/>
      </c>
    </row>
    <row r="415" spans="1:14" x14ac:dyDescent="0.2">
      <c r="A415" s="103" t="str">
        <f t="shared" si="44"/>
        <v>Street Light</v>
      </c>
      <c r="D415" s="114" t="s">
        <v>54</v>
      </c>
      <c r="E415" s="25"/>
      <c r="F415" s="36">
        <f>'WRZ BI (2030)'!I415</f>
        <v>1.3387124838762223</v>
      </c>
      <c r="G415" s="115">
        <f>IF($E403&gt;0, $E403, $E402)</f>
        <v>863.33336806145189</v>
      </c>
      <c r="H415" s="116">
        <f>G415*F415</f>
        <v>1155.7551575707712</v>
      </c>
      <c r="I415" s="201">
        <v>1.3387124838762223</v>
      </c>
      <c r="J415" s="117">
        <f>IF($E403&gt;0, $E403, $E402)</f>
        <v>863.33336806145189</v>
      </c>
      <c r="K415" s="118">
        <f>J415*I415</f>
        <v>1155.7551575707712</v>
      </c>
      <c r="L415" s="119">
        <f t="shared" si="45"/>
        <v>0</v>
      </c>
      <c r="M415" s="120">
        <f>IF(ISERROR(L415/H415), "", L415/H415)</f>
        <v>0</v>
      </c>
    </row>
    <row r="416" spans="1:14" x14ac:dyDescent="0.2">
      <c r="A416" s="103" t="str">
        <f t="shared" si="44"/>
        <v>Street Light</v>
      </c>
      <c r="B416" s="103" t="s">
        <v>55</v>
      </c>
      <c r="C416" s="24">
        <f>B22</f>
        <v>6</v>
      </c>
      <c r="D416" s="122" t="s">
        <v>56</v>
      </c>
      <c r="E416" s="7"/>
      <c r="F416" s="37"/>
      <c r="G416" s="38"/>
      <c r="H416" s="39">
        <f>SUM(H410:H415)</f>
        <v>24029.614039010012</v>
      </c>
      <c r="I416" s="51"/>
      <c r="J416" s="40"/>
      <c r="K416" s="39">
        <f>SUM(K410:K415)</f>
        <v>25821.324056825535</v>
      </c>
      <c r="L416" s="41">
        <f t="shared" si="45"/>
        <v>1791.7100178155233</v>
      </c>
      <c r="M416" s="42">
        <f>IF((H416)=0,"",(L416/H416))</f>
        <v>7.4562579944348506E-2</v>
      </c>
    </row>
    <row r="417" spans="1:14" x14ac:dyDescent="0.2">
      <c r="A417" s="103" t="str">
        <f t="shared" si="44"/>
        <v>Street Light</v>
      </c>
      <c r="D417" s="123" t="s">
        <v>57</v>
      </c>
      <c r="E417" s="25"/>
      <c r="F417" s="34">
        <f>IF((E402*12&gt;=150000), 0, IF(E401="RPP",(F433*OffPeakPer+F434*MidPeakPer+F435*OnPeakPer),IF(E401="Non-RPP (Retailer)",F436,F437)))</f>
        <v>0</v>
      </c>
      <c r="G417" s="43">
        <f>IF(F417=0, 0, $E402*E404-E402)</f>
        <v>0</v>
      </c>
      <c r="H417" s="28">
        <f>G417*F417</f>
        <v>0</v>
      </c>
      <c r="I417" s="35">
        <f>IF((E402*12&gt;=150000), 0, IF(E401="RPP",(I433*OffPeakPer+I434*MidPeakPer+I435*OnPeakPer),IF(E401="Non-RPP (Retailer)",I436,I437)))</f>
        <v>0</v>
      </c>
      <c r="J417" s="44">
        <f>IF(I417=0, 0, E402*E405-E402)</f>
        <v>0</v>
      </c>
      <c r="K417" s="31">
        <f>J417*I417</f>
        <v>0</v>
      </c>
      <c r="L417" s="32">
        <f t="shared" si="45"/>
        <v>0</v>
      </c>
      <c r="M417" s="33" t="str">
        <f>IF(ISERROR(L417/H417), "", L417/H417)</f>
        <v/>
      </c>
    </row>
    <row r="418" spans="1:14" ht="25.5" x14ac:dyDescent="0.2">
      <c r="A418" s="103" t="str">
        <f t="shared" si="44"/>
        <v>Street Light</v>
      </c>
      <c r="D418" s="123" t="s">
        <v>58</v>
      </c>
      <c r="E418" s="25"/>
      <c r="F418" s="36">
        <f>'WRZ BI (2030)'!I418</f>
        <v>0</v>
      </c>
      <c r="G418" s="55">
        <f>IF($E403&gt;0, $E403, $E402)</f>
        <v>863.33336806145189</v>
      </c>
      <c r="H418" s="116">
        <f>G418*F418</f>
        <v>0</v>
      </c>
      <c r="I418" s="201">
        <v>0</v>
      </c>
      <c r="J418" s="56">
        <f>IF($E403&gt;0, $E403, $E402)</f>
        <v>863.33336806145189</v>
      </c>
      <c r="K418" s="118">
        <f>J418*I418</f>
        <v>0</v>
      </c>
      <c r="L418" s="119">
        <f t="shared" si="45"/>
        <v>0</v>
      </c>
      <c r="M418" s="120" t="str">
        <f>IF(ISERROR(L418/H418), "", L418/H418)</f>
        <v/>
      </c>
    </row>
    <row r="419" spans="1:14" x14ac:dyDescent="0.2">
      <c r="A419" s="103" t="str">
        <f t="shared" si="44"/>
        <v>Street Light</v>
      </c>
      <c r="D419" s="123" t="s">
        <v>59</v>
      </c>
      <c r="E419" s="25"/>
      <c r="F419" s="36">
        <f>'WRZ BI (2030)'!I419</f>
        <v>0</v>
      </c>
      <c r="G419" s="55">
        <f>IF($E403&gt;0, $E403, $E402)</f>
        <v>863.33336806145189</v>
      </c>
      <c r="H419" s="116">
        <f>G419*F419</f>
        <v>0</v>
      </c>
      <c r="I419" s="201">
        <v>0</v>
      </c>
      <c r="J419" s="56">
        <f>IF($E403&gt;0, $E403, $E402)</f>
        <v>863.33336806145189</v>
      </c>
      <c r="K419" s="118">
        <f>J419*I419</f>
        <v>0</v>
      </c>
      <c r="L419" s="119">
        <f t="shared" si="45"/>
        <v>0</v>
      </c>
      <c r="M419" s="120" t="str">
        <f>IF(ISERROR(L419/H419), "", L419/H419)</f>
        <v/>
      </c>
    </row>
    <row r="420" spans="1:14" x14ac:dyDescent="0.2">
      <c r="A420" s="103" t="str">
        <f t="shared" si="44"/>
        <v>Street Light</v>
      </c>
      <c r="D420" s="123" t="s">
        <v>60</v>
      </c>
      <c r="E420" s="25"/>
      <c r="F420" s="36">
        <f>'WRZ BI (2030)'!I420</f>
        <v>0</v>
      </c>
      <c r="G420" s="55">
        <f>E402</f>
        <v>326077.50428732426</v>
      </c>
      <c r="H420" s="116">
        <f>G420*F420</f>
        <v>0</v>
      </c>
      <c r="I420" s="201">
        <v>0</v>
      </c>
      <c r="J420" s="56">
        <f>E402</f>
        <v>326077.50428732426</v>
      </c>
      <c r="K420" s="118">
        <f>J420*I420</f>
        <v>0</v>
      </c>
      <c r="L420" s="119">
        <f t="shared" si="45"/>
        <v>0</v>
      </c>
      <c r="M420" s="120" t="str">
        <f>IF(ISERROR(L420/H420), "", L420/H420)</f>
        <v/>
      </c>
    </row>
    <row r="421" spans="1:14" x14ac:dyDescent="0.2">
      <c r="A421" s="103" t="str">
        <f t="shared" si="44"/>
        <v>Street Light</v>
      </c>
      <c r="D421" s="114" t="s">
        <v>61</v>
      </c>
      <c r="E421" s="25"/>
      <c r="F421" s="36">
        <f>'WRZ BI (2030)'!I421</f>
        <v>0.45053111958343856</v>
      </c>
      <c r="G421" s="55">
        <f>IF($E403&gt;0, $E403, $E402)</f>
        <v>863.33336806145189</v>
      </c>
      <c r="H421" s="116">
        <f>G421*F421</f>
        <v>388.95854888646676</v>
      </c>
      <c r="I421" s="201">
        <v>0.47112698545009568</v>
      </c>
      <c r="J421" s="56">
        <f>IF($E403&gt;0, $E403, $E402)</f>
        <v>863.33336806145189</v>
      </c>
      <c r="K421" s="118">
        <f>J421*I421</f>
        <v>406.73964713326973</v>
      </c>
      <c r="L421" s="119">
        <f t="shared" si="45"/>
        <v>17.781098246802969</v>
      </c>
      <c r="M421" s="120">
        <f>IF(ISERROR(L421/H421), "", L421/H421)</f>
        <v>4.5714635396773604E-2</v>
      </c>
    </row>
    <row r="422" spans="1:14" ht="25.5" x14ac:dyDescent="0.2">
      <c r="A422" s="103" t="str">
        <f t="shared" si="44"/>
        <v>Street Light</v>
      </c>
      <c r="D422" s="123" t="s">
        <v>62</v>
      </c>
      <c r="E422" s="25"/>
      <c r="F422" s="36">
        <f>'WRZ BI (2030)'!I422</f>
        <v>0</v>
      </c>
      <c r="G422" s="115">
        <v>12262</v>
      </c>
      <c r="H422" s="116">
        <f t="shared" ref="H422:H423" si="46">G422*F422</f>
        <v>0</v>
      </c>
      <c r="I422" s="29">
        <v>0</v>
      </c>
      <c r="J422" s="121">
        <v>12262</v>
      </c>
      <c r="K422" s="118">
        <f t="shared" ref="K422:K423" si="47">J422*I422</f>
        <v>0</v>
      </c>
      <c r="L422" s="119">
        <f t="shared" si="45"/>
        <v>0</v>
      </c>
      <c r="M422" s="120" t="str">
        <f t="shared" ref="M422:M423" si="48">IF(ISERROR(L422/H422), "", L422/H422)</f>
        <v/>
      </c>
    </row>
    <row r="423" spans="1:14" x14ac:dyDescent="0.2">
      <c r="A423" s="103" t="str">
        <f t="shared" si="44"/>
        <v>Street Light</v>
      </c>
      <c r="D423" s="114" t="s">
        <v>63</v>
      </c>
      <c r="E423" s="25"/>
      <c r="F423" s="36">
        <f>'WRZ BI (2030)'!I423</f>
        <v>0</v>
      </c>
      <c r="G423" s="115">
        <v>12262</v>
      </c>
      <c r="H423" s="116">
        <f t="shared" si="46"/>
        <v>0</v>
      </c>
      <c r="I423" s="29">
        <v>0</v>
      </c>
      <c r="J423" s="121">
        <v>12262</v>
      </c>
      <c r="K423" s="118">
        <f t="shared" si="47"/>
        <v>0</v>
      </c>
      <c r="L423" s="119">
        <f t="shared" si="45"/>
        <v>0</v>
      </c>
      <c r="M423" s="120" t="str">
        <f t="shared" si="48"/>
        <v/>
      </c>
    </row>
    <row r="424" spans="1:14" x14ac:dyDescent="0.2">
      <c r="A424" s="103" t="str">
        <f t="shared" si="44"/>
        <v>Street Light</v>
      </c>
      <c r="D424" s="114" t="s">
        <v>64</v>
      </c>
      <c r="E424" s="25"/>
      <c r="F424" s="36">
        <f>'WRZ BI (2030)'!I424</f>
        <v>-7.0272347089626874E-2</v>
      </c>
      <c r="G424" s="55">
        <f>IF($E403&gt;0, $E403, $E402)</f>
        <v>863.33336806145189</v>
      </c>
      <c r="H424" s="116">
        <f>G424*F424</f>
        <v>-60.668462094470939</v>
      </c>
      <c r="I424" s="201">
        <v>-7.0272347089626874E-2</v>
      </c>
      <c r="J424" s="56">
        <f>IF($E403&gt;0, $E403, $E402)</f>
        <v>863.33336806145189</v>
      </c>
      <c r="K424" s="118">
        <f>J424*I424</f>
        <v>-60.668462094470939</v>
      </c>
      <c r="L424" s="119">
        <f t="shared" si="45"/>
        <v>0</v>
      </c>
      <c r="M424" s="120">
        <f>IF(ISERROR(L424/H424), "", L424/H424)</f>
        <v>0</v>
      </c>
    </row>
    <row r="425" spans="1:14" ht="25.5" x14ac:dyDescent="0.2">
      <c r="A425" s="103" t="str">
        <f t="shared" si="44"/>
        <v>Street Light</v>
      </c>
      <c r="B425" s="103" t="s">
        <v>65</v>
      </c>
      <c r="C425" s="24">
        <f>B22</f>
        <v>6</v>
      </c>
      <c r="D425" s="124" t="s">
        <v>66</v>
      </c>
      <c r="E425" s="125"/>
      <c r="F425" s="48"/>
      <c r="G425" s="49"/>
      <c r="H425" s="50">
        <f>SUM(H416:H424)</f>
        <v>24357.904125802004</v>
      </c>
      <c r="I425" s="51"/>
      <c r="J425" s="52"/>
      <c r="K425" s="50">
        <f>SUM(K416:K424)</f>
        <v>26167.395241864331</v>
      </c>
      <c r="L425" s="41">
        <f t="shared" si="45"/>
        <v>1809.4911160623269</v>
      </c>
      <c r="M425" s="42">
        <f>IF((H425)=0,"",(L425/H425))</f>
        <v>7.4287636026350759E-2</v>
      </c>
    </row>
    <row r="426" spans="1:14" x14ac:dyDescent="0.2">
      <c r="A426" s="103" t="str">
        <f t="shared" si="44"/>
        <v>Street Light</v>
      </c>
      <c r="D426" s="126" t="s">
        <v>67</v>
      </c>
      <c r="E426" s="25"/>
      <c r="F426" s="36">
        <f>'WRZ BI (2030)'!I426</f>
        <v>4.1677</v>
      </c>
      <c r="G426" s="43">
        <f>IF($E403&gt;0, $E403, $E402*$E404)</f>
        <v>863.33336806145189</v>
      </c>
      <c r="H426" s="116">
        <f>G426*F426</f>
        <v>3598.1144780697132</v>
      </c>
      <c r="I426" s="201">
        <v>4.3913000000000002</v>
      </c>
      <c r="J426" s="44">
        <f>IF($E403&gt;0, $E403, $E402*$E405)</f>
        <v>863.33336806145189</v>
      </c>
      <c r="K426" s="118">
        <f>J426*I426</f>
        <v>3791.1558191682539</v>
      </c>
      <c r="L426" s="119">
        <f t="shared" si="45"/>
        <v>193.04134109854067</v>
      </c>
      <c r="M426" s="120">
        <f>IF(ISERROR(L426/H426), "", L426/H426)</f>
        <v>5.365069462773233E-2</v>
      </c>
      <c r="N426" s="127"/>
    </row>
    <row r="427" spans="1:14" ht="25.5" x14ac:dyDescent="0.2">
      <c r="A427" s="103" t="str">
        <f t="shared" si="44"/>
        <v>Street Light</v>
      </c>
      <c r="D427" s="128" t="s">
        <v>68</v>
      </c>
      <c r="E427" s="25"/>
      <c r="F427" s="36">
        <f>'WRZ BI (2030)'!I427</f>
        <v>2.9594999999999998</v>
      </c>
      <c r="G427" s="43">
        <f>IF($E403&gt;0, $E403, $E402*$E404)</f>
        <v>863.33336806145189</v>
      </c>
      <c r="H427" s="116">
        <f>G427*F427</f>
        <v>2555.0351027778665</v>
      </c>
      <c r="I427" s="201">
        <v>3.1246</v>
      </c>
      <c r="J427" s="44">
        <f>IF($E403&gt;0, $E403, $E402*$E405)</f>
        <v>863.33336806145189</v>
      </c>
      <c r="K427" s="118">
        <f>J427*I427</f>
        <v>2697.5714418448124</v>
      </c>
      <c r="L427" s="119">
        <f t="shared" si="45"/>
        <v>142.53633906694586</v>
      </c>
      <c r="M427" s="120">
        <f>IF(ISERROR(L427/H427), "", L427/H427)</f>
        <v>5.5786450413921336E-2</v>
      </c>
      <c r="N427" s="127"/>
    </row>
    <row r="428" spans="1:14" ht="25.5" x14ac:dyDescent="0.2">
      <c r="A428" s="103" t="str">
        <f t="shared" si="44"/>
        <v>Street Light</v>
      </c>
      <c r="B428" s="103" t="s">
        <v>69</v>
      </c>
      <c r="C428" s="24">
        <f>B22</f>
        <v>6</v>
      </c>
      <c r="D428" s="124" t="s">
        <v>70</v>
      </c>
      <c r="E428" s="7"/>
      <c r="F428" s="48"/>
      <c r="G428" s="49"/>
      <c r="H428" s="50">
        <f>SUM(H425:H427)</f>
        <v>30511.053706649585</v>
      </c>
      <c r="I428" s="51"/>
      <c r="J428" s="40"/>
      <c r="K428" s="50">
        <f>SUM(K425:K427)</f>
        <v>32656.122502877395</v>
      </c>
      <c r="L428" s="41">
        <f t="shared" si="45"/>
        <v>2145.0687962278098</v>
      </c>
      <c r="M428" s="42">
        <f>IF((H428)=0,"",(L428/H428))</f>
        <v>7.0304644895312587E-2</v>
      </c>
    </row>
    <row r="429" spans="1:14" ht="25.5" x14ac:dyDescent="0.2">
      <c r="A429" s="103" t="str">
        <f t="shared" si="44"/>
        <v>Street Light</v>
      </c>
      <c r="D429" s="129" t="s">
        <v>71</v>
      </c>
      <c r="E429" s="25"/>
      <c r="F429" s="34">
        <v>4.7000000000000002E-3</v>
      </c>
      <c r="G429" s="43">
        <f>E402*E404</f>
        <v>339609.72071524826</v>
      </c>
      <c r="H429" s="53">
        <f>G429*F429</f>
        <v>1596.1656873616669</v>
      </c>
      <c r="I429" s="35">
        <v>4.7000000000000002E-3</v>
      </c>
      <c r="J429" s="44">
        <f>E402*E405</f>
        <v>339609.72071524826</v>
      </c>
      <c r="K429" s="118">
        <f>J429*I429</f>
        <v>1596.1656873616669</v>
      </c>
      <c r="L429" s="119">
        <f t="shared" si="45"/>
        <v>0</v>
      </c>
      <c r="M429" s="120">
        <f>IF(ISERROR(L429/H429), "", L429/H429)</f>
        <v>0</v>
      </c>
    </row>
    <row r="430" spans="1:14" ht="25.5" x14ac:dyDescent="0.2">
      <c r="A430" s="103" t="str">
        <f t="shared" si="44"/>
        <v>Street Light</v>
      </c>
      <c r="D430" s="129" t="s">
        <v>72</v>
      </c>
      <c r="E430" s="25"/>
      <c r="F430" s="34">
        <v>5.9999999999999995E-4</v>
      </c>
      <c r="G430" s="43">
        <f>E402*E404</f>
        <v>339609.72071524826</v>
      </c>
      <c r="H430" s="53">
        <f>G430*F430</f>
        <v>203.76583242914893</v>
      </c>
      <c r="I430" s="35">
        <v>5.9999999999999995E-4</v>
      </c>
      <c r="J430" s="44">
        <f>E402*E405</f>
        <v>339609.72071524826</v>
      </c>
      <c r="K430" s="118">
        <f>J430*I430</f>
        <v>203.76583242914893</v>
      </c>
      <c r="L430" s="119">
        <f t="shared" si="45"/>
        <v>0</v>
      </c>
      <c r="M430" s="120">
        <f>IF(ISERROR(L430/H430), "", L430/H430)</f>
        <v>0</v>
      </c>
    </row>
    <row r="431" spans="1:14" x14ac:dyDescent="0.2">
      <c r="A431" s="103" t="str">
        <f t="shared" si="44"/>
        <v>Street Light</v>
      </c>
      <c r="D431" s="25" t="s">
        <v>73</v>
      </c>
      <c r="E431" s="25"/>
      <c r="F431" s="54">
        <v>0.25</v>
      </c>
      <c r="G431" s="27">
        <v>12262</v>
      </c>
      <c r="H431" s="130">
        <f>G431*F431</f>
        <v>3065.5</v>
      </c>
      <c r="I431" s="45">
        <v>0.25</v>
      </c>
      <c r="J431" s="30">
        <v>12262</v>
      </c>
      <c r="K431" s="118">
        <f>J431*I431</f>
        <v>3065.5</v>
      </c>
      <c r="L431" s="119">
        <f t="shared" si="45"/>
        <v>0</v>
      </c>
      <c r="M431" s="120">
        <f>IF(ISERROR(L431/H431), "", L431/H431)</f>
        <v>0</v>
      </c>
    </row>
    <row r="432" spans="1:14" ht="26.45" hidden="1" customHeight="1" x14ac:dyDescent="0.2">
      <c r="A432" s="103" t="str">
        <f t="shared" si="44"/>
        <v>Street Light</v>
      </c>
      <c r="D432" s="129" t="s">
        <v>74</v>
      </c>
      <c r="E432" s="25"/>
      <c r="F432" s="34"/>
      <c r="G432" s="43"/>
      <c r="H432" s="130"/>
      <c r="I432" s="35"/>
      <c r="J432" s="44"/>
      <c r="K432" s="118"/>
      <c r="L432" s="119"/>
      <c r="M432" s="120"/>
    </row>
    <row r="433" spans="1:13" ht="13.15" hidden="1" customHeight="1" x14ac:dyDescent="0.2">
      <c r="A433" s="103" t="str">
        <f t="shared" si="44"/>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15" hidden="1" customHeight="1" x14ac:dyDescent="0.2">
      <c r="A434" s="103" t="str">
        <f t="shared" si="44"/>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15" hidden="1" customHeight="1" x14ac:dyDescent="0.2">
      <c r="A435" s="103" t="str">
        <f t="shared" si="44"/>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15" hidden="1" customHeight="1" x14ac:dyDescent="0.2">
      <c r="A436" s="103" t="str">
        <f t="shared" si="44"/>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5" thickBot="1" x14ac:dyDescent="0.25">
      <c r="A437" s="103" t="str">
        <f t="shared" si="44"/>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5" thickBot="1" x14ac:dyDescent="0.25">
      <c r="A438" s="103" t="str">
        <f t="shared" si="44"/>
        <v>Street Light</v>
      </c>
      <c r="D438" s="58"/>
      <c r="E438" s="59"/>
      <c r="F438" s="60"/>
      <c r="G438" s="61"/>
      <c r="H438" s="62"/>
      <c r="I438" s="60"/>
      <c r="J438" s="63"/>
      <c r="K438" s="62"/>
      <c r="L438" s="64"/>
      <c r="M438" s="65"/>
    </row>
    <row r="439" spans="1:13" ht="13.15" hidden="1" customHeight="1" x14ac:dyDescent="0.2">
      <c r="A439" s="103" t="str">
        <f t="shared" si="44"/>
        <v>Street Light</v>
      </c>
      <c r="B439" s="103" t="s">
        <v>12</v>
      </c>
      <c r="D439" s="135" t="s">
        <v>81</v>
      </c>
      <c r="E439" s="25"/>
      <c r="F439" s="66"/>
      <c r="G439" s="67"/>
      <c r="H439" s="68">
        <f>SUM(H429:H435,H428)</f>
        <v>75008.939633909875</v>
      </c>
      <c r="I439" s="69"/>
      <c r="J439" s="69"/>
      <c r="K439" s="68">
        <f>SUM(K429:K435,K428)</f>
        <v>80828.58560827667</v>
      </c>
      <c r="L439" s="70">
        <f>K439-H439</f>
        <v>5819.6459743667947</v>
      </c>
      <c r="M439" s="71">
        <f>IF((H439)=0,"",(L439/H439))</f>
        <v>7.7586031781948589E-2</v>
      </c>
    </row>
    <row r="440" spans="1:13" ht="13.15" hidden="1" customHeight="1" x14ac:dyDescent="0.2">
      <c r="A440" s="103" t="str">
        <f t="shared" si="44"/>
        <v>Street Light</v>
      </c>
      <c r="B440" s="103" t="s">
        <v>12</v>
      </c>
      <c r="D440" s="142" t="s">
        <v>82</v>
      </c>
      <c r="E440" s="25"/>
      <c r="F440" s="66">
        <v>0.13</v>
      </c>
      <c r="G440" s="72"/>
      <c r="H440" s="73">
        <f>H439*F440</f>
        <v>9751.1621524082839</v>
      </c>
      <c r="I440" s="74">
        <v>0.13</v>
      </c>
      <c r="J440" s="27"/>
      <c r="K440" s="73">
        <f>K439*I440</f>
        <v>10507.716129075967</v>
      </c>
      <c r="L440" s="32">
        <f>K440-H440</f>
        <v>756.55397666768295</v>
      </c>
      <c r="M440" s="75">
        <f>IF((H440)=0,"",(L440/H440))</f>
        <v>7.7586031781948547E-2</v>
      </c>
    </row>
    <row r="441" spans="1:13" ht="14.45" hidden="1" customHeight="1" x14ac:dyDescent="0.25">
      <c r="A441" s="103" t="str">
        <f t="shared" si="44"/>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15" hidden="1" customHeight="1" x14ac:dyDescent="0.2">
      <c r="A442" s="103" t="str">
        <f t="shared" si="44"/>
        <v>Street Light</v>
      </c>
      <c r="B442" s="103" t="s">
        <v>84</v>
      </c>
      <c r="D442" s="234" t="s">
        <v>85</v>
      </c>
      <c r="E442" s="234"/>
      <c r="F442" s="77"/>
      <c r="G442" s="78"/>
      <c r="H442" s="79">
        <f>H439+H440+H441</f>
        <v>84760.101786318162</v>
      </c>
      <c r="I442" s="80"/>
      <c r="J442" s="80"/>
      <c r="K442" s="81">
        <f>K439+K440+K441</f>
        <v>91336.301737352638</v>
      </c>
      <c r="L442" s="82">
        <f>K442-H442</f>
        <v>6576.1999510344758</v>
      </c>
      <c r="M442" s="83">
        <f>IF((H442)=0,"",(L442/H442))</f>
        <v>7.7586031781948561E-2</v>
      </c>
    </row>
    <row r="443" spans="1:13" ht="13.9" hidden="1" customHeight="1" thickBot="1" x14ac:dyDescent="0.25">
      <c r="A443" s="103" t="str">
        <f t="shared" si="44"/>
        <v>Street Light</v>
      </c>
      <c r="B443" s="103" t="s">
        <v>12</v>
      </c>
      <c r="D443" s="131"/>
      <c r="E443" s="132"/>
      <c r="F443" s="60"/>
      <c r="G443" s="61"/>
      <c r="H443" s="62"/>
      <c r="I443" s="60"/>
      <c r="J443" s="63"/>
      <c r="K443" s="62"/>
      <c r="L443" s="64"/>
      <c r="M443" s="65"/>
    </row>
    <row r="444" spans="1:13" ht="13.15" hidden="1" customHeight="1" x14ac:dyDescent="0.2">
      <c r="A444" s="103" t="str">
        <f t="shared" si="44"/>
        <v>Street Light</v>
      </c>
      <c r="B444" s="103" t="s">
        <v>78</v>
      </c>
      <c r="D444" s="135" t="s">
        <v>86</v>
      </c>
      <c r="E444" s="25"/>
      <c r="F444" s="66"/>
      <c r="G444" s="67"/>
      <c r="H444" s="68">
        <f>SUM(H436,H429:H432,H428)</f>
        <v>73779.552444920671</v>
      </c>
      <c r="I444" s="69"/>
      <c r="J444" s="69"/>
      <c r="K444" s="68">
        <f>SUM(K436,K429:K432,K428)</f>
        <v>75924.621241148488</v>
      </c>
      <c r="L444" s="70">
        <f>K444-H444</f>
        <v>2145.0687962278171</v>
      </c>
      <c r="M444" s="71">
        <f>IF((H444)=0,"",(L444/H444))</f>
        <v>2.9074028306544621E-2</v>
      </c>
    </row>
    <row r="445" spans="1:13" ht="13.15" hidden="1" customHeight="1" x14ac:dyDescent="0.2">
      <c r="A445" s="103" t="str">
        <f t="shared" si="44"/>
        <v>Street Light</v>
      </c>
      <c r="B445" s="103" t="s">
        <v>78</v>
      </c>
      <c r="D445" s="142" t="s">
        <v>82</v>
      </c>
      <c r="E445" s="25"/>
      <c r="F445" s="66">
        <v>0.13</v>
      </c>
      <c r="G445" s="67"/>
      <c r="H445" s="73">
        <f>H444*F445</f>
        <v>9591.3418178396878</v>
      </c>
      <c r="I445" s="66">
        <v>0.13</v>
      </c>
      <c r="J445" s="74"/>
      <c r="K445" s="73">
        <f>K444*I445</f>
        <v>9870.2007613493042</v>
      </c>
      <c r="L445" s="32">
        <f>K445-H445</f>
        <v>278.85894350961644</v>
      </c>
      <c r="M445" s="75">
        <f>IF((H445)=0,"",(L445/H445))</f>
        <v>2.9074028306544642E-2</v>
      </c>
    </row>
    <row r="446" spans="1:13" ht="14.45" hidden="1" customHeight="1" x14ac:dyDescent="0.25">
      <c r="A446" s="103" t="str">
        <f t="shared" si="44"/>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15" hidden="1" customHeight="1" x14ac:dyDescent="0.2">
      <c r="A447" s="103" t="str">
        <f t="shared" si="44"/>
        <v>Street Light</v>
      </c>
      <c r="B447" s="103" t="s">
        <v>87</v>
      </c>
      <c r="D447" s="234" t="s">
        <v>86</v>
      </c>
      <c r="E447" s="234"/>
      <c r="F447" s="84"/>
      <c r="G447" s="85"/>
      <c r="H447" s="79">
        <f>SUM(H444,H445)</f>
        <v>83370.894262760354</v>
      </c>
      <c r="I447" s="86"/>
      <c r="J447" s="86"/>
      <c r="K447" s="79">
        <f>SUM(K444,K445)</f>
        <v>85794.822002497793</v>
      </c>
      <c r="L447" s="87">
        <f>K447-H447</f>
        <v>2423.927739737439</v>
      </c>
      <c r="M447" s="88">
        <f>IF((H447)=0,"",(L447/H447))</f>
        <v>2.9074028306544691E-2</v>
      </c>
    </row>
    <row r="448" spans="1:13" ht="13.9" hidden="1" customHeight="1" thickBot="1" x14ac:dyDescent="0.25">
      <c r="A448" s="103" t="str">
        <f t="shared" si="44"/>
        <v>Street Light</v>
      </c>
      <c r="B448" s="103" t="s">
        <v>78</v>
      </c>
      <c r="D448" s="131"/>
      <c r="E448" s="132"/>
      <c r="F448" s="89"/>
      <c r="G448" s="90"/>
      <c r="H448" s="91"/>
      <c r="I448" s="89"/>
      <c r="J448" s="61"/>
      <c r="K448" s="91"/>
      <c r="L448" s="92"/>
      <c r="M448" s="65"/>
    </row>
    <row r="449" spans="1:14" x14ac:dyDescent="0.2">
      <c r="A449" s="103" t="str">
        <f t="shared" si="44"/>
        <v>Street Light</v>
      </c>
      <c r="B449" s="103" t="s">
        <v>17</v>
      </c>
      <c r="D449" s="135" t="s">
        <v>88</v>
      </c>
      <c r="E449" s="25"/>
      <c r="F449" s="136"/>
      <c r="G449" s="137"/>
      <c r="H449" s="138">
        <f>SUM(H437,H429:H432,H428)</f>
        <v>73779.552444920671</v>
      </c>
      <c r="I449" s="139"/>
      <c r="J449" s="139"/>
      <c r="K449" s="138">
        <f>SUM(K437,K429:K432,K428)</f>
        <v>75924.621241148488</v>
      </c>
      <c r="L449" s="140">
        <f>K449-H449</f>
        <v>2145.0687962278171</v>
      </c>
      <c r="M449" s="141">
        <f>IF((H449)=0,"",(L449/H449))</f>
        <v>2.9074028306544621E-2</v>
      </c>
    </row>
    <row r="450" spans="1:14" x14ac:dyDescent="0.2">
      <c r="A450" s="103" t="str">
        <f t="shared" si="44"/>
        <v>Street Light</v>
      </c>
      <c r="B450" s="103" t="s">
        <v>17</v>
      </c>
      <c r="D450" s="142" t="s">
        <v>82</v>
      </c>
      <c r="E450" s="25"/>
      <c r="F450" s="136">
        <v>0.13</v>
      </c>
      <c r="G450" s="137"/>
      <c r="H450" s="144">
        <f>H449*F450</f>
        <v>9591.3418178396878</v>
      </c>
      <c r="I450" s="136">
        <v>0.13</v>
      </c>
      <c r="J450" s="145"/>
      <c r="K450" s="144">
        <f>K449*I450</f>
        <v>9870.2007613493042</v>
      </c>
      <c r="L450" s="119">
        <f>K450-H450</f>
        <v>278.85894350961644</v>
      </c>
      <c r="M450" s="146">
        <f>IF((H450)=0,"",(L450/H450))</f>
        <v>2.9074028306544642E-2</v>
      </c>
    </row>
    <row r="451" spans="1:14" ht="15" x14ac:dyDescent="0.25">
      <c r="A451" s="103" t="str">
        <f t="shared" si="44"/>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9" customHeight="1" thickBot="1" x14ac:dyDescent="0.25">
      <c r="A452" s="103" t="str">
        <f t="shared" si="44"/>
        <v>Street Light</v>
      </c>
      <c r="B452" s="103" t="s">
        <v>89</v>
      </c>
      <c r="C452" s="24">
        <f>B22</f>
        <v>6</v>
      </c>
      <c r="D452" s="226" t="s">
        <v>88</v>
      </c>
      <c r="E452" s="226"/>
      <c r="F452" s="84"/>
      <c r="G452" s="85"/>
      <c r="H452" s="79">
        <f>SUM(H449,H450)</f>
        <v>83370.894262760354</v>
      </c>
      <c r="I452" s="86"/>
      <c r="J452" s="86"/>
      <c r="K452" s="79">
        <f>SUM(K449,K450)</f>
        <v>85794.822002497793</v>
      </c>
      <c r="L452" s="87">
        <f>K452-H452</f>
        <v>2423.927739737439</v>
      </c>
      <c r="M452" s="88">
        <f>IF((H452)=0,"",(L452/H452))</f>
        <v>2.9074028306544691E-2</v>
      </c>
    </row>
    <row r="453" spans="1:14" ht="13.5" thickBot="1" x14ac:dyDescent="0.25">
      <c r="A453" s="103" t="str">
        <f t="shared" si="44"/>
        <v>Street Light</v>
      </c>
      <c r="B453" s="103" t="s">
        <v>17</v>
      </c>
      <c r="D453" s="58"/>
      <c r="E453" s="59"/>
      <c r="F453" s="93"/>
      <c r="G453" s="90"/>
      <c r="H453" s="94"/>
      <c r="I453" s="93"/>
      <c r="J453" s="61"/>
      <c r="K453" s="94"/>
      <c r="L453" s="92"/>
      <c r="M453" s="95"/>
    </row>
    <row r="456" spans="1:14" x14ac:dyDescent="0.2">
      <c r="D456" s="104" t="s">
        <v>34</v>
      </c>
      <c r="E456" s="229" t="str">
        <f>D23</f>
        <v>Residential (Low)</v>
      </c>
      <c r="F456" s="229"/>
      <c r="G456" s="229"/>
      <c r="H456" s="229"/>
      <c r="I456" s="229"/>
      <c r="J456" s="229"/>
      <c r="K456" s="103" t="str">
        <f>IF(N406="DEMAND - INTERVAL","RTSR - INTERVAL METERED","")</f>
        <v/>
      </c>
    </row>
    <row r="457" spans="1:14" x14ac:dyDescent="0.2">
      <c r="D457" s="104" t="s">
        <v>35</v>
      </c>
      <c r="E457" s="230" t="str">
        <f>H23</f>
        <v>RPP</v>
      </c>
      <c r="F457" s="230"/>
      <c r="G457" s="230"/>
      <c r="H457" s="20"/>
      <c r="I457" s="20"/>
    </row>
    <row r="458" spans="1:14" ht="15.75" x14ac:dyDescent="0.2">
      <c r="D458" s="104" t="s">
        <v>36</v>
      </c>
      <c r="E458" s="21">
        <f>K23</f>
        <v>325</v>
      </c>
      <c r="F458" s="105" t="s">
        <v>11</v>
      </c>
      <c r="J458" s="22"/>
      <c r="K458" s="22"/>
      <c r="L458" s="22"/>
      <c r="M458" s="22"/>
      <c r="N458" s="22"/>
    </row>
    <row r="459" spans="1:14" ht="15.75" x14ac:dyDescent="0.25">
      <c r="D459" s="104" t="s">
        <v>37</v>
      </c>
      <c r="E459" s="21">
        <f>L23</f>
        <v>0</v>
      </c>
      <c r="F459" s="106" t="s">
        <v>16</v>
      </c>
      <c r="G459" s="107"/>
      <c r="H459" s="108"/>
      <c r="I459" s="108"/>
      <c r="J459" s="108"/>
    </row>
    <row r="460" spans="1:14" x14ac:dyDescent="0.2">
      <c r="D460" s="104" t="s">
        <v>38</v>
      </c>
      <c r="E460" s="23">
        <f>I23</f>
        <v>1.0415000000000001</v>
      </c>
    </row>
    <row r="461" spans="1:14" x14ac:dyDescent="0.2">
      <c r="D461" s="104" t="s">
        <v>39</v>
      </c>
      <c r="E461" s="23">
        <f>J23</f>
        <v>1.0415000000000001</v>
      </c>
    </row>
    <row r="463" spans="1:14" x14ac:dyDescent="0.2">
      <c r="E463" s="105"/>
      <c r="F463" s="231" t="s">
        <v>40</v>
      </c>
      <c r="G463" s="232"/>
      <c r="H463" s="233"/>
      <c r="I463" s="231" t="s">
        <v>41</v>
      </c>
      <c r="J463" s="232"/>
      <c r="K463" s="233"/>
      <c r="L463" s="231" t="s">
        <v>42</v>
      </c>
      <c r="M463" s="233"/>
    </row>
    <row r="464" spans="1:14" x14ac:dyDescent="0.2">
      <c r="E464" s="220"/>
      <c r="F464" s="109" t="s">
        <v>43</v>
      </c>
      <c r="G464" s="109" t="s">
        <v>44</v>
      </c>
      <c r="H464" s="110" t="s">
        <v>45</v>
      </c>
      <c r="I464" s="109" t="s">
        <v>43</v>
      </c>
      <c r="J464" s="111" t="s">
        <v>44</v>
      </c>
      <c r="K464" s="110" t="s">
        <v>45</v>
      </c>
      <c r="L464" s="222" t="s">
        <v>46</v>
      </c>
      <c r="M464" s="224" t="s">
        <v>47</v>
      </c>
    </row>
    <row r="465" spans="1:13" x14ac:dyDescent="0.2">
      <c r="E465" s="221"/>
      <c r="F465" s="112" t="s">
        <v>48</v>
      </c>
      <c r="G465" s="112"/>
      <c r="H465" s="113" t="s">
        <v>48</v>
      </c>
      <c r="I465" s="112" t="s">
        <v>48</v>
      </c>
      <c r="J465" s="113"/>
      <c r="K465" s="113" t="s">
        <v>48</v>
      </c>
      <c r="L465" s="223"/>
      <c r="M465" s="225"/>
    </row>
    <row r="466" spans="1:13" x14ac:dyDescent="0.2">
      <c r="A466" s="103" t="str">
        <f>$E456</f>
        <v>Residential (Low)</v>
      </c>
      <c r="D466" s="114" t="s">
        <v>49</v>
      </c>
      <c r="E466" s="25"/>
      <c r="F466" s="26">
        <f>F74</f>
        <v>55.75</v>
      </c>
      <c r="G466" s="115">
        <v>1</v>
      </c>
      <c r="H466" s="116">
        <f>G466*F466</f>
        <v>55.75</v>
      </c>
      <c r="I466" s="29">
        <f>I74</f>
        <v>60.23</v>
      </c>
      <c r="J466" s="117">
        <f>G466</f>
        <v>1</v>
      </c>
      <c r="K466" s="118">
        <f>J466*I466</f>
        <v>60.23</v>
      </c>
      <c r="L466" s="119">
        <f>K466-H466</f>
        <v>4.4799999999999969</v>
      </c>
      <c r="M466" s="120">
        <f>IF(ISERROR(L466/H466), "", L466/H466)</f>
        <v>8.0358744394618778E-2</v>
      </c>
    </row>
    <row r="467" spans="1:13" x14ac:dyDescent="0.2">
      <c r="A467" s="103" t="str">
        <f t="shared" ref="A467:A499" si="49">A466</f>
        <v>Residential (Low)</v>
      </c>
      <c r="D467" s="114" t="s">
        <v>50</v>
      </c>
      <c r="E467" s="25"/>
      <c r="F467" s="34">
        <f t="shared" ref="F467:F493" si="50">F75</f>
        <v>0</v>
      </c>
      <c r="G467" s="115">
        <f>IF($E459&gt;0, $E459, $E458)</f>
        <v>325</v>
      </c>
      <c r="H467" s="116">
        <f>G467*F467</f>
        <v>0</v>
      </c>
      <c r="I467" s="35">
        <f t="shared" ref="I467:I493" si="51">I75</f>
        <v>0</v>
      </c>
      <c r="J467" s="117">
        <f>IF($E459&gt;0, $E459, $E458)</f>
        <v>325</v>
      </c>
      <c r="K467" s="118">
        <f>J467*I467</f>
        <v>0</v>
      </c>
      <c r="L467" s="119">
        <f>K467-H467</f>
        <v>0</v>
      </c>
      <c r="M467" s="120" t="str">
        <f>IF(ISERROR(L467/H467), "", L467/H467)</f>
        <v/>
      </c>
    </row>
    <row r="468" spans="1:13" ht="13.15" hidden="1" customHeight="1" x14ac:dyDescent="0.2">
      <c r="A468" s="103" t="str">
        <f t="shared" si="49"/>
        <v>Residential (Low)</v>
      </c>
      <c r="D468" s="114" t="s">
        <v>51</v>
      </c>
      <c r="E468" s="25"/>
      <c r="F468" s="34">
        <f t="shared" si="50"/>
        <v>0</v>
      </c>
      <c r="G468" s="115">
        <f>IF($E459&gt;0, $E459, $E458)</f>
        <v>325</v>
      </c>
      <c r="H468" s="116">
        <v>0</v>
      </c>
      <c r="I468" s="35">
        <f t="shared" si="51"/>
        <v>0</v>
      </c>
      <c r="J468" s="117">
        <f>IF($E459&gt;0, $E459, $E458)</f>
        <v>325</v>
      </c>
      <c r="K468" s="118">
        <v>0</v>
      </c>
      <c r="L468" s="119"/>
      <c r="M468" s="120"/>
    </row>
    <row r="469" spans="1:13" ht="13.15" hidden="1" customHeight="1" x14ac:dyDescent="0.2">
      <c r="A469" s="103" t="str">
        <f t="shared" si="49"/>
        <v>Residential (Low)</v>
      </c>
      <c r="D469" s="114" t="s">
        <v>52</v>
      </c>
      <c r="E469" s="25"/>
      <c r="F469" s="34">
        <f t="shared" si="50"/>
        <v>0</v>
      </c>
      <c r="G469" s="115">
        <f>IF($E459&gt;0, $E459, $E458)</f>
        <v>325</v>
      </c>
      <c r="H469" s="116">
        <v>0</v>
      </c>
      <c r="I469" s="35">
        <f t="shared" si="51"/>
        <v>0</v>
      </c>
      <c r="J469" s="121">
        <f>IF($E459&gt;0, $E459, $E458)</f>
        <v>325</v>
      </c>
      <c r="K469" s="118">
        <v>0</v>
      </c>
      <c r="L469" s="119">
        <f t="shared" ref="L469:L487" si="52">K469-H469</f>
        <v>0</v>
      </c>
      <c r="M469" s="120" t="str">
        <f>IF(ISERROR(L469/H469), "", L469/H469)</f>
        <v/>
      </c>
    </row>
    <row r="470" spans="1:13" x14ac:dyDescent="0.2">
      <c r="A470" s="103" t="str">
        <f t="shared" si="49"/>
        <v>Residential (Low)</v>
      </c>
      <c r="D470" s="114" t="s">
        <v>53</v>
      </c>
      <c r="E470" s="25"/>
      <c r="F470" s="26">
        <f t="shared" si="50"/>
        <v>1.8765316924843465</v>
      </c>
      <c r="G470" s="115">
        <v>1</v>
      </c>
      <c r="H470" s="116">
        <f>G470*F470</f>
        <v>1.8765316924843465</v>
      </c>
      <c r="I470" s="29">
        <f t="shared" si="51"/>
        <v>1.8765316924843465</v>
      </c>
      <c r="J470" s="117">
        <f>G470</f>
        <v>1</v>
      </c>
      <c r="K470" s="118">
        <f>J470*I470</f>
        <v>1.8765316924843465</v>
      </c>
      <c r="L470" s="119">
        <f t="shared" si="52"/>
        <v>0</v>
      </c>
      <c r="M470" s="120">
        <f>IF(ISERROR(L470/H470), "", L470/H470)</f>
        <v>0</v>
      </c>
    </row>
    <row r="471" spans="1:13" x14ac:dyDescent="0.2">
      <c r="A471" s="103" t="str">
        <f t="shared" si="49"/>
        <v>Residential (Low)</v>
      </c>
      <c r="D471" s="114" t="s">
        <v>54</v>
      </c>
      <c r="E471" s="25"/>
      <c r="F471" s="36">
        <f t="shared" si="50"/>
        <v>0</v>
      </c>
      <c r="G471" s="115">
        <f>IF($E459&gt;0, $E459, $E458)</f>
        <v>325</v>
      </c>
      <c r="H471" s="116">
        <f>G471*F471</f>
        <v>0</v>
      </c>
      <c r="I471" s="35">
        <f t="shared" si="51"/>
        <v>0</v>
      </c>
      <c r="J471" s="117">
        <f>IF($E459&gt;0, $E459, $E458)</f>
        <v>325</v>
      </c>
      <c r="K471" s="118">
        <f>J471*I471</f>
        <v>0</v>
      </c>
      <c r="L471" s="119">
        <f t="shared" si="52"/>
        <v>0</v>
      </c>
      <c r="M471" s="120" t="str">
        <f>IF(ISERROR(L471/H471), "", L471/H471)</f>
        <v/>
      </c>
    </row>
    <row r="472" spans="1:13" ht="25.5" x14ac:dyDescent="0.2">
      <c r="A472" s="103" t="str">
        <f t="shared" si="49"/>
        <v>Residential (Low)</v>
      </c>
      <c r="B472" s="103" t="s">
        <v>55</v>
      </c>
      <c r="C472" s="24">
        <f>B23</f>
        <v>7</v>
      </c>
      <c r="D472" s="46" t="s">
        <v>56</v>
      </c>
      <c r="E472" s="47"/>
      <c r="F472" s="48"/>
      <c r="G472" s="49"/>
      <c r="H472" s="50">
        <f>SUM(H466:H471)</f>
        <v>57.626531692484349</v>
      </c>
      <c r="I472" s="51"/>
      <c r="J472" s="52"/>
      <c r="K472" s="50">
        <f>SUM(K466:K471)</f>
        <v>62.106531692484346</v>
      </c>
      <c r="L472" s="41">
        <f t="shared" si="52"/>
        <v>4.4799999999999969</v>
      </c>
      <c r="M472" s="42">
        <f>IF((H472)=0,"",(L472/H472))</f>
        <v>7.7741968298680006E-2</v>
      </c>
    </row>
    <row r="473" spans="1:13" x14ac:dyDescent="0.2">
      <c r="A473" s="103" t="str">
        <f t="shared" si="49"/>
        <v>Residential (Low)</v>
      </c>
      <c r="D473" s="123" t="s">
        <v>57</v>
      </c>
      <c r="E473" s="25"/>
      <c r="F473" s="34">
        <f t="shared" si="50"/>
        <v>0.12752000000000002</v>
      </c>
      <c r="G473" s="43">
        <f>IF(F473=0, 0, $E458*E460-E458)</f>
        <v>13.487500000000011</v>
      </c>
      <c r="H473" s="28">
        <f t="shared" ref="H473:H480" si="53">G473*F473</f>
        <v>1.7199260000000018</v>
      </c>
      <c r="I473" s="35">
        <f t="shared" si="51"/>
        <v>0.12752000000000002</v>
      </c>
      <c r="J473" s="44">
        <f>IF(I473=0, 0, E458*E461-E458)</f>
        <v>13.487500000000011</v>
      </c>
      <c r="K473" s="31">
        <f t="shared" ref="K473:K480" si="54">J473*I473</f>
        <v>1.7199260000000018</v>
      </c>
      <c r="L473" s="119">
        <f t="shared" si="52"/>
        <v>0</v>
      </c>
      <c r="M473" s="120">
        <f t="shared" ref="M473:M480" si="55">IF(ISERROR(L473/H473), "", L473/H473)</f>
        <v>0</v>
      </c>
    </row>
    <row r="474" spans="1:13" ht="25.5" x14ac:dyDescent="0.2">
      <c r="A474" s="103" t="str">
        <f t="shared" si="49"/>
        <v>Residential (Low)</v>
      </c>
      <c r="D474" s="123" t="s">
        <v>58</v>
      </c>
      <c r="E474" s="25"/>
      <c r="F474" s="36">
        <f t="shared" si="50"/>
        <v>0</v>
      </c>
      <c r="G474" s="55">
        <f>IF($E459&gt;0, $E459, $E458)</f>
        <v>325</v>
      </c>
      <c r="H474" s="116">
        <f t="shared" si="53"/>
        <v>0</v>
      </c>
      <c r="I474" s="35">
        <f t="shared" si="51"/>
        <v>0</v>
      </c>
      <c r="J474" s="56">
        <f>IF($E459&gt;0, $E459, $E458)</f>
        <v>325</v>
      </c>
      <c r="K474" s="118">
        <f t="shared" si="54"/>
        <v>0</v>
      </c>
      <c r="L474" s="119">
        <f t="shared" si="52"/>
        <v>0</v>
      </c>
      <c r="M474" s="120" t="str">
        <f t="shared" si="55"/>
        <v/>
      </c>
    </row>
    <row r="475" spans="1:13" x14ac:dyDescent="0.2">
      <c r="A475" s="103" t="str">
        <f t="shared" si="49"/>
        <v>Residential (Low)</v>
      </c>
      <c r="D475" s="123" t="s">
        <v>59</v>
      </c>
      <c r="E475" s="25"/>
      <c r="F475" s="36">
        <f t="shared" si="50"/>
        <v>0</v>
      </c>
      <c r="G475" s="55">
        <f>IF($E459&gt;0, $E459, $E458)</f>
        <v>325</v>
      </c>
      <c r="H475" s="116">
        <f t="shared" si="53"/>
        <v>0</v>
      </c>
      <c r="I475" s="35">
        <f t="shared" si="51"/>
        <v>0</v>
      </c>
      <c r="J475" s="56">
        <f>IF($E459&gt;0, $E459, $E458)</f>
        <v>325</v>
      </c>
      <c r="K475" s="118">
        <f t="shared" si="54"/>
        <v>0</v>
      </c>
      <c r="L475" s="119">
        <f t="shared" si="52"/>
        <v>0</v>
      </c>
      <c r="M475" s="120" t="str">
        <f t="shared" si="55"/>
        <v/>
      </c>
    </row>
    <row r="476" spans="1:13" x14ac:dyDescent="0.2">
      <c r="A476" s="103" t="str">
        <f t="shared" si="49"/>
        <v>Residential (Low)</v>
      </c>
      <c r="D476" s="123" t="s">
        <v>60</v>
      </c>
      <c r="E476" s="25"/>
      <c r="F476" s="34">
        <f t="shared" si="50"/>
        <v>0</v>
      </c>
      <c r="G476" s="55">
        <f>E458</f>
        <v>325</v>
      </c>
      <c r="H476" s="116">
        <f t="shared" si="53"/>
        <v>0</v>
      </c>
      <c r="I476" s="35">
        <f t="shared" si="51"/>
        <v>0</v>
      </c>
      <c r="J476" s="56">
        <f>E458</f>
        <v>325</v>
      </c>
      <c r="K476" s="118">
        <f t="shared" si="54"/>
        <v>0</v>
      </c>
      <c r="L476" s="119">
        <f t="shared" si="52"/>
        <v>0</v>
      </c>
      <c r="M476" s="120" t="str">
        <f t="shared" si="55"/>
        <v/>
      </c>
    </row>
    <row r="477" spans="1:13" x14ac:dyDescent="0.2">
      <c r="A477" s="103" t="str">
        <f t="shared" si="49"/>
        <v>Residential (Low)</v>
      </c>
      <c r="D477" s="114" t="s">
        <v>61</v>
      </c>
      <c r="E477" s="25"/>
      <c r="F477" s="36">
        <f t="shared" si="50"/>
        <v>1.6739183936243331E-3</v>
      </c>
      <c r="G477" s="55">
        <f>IF($E459&gt;0, $E459, $E458)</f>
        <v>325</v>
      </c>
      <c r="H477" s="116">
        <f t="shared" si="53"/>
        <v>0.54402347792790828</v>
      </c>
      <c r="I477" s="35">
        <f t="shared" si="51"/>
        <v>1.7504409626728226E-3</v>
      </c>
      <c r="J477" s="56">
        <f>IF($E459&gt;0, $E459, $E458)</f>
        <v>325</v>
      </c>
      <c r="K477" s="118">
        <f t="shared" si="54"/>
        <v>0.56889331286866729</v>
      </c>
      <c r="L477" s="119">
        <f t="shared" si="52"/>
        <v>2.4869834940759006E-2</v>
      </c>
      <c r="M477" s="120">
        <f t="shared" si="55"/>
        <v>4.5714635396773541E-2</v>
      </c>
    </row>
    <row r="478" spans="1:13" ht="25.5" x14ac:dyDescent="0.2">
      <c r="A478" s="103" t="str">
        <f t="shared" si="49"/>
        <v>Residential (Low)</v>
      </c>
      <c r="D478" s="123" t="s">
        <v>62</v>
      </c>
      <c r="E478" s="25"/>
      <c r="F478" s="36">
        <f t="shared" si="50"/>
        <v>0.42</v>
      </c>
      <c r="G478" s="115">
        <v>1</v>
      </c>
      <c r="H478" s="116">
        <f t="shared" si="53"/>
        <v>0.42</v>
      </c>
      <c r="I478" s="45">
        <f t="shared" si="51"/>
        <v>0.42</v>
      </c>
      <c r="J478" s="121">
        <v>1</v>
      </c>
      <c r="K478" s="118">
        <f t="shared" si="54"/>
        <v>0.42</v>
      </c>
      <c r="L478" s="119">
        <f t="shared" si="52"/>
        <v>0</v>
      </c>
      <c r="M478" s="120">
        <f t="shared" si="55"/>
        <v>0</v>
      </c>
    </row>
    <row r="479" spans="1:13" x14ac:dyDescent="0.2">
      <c r="A479" s="103" t="str">
        <f t="shared" si="49"/>
        <v>Residential (Low)</v>
      </c>
      <c r="D479" s="114" t="s">
        <v>63</v>
      </c>
      <c r="E479" s="25"/>
      <c r="F479" s="36">
        <f t="shared" si="50"/>
        <v>-5.1282808421435705E-2</v>
      </c>
      <c r="G479" s="115">
        <v>1</v>
      </c>
      <c r="H479" s="116">
        <f t="shared" si="53"/>
        <v>-5.1282808421435705E-2</v>
      </c>
      <c r="I479" s="29">
        <f t="shared" si="51"/>
        <v>-5.1282808421435705E-2</v>
      </c>
      <c r="J479" s="121">
        <v>1</v>
      </c>
      <c r="K479" s="118">
        <f t="shared" si="54"/>
        <v>-5.1282808421435705E-2</v>
      </c>
      <c r="L479" s="119">
        <f t="shared" si="52"/>
        <v>0</v>
      </c>
      <c r="M479" s="120">
        <f t="shared" si="55"/>
        <v>0</v>
      </c>
    </row>
    <row r="480" spans="1:13" x14ac:dyDescent="0.2">
      <c r="A480" s="103" t="str">
        <f t="shared" si="49"/>
        <v>Residential (Low)</v>
      </c>
      <c r="D480" s="114" t="s">
        <v>64</v>
      </c>
      <c r="E480" s="25"/>
      <c r="F480" s="34">
        <f t="shared" si="50"/>
        <v>0</v>
      </c>
      <c r="G480" s="55">
        <f>IF($E459&gt;0, $E459, $E458)</f>
        <v>325</v>
      </c>
      <c r="H480" s="116">
        <f t="shared" si="53"/>
        <v>0</v>
      </c>
      <c r="I480" s="35">
        <f t="shared" si="51"/>
        <v>0</v>
      </c>
      <c r="J480" s="56">
        <f>IF($E459&gt;0, $E459, $E458)</f>
        <v>325</v>
      </c>
      <c r="K480" s="118">
        <f t="shared" si="54"/>
        <v>0</v>
      </c>
      <c r="L480" s="119">
        <f t="shared" si="52"/>
        <v>0</v>
      </c>
      <c r="M480" s="120" t="str">
        <f t="shared" si="55"/>
        <v/>
      </c>
    </row>
    <row r="481" spans="1:14" ht="25.5" x14ac:dyDescent="0.2">
      <c r="A481" s="103" t="str">
        <f t="shared" si="49"/>
        <v>Residential (Low)</v>
      </c>
      <c r="B481" s="103" t="s">
        <v>65</v>
      </c>
      <c r="C481" s="24">
        <f>B23</f>
        <v>7</v>
      </c>
      <c r="D481" s="46" t="s">
        <v>66</v>
      </c>
      <c r="E481" s="47"/>
      <c r="F481" s="48"/>
      <c r="G481" s="49"/>
      <c r="H481" s="50">
        <f>SUM(H472:H480)</f>
        <v>60.259198361990826</v>
      </c>
      <c r="I481" s="51"/>
      <c r="J481" s="52"/>
      <c r="K481" s="50">
        <f>SUM(K472:K480)</f>
        <v>64.764068196931589</v>
      </c>
      <c r="L481" s="41">
        <f t="shared" si="52"/>
        <v>4.504869834940763</v>
      </c>
      <c r="M481" s="42">
        <f>IF((H481)=0,"",(L481/H481))</f>
        <v>7.4758210487284885E-2</v>
      </c>
    </row>
    <row r="482" spans="1:14" x14ac:dyDescent="0.2">
      <c r="A482" s="103" t="str">
        <f t="shared" si="49"/>
        <v>Residential (Low)</v>
      </c>
      <c r="D482" s="126" t="s">
        <v>67</v>
      </c>
      <c r="E482" s="25"/>
      <c r="F482" s="36">
        <f t="shared" si="50"/>
        <v>1.46E-2</v>
      </c>
      <c r="G482" s="43">
        <f>IF($E459&gt;0, $E459, $E458*$E460)</f>
        <v>338.48750000000001</v>
      </c>
      <c r="H482" s="116">
        <f>G482*F482</f>
        <v>4.9419175000000006</v>
      </c>
      <c r="I482" s="35">
        <f t="shared" si="51"/>
        <v>1.54E-2</v>
      </c>
      <c r="J482" s="44">
        <f>IF($E459&gt;0, $E459, $E458*$E461)</f>
        <v>338.48750000000001</v>
      </c>
      <c r="K482" s="118">
        <f>J482*I482</f>
        <v>5.2127075000000005</v>
      </c>
      <c r="L482" s="119">
        <f t="shared" si="52"/>
        <v>0.27078999999999986</v>
      </c>
      <c r="M482" s="120">
        <f>IF(ISERROR(L482/H482), "", L482/H482)</f>
        <v>5.4794520547945168E-2</v>
      </c>
      <c r="N482" s="127"/>
    </row>
    <row r="483" spans="1:14" ht="25.5" x14ac:dyDescent="0.2">
      <c r="A483" s="103" t="str">
        <f t="shared" si="49"/>
        <v>Residential (Low)</v>
      </c>
      <c r="D483" s="128" t="s">
        <v>68</v>
      </c>
      <c r="E483" s="25"/>
      <c r="F483" s="36">
        <f t="shared" si="50"/>
        <v>1.0500000000000001E-2</v>
      </c>
      <c r="G483" s="43">
        <f>IF($E459&gt;0, $E459, $E458*$E460)</f>
        <v>338.48750000000001</v>
      </c>
      <c r="H483" s="116">
        <f>G483*F483</f>
        <v>3.5541187500000002</v>
      </c>
      <c r="I483" s="35">
        <f t="shared" si="51"/>
        <v>1.11E-2</v>
      </c>
      <c r="J483" s="44">
        <f>IF($E459&gt;0, $E459, $E458*$E461)</f>
        <v>338.48750000000001</v>
      </c>
      <c r="K483" s="118">
        <f>J483*I483</f>
        <v>3.7572112500000001</v>
      </c>
      <c r="L483" s="119">
        <f t="shared" si="52"/>
        <v>0.2030924999999999</v>
      </c>
      <c r="M483" s="120">
        <f>IF(ISERROR(L483/H483), "", L483/H483)</f>
        <v>5.7142857142857113E-2</v>
      </c>
      <c r="N483" s="127"/>
    </row>
    <row r="484" spans="1:14" ht="25.5" x14ac:dyDescent="0.2">
      <c r="A484" s="103" t="str">
        <f t="shared" si="49"/>
        <v>Residential (Low)</v>
      </c>
      <c r="B484" s="103" t="s">
        <v>69</v>
      </c>
      <c r="C484" s="24">
        <f>B23</f>
        <v>7</v>
      </c>
      <c r="D484" s="46" t="s">
        <v>70</v>
      </c>
      <c r="E484" s="47"/>
      <c r="F484" s="48"/>
      <c r="G484" s="49"/>
      <c r="H484" s="50">
        <f>SUM(H481:H483)</f>
        <v>68.755234611990829</v>
      </c>
      <c r="I484" s="51"/>
      <c r="J484" s="52"/>
      <c r="K484" s="50">
        <f>SUM(K481:K483)</f>
        <v>73.73398694693158</v>
      </c>
      <c r="L484" s="41">
        <f t="shared" si="52"/>
        <v>4.9787523349407508</v>
      </c>
      <c r="M484" s="42">
        <f>IF((H484)=0,"",(L484/H484))</f>
        <v>7.2412702291506148E-2</v>
      </c>
    </row>
    <row r="485" spans="1:14" ht="25.5" x14ac:dyDescent="0.2">
      <c r="A485" s="103" t="str">
        <f t="shared" si="49"/>
        <v>Residential (Low)</v>
      </c>
      <c r="D485" s="129" t="s">
        <v>71</v>
      </c>
      <c r="E485" s="25"/>
      <c r="F485" s="34">
        <f t="shared" si="50"/>
        <v>4.7000000000000002E-3</v>
      </c>
      <c r="G485" s="43">
        <f>E458*E460</f>
        <v>338.48750000000001</v>
      </c>
      <c r="H485" s="53">
        <f>G485*F485</f>
        <v>1.5908912500000001</v>
      </c>
      <c r="I485" s="35">
        <f t="shared" si="51"/>
        <v>4.7000000000000002E-3</v>
      </c>
      <c r="J485" s="44">
        <f>E458*E461</f>
        <v>338.48750000000001</v>
      </c>
      <c r="K485" s="31">
        <f>J485*I485</f>
        <v>1.5908912500000001</v>
      </c>
      <c r="L485" s="119">
        <f t="shared" si="52"/>
        <v>0</v>
      </c>
      <c r="M485" s="120">
        <f>IF(ISERROR(L485/H485), "", L485/H485)</f>
        <v>0</v>
      </c>
    </row>
    <row r="486" spans="1:14" ht="25.5" x14ac:dyDescent="0.2">
      <c r="A486" s="103" t="str">
        <f t="shared" si="49"/>
        <v>Residential (Low)</v>
      </c>
      <c r="D486" s="129" t="s">
        <v>72</v>
      </c>
      <c r="E486" s="25"/>
      <c r="F486" s="34">
        <f t="shared" si="50"/>
        <v>5.9999999999999995E-4</v>
      </c>
      <c r="G486" s="43">
        <f>E458*E460</f>
        <v>338.48750000000001</v>
      </c>
      <c r="H486" s="53">
        <f>G486*F486</f>
        <v>0.20309249999999998</v>
      </c>
      <c r="I486" s="35">
        <f t="shared" si="51"/>
        <v>5.9999999999999995E-4</v>
      </c>
      <c r="J486" s="44">
        <f>E458*E461</f>
        <v>338.48750000000001</v>
      </c>
      <c r="K486" s="31">
        <f>J486*I486</f>
        <v>0.20309249999999998</v>
      </c>
      <c r="L486" s="119">
        <f t="shared" si="52"/>
        <v>0</v>
      </c>
      <c r="M486" s="120">
        <f>IF(ISERROR(L486/H486), "", L486/H486)</f>
        <v>0</v>
      </c>
    </row>
    <row r="487" spans="1:14" x14ac:dyDescent="0.2">
      <c r="A487" s="103" t="str">
        <f t="shared" si="49"/>
        <v>Residential (Low)</v>
      </c>
      <c r="D487" s="25" t="s">
        <v>73</v>
      </c>
      <c r="E487" s="25"/>
      <c r="F487" s="54">
        <f t="shared" si="50"/>
        <v>0.25</v>
      </c>
      <c r="G487" s="115">
        <v>1</v>
      </c>
      <c r="H487" s="130">
        <f>G487*F487</f>
        <v>0.25</v>
      </c>
      <c r="I487" s="45">
        <f t="shared" si="51"/>
        <v>0.25</v>
      </c>
      <c r="J487" s="117">
        <v>1</v>
      </c>
      <c r="K487" s="118">
        <f>J487*I487</f>
        <v>0.25</v>
      </c>
      <c r="L487" s="119">
        <f t="shared" si="52"/>
        <v>0</v>
      </c>
      <c r="M487" s="120">
        <f>IF(ISERROR(L487/H487), "", L487/H487)</f>
        <v>0</v>
      </c>
    </row>
    <row r="488" spans="1:14" ht="26.45" hidden="1" customHeight="1" x14ac:dyDescent="0.2">
      <c r="A488" s="103" t="str">
        <f t="shared" si="49"/>
        <v>Residential (Low)</v>
      </c>
      <c r="D488" s="129" t="s">
        <v>74</v>
      </c>
      <c r="E488" s="25"/>
      <c r="F488" s="34">
        <f t="shared" si="50"/>
        <v>0</v>
      </c>
      <c r="G488" s="55"/>
      <c r="H488" s="130"/>
      <c r="I488" s="35">
        <f t="shared" si="51"/>
        <v>0</v>
      </c>
      <c r="J488" s="56"/>
      <c r="K488" s="118"/>
      <c r="L488" s="119"/>
      <c r="M488" s="120"/>
    </row>
    <row r="489" spans="1:14" x14ac:dyDescent="0.2">
      <c r="A489" s="103" t="str">
        <f t="shared" si="49"/>
        <v>Residential (Low)</v>
      </c>
      <c r="B489" s="103" t="s">
        <v>12</v>
      </c>
      <c r="D489" s="25" t="s">
        <v>75</v>
      </c>
      <c r="E489" s="25"/>
      <c r="F489" s="34">
        <f t="shared" si="50"/>
        <v>9.8000000000000004E-2</v>
      </c>
      <c r="G489" s="55">
        <f>IF(AND(E458*12&gt;=150000),OffPeakPer*E458*E460,OffPeakPer*E458)</f>
        <v>208</v>
      </c>
      <c r="H489" s="130">
        <f>G489*F489</f>
        <v>20.384</v>
      </c>
      <c r="I489" s="35">
        <f t="shared" si="51"/>
        <v>9.8000000000000004E-2</v>
      </c>
      <c r="J489" s="56">
        <f>IF(AND(E458*12&gt;=150000),OffPeakPer*E458*E461,OffPeakPer*E458)</f>
        <v>208</v>
      </c>
      <c r="K489" s="118">
        <f>J489*I489</f>
        <v>20.384</v>
      </c>
      <c r="L489" s="119">
        <f>K489-H489</f>
        <v>0</v>
      </c>
      <c r="M489" s="120">
        <f>IF(ISERROR(L489/H489), "", L489/H489)</f>
        <v>0</v>
      </c>
    </row>
    <row r="490" spans="1:14" x14ac:dyDescent="0.2">
      <c r="A490" s="103" t="str">
        <f t="shared" si="49"/>
        <v>Residential (Low)</v>
      </c>
      <c r="B490" s="103" t="s">
        <v>12</v>
      </c>
      <c r="D490" s="25" t="s">
        <v>76</v>
      </c>
      <c r="E490" s="25"/>
      <c r="F490" s="34">
        <f t="shared" si="50"/>
        <v>0.157</v>
      </c>
      <c r="G490" s="55">
        <f>IF(AND(E458*12&gt;=150000),MidPeakPer*E458*E460,MidPeakPer*E458)</f>
        <v>58.5</v>
      </c>
      <c r="H490" s="130">
        <f>G490*F490</f>
        <v>9.1844999999999999</v>
      </c>
      <c r="I490" s="35">
        <f t="shared" si="51"/>
        <v>0.157</v>
      </c>
      <c r="J490" s="56">
        <f>IF(AND(E458*12&gt;=150000),MidPeakPer*E458*E461,MidPeakPer*E458)</f>
        <v>58.5</v>
      </c>
      <c r="K490" s="118">
        <f>J490*I490</f>
        <v>9.1844999999999999</v>
      </c>
      <c r="L490" s="119">
        <f>K490-H490</f>
        <v>0</v>
      </c>
      <c r="M490" s="120">
        <f>IF(ISERROR(L490/H490), "", L490/H490)</f>
        <v>0</v>
      </c>
    </row>
    <row r="491" spans="1:14" ht="13.5" thickBot="1" x14ac:dyDescent="0.25">
      <c r="A491" s="103" t="str">
        <f t="shared" si="49"/>
        <v>Residential (Low)</v>
      </c>
      <c r="B491" s="103" t="s">
        <v>12</v>
      </c>
      <c r="D491" s="103" t="s">
        <v>77</v>
      </c>
      <c r="E491" s="25"/>
      <c r="F491" s="34">
        <f t="shared" si="50"/>
        <v>0.20300000000000001</v>
      </c>
      <c r="G491" s="55">
        <f>IF(AND(E458*12&gt;=150000),OnPeakPer*E458*E460,OnPeakPer*E458)</f>
        <v>58.5</v>
      </c>
      <c r="H491" s="130">
        <f>G491*F491</f>
        <v>11.875500000000001</v>
      </c>
      <c r="I491" s="35">
        <f t="shared" si="51"/>
        <v>0.20300000000000001</v>
      </c>
      <c r="J491" s="56">
        <f>IF(AND(E458*12&gt;=150000),OnPeakPer*E458*E461,OnPeakPer*E458)</f>
        <v>58.5</v>
      </c>
      <c r="K491" s="118">
        <f>J491*I491</f>
        <v>11.875500000000001</v>
      </c>
      <c r="L491" s="119">
        <f>K491-H491</f>
        <v>0</v>
      </c>
      <c r="M491" s="120">
        <f>IF(ISERROR(L491/H491), "", L491/H491)</f>
        <v>0</v>
      </c>
    </row>
    <row r="492" spans="1:14" ht="13.15" hidden="1" customHeight="1" x14ac:dyDescent="0.2">
      <c r="A492" s="103" t="str">
        <f t="shared" si="49"/>
        <v>Residential (Low)</v>
      </c>
      <c r="B492" s="103" t="s">
        <v>78</v>
      </c>
      <c r="D492" s="25" t="s">
        <v>79</v>
      </c>
      <c r="E492" s="25"/>
      <c r="F492" s="34">
        <f t="shared" si="50"/>
        <v>0.11308</v>
      </c>
      <c r="G492" s="55">
        <f>IF(AND(E458*12&gt;=150000),E458*E460,E458)</f>
        <v>325</v>
      </c>
      <c r="H492" s="130">
        <f>G492*F492</f>
        <v>36.750999999999998</v>
      </c>
      <c r="I492" s="35">
        <f t="shared" si="51"/>
        <v>0.11308</v>
      </c>
      <c r="J492" s="56">
        <f>IF(AND(E458*12&gt;=150000),E458*E461,E458)</f>
        <v>325</v>
      </c>
      <c r="K492" s="118">
        <f>J492*I492</f>
        <v>36.750999999999998</v>
      </c>
      <c r="L492" s="119">
        <f>K492-H492</f>
        <v>0</v>
      </c>
      <c r="M492" s="120">
        <f>IF(ISERROR(L492/H492), "", L492/H492)</f>
        <v>0</v>
      </c>
    </row>
    <row r="493" spans="1:14" ht="13.9" hidden="1" customHeight="1" thickBot="1" x14ac:dyDescent="0.25">
      <c r="A493" s="103" t="str">
        <f t="shared" si="49"/>
        <v>Residential (Low)</v>
      </c>
      <c r="B493" s="103" t="s">
        <v>17</v>
      </c>
      <c r="D493" s="25" t="s">
        <v>80</v>
      </c>
      <c r="E493" s="25"/>
      <c r="F493" s="34">
        <f t="shared" si="50"/>
        <v>0.11308</v>
      </c>
      <c r="G493" s="55">
        <f>IF(AND(E458*12&gt;=150000),E458*E460,E458)</f>
        <v>325</v>
      </c>
      <c r="H493" s="130">
        <f>G493*F493</f>
        <v>36.750999999999998</v>
      </c>
      <c r="I493" s="35">
        <f t="shared" si="51"/>
        <v>0.11308</v>
      </c>
      <c r="J493" s="56">
        <f>IF(AND(E458*12&gt;=150000),E458*E461,E458)</f>
        <v>325</v>
      </c>
      <c r="K493" s="118">
        <f>J493*I493</f>
        <v>36.750999999999998</v>
      </c>
      <c r="L493" s="119">
        <f>K493-H493</f>
        <v>0</v>
      </c>
      <c r="M493" s="120">
        <f>IF(ISERROR(L493/H493), "", L493/H493)</f>
        <v>0</v>
      </c>
    </row>
    <row r="494" spans="1:14" ht="13.5" thickBot="1" x14ac:dyDescent="0.25">
      <c r="A494" s="103" t="str">
        <f t="shared" si="49"/>
        <v>Residential (Low)</v>
      </c>
      <c r="D494" s="58"/>
      <c r="E494" s="59"/>
      <c r="F494" s="60"/>
      <c r="G494" s="61"/>
      <c r="H494" s="62"/>
      <c r="I494" s="60"/>
      <c r="J494" s="63"/>
      <c r="K494" s="62"/>
      <c r="L494" s="64"/>
      <c r="M494" s="65"/>
    </row>
    <row r="495" spans="1:14" x14ac:dyDescent="0.2">
      <c r="A495" s="103" t="str">
        <f t="shared" si="49"/>
        <v>Residential (Low)</v>
      </c>
      <c r="B495" s="103" t="s">
        <v>12</v>
      </c>
      <c r="D495" s="135" t="s">
        <v>81</v>
      </c>
      <c r="E495" s="25"/>
      <c r="F495" s="136"/>
      <c r="G495" s="137"/>
      <c r="H495" s="138">
        <f>SUM(H485:H491,H484)</f>
        <v>112.24321836199083</v>
      </c>
      <c r="I495" s="139"/>
      <c r="J495" s="139"/>
      <c r="K495" s="138">
        <f>SUM(K485:K491,K484)</f>
        <v>117.22197069693158</v>
      </c>
      <c r="L495" s="140">
        <f>K495-H495</f>
        <v>4.9787523349407508</v>
      </c>
      <c r="M495" s="141">
        <f>IF((H495)=0,"",(L495/H495))</f>
        <v>4.4356820907290706E-2</v>
      </c>
    </row>
    <row r="496" spans="1:14" x14ac:dyDescent="0.2">
      <c r="A496" s="103" t="str">
        <f t="shared" si="49"/>
        <v>Residential (Low)</v>
      </c>
      <c r="B496" s="103" t="s">
        <v>12</v>
      </c>
      <c r="D496" s="142" t="s">
        <v>82</v>
      </c>
      <c r="E496" s="25"/>
      <c r="F496" s="136">
        <v>0.13</v>
      </c>
      <c r="G496" s="143"/>
      <c r="H496" s="144">
        <f>H495*F496</f>
        <v>14.591618387058809</v>
      </c>
      <c r="I496" s="145">
        <v>0.13</v>
      </c>
      <c r="J496" s="115"/>
      <c r="K496" s="144">
        <f>K495*I496</f>
        <v>15.238856190601105</v>
      </c>
      <c r="L496" s="119">
        <f>K496-H496</f>
        <v>0.64723780354229632</v>
      </c>
      <c r="M496" s="146">
        <f>IF((H496)=0,"",(L496/H496))</f>
        <v>4.4356820907290616E-2</v>
      </c>
    </row>
    <row r="497" spans="1:13" ht="15" x14ac:dyDescent="0.25">
      <c r="A497" s="103" t="str">
        <f t="shared" si="49"/>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-26.377156315067843</v>
      </c>
      <c r="I497" s="148">
        <v>0.23499999999999999</v>
      </c>
      <c r="J497" s="115"/>
      <c r="K497" s="144">
        <f>IF(OR(ISNUMBER(SEARCH("[DGEN]", E456))=TRUE, ISNUMBER(SEARCH("STREET LIGHT", E456))=TRUE), 0, IF(AND(E458=0, E459=0),0, IF(AND(E459=0, E458*12&gt;250000), 0, IF(AND(E458=0, E459&gt;=50), 0, IF(E458*12&lt;=250000, I497*K495*-1, IF(E459&lt;50, I497*K495*-1, 0))))))</f>
        <v>-27.547163113778918</v>
      </c>
      <c r="L497" s="119">
        <f>K497-H497</f>
        <v>-1.1700067987110749</v>
      </c>
      <c r="M497" s="146"/>
    </row>
    <row r="498" spans="1:13" ht="13.5" thickBot="1" x14ac:dyDescent="0.25">
      <c r="A498" s="103" t="str">
        <f t="shared" si="49"/>
        <v>Residential (Low)</v>
      </c>
      <c r="B498" s="103" t="s">
        <v>84</v>
      </c>
      <c r="C498" s="24">
        <f>B23</f>
        <v>7</v>
      </c>
      <c r="D498" s="226" t="s">
        <v>85</v>
      </c>
      <c r="E498" s="226"/>
      <c r="F498" s="77"/>
      <c r="G498" s="78"/>
      <c r="H498" s="79">
        <f>H495+H496+H497</f>
        <v>100.45768043398178</v>
      </c>
      <c r="I498" s="80"/>
      <c r="J498" s="80"/>
      <c r="K498" s="81">
        <f>K495+K496+K497</f>
        <v>104.91366377375375</v>
      </c>
      <c r="L498" s="82">
        <f>K498-H498</f>
        <v>4.4559833397719757</v>
      </c>
      <c r="M498" s="83">
        <f>IF((H498)=0,"",(L498/H498))</f>
        <v>4.4356820907290748E-2</v>
      </c>
    </row>
    <row r="499" spans="1:13" ht="13.5" thickBot="1" x14ac:dyDescent="0.25">
      <c r="A499" s="103" t="str">
        <f t="shared" si="49"/>
        <v>Residential (Low)</v>
      </c>
      <c r="B499" s="103" t="s">
        <v>12</v>
      </c>
      <c r="D499" s="58"/>
      <c r="E499" s="59"/>
      <c r="F499" s="60"/>
      <c r="G499" s="61"/>
      <c r="H499" s="62"/>
      <c r="I499" s="60"/>
      <c r="J499" s="63"/>
      <c r="K499" s="62"/>
      <c r="L499" s="64"/>
      <c r="M499" s="65"/>
    </row>
    <row r="502" spans="1:13" x14ac:dyDescent="0.2">
      <c r="D502" s="104" t="s">
        <v>34</v>
      </c>
      <c r="E502" s="229" t="str">
        <f>D24</f>
        <v>Residential (High)</v>
      </c>
      <c r="F502" s="229"/>
      <c r="G502" s="229"/>
      <c r="H502" s="229"/>
      <c r="I502" s="229"/>
      <c r="J502" s="229"/>
      <c r="K502" s="103" t="str">
        <f>IF(N452="DEMAND - INTERVAL","RTSR - INTERVAL METERED","")</f>
        <v/>
      </c>
    </row>
    <row r="503" spans="1:13" x14ac:dyDescent="0.2">
      <c r="D503" s="104" t="s">
        <v>35</v>
      </c>
      <c r="E503" s="230" t="str">
        <f>H24</f>
        <v>RPP</v>
      </c>
      <c r="F503" s="230"/>
      <c r="G503" s="230"/>
      <c r="H503" s="20"/>
      <c r="I503" s="20"/>
    </row>
    <row r="504" spans="1:13" ht="15.75" x14ac:dyDescent="0.2">
      <c r="D504" s="104" t="s">
        <v>36</v>
      </c>
      <c r="E504" s="21">
        <f>K24</f>
        <v>1500</v>
      </c>
      <c r="F504" s="105" t="s">
        <v>11</v>
      </c>
      <c r="J504" s="22"/>
      <c r="K504" s="22"/>
      <c r="L504" s="22"/>
      <c r="M504" s="22"/>
    </row>
    <row r="505" spans="1:13" ht="15.75" x14ac:dyDescent="0.25">
      <c r="D505" s="104" t="s">
        <v>37</v>
      </c>
      <c r="E505" s="21">
        <f>L24</f>
        <v>0</v>
      </c>
      <c r="F505" s="106" t="s">
        <v>16</v>
      </c>
      <c r="G505" s="107"/>
      <c r="H505" s="108"/>
      <c r="I505" s="108"/>
      <c r="J505" s="108"/>
    </row>
    <row r="506" spans="1:13" x14ac:dyDescent="0.2">
      <c r="D506" s="104" t="s">
        <v>38</v>
      </c>
      <c r="E506" s="23">
        <f>I24</f>
        <v>1.0415000000000001</v>
      </c>
    </row>
    <row r="507" spans="1:13" x14ac:dyDescent="0.2">
      <c r="D507" s="104" t="s">
        <v>39</v>
      </c>
      <c r="E507" s="23">
        <f>J24</f>
        <v>1.0415000000000001</v>
      </c>
    </row>
    <row r="509" spans="1:13" x14ac:dyDescent="0.2">
      <c r="E509" s="105"/>
      <c r="F509" s="231" t="s">
        <v>40</v>
      </c>
      <c r="G509" s="232"/>
      <c r="H509" s="233"/>
      <c r="I509" s="231" t="s">
        <v>41</v>
      </c>
      <c r="J509" s="232"/>
      <c r="K509" s="233"/>
      <c r="L509" s="231" t="s">
        <v>42</v>
      </c>
      <c r="M509" s="233"/>
    </row>
    <row r="510" spans="1:13" x14ac:dyDescent="0.2">
      <c r="E510" s="220"/>
      <c r="F510" s="109" t="s">
        <v>43</v>
      </c>
      <c r="G510" s="109" t="s">
        <v>44</v>
      </c>
      <c r="H510" s="110" t="s">
        <v>45</v>
      </c>
      <c r="I510" s="109" t="s">
        <v>43</v>
      </c>
      <c r="J510" s="111" t="s">
        <v>44</v>
      </c>
      <c r="K510" s="110" t="s">
        <v>45</v>
      </c>
      <c r="L510" s="222" t="s">
        <v>46</v>
      </c>
      <c r="M510" s="224" t="s">
        <v>47</v>
      </c>
    </row>
    <row r="511" spans="1:13" x14ac:dyDescent="0.2">
      <c r="E511" s="221"/>
      <c r="F511" s="112" t="s">
        <v>48</v>
      </c>
      <c r="G511" s="112"/>
      <c r="H511" s="113" t="s">
        <v>48</v>
      </c>
      <c r="I511" s="112" t="s">
        <v>48</v>
      </c>
      <c r="J511" s="113"/>
      <c r="K511" s="113" t="s">
        <v>48</v>
      </c>
      <c r="L511" s="223"/>
      <c r="M511" s="225"/>
    </row>
    <row r="512" spans="1:13" x14ac:dyDescent="0.2">
      <c r="A512" s="103" t="str">
        <f>$E502</f>
        <v>Residential (High)</v>
      </c>
      <c r="D512" s="114" t="s">
        <v>49</v>
      </c>
      <c r="E512" s="25"/>
      <c r="F512" s="26">
        <f>F74</f>
        <v>55.75</v>
      </c>
      <c r="G512" s="115">
        <v>1</v>
      </c>
      <c r="H512" s="116">
        <f>G512*F512</f>
        <v>55.75</v>
      </c>
      <c r="I512" s="29">
        <f>I74</f>
        <v>60.23</v>
      </c>
      <c r="J512" s="117">
        <f>G512</f>
        <v>1</v>
      </c>
      <c r="K512" s="118">
        <f>J512*I512</f>
        <v>60.23</v>
      </c>
      <c r="L512" s="119">
        <f>K512-H512</f>
        <v>4.4799999999999969</v>
      </c>
      <c r="M512" s="120">
        <f>IF(ISERROR(L512/H512), "", L512/H512)</f>
        <v>8.0358744394618778E-2</v>
      </c>
    </row>
    <row r="513" spans="1:13" x14ac:dyDescent="0.2">
      <c r="A513" s="103" t="str">
        <f t="shared" ref="A513:A545" si="56">A512</f>
        <v>Residential (High)</v>
      </c>
      <c r="D513" s="114" t="s">
        <v>50</v>
      </c>
      <c r="E513" s="25"/>
      <c r="F513" s="34">
        <f t="shared" ref="F513:F539" si="57">F75</f>
        <v>0</v>
      </c>
      <c r="G513" s="115">
        <f>IF($E505&gt;0, $E505, $E504)</f>
        <v>1500</v>
      </c>
      <c r="H513" s="116">
        <f>G513*F513</f>
        <v>0</v>
      </c>
      <c r="I513" s="35">
        <f t="shared" ref="I513:I539" si="58">I75</f>
        <v>0</v>
      </c>
      <c r="J513" s="117">
        <f>IF($E505&gt;0, $E505, $E504)</f>
        <v>1500</v>
      </c>
      <c r="K513" s="118">
        <f>J513*I513</f>
        <v>0</v>
      </c>
      <c r="L513" s="119">
        <f>K513-H513</f>
        <v>0</v>
      </c>
      <c r="M513" s="120" t="str">
        <f>IF(ISERROR(L513/H513), "", L513/H513)</f>
        <v/>
      </c>
    </row>
    <row r="514" spans="1:13" ht="13.15" hidden="1" customHeight="1" x14ac:dyDescent="0.2">
      <c r="A514" s="103" t="str">
        <f t="shared" si="56"/>
        <v>Residential (High)</v>
      </c>
      <c r="D514" s="114" t="s">
        <v>51</v>
      </c>
      <c r="E514" s="25"/>
      <c r="F514" s="34">
        <f t="shared" si="57"/>
        <v>0</v>
      </c>
      <c r="G514" s="115">
        <f>IF($E505&gt;0, $E505, $E504)</f>
        <v>1500</v>
      </c>
      <c r="H514" s="116">
        <v>0</v>
      </c>
      <c r="I514" s="35">
        <f t="shared" si="58"/>
        <v>0</v>
      </c>
      <c r="J514" s="117">
        <f>IF($E505&gt;0, $E505, $E504)</f>
        <v>1500</v>
      </c>
      <c r="K514" s="118">
        <v>0</v>
      </c>
      <c r="L514" s="119"/>
      <c r="M514" s="120"/>
    </row>
    <row r="515" spans="1:13" ht="13.15" hidden="1" customHeight="1" x14ac:dyDescent="0.2">
      <c r="A515" s="103" t="str">
        <f t="shared" si="56"/>
        <v>Residential (High)</v>
      </c>
      <c r="D515" s="114" t="s">
        <v>52</v>
      </c>
      <c r="E515" s="25"/>
      <c r="F515" s="34">
        <f t="shared" si="57"/>
        <v>0</v>
      </c>
      <c r="G515" s="115">
        <f>IF($E505&gt;0, $E505, $E504)</f>
        <v>1500</v>
      </c>
      <c r="H515" s="116">
        <v>0</v>
      </c>
      <c r="I515" s="35">
        <f t="shared" si="58"/>
        <v>0</v>
      </c>
      <c r="J515" s="121">
        <f>IF($E505&gt;0, $E505, $E504)</f>
        <v>1500</v>
      </c>
      <c r="K515" s="118">
        <v>0</v>
      </c>
      <c r="L515" s="119">
        <f t="shared" ref="L515:L533" si="59">K515-H515</f>
        <v>0</v>
      </c>
      <c r="M515" s="120" t="str">
        <f>IF(ISERROR(L515/H515), "", L515/H515)</f>
        <v/>
      </c>
    </row>
    <row r="516" spans="1:13" x14ac:dyDescent="0.2">
      <c r="A516" s="103" t="str">
        <f t="shared" si="56"/>
        <v>Residential (High)</v>
      </c>
      <c r="D516" s="114" t="s">
        <v>53</v>
      </c>
      <c r="E516" s="25"/>
      <c r="F516" s="26">
        <f t="shared" si="57"/>
        <v>1.8765316924843465</v>
      </c>
      <c r="G516" s="115">
        <v>1</v>
      </c>
      <c r="H516" s="116">
        <f>G516*F516</f>
        <v>1.8765316924843465</v>
      </c>
      <c r="I516" s="29">
        <f t="shared" si="58"/>
        <v>1.8765316924843465</v>
      </c>
      <c r="J516" s="117">
        <f>G516</f>
        <v>1</v>
      </c>
      <c r="K516" s="118">
        <f>J516*I516</f>
        <v>1.8765316924843465</v>
      </c>
      <c r="L516" s="119">
        <f t="shared" si="59"/>
        <v>0</v>
      </c>
      <c r="M516" s="120">
        <f>IF(ISERROR(L516/H516), "", L516/H516)</f>
        <v>0</v>
      </c>
    </row>
    <row r="517" spans="1:13" x14ac:dyDescent="0.2">
      <c r="A517" s="103" t="str">
        <f t="shared" si="56"/>
        <v>Residential (High)</v>
      </c>
      <c r="D517" s="114" t="s">
        <v>54</v>
      </c>
      <c r="E517" s="25"/>
      <c r="F517" s="36">
        <f t="shared" si="57"/>
        <v>0</v>
      </c>
      <c r="G517" s="115">
        <f>IF($E505&gt;0, $E505, $E504)</f>
        <v>1500</v>
      </c>
      <c r="H517" s="116">
        <f>G517*F517</f>
        <v>0</v>
      </c>
      <c r="I517" s="35">
        <f t="shared" si="58"/>
        <v>0</v>
      </c>
      <c r="J517" s="117">
        <f>IF($E505&gt;0, $E505, $E504)</f>
        <v>1500</v>
      </c>
      <c r="K517" s="118">
        <f>J517*I517</f>
        <v>0</v>
      </c>
      <c r="L517" s="119">
        <f t="shared" si="59"/>
        <v>0</v>
      </c>
      <c r="M517" s="120" t="str">
        <f>IF(ISERROR(L517/H517), "", L517/H517)</f>
        <v/>
      </c>
    </row>
    <row r="518" spans="1:13" ht="25.5" x14ac:dyDescent="0.2">
      <c r="A518" s="103" t="str">
        <f t="shared" si="56"/>
        <v>Residential (High)</v>
      </c>
      <c r="B518" s="103" t="s">
        <v>55</v>
      </c>
      <c r="C518" s="24">
        <f>B24</f>
        <v>8</v>
      </c>
      <c r="D518" s="46" t="s">
        <v>56</v>
      </c>
      <c r="E518" s="47"/>
      <c r="F518" s="48"/>
      <c r="G518" s="49"/>
      <c r="H518" s="50">
        <f>SUM(H512:H517)</f>
        <v>57.626531692484349</v>
      </c>
      <c r="I518" s="51"/>
      <c r="J518" s="52"/>
      <c r="K518" s="50">
        <f>SUM(K512:K517)</f>
        <v>62.106531692484346</v>
      </c>
      <c r="L518" s="41">
        <f t="shared" si="59"/>
        <v>4.4799999999999969</v>
      </c>
      <c r="M518" s="42">
        <f>IF((H518)=0,"",(L518/H518))</f>
        <v>7.7741968298680006E-2</v>
      </c>
    </row>
    <row r="519" spans="1:13" x14ac:dyDescent="0.2">
      <c r="A519" s="103" t="str">
        <f t="shared" si="56"/>
        <v>Residential (High)</v>
      </c>
      <c r="D519" s="123" t="s">
        <v>57</v>
      </c>
      <c r="E519" s="25"/>
      <c r="F519" s="34">
        <f t="shared" si="57"/>
        <v>0.12752000000000002</v>
      </c>
      <c r="G519" s="43">
        <f>IF(F519=0, 0, $E504*E506-E504)</f>
        <v>62.250000000000227</v>
      </c>
      <c r="H519" s="28">
        <f t="shared" ref="H519:H526" si="60">G519*F519</f>
        <v>7.9381200000000307</v>
      </c>
      <c r="I519" s="35">
        <f t="shared" si="58"/>
        <v>0.12752000000000002</v>
      </c>
      <c r="J519" s="44">
        <f>IF(I519=0, 0, E504*E507-E504)</f>
        <v>62.250000000000227</v>
      </c>
      <c r="K519" s="31">
        <f t="shared" ref="K519:K526" si="61">J519*I519</f>
        <v>7.9381200000000307</v>
      </c>
      <c r="L519" s="119">
        <f t="shared" si="59"/>
        <v>0</v>
      </c>
      <c r="M519" s="120">
        <f t="shared" ref="M519:M526" si="62">IF(ISERROR(L519/H519), "", L519/H519)</f>
        <v>0</v>
      </c>
    </row>
    <row r="520" spans="1:13" ht="25.5" x14ac:dyDescent="0.2">
      <c r="A520" s="103" t="str">
        <f t="shared" si="56"/>
        <v>Residential (High)</v>
      </c>
      <c r="D520" s="123" t="s">
        <v>58</v>
      </c>
      <c r="E520" s="25"/>
      <c r="F520" s="36">
        <f t="shared" si="57"/>
        <v>0</v>
      </c>
      <c r="G520" s="55">
        <f>IF($E505&gt;0, $E505, $E504)</f>
        <v>1500</v>
      </c>
      <c r="H520" s="116">
        <f t="shared" si="60"/>
        <v>0</v>
      </c>
      <c r="I520" s="35">
        <f t="shared" si="58"/>
        <v>0</v>
      </c>
      <c r="J520" s="56">
        <f>IF($E505&gt;0, $E505, $E504)</f>
        <v>1500</v>
      </c>
      <c r="K520" s="118">
        <f t="shared" si="61"/>
        <v>0</v>
      </c>
      <c r="L520" s="119">
        <f t="shared" si="59"/>
        <v>0</v>
      </c>
      <c r="M520" s="120" t="str">
        <f t="shared" si="62"/>
        <v/>
      </c>
    </row>
    <row r="521" spans="1:13" x14ac:dyDescent="0.2">
      <c r="A521" s="103" t="str">
        <f t="shared" si="56"/>
        <v>Residential (High)</v>
      </c>
      <c r="D521" s="123" t="s">
        <v>59</v>
      </c>
      <c r="E521" s="25"/>
      <c r="F521" s="36">
        <f t="shared" si="57"/>
        <v>0</v>
      </c>
      <c r="G521" s="55">
        <f>IF($E505&gt;0, $E505, $E504)</f>
        <v>1500</v>
      </c>
      <c r="H521" s="116">
        <f t="shared" si="60"/>
        <v>0</v>
      </c>
      <c r="I521" s="35">
        <f t="shared" si="58"/>
        <v>0</v>
      </c>
      <c r="J521" s="56">
        <f>IF($E505&gt;0, $E505, $E504)</f>
        <v>1500</v>
      </c>
      <c r="K521" s="118">
        <f t="shared" si="61"/>
        <v>0</v>
      </c>
      <c r="L521" s="119">
        <f t="shared" si="59"/>
        <v>0</v>
      </c>
      <c r="M521" s="120" t="str">
        <f t="shared" si="62"/>
        <v/>
      </c>
    </row>
    <row r="522" spans="1:13" x14ac:dyDescent="0.2">
      <c r="A522" s="103" t="str">
        <f t="shared" si="56"/>
        <v>Residential (High)</v>
      </c>
      <c r="D522" s="123" t="s">
        <v>60</v>
      </c>
      <c r="E522" s="25"/>
      <c r="F522" s="34">
        <f t="shared" si="57"/>
        <v>0</v>
      </c>
      <c r="G522" s="55">
        <f>E504</f>
        <v>1500</v>
      </c>
      <c r="H522" s="116">
        <f t="shared" si="60"/>
        <v>0</v>
      </c>
      <c r="I522" s="35">
        <f t="shared" si="58"/>
        <v>0</v>
      </c>
      <c r="J522" s="56">
        <f>E504</f>
        <v>1500</v>
      </c>
      <c r="K522" s="118">
        <f t="shared" si="61"/>
        <v>0</v>
      </c>
      <c r="L522" s="119">
        <f t="shared" si="59"/>
        <v>0</v>
      </c>
      <c r="M522" s="120" t="str">
        <f t="shared" si="62"/>
        <v/>
      </c>
    </row>
    <row r="523" spans="1:13" x14ac:dyDescent="0.2">
      <c r="A523" s="103" t="str">
        <f t="shared" si="56"/>
        <v>Residential (High)</v>
      </c>
      <c r="D523" s="114" t="s">
        <v>61</v>
      </c>
      <c r="E523" s="25"/>
      <c r="F523" s="36">
        <f t="shared" si="57"/>
        <v>1.6739183936243331E-3</v>
      </c>
      <c r="G523" s="55">
        <f>IF($E505&gt;0, $E505, $E504)</f>
        <v>1500</v>
      </c>
      <c r="H523" s="116">
        <f t="shared" si="60"/>
        <v>2.5108775904364999</v>
      </c>
      <c r="I523" s="35">
        <f t="shared" si="58"/>
        <v>1.7504409626728226E-3</v>
      </c>
      <c r="J523" s="56">
        <f>IF($E505&gt;0, $E505, $E504)</f>
        <v>1500</v>
      </c>
      <c r="K523" s="118">
        <f t="shared" si="61"/>
        <v>2.6256614440092338</v>
      </c>
      <c r="L523" s="119">
        <f t="shared" si="59"/>
        <v>0.11478385357273391</v>
      </c>
      <c r="M523" s="120">
        <f t="shared" si="62"/>
        <v>4.5714635396773555E-2</v>
      </c>
    </row>
    <row r="524" spans="1:13" ht="25.5" x14ac:dyDescent="0.2">
      <c r="A524" s="103" t="str">
        <f t="shared" si="56"/>
        <v>Residential (High)</v>
      </c>
      <c r="D524" s="123" t="s">
        <v>62</v>
      </c>
      <c r="E524" s="25"/>
      <c r="F524" s="36">
        <f t="shared" si="57"/>
        <v>0.42</v>
      </c>
      <c r="G524" s="115">
        <v>1</v>
      </c>
      <c r="H524" s="116">
        <f t="shared" si="60"/>
        <v>0.42</v>
      </c>
      <c r="I524" s="45">
        <f t="shared" si="58"/>
        <v>0.42</v>
      </c>
      <c r="J524" s="121">
        <v>1</v>
      </c>
      <c r="K524" s="118">
        <f t="shared" si="61"/>
        <v>0.42</v>
      </c>
      <c r="L524" s="119">
        <f t="shared" si="59"/>
        <v>0</v>
      </c>
      <c r="M524" s="120">
        <f t="shared" si="62"/>
        <v>0</v>
      </c>
    </row>
    <row r="525" spans="1:13" x14ac:dyDescent="0.2">
      <c r="A525" s="103" t="str">
        <f t="shared" si="56"/>
        <v>Residential (High)</v>
      </c>
      <c r="D525" s="114" t="s">
        <v>63</v>
      </c>
      <c r="E525" s="25"/>
      <c r="F525" s="36">
        <f t="shared" si="57"/>
        <v>-5.1282808421435705E-2</v>
      </c>
      <c r="G525" s="115">
        <v>1</v>
      </c>
      <c r="H525" s="116">
        <f t="shared" si="60"/>
        <v>-5.1282808421435705E-2</v>
      </c>
      <c r="I525" s="29">
        <f t="shared" si="58"/>
        <v>-5.1282808421435705E-2</v>
      </c>
      <c r="J525" s="121">
        <v>1</v>
      </c>
      <c r="K525" s="118">
        <f t="shared" si="61"/>
        <v>-5.1282808421435705E-2</v>
      </c>
      <c r="L525" s="119">
        <f t="shared" si="59"/>
        <v>0</v>
      </c>
      <c r="M525" s="120">
        <f t="shared" si="62"/>
        <v>0</v>
      </c>
    </row>
    <row r="526" spans="1:13" x14ac:dyDescent="0.2">
      <c r="A526" s="103" t="str">
        <f t="shared" si="56"/>
        <v>Residential (High)</v>
      </c>
      <c r="D526" s="114" t="s">
        <v>64</v>
      </c>
      <c r="E526" s="25"/>
      <c r="F526" s="34">
        <f t="shared" si="57"/>
        <v>0</v>
      </c>
      <c r="G526" s="55">
        <f>IF($E505&gt;0, $E505, $E504)</f>
        <v>1500</v>
      </c>
      <c r="H526" s="116">
        <f t="shared" si="60"/>
        <v>0</v>
      </c>
      <c r="I526" s="35">
        <f t="shared" si="58"/>
        <v>0</v>
      </c>
      <c r="J526" s="56">
        <f>IF($E505&gt;0, $E505, $E504)</f>
        <v>1500</v>
      </c>
      <c r="K526" s="118">
        <f t="shared" si="61"/>
        <v>0</v>
      </c>
      <c r="L526" s="119">
        <f t="shared" si="59"/>
        <v>0</v>
      </c>
      <c r="M526" s="120" t="str">
        <f t="shared" si="62"/>
        <v/>
      </c>
    </row>
    <row r="527" spans="1:13" ht="25.5" x14ac:dyDescent="0.2">
      <c r="A527" s="103" t="str">
        <f t="shared" si="56"/>
        <v>Residential (High)</v>
      </c>
      <c r="B527" s="103" t="s">
        <v>65</v>
      </c>
      <c r="C527" s="24">
        <f>B24</f>
        <v>8</v>
      </c>
      <c r="D527" s="46" t="s">
        <v>66</v>
      </c>
      <c r="E527" s="47"/>
      <c r="F527" s="48"/>
      <c r="G527" s="49"/>
      <c r="H527" s="50">
        <f>SUM(H518:H526)</f>
        <v>68.444246474499437</v>
      </c>
      <c r="I527" s="51"/>
      <c r="J527" s="52"/>
      <c r="K527" s="50">
        <f>SUM(K518:K526)</f>
        <v>73.039030328072187</v>
      </c>
      <c r="L527" s="41">
        <f t="shared" si="59"/>
        <v>4.5947838535727499</v>
      </c>
      <c r="M527" s="42">
        <f>IF((H527)=0,"",(L527/H527))</f>
        <v>6.7131776449385672E-2</v>
      </c>
    </row>
    <row r="528" spans="1:13" x14ac:dyDescent="0.2">
      <c r="A528" s="103" t="str">
        <f t="shared" si="56"/>
        <v>Residential (High)</v>
      </c>
      <c r="D528" s="126" t="s">
        <v>67</v>
      </c>
      <c r="E528" s="25"/>
      <c r="F528" s="36">
        <f t="shared" si="57"/>
        <v>1.46E-2</v>
      </c>
      <c r="G528" s="43">
        <f>IF($E505&gt;0, $E505, $E504*$E506)</f>
        <v>1562.2500000000002</v>
      </c>
      <c r="H528" s="116">
        <f>G528*F528</f>
        <v>22.808850000000003</v>
      </c>
      <c r="I528" s="35">
        <f t="shared" si="58"/>
        <v>1.54E-2</v>
      </c>
      <c r="J528" s="44">
        <f>IF($E505&gt;0, $E505, $E504*$E507)</f>
        <v>1562.2500000000002</v>
      </c>
      <c r="K528" s="118">
        <f>J528*I528</f>
        <v>24.058650000000004</v>
      </c>
      <c r="L528" s="119">
        <f t="shared" si="59"/>
        <v>1.2498000000000005</v>
      </c>
      <c r="M528" s="120">
        <f>IF(ISERROR(L528/H528), "", L528/H528)</f>
        <v>5.4794520547945216E-2</v>
      </c>
    </row>
    <row r="529" spans="1:13" ht="25.5" x14ac:dyDescent="0.2">
      <c r="A529" s="103" t="str">
        <f t="shared" si="56"/>
        <v>Residential (High)</v>
      </c>
      <c r="D529" s="128" t="s">
        <v>68</v>
      </c>
      <c r="E529" s="25"/>
      <c r="F529" s="36">
        <f t="shared" si="57"/>
        <v>1.0500000000000001E-2</v>
      </c>
      <c r="G529" s="43">
        <f>IF($E505&gt;0, $E505, $E504*$E506)</f>
        <v>1562.2500000000002</v>
      </c>
      <c r="H529" s="116">
        <f>G529*F529</f>
        <v>16.403625000000002</v>
      </c>
      <c r="I529" s="35">
        <f t="shared" si="58"/>
        <v>1.11E-2</v>
      </c>
      <c r="J529" s="44">
        <f>IF($E505&gt;0, $E505, $E504*$E507)</f>
        <v>1562.2500000000002</v>
      </c>
      <c r="K529" s="118">
        <f>J529*I529</f>
        <v>17.340975000000004</v>
      </c>
      <c r="L529" s="119">
        <f t="shared" si="59"/>
        <v>0.93735000000000213</v>
      </c>
      <c r="M529" s="120">
        <f>IF(ISERROR(L529/H529), "", L529/H529)</f>
        <v>5.7142857142857266E-2</v>
      </c>
    </row>
    <row r="530" spans="1:13" ht="25.5" x14ac:dyDescent="0.2">
      <c r="A530" s="103" t="str">
        <f t="shared" si="56"/>
        <v>Residential (High)</v>
      </c>
      <c r="B530" s="103" t="s">
        <v>69</v>
      </c>
      <c r="C530" s="24">
        <f>B24</f>
        <v>8</v>
      </c>
      <c r="D530" s="46" t="s">
        <v>70</v>
      </c>
      <c r="E530" s="47"/>
      <c r="F530" s="48"/>
      <c r="G530" s="49"/>
      <c r="H530" s="50">
        <f>SUM(H527:H529)</f>
        <v>107.65672147449945</v>
      </c>
      <c r="I530" s="51"/>
      <c r="J530" s="52"/>
      <c r="K530" s="50">
        <f>SUM(K527:K529)</f>
        <v>114.43865532807219</v>
      </c>
      <c r="L530" s="41">
        <f t="shared" si="59"/>
        <v>6.7819338535727383</v>
      </c>
      <c r="M530" s="42">
        <f>IF((H530)=0,"",(L530/H530))</f>
        <v>6.2995916656993584E-2</v>
      </c>
    </row>
    <row r="531" spans="1:13" ht="25.5" x14ac:dyDescent="0.2">
      <c r="A531" s="103" t="str">
        <f t="shared" si="56"/>
        <v>Residential (High)</v>
      </c>
      <c r="D531" s="129" t="s">
        <v>71</v>
      </c>
      <c r="E531" s="25"/>
      <c r="F531" s="34">
        <f t="shared" si="57"/>
        <v>4.7000000000000002E-3</v>
      </c>
      <c r="G531" s="43">
        <f>E504*E506</f>
        <v>1562.2500000000002</v>
      </c>
      <c r="H531" s="53">
        <f>G531*F531</f>
        <v>7.342575000000001</v>
      </c>
      <c r="I531" s="35">
        <f t="shared" si="58"/>
        <v>4.7000000000000002E-3</v>
      </c>
      <c r="J531" s="44">
        <f>E504*E507</f>
        <v>1562.2500000000002</v>
      </c>
      <c r="K531" s="31">
        <f>J531*I531</f>
        <v>7.342575000000001</v>
      </c>
      <c r="L531" s="119">
        <f t="shared" si="59"/>
        <v>0</v>
      </c>
      <c r="M531" s="120">
        <f>IF(ISERROR(L531/H531), "", L531/H531)</f>
        <v>0</v>
      </c>
    </row>
    <row r="532" spans="1:13" ht="25.5" x14ac:dyDescent="0.2">
      <c r="A532" s="103" t="str">
        <f t="shared" si="56"/>
        <v>Residential (High)</v>
      </c>
      <c r="D532" s="129" t="s">
        <v>72</v>
      </c>
      <c r="E532" s="25"/>
      <c r="F532" s="34">
        <f t="shared" si="57"/>
        <v>5.9999999999999995E-4</v>
      </c>
      <c r="G532" s="43">
        <f>E504*E506</f>
        <v>1562.2500000000002</v>
      </c>
      <c r="H532" s="53">
        <f>G532*F532</f>
        <v>0.93735000000000002</v>
      </c>
      <c r="I532" s="35">
        <f t="shared" si="58"/>
        <v>5.9999999999999995E-4</v>
      </c>
      <c r="J532" s="44">
        <f>E504*E507</f>
        <v>1562.2500000000002</v>
      </c>
      <c r="K532" s="31">
        <f>J532*I532</f>
        <v>0.93735000000000002</v>
      </c>
      <c r="L532" s="119">
        <f t="shared" si="59"/>
        <v>0</v>
      </c>
      <c r="M532" s="120">
        <f>IF(ISERROR(L532/H532), "", L532/H532)</f>
        <v>0</v>
      </c>
    </row>
    <row r="533" spans="1:13" x14ac:dyDescent="0.2">
      <c r="A533" s="103" t="str">
        <f t="shared" si="56"/>
        <v>Residential (High)</v>
      </c>
      <c r="D533" s="25" t="s">
        <v>73</v>
      </c>
      <c r="E533" s="25"/>
      <c r="F533" s="54">
        <f t="shared" si="57"/>
        <v>0.25</v>
      </c>
      <c r="G533" s="115">
        <v>1</v>
      </c>
      <c r="H533" s="130">
        <f>G533*F533</f>
        <v>0.25</v>
      </c>
      <c r="I533" s="45">
        <f t="shared" si="58"/>
        <v>0.25</v>
      </c>
      <c r="J533" s="117">
        <v>1</v>
      </c>
      <c r="K533" s="118">
        <f>J533*I533</f>
        <v>0.25</v>
      </c>
      <c r="L533" s="119">
        <f t="shared" si="59"/>
        <v>0</v>
      </c>
      <c r="M533" s="120">
        <f>IF(ISERROR(L533/H533), "", L533/H533)</f>
        <v>0</v>
      </c>
    </row>
    <row r="534" spans="1:13" ht="26.45" hidden="1" customHeight="1" x14ac:dyDescent="0.2">
      <c r="A534" s="103" t="str">
        <f t="shared" si="56"/>
        <v>Residential (High)</v>
      </c>
      <c r="D534" s="129" t="s">
        <v>74</v>
      </c>
      <c r="E534" s="25"/>
      <c r="F534" s="34">
        <f t="shared" si="57"/>
        <v>0</v>
      </c>
      <c r="G534" s="55"/>
      <c r="H534" s="130"/>
      <c r="I534" s="35">
        <f t="shared" si="58"/>
        <v>0</v>
      </c>
      <c r="J534" s="56"/>
      <c r="K534" s="118"/>
      <c r="L534" s="119"/>
      <c r="M534" s="120"/>
    </row>
    <row r="535" spans="1:13" x14ac:dyDescent="0.2">
      <c r="A535" s="103" t="str">
        <f t="shared" si="56"/>
        <v>Residential (High)</v>
      </c>
      <c r="B535" s="103" t="s">
        <v>12</v>
      </c>
      <c r="D535" s="25" t="s">
        <v>75</v>
      </c>
      <c r="E535" s="25"/>
      <c r="F535" s="34">
        <f t="shared" si="57"/>
        <v>9.8000000000000004E-2</v>
      </c>
      <c r="G535" s="55">
        <f>IF(AND(E504*12&gt;=150000),OffPeakPer*E504*E506,OffPeakPer*E504)</f>
        <v>960</v>
      </c>
      <c r="H535" s="130">
        <f>G535*F535</f>
        <v>94.08</v>
      </c>
      <c r="I535" s="35">
        <f t="shared" si="58"/>
        <v>9.8000000000000004E-2</v>
      </c>
      <c r="J535" s="56">
        <f>IF(AND(E504*12&gt;=150000),OffPeakPer*E504*E507,OffPeakPer*E504)</f>
        <v>960</v>
      </c>
      <c r="K535" s="118">
        <f>J535*I535</f>
        <v>94.08</v>
      </c>
      <c r="L535" s="119">
        <f>K535-H535</f>
        <v>0</v>
      </c>
      <c r="M535" s="120">
        <f>IF(ISERROR(L535/H535), "", L535/H535)</f>
        <v>0</v>
      </c>
    </row>
    <row r="536" spans="1:13" x14ac:dyDescent="0.2">
      <c r="A536" s="103" t="str">
        <f t="shared" si="56"/>
        <v>Residential (High)</v>
      </c>
      <c r="B536" s="103" t="s">
        <v>12</v>
      </c>
      <c r="D536" s="25" t="s">
        <v>76</v>
      </c>
      <c r="E536" s="25"/>
      <c r="F536" s="34">
        <f t="shared" si="57"/>
        <v>0.157</v>
      </c>
      <c r="G536" s="55">
        <f>IF(AND(E504*12&gt;=150000),MidPeakPer*E504*E506,MidPeakPer*E504)</f>
        <v>270</v>
      </c>
      <c r="H536" s="130">
        <f>G536*F536</f>
        <v>42.39</v>
      </c>
      <c r="I536" s="35">
        <f t="shared" si="58"/>
        <v>0.157</v>
      </c>
      <c r="J536" s="56">
        <f>IF(AND(E504*12&gt;=150000),MidPeakPer*E504*E507,MidPeakPer*E504)</f>
        <v>270</v>
      </c>
      <c r="K536" s="118">
        <f>J536*I536</f>
        <v>42.39</v>
      </c>
      <c r="L536" s="119">
        <f>K536-H536</f>
        <v>0</v>
      </c>
      <c r="M536" s="120">
        <f>IF(ISERROR(L536/H536), "", L536/H536)</f>
        <v>0</v>
      </c>
    </row>
    <row r="537" spans="1:13" ht="13.5" thickBot="1" x14ac:dyDescent="0.25">
      <c r="A537" s="103" t="str">
        <f t="shared" si="56"/>
        <v>Residential (High)</v>
      </c>
      <c r="B537" s="103" t="s">
        <v>12</v>
      </c>
      <c r="D537" s="103" t="s">
        <v>77</v>
      </c>
      <c r="E537" s="25"/>
      <c r="F537" s="34">
        <f t="shared" si="57"/>
        <v>0.20300000000000001</v>
      </c>
      <c r="G537" s="55">
        <f>IF(AND(E504*12&gt;=150000),OnPeakPer*E504*E506,OnPeakPer*E504)</f>
        <v>270</v>
      </c>
      <c r="H537" s="130">
        <f>G537*F537</f>
        <v>54.81</v>
      </c>
      <c r="I537" s="35">
        <f t="shared" si="58"/>
        <v>0.20300000000000001</v>
      </c>
      <c r="J537" s="56">
        <f>IF(AND(E504*12&gt;=150000),OnPeakPer*E504*E507,OnPeakPer*E504)</f>
        <v>270</v>
      </c>
      <c r="K537" s="118">
        <f>J537*I537</f>
        <v>54.81</v>
      </c>
      <c r="L537" s="119">
        <f>K537-H537</f>
        <v>0</v>
      </c>
      <c r="M537" s="120">
        <f>IF(ISERROR(L537/H537), "", L537/H537)</f>
        <v>0</v>
      </c>
    </row>
    <row r="538" spans="1:13" ht="13.15" hidden="1" customHeight="1" x14ac:dyDescent="0.2">
      <c r="A538" s="103" t="str">
        <f t="shared" si="56"/>
        <v>Residential (High)</v>
      </c>
      <c r="B538" s="103" t="s">
        <v>78</v>
      </c>
      <c r="D538" s="25" t="s">
        <v>79</v>
      </c>
      <c r="E538" s="25"/>
      <c r="F538" s="34">
        <f t="shared" si="57"/>
        <v>0.11308</v>
      </c>
      <c r="G538" s="55">
        <f>IF(AND(E504*12&gt;=150000),E504*E506,E504)</f>
        <v>1500</v>
      </c>
      <c r="H538" s="130">
        <f>G538*F538</f>
        <v>169.62</v>
      </c>
      <c r="I538" s="35">
        <f t="shared" si="58"/>
        <v>0.11308</v>
      </c>
      <c r="J538" s="56">
        <f>IF(AND(E504*12&gt;=150000),E504*E507,E504)</f>
        <v>1500</v>
      </c>
      <c r="K538" s="118">
        <f>J538*I538</f>
        <v>169.62</v>
      </c>
      <c r="L538" s="119">
        <f>K538-H538</f>
        <v>0</v>
      </c>
      <c r="M538" s="120">
        <f>IF(ISERROR(L538/H538), "", L538/H538)</f>
        <v>0</v>
      </c>
    </row>
    <row r="539" spans="1:13" ht="13.9" hidden="1" customHeight="1" thickBot="1" x14ac:dyDescent="0.25">
      <c r="A539" s="103" t="str">
        <f t="shared" si="56"/>
        <v>Residential (High)</v>
      </c>
      <c r="B539" s="103" t="s">
        <v>17</v>
      </c>
      <c r="D539" s="25" t="s">
        <v>80</v>
      </c>
      <c r="E539" s="25"/>
      <c r="F539" s="34">
        <f t="shared" si="57"/>
        <v>0.11308</v>
      </c>
      <c r="G539" s="55">
        <f>IF(AND(E504*12&gt;=150000),E504*E506,E504)</f>
        <v>1500</v>
      </c>
      <c r="H539" s="130">
        <f>G539*F539</f>
        <v>169.62</v>
      </c>
      <c r="I539" s="35">
        <f t="shared" si="58"/>
        <v>0.11308</v>
      </c>
      <c r="J539" s="56">
        <f>IF(AND(E504*12&gt;=150000),E504*E507,E504)</f>
        <v>1500</v>
      </c>
      <c r="K539" s="118">
        <f>J539*I539</f>
        <v>169.62</v>
      </c>
      <c r="L539" s="119">
        <f>K539-H539</f>
        <v>0</v>
      </c>
      <c r="M539" s="120">
        <f>IF(ISERROR(L539/H539), "", L539/H539)</f>
        <v>0</v>
      </c>
    </row>
    <row r="540" spans="1:13" ht="13.5" thickBot="1" x14ac:dyDescent="0.25">
      <c r="A540" s="103" t="str">
        <f t="shared" si="56"/>
        <v>Residential (High)</v>
      </c>
      <c r="D540" s="58"/>
      <c r="E540" s="59"/>
      <c r="F540" s="60"/>
      <c r="G540" s="61"/>
      <c r="H540" s="62"/>
      <c r="I540" s="60"/>
      <c r="J540" s="63"/>
      <c r="K540" s="62"/>
      <c r="L540" s="64"/>
      <c r="M540" s="65"/>
    </row>
    <row r="541" spans="1:13" x14ac:dyDescent="0.2">
      <c r="A541" s="103" t="str">
        <f t="shared" si="56"/>
        <v>Residential (High)</v>
      </c>
      <c r="B541" s="103" t="s">
        <v>12</v>
      </c>
      <c r="D541" s="135" t="s">
        <v>81</v>
      </c>
      <c r="E541" s="25"/>
      <c r="F541" s="136"/>
      <c r="G541" s="137"/>
      <c r="H541" s="138">
        <f>SUM(H531:H537,H530)</f>
        <v>307.4666464744995</v>
      </c>
      <c r="I541" s="139"/>
      <c r="J541" s="139"/>
      <c r="K541" s="138">
        <f>SUM(K531:K537,K530)</f>
        <v>314.24858032807219</v>
      </c>
      <c r="L541" s="140">
        <f>K541-H541</f>
        <v>6.7819338535726956</v>
      </c>
      <c r="M541" s="141">
        <f>IF((H541)=0,"",(L541/H541))</f>
        <v>2.2057461943714184E-2</v>
      </c>
    </row>
    <row r="542" spans="1:13" x14ac:dyDescent="0.2">
      <c r="A542" s="103" t="str">
        <f t="shared" si="56"/>
        <v>Residential (High)</v>
      </c>
      <c r="B542" s="103" t="s">
        <v>12</v>
      </c>
      <c r="D542" s="142" t="s">
        <v>82</v>
      </c>
      <c r="E542" s="25"/>
      <c r="F542" s="136">
        <v>0.13</v>
      </c>
      <c r="G542" s="143"/>
      <c r="H542" s="144">
        <f>H541*F542</f>
        <v>39.970664041684934</v>
      </c>
      <c r="I542" s="145">
        <v>0.13</v>
      </c>
      <c r="J542" s="115"/>
      <c r="K542" s="144">
        <f>K541*I542</f>
        <v>40.852315442649385</v>
      </c>
      <c r="L542" s="119">
        <f>K542-H542</f>
        <v>0.88165140096445072</v>
      </c>
      <c r="M542" s="146">
        <f>IF((H542)=0,"",(L542/H542))</f>
        <v>2.2057461943714191E-2</v>
      </c>
    </row>
    <row r="543" spans="1:13" ht="15" x14ac:dyDescent="0.25">
      <c r="A543" s="103" t="str">
        <f t="shared" si="56"/>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-72.254661921507378</v>
      </c>
      <c r="I543" s="148">
        <v>0.23499999999999999</v>
      </c>
      <c r="J543" s="115"/>
      <c r="K543" s="144">
        <f>IF(OR(ISNUMBER(SEARCH("[DGEN]", E502))=TRUE, ISNUMBER(SEARCH("STREET LIGHT", E502))=TRUE), 0, IF(AND(E504=0, E505=0),0, IF(AND(E505=0, E504*12&gt;250000), 0, IF(AND(E504=0, E505&gt;=50), 0, IF(E504*12&lt;=250000, I543*K541*-1, IF(E505&lt;50, I543*K541*-1, 0))))))</f>
        <v>-73.848416377096967</v>
      </c>
      <c r="L543" s="119">
        <f>K543-H543</f>
        <v>-1.5937544555895897</v>
      </c>
      <c r="M543" s="146"/>
    </row>
    <row r="544" spans="1:13" ht="13.5" thickBot="1" x14ac:dyDescent="0.25">
      <c r="A544" s="103" t="str">
        <f t="shared" si="56"/>
        <v>Residential (High)</v>
      </c>
      <c r="B544" s="103" t="s">
        <v>84</v>
      </c>
      <c r="C544" s="24">
        <f>B24</f>
        <v>8</v>
      </c>
      <c r="D544" s="226" t="s">
        <v>85</v>
      </c>
      <c r="E544" s="226"/>
      <c r="F544" s="77"/>
      <c r="G544" s="78"/>
      <c r="H544" s="79">
        <f>H541+H542+H543</f>
        <v>275.18264859467706</v>
      </c>
      <c r="I544" s="80"/>
      <c r="J544" s="80"/>
      <c r="K544" s="81">
        <f>K541+K542+K543</f>
        <v>281.25247939362464</v>
      </c>
      <c r="L544" s="82">
        <f>K544-H544</f>
        <v>6.0698307989475779</v>
      </c>
      <c r="M544" s="83">
        <f>IF((H544)=0,"",(L544/H544))</f>
        <v>2.2057461943714239E-2</v>
      </c>
    </row>
    <row r="545" spans="1:13" ht="13.5" thickBot="1" x14ac:dyDescent="0.25">
      <c r="A545" s="103" t="str">
        <f t="shared" si="56"/>
        <v>Residential (High)</v>
      </c>
      <c r="B545" s="103" t="s">
        <v>12</v>
      </c>
      <c r="D545" s="58"/>
      <c r="E545" s="59"/>
      <c r="F545" s="60"/>
      <c r="G545" s="61"/>
      <c r="H545" s="62"/>
      <c r="I545" s="60"/>
      <c r="J545" s="63"/>
      <c r="K545" s="62"/>
      <c r="L545" s="64"/>
      <c r="M545" s="65"/>
    </row>
    <row r="548" spans="1:13" x14ac:dyDescent="0.2">
      <c r="D548" s="104" t="s">
        <v>34</v>
      </c>
      <c r="E548" s="229" t="str">
        <f>D25</f>
        <v>GS &lt; 50 (Low)</v>
      </c>
      <c r="F548" s="229"/>
      <c r="G548" s="229"/>
      <c r="H548" s="229"/>
      <c r="I548" s="229"/>
      <c r="J548" s="229"/>
      <c r="K548" s="103" t="str">
        <f>IF(N498="DEMAND - INTERVAL","RTSR - INTERVAL METERED","")</f>
        <v/>
      </c>
    </row>
    <row r="549" spans="1:13" x14ac:dyDescent="0.2">
      <c r="D549" s="104" t="s">
        <v>35</v>
      </c>
      <c r="E549" s="230" t="str">
        <f>H25</f>
        <v>RPP</v>
      </c>
      <c r="F549" s="230"/>
      <c r="G549" s="230"/>
      <c r="H549" s="20"/>
      <c r="I549" s="20"/>
    </row>
    <row r="550" spans="1:13" ht="15.75" x14ac:dyDescent="0.2">
      <c r="D550" s="104" t="s">
        <v>36</v>
      </c>
      <c r="E550" s="21">
        <f>K25</f>
        <v>1000</v>
      </c>
      <c r="F550" s="105" t="s">
        <v>11</v>
      </c>
      <c r="J550" s="22"/>
      <c r="K550" s="22"/>
      <c r="L550" s="22"/>
      <c r="M550" s="22"/>
    </row>
    <row r="551" spans="1:13" ht="15.75" x14ac:dyDescent="0.25">
      <c r="D551" s="104" t="s">
        <v>37</v>
      </c>
      <c r="E551" s="21">
        <f>L25</f>
        <v>0</v>
      </c>
      <c r="F551" s="106" t="s">
        <v>16</v>
      </c>
      <c r="G551" s="107"/>
      <c r="H551" s="108"/>
      <c r="I551" s="108"/>
      <c r="J551" s="108"/>
    </row>
    <row r="552" spans="1:13" x14ac:dyDescent="0.2">
      <c r="D552" s="104" t="s">
        <v>38</v>
      </c>
      <c r="E552" s="23">
        <f>I25</f>
        <v>1.0415000000000001</v>
      </c>
    </row>
    <row r="553" spans="1:13" x14ac:dyDescent="0.2">
      <c r="D553" s="104" t="s">
        <v>39</v>
      </c>
      <c r="E553" s="23">
        <f>J25</f>
        <v>1.0415000000000001</v>
      </c>
    </row>
    <row r="555" spans="1:13" x14ac:dyDescent="0.2">
      <c r="E555" s="105"/>
      <c r="F555" s="231" t="s">
        <v>40</v>
      </c>
      <c r="G555" s="232"/>
      <c r="H555" s="233"/>
      <c r="I555" s="231" t="s">
        <v>41</v>
      </c>
      <c r="J555" s="232"/>
      <c r="K555" s="233"/>
      <c r="L555" s="231" t="s">
        <v>42</v>
      </c>
      <c r="M555" s="233"/>
    </row>
    <row r="556" spans="1:13" x14ac:dyDescent="0.2">
      <c r="E556" s="220"/>
      <c r="F556" s="109" t="s">
        <v>43</v>
      </c>
      <c r="G556" s="109" t="s">
        <v>44</v>
      </c>
      <c r="H556" s="110" t="s">
        <v>45</v>
      </c>
      <c r="I556" s="109" t="s">
        <v>43</v>
      </c>
      <c r="J556" s="111" t="s">
        <v>44</v>
      </c>
      <c r="K556" s="110" t="s">
        <v>45</v>
      </c>
      <c r="L556" s="222" t="s">
        <v>46</v>
      </c>
      <c r="M556" s="224" t="s">
        <v>47</v>
      </c>
    </row>
    <row r="557" spans="1:13" x14ac:dyDescent="0.2">
      <c r="E557" s="221"/>
      <c r="F557" s="112" t="s">
        <v>48</v>
      </c>
      <c r="G557" s="112"/>
      <c r="H557" s="113" t="s">
        <v>48</v>
      </c>
      <c r="I557" s="112" t="s">
        <v>48</v>
      </c>
      <c r="J557" s="113"/>
      <c r="K557" s="113" t="s">
        <v>48</v>
      </c>
      <c r="L557" s="223"/>
      <c r="M557" s="225"/>
    </row>
    <row r="558" spans="1:13" x14ac:dyDescent="0.2">
      <c r="A558" s="103" t="str">
        <f>$E548</f>
        <v>GS &lt; 50 (Low)</v>
      </c>
      <c r="D558" s="114" t="s">
        <v>49</v>
      </c>
      <c r="E558" s="25"/>
      <c r="F558" s="26">
        <f>F130</f>
        <v>34.200000000000003</v>
      </c>
      <c r="G558" s="115">
        <v>1</v>
      </c>
      <c r="H558" s="116">
        <f>G558*F558</f>
        <v>34.200000000000003</v>
      </c>
      <c r="I558" s="29">
        <f>I130</f>
        <v>37.21</v>
      </c>
      <c r="J558" s="117">
        <f>G558</f>
        <v>1</v>
      </c>
      <c r="K558" s="118">
        <f>J558*I558</f>
        <v>37.21</v>
      </c>
      <c r="L558" s="119">
        <f>K558-H558</f>
        <v>3.009999999999998</v>
      </c>
      <c r="M558" s="120">
        <f>IF(ISERROR(L558/H558), "", L558/H558)</f>
        <v>8.801169590643268E-2</v>
      </c>
    </row>
    <row r="559" spans="1:13" x14ac:dyDescent="0.2">
      <c r="A559" s="103" t="str">
        <f t="shared" ref="A559:A591" si="63">A558</f>
        <v>GS &lt; 50 (Low)</v>
      </c>
      <c r="D559" s="114" t="s">
        <v>50</v>
      </c>
      <c r="E559" s="25"/>
      <c r="F559" s="34">
        <f t="shared" ref="F559:F585" si="64">F131</f>
        <v>3.9600000000000003E-2</v>
      </c>
      <c r="G559" s="115">
        <f>IF($E551&gt;0, $E551, $E550)</f>
        <v>1000</v>
      </c>
      <c r="H559" s="116">
        <f>G559*F559</f>
        <v>39.6</v>
      </c>
      <c r="I559" s="35">
        <f t="shared" ref="I559:I585" si="65">I131</f>
        <v>4.3200000000000002E-2</v>
      </c>
      <c r="J559" s="117">
        <f>IF($E551&gt;0, $E551, $E550)</f>
        <v>1000</v>
      </c>
      <c r="K559" s="118">
        <f>J559*I559</f>
        <v>43.2</v>
      </c>
      <c r="L559" s="119">
        <f>K559-H559</f>
        <v>3.6000000000000014</v>
      </c>
      <c r="M559" s="120">
        <f>IF(ISERROR(L559/H559), "", L559/H559)</f>
        <v>9.0909090909090939E-2</v>
      </c>
    </row>
    <row r="560" spans="1:13" ht="13.15" hidden="1" customHeight="1" x14ac:dyDescent="0.2">
      <c r="A560" s="103" t="str">
        <f t="shared" si="63"/>
        <v>GS &lt; 50 (Low)</v>
      </c>
      <c r="D560" s="114" t="s">
        <v>51</v>
      </c>
      <c r="E560" s="25"/>
      <c r="F560" s="34">
        <f t="shared" si="64"/>
        <v>0</v>
      </c>
      <c r="G560" s="115">
        <f>IF($E551&gt;0, $E551, $E550)</f>
        <v>1000</v>
      </c>
      <c r="H560" s="116">
        <v>0</v>
      </c>
      <c r="I560" s="35">
        <f t="shared" si="65"/>
        <v>0</v>
      </c>
      <c r="J560" s="117">
        <f>IF($E551&gt;0, $E551, $E550)</f>
        <v>1000</v>
      </c>
      <c r="K560" s="118">
        <v>0</v>
      </c>
      <c r="L560" s="119"/>
      <c r="M560" s="120"/>
    </row>
    <row r="561" spans="1:13" ht="13.15" hidden="1" customHeight="1" x14ac:dyDescent="0.2">
      <c r="A561" s="103" t="str">
        <f t="shared" si="63"/>
        <v>GS &lt; 50 (Low)</v>
      </c>
      <c r="D561" s="114" t="s">
        <v>52</v>
      </c>
      <c r="E561" s="25"/>
      <c r="F561" s="34">
        <f t="shared" si="64"/>
        <v>0</v>
      </c>
      <c r="G561" s="115">
        <f>IF($E551&gt;0, $E551, $E550)</f>
        <v>1000</v>
      </c>
      <c r="H561" s="116">
        <v>0</v>
      </c>
      <c r="I561" s="35">
        <f t="shared" si="65"/>
        <v>0</v>
      </c>
      <c r="J561" s="121">
        <f>IF($E551&gt;0, $E551, $E550)</f>
        <v>1000</v>
      </c>
      <c r="K561" s="118">
        <v>0</v>
      </c>
      <c r="L561" s="119">
        <f t="shared" ref="L561:L579" si="66">K561-H561</f>
        <v>0</v>
      </c>
      <c r="M561" s="120" t="str">
        <f>IF(ISERROR(L561/H561), "", L561/H561)</f>
        <v/>
      </c>
    </row>
    <row r="562" spans="1:13" x14ac:dyDescent="0.2">
      <c r="A562" s="103" t="str">
        <f t="shared" si="63"/>
        <v>GS &lt; 50 (Low)</v>
      </c>
      <c r="D562" s="114" t="s">
        <v>53</v>
      </c>
      <c r="E562" s="25"/>
      <c r="F562" s="26">
        <f t="shared" si="64"/>
        <v>0</v>
      </c>
      <c r="G562" s="115">
        <v>1</v>
      </c>
      <c r="H562" s="116">
        <f>G562*F562</f>
        <v>0</v>
      </c>
      <c r="I562" s="29">
        <f t="shared" si="65"/>
        <v>0</v>
      </c>
      <c r="J562" s="117">
        <f>G562</f>
        <v>1</v>
      </c>
      <c r="K562" s="118">
        <f>J562*I562</f>
        <v>0</v>
      </c>
      <c r="L562" s="119">
        <f t="shared" si="66"/>
        <v>0</v>
      </c>
      <c r="M562" s="120" t="str">
        <f>IF(ISERROR(L562/H562), "", L562/H562)</f>
        <v/>
      </c>
    </row>
    <row r="563" spans="1:13" x14ac:dyDescent="0.2">
      <c r="A563" s="103" t="str">
        <f t="shared" si="63"/>
        <v>GS &lt; 50 (Low)</v>
      </c>
      <c r="D563" s="114" t="s">
        <v>54</v>
      </c>
      <c r="E563" s="25"/>
      <c r="F563" s="36">
        <f t="shared" si="64"/>
        <v>2.0337449742528959E-3</v>
      </c>
      <c r="G563" s="115">
        <f>IF($E551&gt;0, $E551, $E550)</f>
        <v>1000</v>
      </c>
      <c r="H563" s="116">
        <f>G563*F563</f>
        <v>2.0337449742528957</v>
      </c>
      <c r="I563" s="35">
        <f t="shared" si="65"/>
        <v>2.0337449742528959E-3</v>
      </c>
      <c r="J563" s="117">
        <f>IF($E551&gt;0, $E551, $E550)</f>
        <v>1000</v>
      </c>
      <c r="K563" s="118">
        <f>J563*I563</f>
        <v>2.0337449742528957</v>
      </c>
      <c r="L563" s="119">
        <f t="shared" si="66"/>
        <v>0</v>
      </c>
      <c r="M563" s="120">
        <f>IF(ISERROR(L563/H563), "", L563/H563)</f>
        <v>0</v>
      </c>
    </row>
    <row r="564" spans="1:13" ht="25.5" x14ac:dyDescent="0.2">
      <c r="A564" s="103" t="str">
        <f t="shared" si="63"/>
        <v>GS &lt; 50 (Low)</v>
      </c>
      <c r="B564" s="103" t="s">
        <v>55</v>
      </c>
      <c r="C564" s="24">
        <f>B25</f>
        <v>9</v>
      </c>
      <c r="D564" s="46" t="s">
        <v>56</v>
      </c>
      <c r="E564" s="47"/>
      <c r="F564" s="48"/>
      <c r="G564" s="49"/>
      <c r="H564" s="50">
        <f>SUM(H558:H563)</f>
        <v>75.833744974252909</v>
      </c>
      <c r="I564" s="51"/>
      <c r="J564" s="52"/>
      <c r="K564" s="50">
        <f>SUM(K558:K563)</f>
        <v>82.443744974252894</v>
      </c>
      <c r="L564" s="41">
        <f t="shared" si="66"/>
        <v>6.6099999999999852</v>
      </c>
      <c r="M564" s="42">
        <f>IF((H564)=0,"",(L564/H564))</f>
        <v>8.7164362016463964E-2</v>
      </c>
    </row>
    <row r="565" spans="1:13" x14ac:dyDescent="0.2">
      <c r="A565" s="103" t="str">
        <f t="shared" si="63"/>
        <v>GS &lt; 50 (Low)</v>
      </c>
      <c r="D565" s="123" t="s">
        <v>57</v>
      </c>
      <c r="E565" s="25"/>
      <c r="F565" s="34">
        <f t="shared" si="64"/>
        <v>0.12752000000000002</v>
      </c>
      <c r="G565" s="43">
        <f>IF(F565=0, 0, $E550*E552-E550)</f>
        <v>41.5</v>
      </c>
      <c r="H565" s="28">
        <f t="shared" ref="H565:H572" si="67">G565*F565</f>
        <v>5.2920800000000012</v>
      </c>
      <c r="I565" s="35">
        <f t="shared" si="65"/>
        <v>0.12752000000000002</v>
      </c>
      <c r="J565" s="44">
        <f>IF(I565=0, 0, E550*E553-E550)</f>
        <v>41.5</v>
      </c>
      <c r="K565" s="31">
        <f t="shared" ref="K565:K572" si="68">J565*I565</f>
        <v>5.2920800000000012</v>
      </c>
      <c r="L565" s="119">
        <f t="shared" si="66"/>
        <v>0</v>
      </c>
      <c r="M565" s="120">
        <f t="shared" ref="M565:M572" si="69">IF(ISERROR(L565/H565), "", L565/H565)</f>
        <v>0</v>
      </c>
    </row>
    <row r="566" spans="1:13" ht="25.5" x14ac:dyDescent="0.2">
      <c r="A566" s="103" t="str">
        <f t="shared" si="63"/>
        <v>GS &lt; 50 (Low)</v>
      </c>
      <c r="D566" s="123" t="s">
        <v>58</v>
      </c>
      <c r="E566" s="25"/>
      <c r="F566" s="36">
        <f t="shared" si="64"/>
        <v>0</v>
      </c>
      <c r="G566" s="55">
        <f>IF($E551&gt;0, $E551, $E550)</f>
        <v>1000</v>
      </c>
      <c r="H566" s="116">
        <f t="shared" si="67"/>
        <v>0</v>
      </c>
      <c r="I566" s="35">
        <f t="shared" si="65"/>
        <v>0</v>
      </c>
      <c r="J566" s="56">
        <f>IF($E551&gt;0, $E551, $E550)</f>
        <v>1000</v>
      </c>
      <c r="K566" s="118">
        <f t="shared" si="68"/>
        <v>0</v>
      </c>
      <c r="L566" s="119">
        <f t="shared" si="66"/>
        <v>0</v>
      </c>
      <c r="M566" s="120" t="str">
        <f t="shared" si="69"/>
        <v/>
      </c>
    </row>
    <row r="567" spans="1:13" x14ac:dyDescent="0.2">
      <c r="A567" s="103" t="str">
        <f t="shared" si="63"/>
        <v>GS &lt; 50 (Low)</v>
      </c>
      <c r="D567" s="123" t="s">
        <v>59</v>
      </c>
      <c r="E567" s="25"/>
      <c r="F567" s="36">
        <f t="shared" si="64"/>
        <v>0</v>
      </c>
      <c r="G567" s="55">
        <f>IF($E551&gt;0, $E551, $E550)</f>
        <v>1000</v>
      </c>
      <c r="H567" s="116">
        <f t="shared" si="67"/>
        <v>0</v>
      </c>
      <c r="I567" s="35">
        <f t="shared" si="65"/>
        <v>0</v>
      </c>
      <c r="J567" s="56">
        <f>IF($E551&gt;0, $E551, $E550)</f>
        <v>1000</v>
      </c>
      <c r="K567" s="118">
        <f t="shared" si="68"/>
        <v>0</v>
      </c>
      <c r="L567" s="119">
        <f t="shared" si="66"/>
        <v>0</v>
      </c>
      <c r="M567" s="120" t="str">
        <f t="shared" si="69"/>
        <v/>
      </c>
    </row>
    <row r="568" spans="1:13" x14ac:dyDescent="0.2">
      <c r="A568" s="103" t="str">
        <f t="shared" si="63"/>
        <v>GS &lt; 50 (Low)</v>
      </c>
      <c r="D568" s="123" t="s">
        <v>60</v>
      </c>
      <c r="E568" s="25"/>
      <c r="F568" s="34">
        <f t="shared" si="64"/>
        <v>0</v>
      </c>
      <c r="G568" s="55">
        <f>E550</f>
        <v>1000</v>
      </c>
      <c r="H568" s="116">
        <f t="shared" si="67"/>
        <v>0</v>
      </c>
      <c r="I568" s="35">
        <f t="shared" si="65"/>
        <v>0</v>
      </c>
      <c r="J568" s="56">
        <f>E550</f>
        <v>1000</v>
      </c>
      <c r="K568" s="118">
        <f t="shared" si="68"/>
        <v>0</v>
      </c>
      <c r="L568" s="119">
        <f t="shared" si="66"/>
        <v>0</v>
      </c>
      <c r="M568" s="120" t="str">
        <f t="shared" si="69"/>
        <v/>
      </c>
    </row>
    <row r="569" spans="1:13" x14ac:dyDescent="0.2">
      <c r="A569" s="103" t="str">
        <f t="shared" si="63"/>
        <v>GS &lt; 50 (Low)</v>
      </c>
      <c r="D569" s="114" t="s">
        <v>61</v>
      </c>
      <c r="E569" s="25"/>
      <c r="F569" s="36">
        <f t="shared" si="64"/>
        <v>1.5687745503208945E-3</v>
      </c>
      <c r="G569" s="55">
        <f>IF($E551&gt;0, $E551, $E550)</f>
        <v>1000</v>
      </c>
      <c r="H569" s="116">
        <f t="shared" si="67"/>
        <v>1.5687745503208945</v>
      </c>
      <c r="I569" s="35">
        <f t="shared" si="65"/>
        <v>1.6404905069085519E-3</v>
      </c>
      <c r="J569" s="56">
        <f>IF($E551&gt;0, $E551, $E550)</f>
        <v>1000</v>
      </c>
      <c r="K569" s="118">
        <f t="shared" si="68"/>
        <v>1.6404905069085518</v>
      </c>
      <c r="L569" s="119">
        <f t="shared" si="66"/>
        <v>7.1715956587657281E-2</v>
      </c>
      <c r="M569" s="120">
        <f t="shared" si="69"/>
        <v>4.571463539677368E-2</v>
      </c>
    </row>
    <row r="570" spans="1:13" ht="25.5" x14ac:dyDescent="0.2">
      <c r="A570" s="103" t="str">
        <f t="shared" si="63"/>
        <v>GS &lt; 50 (Low)</v>
      </c>
      <c r="D570" s="123" t="s">
        <v>62</v>
      </c>
      <c r="E570" s="25"/>
      <c r="F570" s="36">
        <f t="shared" si="64"/>
        <v>0.42</v>
      </c>
      <c r="G570" s="115">
        <v>1</v>
      </c>
      <c r="H570" s="116">
        <f t="shared" si="67"/>
        <v>0.42</v>
      </c>
      <c r="I570" s="45">
        <f t="shared" si="65"/>
        <v>0.42</v>
      </c>
      <c r="J570" s="121">
        <v>1</v>
      </c>
      <c r="K570" s="118">
        <f t="shared" si="68"/>
        <v>0.42</v>
      </c>
      <c r="L570" s="119">
        <f t="shared" si="66"/>
        <v>0</v>
      </c>
      <c r="M570" s="120">
        <f t="shared" si="69"/>
        <v>0</v>
      </c>
    </row>
    <row r="571" spans="1:13" x14ac:dyDescent="0.2">
      <c r="A571" s="103" t="str">
        <f t="shared" si="63"/>
        <v>GS &lt; 50 (Low)</v>
      </c>
      <c r="D571" s="114" t="s">
        <v>63</v>
      </c>
      <c r="E571" s="25"/>
      <c r="F571" s="36">
        <f t="shared" si="64"/>
        <v>0</v>
      </c>
      <c r="G571" s="115">
        <v>1</v>
      </c>
      <c r="H571" s="116">
        <f t="shared" si="67"/>
        <v>0</v>
      </c>
      <c r="I571" s="29">
        <f t="shared" si="65"/>
        <v>0</v>
      </c>
      <c r="J571" s="121">
        <v>1</v>
      </c>
      <c r="K571" s="118">
        <f t="shared" si="68"/>
        <v>0</v>
      </c>
      <c r="L571" s="119">
        <f t="shared" si="66"/>
        <v>0</v>
      </c>
      <c r="M571" s="120" t="str">
        <f t="shared" si="69"/>
        <v/>
      </c>
    </row>
    <row r="572" spans="1:13" x14ac:dyDescent="0.2">
      <c r="A572" s="103" t="str">
        <f t="shared" si="63"/>
        <v>GS &lt; 50 (Low)</v>
      </c>
      <c r="D572" s="114" t="s">
        <v>64</v>
      </c>
      <c r="E572" s="25"/>
      <c r="F572" s="34">
        <f t="shared" si="64"/>
        <v>-4.7198133811646176E-5</v>
      </c>
      <c r="G572" s="55">
        <f>IF($E551&gt;0, $E551, $E550)</f>
        <v>1000</v>
      </c>
      <c r="H572" s="116">
        <f t="shared" si="67"/>
        <v>-4.7198133811646177E-2</v>
      </c>
      <c r="I572" s="35">
        <f t="shared" si="65"/>
        <v>-4.7198133811646176E-5</v>
      </c>
      <c r="J572" s="56">
        <f>IF($E551&gt;0, $E551, $E550)</f>
        <v>1000</v>
      </c>
      <c r="K572" s="118">
        <f t="shared" si="68"/>
        <v>-4.7198133811646177E-2</v>
      </c>
      <c r="L572" s="119">
        <f t="shared" si="66"/>
        <v>0</v>
      </c>
      <c r="M572" s="120">
        <f t="shared" si="69"/>
        <v>0</v>
      </c>
    </row>
    <row r="573" spans="1:13" ht="25.5" x14ac:dyDescent="0.2">
      <c r="A573" s="103" t="str">
        <f t="shared" si="63"/>
        <v>GS &lt; 50 (Low)</v>
      </c>
      <c r="B573" s="103" t="s">
        <v>65</v>
      </c>
      <c r="C573" s="24">
        <f>B25</f>
        <v>9</v>
      </c>
      <c r="D573" s="46" t="s">
        <v>66</v>
      </c>
      <c r="E573" s="47"/>
      <c r="F573" s="48"/>
      <c r="G573" s="49"/>
      <c r="H573" s="50">
        <f>SUM(H564:H572)</f>
        <v>83.067401390762157</v>
      </c>
      <c r="I573" s="51"/>
      <c r="J573" s="52"/>
      <c r="K573" s="50">
        <f>SUM(K564:K572)</f>
        <v>89.749117347349795</v>
      </c>
      <c r="L573" s="41">
        <f t="shared" si="66"/>
        <v>6.6817159565876381</v>
      </c>
      <c r="M573" s="42">
        <f>IF((H573)=0,"",(L573/H573))</f>
        <v>8.0437281589630955E-2</v>
      </c>
    </row>
    <row r="574" spans="1:13" x14ac:dyDescent="0.2">
      <c r="A574" s="103" t="str">
        <f t="shared" si="63"/>
        <v>GS &lt; 50 (Low)</v>
      </c>
      <c r="D574" s="126" t="s">
        <v>67</v>
      </c>
      <c r="E574" s="25"/>
      <c r="F574" s="36">
        <f t="shared" si="64"/>
        <v>1.34E-2</v>
      </c>
      <c r="G574" s="43">
        <f>IF($E551&gt;0, $E551, $E550*$E552)</f>
        <v>1041.5</v>
      </c>
      <c r="H574" s="116">
        <f>G574*F574</f>
        <v>13.956100000000001</v>
      </c>
      <c r="I574" s="35">
        <f t="shared" si="65"/>
        <v>1.41E-2</v>
      </c>
      <c r="J574" s="44">
        <f>IF($E551&gt;0, $E551, $E550*$E553)</f>
        <v>1041.5</v>
      </c>
      <c r="K574" s="118">
        <f>J574*I574</f>
        <v>14.68515</v>
      </c>
      <c r="L574" s="119">
        <f t="shared" si="66"/>
        <v>0.72904999999999909</v>
      </c>
      <c r="M574" s="120">
        <f>IF(ISERROR(L574/H574), "", L574/H574)</f>
        <v>5.2238805970149182E-2</v>
      </c>
    </row>
    <row r="575" spans="1:13" ht="25.5" x14ac:dyDescent="0.2">
      <c r="A575" s="103" t="str">
        <f t="shared" si="63"/>
        <v>GS &lt; 50 (Low)</v>
      </c>
      <c r="D575" s="128" t="s">
        <v>68</v>
      </c>
      <c r="E575" s="25"/>
      <c r="F575" s="36">
        <f t="shared" si="64"/>
        <v>9.9000000000000008E-3</v>
      </c>
      <c r="G575" s="43">
        <f>IF($E551&gt;0, $E551, $E550*$E552)</f>
        <v>1041.5</v>
      </c>
      <c r="H575" s="116">
        <f>G575*F575</f>
        <v>10.31085</v>
      </c>
      <c r="I575" s="35">
        <f t="shared" si="65"/>
        <v>1.0500000000000001E-2</v>
      </c>
      <c r="J575" s="44">
        <f>IF($E551&gt;0, $E551, $E550*$E553)</f>
        <v>1041.5</v>
      </c>
      <c r="K575" s="118">
        <f>J575*I575</f>
        <v>10.935750000000001</v>
      </c>
      <c r="L575" s="119">
        <f t="shared" si="66"/>
        <v>0.62490000000000023</v>
      </c>
      <c r="M575" s="120">
        <f>IF(ISERROR(L575/H575), "", L575/H575)</f>
        <v>6.0606060606060629E-2</v>
      </c>
    </row>
    <row r="576" spans="1:13" ht="25.5" x14ac:dyDescent="0.2">
      <c r="A576" s="103" t="str">
        <f t="shared" si="63"/>
        <v>GS &lt; 50 (Low)</v>
      </c>
      <c r="B576" s="103" t="s">
        <v>69</v>
      </c>
      <c r="C576" s="24">
        <f>B25</f>
        <v>9</v>
      </c>
      <c r="D576" s="46" t="s">
        <v>70</v>
      </c>
      <c r="E576" s="47"/>
      <c r="F576" s="48"/>
      <c r="G576" s="49"/>
      <c r="H576" s="50">
        <f>SUM(H573:H575)</f>
        <v>107.33435139076217</v>
      </c>
      <c r="I576" s="51"/>
      <c r="J576" s="52"/>
      <c r="K576" s="50">
        <f>SUM(K573:K575)</f>
        <v>115.37001734734979</v>
      </c>
      <c r="L576" s="41">
        <f t="shared" si="66"/>
        <v>8.0356659565876214</v>
      </c>
      <c r="M576" s="42">
        <f>IF((H576)=0,"",(L576/H576))</f>
        <v>7.4865742909582797E-2</v>
      </c>
    </row>
    <row r="577" spans="1:13" ht="25.5" x14ac:dyDescent="0.2">
      <c r="A577" s="103" t="str">
        <f t="shared" si="63"/>
        <v>GS &lt; 50 (Low)</v>
      </c>
      <c r="D577" s="129" t="s">
        <v>71</v>
      </c>
      <c r="E577" s="25"/>
      <c r="F577" s="34">
        <f t="shared" si="64"/>
        <v>4.7000000000000002E-3</v>
      </c>
      <c r="G577" s="43">
        <f>E550*E552</f>
        <v>1041.5</v>
      </c>
      <c r="H577" s="53">
        <f>G577*F577</f>
        <v>4.8950500000000003</v>
      </c>
      <c r="I577" s="35">
        <f t="shared" si="65"/>
        <v>4.7000000000000002E-3</v>
      </c>
      <c r="J577" s="44">
        <f>E550*E553</f>
        <v>1041.5</v>
      </c>
      <c r="K577" s="31">
        <f>J577*I577</f>
        <v>4.8950500000000003</v>
      </c>
      <c r="L577" s="119">
        <f t="shared" si="66"/>
        <v>0</v>
      </c>
      <c r="M577" s="120">
        <f>IF(ISERROR(L577/H577), "", L577/H577)</f>
        <v>0</v>
      </c>
    </row>
    <row r="578" spans="1:13" ht="25.5" x14ac:dyDescent="0.2">
      <c r="A578" s="103" t="str">
        <f t="shared" si="63"/>
        <v>GS &lt; 50 (Low)</v>
      </c>
      <c r="D578" s="129" t="s">
        <v>72</v>
      </c>
      <c r="E578" s="25"/>
      <c r="F578" s="34">
        <f t="shared" si="64"/>
        <v>5.9999999999999995E-4</v>
      </c>
      <c r="G578" s="43">
        <f>E550*E552</f>
        <v>1041.5</v>
      </c>
      <c r="H578" s="53">
        <f>G578*F578</f>
        <v>0.6248999999999999</v>
      </c>
      <c r="I578" s="35">
        <f t="shared" si="65"/>
        <v>5.9999999999999995E-4</v>
      </c>
      <c r="J578" s="44">
        <f>E550*E553</f>
        <v>1041.5</v>
      </c>
      <c r="K578" s="31">
        <f>J578*I578</f>
        <v>0.6248999999999999</v>
      </c>
      <c r="L578" s="119">
        <f t="shared" si="66"/>
        <v>0</v>
      </c>
      <c r="M578" s="120">
        <f>IF(ISERROR(L578/H578), "", L578/H578)</f>
        <v>0</v>
      </c>
    </row>
    <row r="579" spans="1:13" x14ac:dyDescent="0.2">
      <c r="A579" s="103" t="str">
        <f t="shared" si="63"/>
        <v>GS &lt; 50 (Low)</v>
      </c>
      <c r="D579" s="25" t="s">
        <v>73</v>
      </c>
      <c r="E579" s="25"/>
      <c r="F579" s="54">
        <f t="shared" si="64"/>
        <v>0.25</v>
      </c>
      <c r="G579" s="115">
        <v>1</v>
      </c>
      <c r="H579" s="130">
        <f>G579*F579</f>
        <v>0.25</v>
      </c>
      <c r="I579" s="45">
        <f t="shared" si="65"/>
        <v>0.25</v>
      </c>
      <c r="J579" s="117">
        <v>1</v>
      </c>
      <c r="K579" s="118">
        <f>J579*I579</f>
        <v>0.25</v>
      </c>
      <c r="L579" s="119">
        <f t="shared" si="66"/>
        <v>0</v>
      </c>
      <c r="M579" s="120">
        <f>IF(ISERROR(L579/H579), "", L579/H579)</f>
        <v>0</v>
      </c>
    </row>
    <row r="580" spans="1:13" ht="26.45" hidden="1" customHeight="1" x14ac:dyDescent="0.2">
      <c r="A580" s="103" t="str">
        <f t="shared" si="63"/>
        <v>GS &lt; 50 (Low)</v>
      </c>
      <c r="D580" s="129" t="s">
        <v>74</v>
      </c>
      <c r="E580" s="25"/>
      <c r="F580" s="34">
        <f t="shared" si="64"/>
        <v>0</v>
      </c>
      <c r="G580" s="55"/>
      <c r="H580" s="130"/>
      <c r="I580" s="35">
        <f t="shared" si="65"/>
        <v>0</v>
      </c>
      <c r="J580" s="56"/>
      <c r="K580" s="118"/>
      <c r="L580" s="119"/>
      <c r="M580" s="120"/>
    </row>
    <row r="581" spans="1:13" x14ac:dyDescent="0.2">
      <c r="A581" s="103" t="str">
        <f t="shared" si="63"/>
        <v>GS &lt; 50 (Low)</v>
      </c>
      <c r="B581" s="103" t="s">
        <v>12</v>
      </c>
      <c r="D581" s="25" t="s">
        <v>75</v>
      </c>
      <c r="E581" s="25"/>
      <c r="F581" s="34">
        <f t="shared" si="64"/>
        <v>9.8000000000000004E-2</v>
      </c>
      <c r="G581" s="55">
        <f>IF(AND(E550*12&gt;=150000),OffPeakPer*E550*E552,OffPeakPer*E550)</f>
        <v>640</v>
      </c>
      <c r="H581" s="130">
        <f>G581*F581</f>
        <v>62.72</v>
      </c>
      <c r="I581" s="35">
        <f t="shared" si="65"/>
        <v>9.8000000000000004E-2</v>
      </c>
      <c r="J581" s="56">
        <f>IF(AND(E550*12&gt;=150000),OffPeakPer*E550*E553,OffPeakPer*E550)</f>
        <v>640</v>
      </c>
      <c r="K581" s="118">
        <f>J581*I581</f>
        <v>62.72</v>
      </c>
      <c r="L581" s="119">
        <f>K581-H581</f>
        <v>0</v>
      </c>
      <c r="M581" s="120">
        <f>IF(ISERROR(L581/H581), "", L581/H581)</f>
        <v>0</v>
      </c>
    </row>
    <row r="582" spans="1:13" x14ac:dyDescent="0.2">
      <c r="A582" s="103" t="str">
        <f t="shared" si="63"/>
        <v>GS &lt; 50 (Low)</v>
      </c>
      <c r="B582" s="103" t="s">
        <v>12</v>
      </c>
      <c r="D582" s="25" t="s">
        <v>76</v>
      </c>
      <c r="E582" s="25"/>
      <c r="F582" s="34">
        <f t="shared" si="64"/>
        <v>0.157</v>
      </c>
      <c r="G582" s="55">
        <f>IF(AND(E550*12&gt;=150000),MidPeakPer*E550*E552,MidPeakPer*E550)</f>
        <v>180</v>
      </c>
      <c r="H582" s="130">
        <f>G582*F582</f>
        <v>28.26</v>
      </c>
      <c r="I582" s="35">
        <f t="shared" si="65"/>
        <v>0.157</v>
      </c>
      <c r="J582" s="56">
        <f>IF(AND(E550*12&gt;=150000),MidPeakPer*E550*E553,MidPeakPer*E550)</f>
        <v>180</v>
      </c>
      <c r="K582" s="118">
        <f>J582*I582</f>
        <v>28.26</v>
      </c>
      <c r="L582" s="119">
        <f>K582-H582</f>
        <v>0</v>
      </c>
      <c r="M582" s="120">
        <f>IF(ISERROR(L582/H582), "", L582/H582)</f>
        <v>0</v>
      </c>
    </row>
    <row r="583" spans="1:13" ht="13.5" thickBot="1" x14ac:dyDescent="0.25">
      <c r="A583" s="103" t="str">
        <f t="shared" si="63"/>
        <v>GS &lt; 50 (Low)</v>
      </c>
      <c r="B583" s="103" t="s">
        <v>12</v>
      </c>
      <c r="D583" s="103" t="s">
        <v>77</v>
      </c>
      <c r="E583" s="25"/>
      <c r="F583" s="34">
        <f t="shared" si="64"/>
        <v>0.20300000000000001</v>
      </c>
      <c r="G583" s="55">
        <f>IF(AND(E550*12&gt;=150000),OnPeakPer*E550*E552,OnPeakPer*E550)</f>
        <v>180</v>
      </c>
      <c r="H583" s="130">
        <f>G583*F583</f>
        <v>36.54</v>
      </c>
      <c r="I583" s="35">
        <f t="shared" si="65"/>
        <v>0.20300000000000001</v>
      </c>
      <c r="J583" s="56">
        <f>IF(AND(E550*12&gt;=150000),OnPeakPer*E550*E553,OnPeakPer*E550)</f>
        <v>180</v>
      </c>
      <c r="K583" s="118">
        <f>J583*I583</f>
        <v>36.54</v>
      </c>
      <c r="L583" s="119">
        <f>K583-H583</f>
        <v>0</v>
      </c>
      <c r="M583" s="120">
        <f>IF(ISERROR(L583/H583), "", L583/H583)</f>
        <v>0</v>
      </c>
    </row>
    <row r="584" spans="1:13" ht="13.15" hidden="1" customHeight="1" x14ac:dyDescent="0.2">
      <c r="A584" s="103" t="str">
        <f t="shared" si="63"/>
        <v>GS &lt; 50 (Low)</v>
      </c>
      <c r="B584" s="103" t="s">
        <v>78</v>
      </c>
      <c r="D584" s="25" t="s">
        <v>79</v>
      </c>
      <c r="E584" s="25"/>
      <c r="F584" s="34">
        <f t="shared" si="64"/>
        <v>0.11308</v>
      </c>
      <c r="G584" s="55">
        <f>IF(AND(E550*12&gt;=150000),E550*E552,E550)</f>
        <v>1000</v>
      </c>
      <c r="H584" s="130">
        <f>G584*F584</f>
        <v>113.08</v>
      </c>
      <c r="I584" s="35">
        <f t="shared" si="65"/>
        <v>0.11308</v>
      </c>
      <c r="J584" s="56">
        <f>IF(AND(E550*12&gt;=150000),E550*E553,E550)</f>
        <v>1000</v>
      </c>
      <c r="K584" s="118">
        <f>J584*I584</f>
        <v>113.08</v>
      </c>
      <c r="L584" s="119">
        <f>K584-H584</f>
        <v>0</v>
      </c>
      <c r="M584" s="120">
        <f>IF(ISERROR(L584/H584), "", L584/H584)</f>
        <v>0</v>
      </c>
    </row>
    <row r="585" spans="1:13" ht="13.9" hidden="1" customHeight="1" thickBot="1" x14ac:dyDescent="0.25">
      <c r="A585" s="103" t="str">
        <f t="shared" si="63"/>
        <v>GS &lt; 50 (Low)</v>
      </c>
      <c r="B585" s="103" t="s">
        <v>17</v>
      </c>
      <c r="D585" s="25" t="s">
        <v>80</v>
      </c>
      <c r="E585" s="25"/>
      <c r="F585" s="34">
        <f t="shared" si="64"/>
        <v>0.11308</v>
      </c>
      <c r="G585" s="55">
        <f>IF(AND(E550*12&gt;=150000),E550*E552,E550)</f>
        <v>1000</v>
      </c>
      <c r="H585" s="130">
        <f>G585*F585</f>
        <v>113.08</v>
      </c>
      <c r="I585" s="35">
        <f t="shared" si="65"/>
        <v>0.11308</v>
      </c>
      <c r="J585" s="56">
        <f>IF(AND(E550*12&gt;=150000),E550*E553,E550)</f>
        <v>1000</v>
      </c>
      <c r="K585" s="118">
        <f>J585*I585</f>
        <v>113.08</v>
      </c>
      <c r="L585" s="119">
        <f>K585-H585</f>
        <v>0</v>
      </c>
      <c r="M585" s="120">
        <f>IF(ISERROR(L585/H585), "", L585/H585)</f>
        <v>0</v>
      </c>
    </row>
    <row r="586" spans="1:13" ht="13.5" thickBot="1" x14ac:dyDescent="0.25">
      <c r="A586" s="103" t="str">
        <f t="shared" si="63"/>
        <v>GS &lt; 50 (Low)</v>
      </c>
      <c r="D586" s="58"/>
      <c r="E586" s="59"/>
      <c r="F586" s="60"/>
      <c r="G586" s="61"/>
      <c r="H586" s="62"/>
      <c r="I586" s="60"/>
      <c r="J586" s="63"/>
      <c r="K586" s="62"/>
      <c r="L586" s="64"/>
      <c r="M586" s="65"/>
    </row>
    <row r="587" spans="1:13" x14ac:dyDescent="0.2">
      <c r="A587" s="103" t="str">
        <f t="shared" si="63"/>
        <v>GS &lt; 50 (Low)</v>
      </c>
      <c r="B587" s="103" t="s">
        <v>12</v>
      </c>
      <c r="D587" s="135" t="s">
        <v>81</v>
      </c>
      <c r="E587" s="25"/>
      <c r="F587" s="136"/>
      <c r="G587" s="137"/>
      <c r="H587" s="138">
        <f>SUM(H577:H583,H576)</f>
        <v>240.62430139076218</v>
      </c>
      <c r="I587" s="139"/>
      <c r="J587" s="139"/>
      <c r="K587" s="138">
        <f>SUM(K577:K583,K576)</f>
        <v>248.65996734734978</v>
      </c>
      <c r="L587" s="140">
        <f>K587-H587</f>
        <v>8.035665956587593</v>
      </c>
      <c r="M587" s="141">
        <f>IF((H587)=0,"",(L587/H587))</f>
        <v>3.3395072360285265E-2</v>
      </c>
    </row>
    <row r="588" spans="1:13" x14ac:dyDescent="0.2">
      <c r="A588" s="103" t="str">
        <f t="shared" si="63"/>
        <v>GS &lt; 50 (Low)</v>
      </c>
      <c r="B588" s="103" t="s">
        <v>12</v>
      </c>
      <c r="D588" s="142" t="s">
        <v>82</v>
      </c>
      <c r="E588" s="25"/>
      <c r="F588" s="136">
        <v>0.13</v>
      </c>
      <c r="G588" s="143"/>
      <c r="H588" s="144">
        <f>H587*F588</f>
        <v>31.281159180799087</v>
      </c>
      <c r="I588" s="145">
        <v>0.13</v>
      </c>
      <c r="J588" s="115"/>
      <c r="K588" s="144">
        <f>K587*I588</f>
        <v>32.325795755155475</v>
      </c>
      <c r="L588" s="119">
        <f>K588-H588</f>
        <v>1.0446365743563888</v>
      </c>
      <c r="M588" s="146">
        <f>IF((H588)=0,"",(L588/H588))</f>
        <v>3.3395072360285313E-2</v>
      </c>
    </row>
    <row r="589" spans="1:13" ht="15" x14ac:dyDescent="0.25">
      <c r="A589" s="103" t="str">
        <f t="shared" si="63"/>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-56.546710826829113</v>
      </c>
      <c r="I589" s="148">
        <v>0.23499999999999999</v>
      </c>
      <c r="J589" s="115"/>
      <c r="K589" s="144">
        <f>IF(OR(ISNUMBER(SEARCH("[DGEN]", E548))=TRUE, ISNUMBER(SEARCH("STREET LIGHT", E548))=TRUE), 0, IF(AND(E550=0, E551=0),0, IF(AND(E551=0, E550*12&gt;250000), 0, IF(AND(E550=0, E551&gt;=50), 0, IF(E550*12&lt;=250000, I589*K587*-1, IF(E551&lt;50, I589*K587*-1, 0))))))</f>
        <v>-58.435092326627192</v>
      </c>
      <c r="L589" s="119">
        <f>K589-H589</f>
        <v>-1.8883814997980792</v>
      </c>
      <c r="M589" s="146"/>
    </row>
    <row r="590" spans="1:13" ht="13.5" thickBot="1" x14ac:dyDescent="0.25">
      <c r="A590" s="103" t="str">
        <f t="shared" si="63"/>
        <v>GS &lt; 50 (Low)</v>
      </c>
      <c r="B590" s="103" t="s">
        <v>84</v>
      </c>
      <c r="C590" s="24">
        <f>B25</f>
        <v>9</v>
      </c>
      <c r="D590" s="226" t="s">
        <v>85</v>
      </c>
      <c r="E590" s="226"/>
      <c r="F590" s="77"/>
      <c r="G590" s="78"/>
      <c r="H590" s="79">
        <f>H587+H588+H589</f>
        <v>215.35874974473217</v>
      </c>
      <c r="I590" s="80"/>
      <c r="J590" s="80"/>
      <c r="K590" s="81">
        <f>K587+K588+K589</f>
        <v>222.55067077587805</v>
      </c>
      <c r="L590" s="82">
        <f>K590-H590</f>
        <v>7.1919210311458812</v>
      </c>
      <c r="M590" s="83">
        <f>IF((H590)=0,"",(L590/H590))</f>
        <v>3.3395072360285195E-2</v>
      </c>
    </row>
    <row r="591" spans="1:13" ht="13.5" thickBot="1" x14ac:dyDescent="0.25">
      <c r="A591" s="103" t="str">
        <f t="shared" si="63"/>
        <v>GS &lt; 50 (Low)</v>
      </c>
      <c r="B591" s="103" t="s">
        <v>12</v>
      </c>
      <c r="D591" s="58"/>
      <c r="E591" s="59"/>
      <c r="F591" s="60"/>
      <c r="G591" s="61"/>
      <c r="H591" s="62"/>
      <c r="I591" s="60"/>
      <c r="J591" s="63"/>
      <c r="K591" s="62"/>
      <c r="L591" s="64"/>
      <c r="M591" s="65"/>
    </row>
    <row r="594" spans="1:13" x14ac:dyDescent="0.2">
      <c r="D594" s="104" t="s">
        <v>34</v>
      </c>
      <c r="E594" s="229" t="str">
        <f>D26</f>
        <v>GS &lt; 50 (High)</v>
      </c>
      <c r="F594" s="229"/>
      <c r="G594" s="229"/>
      <c r="H594" s="229"/>
      <c r="I594" s="229"/>
      <c r="J594" s="229"/>
      <c r="K594" s="103" t="str">
        <f>IF(N544="DEMAND - INTERVAL","RTSR - INTERVAL METERED","")</f>
        <v/>
      </c>
    </row>
    <row r="595" spans="1:13" x14ac:dyDescent="0.2">
      <c r="D595" s="104" t="s">
        <v>35</v>
      </c>
      <c r="E595" s="230" t="str">
        <f>H26</f>
        <v>RPP</v>
      </c>
      <c r="F595" s="230"/>
      <c r="G595" s="230"/>
      <c r="H595" s="20"/>
      <c r="I595" s="20"/>
    </row>
    <row r="596" spans="1:13" ht="15.75" x14ac:dyDescent="0.2">
      <c r="D596" s="104" t="s">
        <v>36</v>
      </c>
      <c r="E596" s="21">
        <f>K26</f>
        <v>5000</v>
      </c>
      <c r="F596" s="105" t="s">
        <v>11</v>
      </c>
      <c r="J596" s="22"/>
      <c r="K596" s="22"/>
      <c r="L596" s="22"/>
      <c r="M596" s="22"/>
    </row>
    <row r="597" spans="1:13" ht="15.75" x14ac:dyDescent="0.25">
      <c r="D597" s="104" t="s">
        <v>37</v>
      </c>
      <c r="E597" s="21">
        <f>L26</f>
        <v>0</v>
      </c>
      <c r="F597" s="106" t="s">
        <v>16</v>
      </c>
      <c r="G597" s="107"/>
      <c r="H597" s="108"/>
      <c r="I597" s="108"/>
      <c r="J597" s="108"/>
    </row>
    <row r="598" spans="1:13" x14ac:dyDescent="0.2">
      <c r="D598" s="104" t="s">
        <v>38</v>
      </c>
      <c r="E598" s="23">
        <f>I26</f>
        <v>1.0415000000000001</v>
      </c>
    </row>
    <row r="599" spans="1:13" x14ac:dyDescent="0.2">
      <c r="D599" s="104" t="s">
        <v>39</v>
      </c>
      <c r="E599" s="23">
        <f>J26</f>
        <v>1.0415000000000001</v>
      </c>
    </row>
    <row r="601" spans="1:13" x14ac:dyDescent="0.2">
      <c r="E601" s="105"/>
      <c r="F601" s="231" t="s">
        <v>40</v>
      </c>
      <c r="G601" s="232"/>
      <c r="H601" s="233"/>
      <c r="I601" s="231" t="s">
        <v>41</v>
      </c>
      <c r="J601" s="232"/>
      <c r="K601" s="233"/>
      <c r="L601" s="231" t="s">
        <v>42</v>
      </c>
      <c r="M601" s="233"/>
    </row>
    <row r="602" spans="1:13" x14ac:dyDescent="0.2">
      <c r="E602" s="220"/>
      <c r="F602" s="109" t="s">
        <v>43</v>
      </c>
      <c r="G602" s="109" t="s">
        <v>44</v>
      </c>
      <c r="H602" s="110" t="s">
        <v>45</v>
      </c>
      <c r="I602" s="109" t="s">
        <v>43</v>
      </c>
      <c r="J602" s="111" t="s">
        <v>44</v>
      </c>
      <c r="K602" s="110" t="s">
        <v>45</v>
      </c>
      <c r="L602" s="222" t="s">
        <v>46</v>
      </c>
      <c r="M602" s="224" t="s">
        <v>47</v>
      </c>
    </row>
    <row r="603" spans="1:13" x14ac:dyDescent="0.2">
      <c r="E603" s="221"/>
      <c r="F603" s="112" t="s">
        <v>48</v>
      </c>
      <c r="G603" s="112"/>
      <c r="H603" s="113" t="s">
        <v>48</v>
      </c>
      <c r="I603" s="112" t="s">
        <v>48</v>
      </c>
      <c r="J603" s="113"/>
      <c r="K603" s="113" t="s">
        <v>48</v>
      </c>
      <c r="L603" s="223"/>
      <c r="M603" s="225"/>
    </row>
    <row r="604" spans="1:13" x14ac:dyDescent="0.2">
      <c r="A604" s="103" t="str">
        <f>$E594</f>
        <v>GS &lt; 50 (High)</v>
      </c>
      <c r="D604" s="114" t="s">
        <v>49</v>
      </c>
      <c r="E604" s="25"/>
      <c r="F604" s="26">
        <f>F130</f>
        <v>34.200000000000003</v>
      </c>
      <c r="G604" s="115">
        <v>1</v>
      </c>
      <c r="H604" s="116">
        <f>G604*F604</f>
        <v>34.200000000000003</v>
      </c>
      <c r="I604" s="29">
        <f>I130</f>
        <v>37.21</v>
      </c>
      <c r="J604" s="117">
        <f>G604</f>
        <v>1</v>
      </c>
      <c r="K604" s="118">
        <f>J604*I604</f>
        <v>37.21</v>
      </c>
      <c r="L604" s="119">
        <f>K604-H604</f>
        <v>3.009999999999998</v>
      </c>
      <c r="M604" s="120">
        <f>IF(ISERROR(L604/H604), "", L604/H604)</f>
        <v>8.801169590643268E-2</v>
      </c>
    </row>
    <row r="605" spans="1:13" x14ac:dyDescent="0.2">
      <c r="A605" s="103" t="str">
        <f t="shared" ref="A605:A637" si="70">A604</f>
        <v>GS &lt; 50 (High)</v>
      </c>
      <c r="D605" s="114" t="s">
        <v>50</v>
      </c>
      <c r="E605" s="25"/>
      <c r="F605" s="34">
        <f t="shared" ref="F605:F631" si="71">F131</f>
        <v>3.9600000000000003E-2</v>
      </c>
      <c r="G605" s="115">
        <f>IF($E597&gt;0, $E597, $E596)</f>
        <v>5000</v>
      </c>
      <c r="H605" s="116">
        <f>G605*F605</f>
        <v>198.00000000000003</v>
      </c>
      <c r="I605" s="35">
        <f t="shared" ref="I605:I631" si="72">I131</f>
        <v>4.3200000000000002E-2</v>
      </c>
      <c r="J605" s="117">
        <f>IF($E597&gt;0, $E597, $E596)</f>
        <v>5000</v>
      </c>
      <c r="K605" s="118">
        <f>J605*I605</f>
        <v>216</v>
      </c>
      <c r="L605" s="119">
        <f>K605-H605</f>
        <v>17.999999999999972</v>
      </c>
      <c r="M605" s="120">
        <f>IF(ISERROR(L605/H605), "", L605/H605)</f>
        <v>9.0909090909090759E-2</v>
      </c>
    </row>
    <row r="606" spans="1:13" ht="13.15" hidden="1" customHeight="1" x14ac:dyDescent="0.2">
      <c r="A606" s="103" t="str">
        <f t="shared" si="70"/>
        <v>GS &lt; 50 (High)</v>
      </c>
      <c r="D606" s="114" t="s">
        <v>51</v>
      </c>
      <c r="E606" s="25"/>
      <c r="F606" s="34">
        <f t="shared" si="71"/>
        <v>0</v>
      </c>
      <c r="G606" s="115">
        <f>IF($E597&gt;0, $E597, $E596)</f>
        <v>5000</v>
      </c>
      <c r="H606" s="116">
        <v>0</v>
      </c>
      <c r="I606" s="35">
        <f t="shared" si="72"/>
        <v>0</v>
      </c>
      <c r="J606" s="117">
        <f>IF($E597&gt;0, $E597, $E596)</f>
        <v>5000</v>
      </c>
      <c r="K606" s="118">
        <v>0</v>
      </c>
      <c r="L606" s="119"/>
      <c r="M606" s="120"/>
    </row>
    <row r="607" spans="1:13" ht="13.15" hidden="1" customHeight="1" x14ac:dyDescent="0.2">
      <c r="A607" s="103" t="str">
        <f t="shared" si="70"/>
        <v>GS &lt; 50 (High)</v>
      </c>
      <c r="D607" s="114" t="s">
        <v>52</v>
      </c>
      <c r="E607" s="25"/>
      <c r="F607" s="34">
        <f t="shared" si="71"/>
        <v>0</v>
      </c>
      <c r="G607" s="115">
        <f>IF($E597&gt;0, $E597, $E596)</f>
        <v>5000</v>
      </c>
      <c r="H607" s="116">
        <v>0</v>
      </c>
      <c r="I607" s="35">
        <f t="shared" si="72"/>
        <v>0</v>
      </c>
      <c r="J607" s="121">
        <f>IF($E597&gt;0, $E597, $E596)</f>
        <v>5000</v>
      </c>
      <c r="K607" s="118">
        <v>0</v>
      </c>
      <c r="L607" s="119">
        <f t="shared" ref="L607:L625" si="73">K607-H607</f>
        <v>0</v>
      </c>
      <c r="M607" s="120" t="str">
        <f>IF(ISERROR(L607/H607), "", L607/H607)</f>
        <v/>
      </c>
    </row>
    <row r="608" spans="1:13" x14ac:dyDescent="0.2">
      <c r="A608" s="103" t="str">
        <f t="shared" si="70"/>
        <v>GS &lt; 50 (High)</v>
      </c>
      <c r="D608" s="114" t="s">
        <v>53</v>
      </c>
      <c r="E608" s="25"/>
      <c r="F608" s="26">
        <f t="shared" si="71"/>
        <v>0</v>
      </c>
      <c r="G608" s="115">
        <v>1</v>
      </c>
      <c r="H608" s="116">
        <f>G608*F608</f>
        <v>0</v>
      </c>
      <c r="I608" s="29">
        <f t="shared" si="72"/>
        <v>0</v>
      </c>
      <c r="J608" s="117">
        <f>G608</f>
        <v>1</v>
      </c>
      <c r="K608" s="118">
        <f>J608*I608</f>
        <v>0</v>
      </c>
      <c r="L608" s="119">
        <f t="shared" si="73"/>
        <v>0</v>
      </c>
      <c r="M608" s="120" t="str">
        <f>IF(ISERROR(L608/H608), "", L608/H608)</f>
        <v/>
      </c>
    </row>
    <row r="609" spans="1:13" x14ac:dyDescent="0.2">
      <c r="A609" s="103" t="str">
        <f t="shared" si="70"/>
        <v>GS &lt; 50 (High)</v>
      </c>
      <c r="D609" s="114" t="s">
        <v>54</v>
      </c>
      <c r="E609" s="25"/>
      <c r="F609" s="36">
        <f t="shared" si="71"/>
        <v>2.0337449742528959E-3</v>
      </c>
      <c r="G609" s="115">
        <f>IF($E597&gt;0, $E597, $E596)</f>
        <v>5000</v>
      </c>
      <c r="H609" s="116">
        <f>G609*F609</f>
        <v>10.16872487126448</v>
      </c>
      <c r="I609" s="35">
        <f t="shared" si="72"/>
        <v>2.0337449742528959E-3</v>
      </c>
      <c r="J609" s="117">
        <f>IF($E597&gt;0, $E597, $E596)</f>
        <v>5000</v>
      </c>
      <c r="K609" s="118">
        <f>J609*I609</f>
        <v>10.16872487126448</v>
      </c>
      <c r="L609" s="119">
        <f t="shared" si="73"/>
        <v>0</v>
      </c>
      <c r="M609" s="120">
        <f>IF(ISERROR(L609/H609), "", L609/H609)</f>
        <v>0</v>
      </c>
    </row>
    <row r="610" spans="1:13" ht="25.5" x14ac:dyDescent="0.2">
      <c r="A610" s="103" t="str">
        <f t="shared" si="70"/>
        <v>GS &lt; 50 (High)</v>
      </c>
      <c r="B610" s="103" t="s">
        <v>55</v>
      </c>
      <c r="C610" s="24">
        <f>B26</f>
        <v>10</v>
      </c>
      <c r="D610" s="46" t="s">
        <v>56</v>
      </c>
      <c r="E610" s="47"/>
      <c r="F610" s="48"/>
      <c r="G610" s="49"/>
      <c r="H610" s="50">
        <f>SUM(H604:H609)</f>
        <v>242.36872487126453</v>
      </c>
      <c r="I610" s="51"/>
      <c r="J610" s="52"/>
      <c r="K610" s="50">
        <f>SUM(K604:K609)</f>
        <v>263.37872487126447</v>
      </c>
      <c r="L610" s="41">
        <f t="shared" si="73"/>
        <v>21.009999999999934</v>
      </c>
      <c r="M610" s="42">
        <f>IF((H610)=0,"",(L610/H610))</f>
        <v>8.66861019760677E-2</v>
      </c>
    </row>
    <row r="611" spans="1:13" x14ac:dyDescent="0.2">
      <c r="A611" s="103" t="str">
        <f t="shared" si="70"/>
        <v>GS &lt; 50 (High)</v>
      </c>
      <c r="D611" s="123" t="s">
        <v>57</v>
      </c>
      <c r="E611" s="25"/>
      <c r="F611" s="34">
        <f t="shared" si="71"/>
        <v>0.12752000000000002</v>
      </c>
      <c r="G611" s="43">
        <f>IF(F611=0, 0, $E596*E598-E596)</f>
        <v>207.50000000000091</v>
      </c>
      <c r="H611" s="28">
        <f t="shared" ref="H611:H618" si="74">G611*F611</f>
        <v>26.460400000000121</v>
      </c>
      <c r="I611" s="35">
        <f t="shared" si="72"/>
        <v>0.12752000000000002</v>
      </c>
      <c r="J611" s="44">
        <f>IF(I611=0, 0, E596*E599-E596)</f>
        <v>207.50000000000091</v>
      </c>
      <c r="K611" s="31">
        <f t="shared" ref="K611:K618" si="75">J611*I611</f>
        <v>26.460400000000121</v>
      </c>
      <c r="L611" s="119">
        <f t="shared" si="73"/>
        <v>0</v>
      </c>
      <c r="M611" s="120">
        <f t="shared" ref="M611:M618" si="76">IF(ISERROR(L611/H611), "", L611/H611)</f>
        <v>0</v>
      </c>
    </row>
    <row r="612" spans="1:13" ht="25.5" x14ac:dyDescent="0.2">
      <c r="A612" s="103" t="str">
        <f t="shared" si="70"/>
        <v>GS &lt; 50 (High)</v>
      </c>
      <c r="D612" s="123" t="s">
        <v>58</v>
      </c>
      <c r="E612" s="25"/>
      <c r="F612" s="36">
        <f t="shared" si="71"/>
        <v>0</v>
      </c>
      <c r="G612" s="55">
        <f>IF($E597&gt;0, $E597, $E596)</f>
        <v>5000</v>
      </c>
      <c r="H612" s="116">
        <f t="shared" si="74"/>
        <v>0</v>
      </c>
      <c r="I612" s="35">
        <f t="shared" si="72"/>
        <v>0</v>
      </c>
      <c r="J612" s="56">
        <f>IF($E597&gt;0, $E597, $E596)</f>
        <v>5000</v>
      </c>
      <c r="K612" s="118">
        <f t="shared" si="75"/>
        <v>0</v>
      </c>
      <c r="L612" s="119">
        <f t="shared" si="73"/>
        <v>0</v>
      </c>
      <c r="M612" s="120" t="str">
        <f t="shared" si="76"/>
        <v/>
      </c>
    </row>
    <row r="613" spans="1:13" x14ac:dyDescent="0.2">
      <c r="A613" s="103" t="str">
        <f t="shared" si="70"/>
        <v>GS &lt; 50 (High)</v>
      </c>
      <c r="D613" s="123" t="s">
        <v>59</v>
      </c>
      <c r="E613" s="25"/>
      <c r="F613" s="36">
        <f t="shared" si="71"/>
        <v>0</v>
      </c>
      <c r="G613" s="55">
        <f>IF($E597&gt;0, $E597, $E596)</f>
        <v>5000</v>
      </c>
      <c r="H613" s="116">
        <f t="shared" si="74"/>
        <v>0</v>
      </c>
      <c r="I613" s="35">
        <f t="shared" si="72"/>
        <v>0</v>
      </c>
      <c r="J613" s="56">
        <f>IF($E597&gt;0, $E597, $E596)</f>
        <v>5000</v>
      </c>
      <c r="K613" s="118">
        <f t="shared" si="75"/>
        <v>0</v>
      </c>
      <c r="L613" s="119">
        <f t="shared" si="73"/>
        <v>0</v>
      </c>
      <c r="M613" s="120" t="str">
        <f t="shared" si="76"/>
        <v/>
      </c>
    </row>
    <row r="614" spans="1:13" x14ac:dyDescent="0.2">
      <c r="A614" s="103" t="str">
        <f t="shared" si="70"/>
        <v>GS &lt; 50 (High)</v>
      </c>
      <c r="D614" s="123" t="s">
        <v>60</v>
      </c>
      <c r="E614" s="25"/>
      <c r="F614" s="34">
        <f t="shared" si="71"/>
        <v>0</v>
      </c>
      <c r="G614" s="55">
        <f>E596</f>
        <v>5000</v>
      </c>
      <c r="H614" s="116">
        <f t="shared" si="74"/>
        <v>0</v>
      </c>
      <c r="I614" s="35">
        <f t="shared" si="72"/>
        <v>0</v>
      </c>
      <c r="J614" s="56">
        <f>E596</f>
        <v>5000</v>
      </c>
      <c r="K614" s="118">
        <f t="shared" si="75"/>
        <v>0</v>
      </c>
      <c r="L614" s="119">
        <f t="shared" si="73"/>
        <v>0</v>
      </c>
      <c r="M614" s="120" t="str">
        <f t="shared" si="76"/>
        <v/>
      </c>
    </row>
    <row r="615" spans="1:13" x14ac:dyDescent="0.2">
      <c r="A615" s="103" t="str">
        <f t="shared" si="70"/>
        <v>GS &lt; 50 (High)</v>
      </c>
      <c r="D615" s="114" t="s">
        <v>61</v>
      </c>
      <c r="E615" s="25"/>
      <c r="F615" s="36">
        <f t="shared" si="71"/>
        <v>1.5687745503208945E-3</v>
      </c>
      <c r="G615" s="55">
        <f>IF($E597&gt;0, $E597, $E596)</f>
        <v>5000</v>
      </c>
      <c r="H615" s="116">
        <f t="shared" si="74"/>
        <v>7.8438727516044731</v>
      </c>
      <c r="I615" s="35">
        <f t="shared" si="72"/>
        <v>1.6404905069085519E-3</v>
      </c>
      <c r="J615" s="56">
        <f>IF($E597&gt;0, $E597, $E596)</f>
        <v>5000</v>
      </c>
      <c r="K615" s="118">
        <f t="shared" si="75"/>
        <v>8.2024525345427595</v>
      </c>
      <c r="L615" s="119">
        <f t="shared" si="73"/>
        <v>0.35857978293828641</v>
      </c>
      <c r="M615" s="120">
        <f t="shared" si="76"/>
        <v>4.571463539677368E-2</v>
      </c>
    </row>
    <row r="616" spans="1:13" ht="25.5" x14ac:dyDescent="0.2">
      <c r="A616" s="103" t="str">
        <f t="shared" si="70"/>
        <v>GS &lt; 50 (High)</v>
      </c>
      <c r="D616" s="123" t="s">
        <v>62</v>
      </c>
      <c r="E616" s="25"/>
      <c r="F616" s="36">
        <f t="shared" si="71"/>
        <v>0.42</v>
      </c>
      <c r="G616" s="115">
        <v>1</v>
      </c>
      <c r="H616" s="116">
        <f t="shared" si="74"/>
        <v>0.42</v>
      </c>
      <c r="I616" s="45">
        <f t="shared" si="72"/>
        <v>0.42</v>
      </c>
      <c r="J616" s="121">
        <v>1</v>
      </c>
      <c r="K616" s="118">
        <f t="shared" si="75"/>
        <v>0.42</v>
      </c>
      <c r="L616" s="119">
        <f t="shared" si="73"/>
        <v>0</v>
      </c>
      <c r="M616" s="120">
        <f t="shared" si="76"/>
        <v>0</v>
      </c>
    </row>
    <row r="617" spans="1:13" x14ac:dyDescent="0.2">
      <c r="A617" s="103" t="str">
        <f t="shared" si="70"/>
        <v>GS &lt; 50 (High)</v>
      </c>
      <c r="D617" s="114" t="s">
        <v>63</v>
      </c>
      <c r="E617" s="25"/>
      <c r="F617" s="36">
        <f t="shared" si="71"/>
        <v>0</v>
      </c>
      <c r="G617" s="115">
        <v>1</v>
      </c>
      <c r="H617" s="116">
        <f t="shared" si="74"/>
        <v>0</v>
      </c>
      <c r="I617" s="29">
        <f t="shared" si="72"/>
        <v>0</v>
      </c>
      <c r="J617" s="121">
        <v>1</v>
      </c>
      <c r="K617" s="118">
        <f t="shared" si="75"/>
        <v>0</v>
      </c>
      <c r="L617" s="119">
        <f t="shared" si="73"/>
        <v>0</v>
      </c>
      <c r="M617" s="120" t="str">
        <f t="shared" si="76"/>
        <v/>
      </c>
    </row>
    <row r="618" spans="1:13" x14ac:dyDescent="0.2">
      <c r="A618" s="103" t="str">
        <f t="shared" si="70"/>
        <v>GS &lt; 50 (High)</v>
      </c>
      <c r="D618" s="114" t="s">
        <v>64</v>
      </c>
      <c r="E618" s="25"/>
      <c r="F618" s="34">
        <f t="shared" si="71"/>
        <v>-4.7198133811646176E-5</v>
      </c>
      <c r="G618" s="55">
        <f>IF($E597&gt;0, $E597, $E596)</f>
        <v>5000</v>
      </c>
      <c r="H618" s="116">
        <f t="shared" si="74"/>
        <v>-0.23599066905823088</v>
      </c>
      <c r="I618" s="35">
        <f t="shared" si="72"/>
        <v>-4.7198133811646176E-5</v>
      </c>
      <c r="J618" s="56">
        <f>IF($E597&gt;0, $E597, $E596)</f>
        <v>5000</v>
      </c>
      <c r="K618" s="118">
        <f t="shared" si="75"/>
        <v>-0.23599066905823088</v>
      </c>
      <c r="L618" s="119">
        <f t="shared" si="73"/>
        <v>0</v>
      </c>
      <c r="M618" s="120">
        <f t="shared" si="76"/>
        <v>0</v>
      </c>
    </row>
    <row r="619" spans="1:13" ht="25.5" x14ac:dyDescent="0.2">
      <c r="A619" s="103" t="str">
        <f t="shared" si="70"/>
        <v>GS &lt; 50 (High)</v>
      </c>
      <c r="B619" s="103" t="s">
        <v>65</v>
      </c>
      <c r="C619" s="24">
        <f>B26</f>
        <v>10</v>
      </c>
      <c r="D619" s="46" t="s">
        <v>66</v>
      </c>
      <c r="E619" s="47"/>
      <c r="F619" s="48"/>
      <c r="G619" s="49"/>
      <c r="H619" s="50">
        <f>SUM(H610:H618)</f>
        <v>276.85700695381087</v>
      </c>
      <c r="I619" s="51"/>
      <c r="J619" s="52"/>
      <c r="K619" s="50">
        <f>SUM(K610:K618)</f>
        <v>298.22558673674911</v>
      </c>
      <c r="L619" s="41">
        <f t="shared" si="73"/>
        <v>21.368579782938241</v>
      </c>
      <c r="M619" s="42">
        <f>IF((H619)=0,"",(L619/H619))</f>
        <v>7.7182730601805735E-2</v>
      </c>
    </row>
    <row r="620" spans="1:13" x14ac:dyDescent="0.2">
      <c r="A620" s="103" t="str">
        <f t="shared" si="70"/>
        <v>GS &lt; 50 (High)</v>
      </c>
      <c r="D620" s="126" t="s">
        <v>67</v>
      </c>
      <c r="E620" s="25"/>
      <c r="F620" s="36">
        <f t="shared" si="71"/>
        <v>1.34E-2</v>
      </c>
      <c r="G620" s="43">
        <f>IF($E597&gt;0, $E597, $E596*$E598)</f>
        <v>5207.5000000000009</v>
      </c>
      <c r="H620" s="116">
        <f>G620*F620</f>
        <v>69.780500000000018</v>
      </c>
      <c r="I620" s="35">
        <f t="shared" si="72"/>
        <v>1.41E-2</v>
      </c>
      <c r="J620" s="44">
        <f>IF($E597&gt;0, $E597, $E596*$E599)</f>
        <v>5207.5000000000009</v>
      </c>
      <c r="K620" s="118">
        <f>J620*I620</f>
        <v>73.425750000000008</v>
      </c>
      <c r="L620" s="119">
        <f t="shared" si="73"/>
        <v>3.6452499999999901</v>
      </c>
      <c r="M620" s="120">
        <f>IF(ISERROR(L620/H620), "", L620/H620)</f>
        <v>5.2238805970149099E-2</v>
      </c>
    </row>
    <row r="621" spans="1:13" ht="25.5" x14ac:dyDescent="0.2">
      <c r="A621" s="103" t="str">
        <f t="shared" si="70"/>
        <v>GS &lt; 50 (High)</v>
      </c>
      <c r="D621" s="128" t="s">
        <v>68</v>
      </c>
      <c r="E621" s="25"/>
      <c r="F621" s="36">
        <f t="shared" si="71"/>
        <v>9.9000000000000008E-3</v>
      </c>
      <c r="G621" s="43">
        <f>IF($E597&gt;0, $E597, $E596*$E598)</f>
        <v>5207.5000000000009</v>
      </c>
      <c r="H621" s="116">
        <f>G621*F621</f>
        <v>51.55425000000001</v>
      </c>
      <c r="I621" s="35">
        <f t="shared" si="72"/>
        <v>1.0500000000000001E-2</v>
      </c>
      <c r="J621" s="44">
        <f>IF($E597&gt;0, $E597, $E596*$E599)</f>
        <v>5207.5000000000009</v>
      </c>
      <c r="K621" s="118">
        <f>J621*I621</f>
        <v>54.678750000000015</v>
      </c>
      <c r="L621" s="119">
        <f t="shared" si="73"/>
        <v>3.1245000000000047</v>
      </c>
      <c r="M621" s="120">
        <f>IF(ISERROR(L621/H621), "", L621/H621)</f>
        <v>6.0606060606060684E-2</v>
      </c>
    </row>
    <row r="622" spans="1:13" ht="25.5" x14ac:dyDescent="0.2">
      <c r="A622" s="103" t="str">
        <f t="shared" si="70"/>
        <v>GS &lt; 50 (High)</v>
      </c>
      <c r="B622" s="103" t="s">
        <v>69</v>
      </c>
      <c r="C622" s="24">
        <f>B26</f>
        <v>10</v>
      </c>
      <c r="D622" s="46" t="s">
        <v>70</v>
      </c>
      <c r="E622" s="47"/>
      <c r="F622" s="48"/>
      <c r="G622" s="49"/>
      <c r="H622" s="50">
        <f>SUM(H619:H621)</f>
        <v>398.19175695381091</v>
      </c>
      <c r="I622" s="51"/>
      <c r="J622" s="52"/>
      <c r="K622" s="50">
        <f>SUM(K619:K621)</f>
        <v>426.33008673674914</v>
      </c>
      <c r="L622" s="41">
        <f t="shared" si="73"/>
        <v>28.138329782938229</v>
      </c>
      <c r="M622" s="42">
        <f>IF((H622)=0,"",(L622/H622))</f>
        <v>7.0665274435106382E-2</v>
      </c>
    </row>
    <row r="623" spans="1:13" ht="25.5" x14ac:dyDescent="0.2">
      <c r="A623" s="103" t="str">
        <f t="shared" si="70"/>
        <v>GS &lt; 50 (High)</v>
      </c>
      <c r="D623" s="129" t="s">
        <v>71</v>
      </c>
      <c r="E623" s="25"/>
      <c r="F623" s="34">
        <f t="shared" si="71"/>
        <v>4.7000000000000002E-3</v>
      </c>
      <c r="G623" s="43">
        <f>E596*E598</f>
        <v>5207.5000000000009</v>
      </c>
      <c r="H623" s="53">
        <f>G623*F623</f>
        <v>24.475250000000006</v>
      </c>
      <c r="I623" s="35">
        <f t="shared" si="72"/>
        <v>4.7000000000000002E-3</v>
      </c>
      <c r="J623" s="44">
        <f>E596*E599</f>
        <v>5207.5000000000009</v>
      </c>
      <c r="K623" s="31">
        <f>J623*I623</f>
        <v>24.475250000000006</v>
      </c>
      <c r="L623" s="119">
        <f t="shared" si="73"/>
        <v>0</v>
      </c>
      <c r="M623" s="120">
        <f>IF(ISERROR(L623/H623), "", L623/H623)</f>
        <v>0</v>
      </c>
    </row>
    <row r="624" spans="1:13" ht="25.5" x14ac:dyDescent="0.2">
      <c r="A624" s="103" t="str">
        <f t="shared" si="70"/>
        <v>GS &lt; 50 (High)</v>
      </c>
      <c r="D624" s="129" t="s">
        <v>72</v>
      </c>
      <c r="E624" s="25"/>
      <c r="F624" s="34">
        <f t="shared" si="71"/>
        <v>5.9999999999999995E-4</v>
      </c>
      <c r="G624" s="43">
        <f>E596*E598</f>
        <v>5207.5000000000009</v>
      </c>
      <c r="H624" s="53">
        <f>G624*F624</f>
        <v>3.1245000000000003</v>
      </c>
      <c r="I624" s="35">
        <f t="shared" si="72"/>
        <v>5.9999999999999995E-4</v>
      </c>
      <c r="J624" s="44">
        <f>E596*E599</f>
        <v>5207.5000000000009</v>
      </c>
      <c r="K624" s="31">
        <f>J624*I624</f>
        <v>3.1245000000000003</v>
      </c>
      <c r="L624" s="119">
        <f t="shared" si="73"/>
        <v>0</v>
      </c>
      <c r="M624" s="120">
        <f>IF(ISERROR(L624/H624), "", L624/H624)</f>
        <v>0</v>
      </c>
    </row>
    <row r="625" spans="1:13" x14ac:dyDescent="0.2">
      <c r="A625" s="103" t="str">
        <f t="shared" si="70"/>
        <v>GS &lt; 50 (High)</v>
      </c>
      <c r="D625" s="25" t="s">
        <v>73</v>
      </c>
      <c r="E625" s="25"/>
      <c r="F625" s="54">
        <f t="shared" si="71"/>
        <v>0.25</v>
      </c>
      <c r="G625" s="115">
        <v>1</v>
      </c>
      <c r="H625" s="130">
        <f>G625*F625</f>
        <v>0.25</v>
      </c>
      <c r="I625" s="45">
        <f t="shared" si="72"/>
        <v>0.25</v>
      </c>
      <c r="J625" s="117">
        <v>1</v>
      </c>
      <c r="K625" s="118">
        <f>J625*I625</f>
        <v>0.25</v>
      </c>
      <c r="L625" s="119">
        <f t="shared" si="73"/>
        <v>0</v>
      </c>
      <c r="M625" s="120">
        <f>IF(ISERROR(L625/H625), "", L625/H625)</f>
        <v>0</v>
      </c>
    </row>
    <row r="626" spans="1:13" ht="25.5" x14ac:dyDescent="0.2">
      <c r="A626" s="103" t="str">
        <f t="shared" si="70"/>
        <v>GS &lt; 50 (High)</v>
      </c>
      <c r="D626" s="129" t="s">
        <v>74</v>
      </c>
      <c r="E626" s="25"/>
      <c r="F626" s="34">
        <f t="shared" si="71"/>
        <v>0</v>
      </c>
      <c r="G626" s="55"/>
      <c r="H626" s="130"/>
      <c r="I626" s="35">
        <f t="shared" si="72"/>
        <v>0</v>
      </c>
      <c r="J626" s="56"/>
      <c r="K626" s="118"/>
      <c r="L626" s="119"/>
      <c r="M626" s="120"/>
    </row>
    <row r="627" spans="1:13" x14ac:dyDescent="0.2">
      <c r="A627" s="103" t="str">
        <f t="shared" si="70"/>
        <v>GS &lt; 50 (High)</v>
      </c>
      <c r="B627" s="103" t="s">
        <v>12</v>
      </c>
      <c r="D627" s="25" t="s">
        <v>75</v>
      </c>
      <c r="E627" s="25"/>
      <c r="F627" s="34">
        <f t="shared" si="71"/>
        <v>9.8000000000000004E-2</v>
      </c>
      <c r="G627" s="55">
        <f>IF(AND(E596*12&gt;=150000),OffPeakPer*E596*E598,OffPeakPer*E596)</f>
        <v>3200</v>
      </c>
      <c r="H627" s="130">
        <f>G627*F627</f>
        <v>313.60000000000002</v>
      </c>
      <c r="I627" s="35">
        <f t="shared" si="72"/>
        <v>9.8000000000000004E-2</v>
      </c>
      <c r="J627" s="56">
        <f>IF(AND(E596*12&gt;=150000),OffPeakPer*E596*E599,OffPeakPer*E596)</f>
        <v>3200</v>
      </c>
      <c r="K627" s="118">
        <f>J627*I627</f>
        <v>313.60000000000002</v>
      </c>
      <c r="L627" s="119">
        <f>K627-H627</f>
        <v>0</v>
      </c>
      <c r="M627" s="120">
        <f>IF(ISERROR(L627/H627), "", L627/H627)</f>
        <v>0</v>
      </c>
    </row>
    <row r="628" spans="1:13" x14ac:dyDescent="0.2">
      <c r="A628" s="103" t="str">
        <f t="shared" si="70"/>
        <v>GS &lt; 50 (High)</v>
      </c>
      <c r="B628" s="103" t="s">
        <v>12</v>
      </c>
      <c r="D628" s="25" t="s">
        <v>76</v>
      </c>
      <c r="E628" s="25"/>
      <c r="F628" s="34">
        <f t="shared" si="71"/>
        <v>0.157</v>
      </c>
      <c r="G628" s="55">
        <f>IF(AND(E596*12&gt;=150000),MidPeakPer*E596*E598,MidPeakPer*E596)</f>
        <v>900</v>
      </c>
      <c r="H628" s="130">
        <f>G628*F628</f>
        <v>141.30000000000001</v>
      </c>
      <c r="I628" s="35">
        <f t="shared" si="72"/>
        <v>0.157</v>
      </c>
      <c r="J628" s="56">
        <f>IF(AND(E596*12&gt;=150000),MidPeakPer*E596*E599,MidPeakPer*E596)</f>
        <v>900</v>
      </c>
      <c r="K628" s="118">
        <f>J628*I628</f>
        <v>141.30000000000001</v>
      </c>
      <c r="L628" s="119">
        <f>K628-H628</f>
        <v>0</v>
      </c>
      <c r="M628" s="120">
        <f>IF(ISERROR(L628/H628), "", L628/H628)</f>
        <v>0</v>
      </c>
    </row>
    <row r="629" spans="1:13" ht="13.5" thickBot="1" x14ac:dyDescent="0.25">
      <c r="A629" s="103" t="str">
        <f t="shared" si="70"/>
        <v>GS &lt; 50 (High)</v>
      </c>
      <c r="B629" s="103" t="s">
        <v>12</v>
      </c>
      <c r="D629" s="103" t="s">
        <v>77</v>
      </c>
      <c r="E629" s="25"/>
      <c r="F629" s="34">
        <f t="shared" si="71"/>
        <v>0.20300000000000001</v>
      </c>
      <c r="G629" s="55">
        <f>IF(AND(E596*12&gt;=150000),OnPeakPer*E596*E598,OnPeakPer*E596)</f>
        <v>900</v>
      </c>
      <c r="H629" s="130">
        <f>G629*F629</f>
        <v>182.70000000000002</v>
      </c>
      <c r="I629" s="35">
        <f t="shared" si="72"/>
        <v>0.20300000000000001</v>
      </c>
      <c r="J629" s="56">
        <f>IF(AND(E596*12&gt;=150000),OnPeakPer*E596*E599,OnPeakPer*E596)</f>
        <v>900</v>
      </c>
      <c r="K629" s="118">
        <f>J629*I629</f>
        <v>182.70000000000002</v>
      </c>
      <c r="L629" s="119">
        <f>K629-H629</f>
        <v>0</v>
      </c>
      <c r="M629" s="120">
        <f>IF(ISERROR(L629/H629), "", L629/H629)</f>
        <v>0</v>
      </c>
    </row>
    <row r="630" spans="1:13" ht="13.15" hidden="1" customHeight="1" x14ac:dyDescent="0.2">
      <c r="A630" s="103" t="str">
        <f t="shared" si="70"/>
        <v>GS &lt; 50 (High)</v>
      </c>
      <c r="B630" s="103" t="s">
        <v>78</v>
      </c>
      <c r="D630" s="25" t="s">
        <v>79</v>
      </c>
      <c r="E630" s="25"/>
      <c r="F630" s="34">
        <f t="shared" si="71"/>
        <v>0.11308</v>
      </c>
      <c r="G630" s="55">
        <f>IF(AND(E596*12&gt;=150000),E596*E598,E596)</f>
        <v>5000</v>
      </c>
      <c r="H630" s="130">
        <f>G630*F630</f>
        <v>565.4</v>
      </c>
      <c r="I630" s="35">
        <f t="shared" si="72"/>
        <v>0.11308</v>
      </c>
      <c r="J630" s="56">
        <f>IF(AND(E596*12&gt;=150000),E596*E599,E596)</f>
        <v>5000</v>
      </c>
      <c r="K630" s="118">
        <f>J630*I630</f>
        <v>565.4</v>
      </c>
      <c r="L630" s="119">
        <f>K630-H630</f>
        <v>0</v>
      </c>
      <c r="M630" s="120">
        <f>IF(ISERROR(L630/H630), "", L630/H630)</f>
        <v>0</v>
      </c>
    </row>
    <row r="631" spans="1:13" ht="13.9" hidden="1" customHeight="1" thickBot="1" x14ac:dyDescent="0.25">
      <c r="A631" s="103" t="str">
        <f t="shared" si="70"/>
        <v>GS &lt; 50 (High)</v>
      </c>
      <c r="B631" s="103" t="s">
        <v>17</v>
      </c>
      <c r="D631" s="25" t="s">
        <v>80</v>
      </c>
      <c r="E631" s="25"/>
      <c r="F631" s="34">
        <f t="shared" si="71"/>
        <v>0.11308</v>
      </c>
      <c r="G631" s="55">
        <f>IF(AND(E596*12&gt;=150000),E596*E598,E596)</f>
        <v>5000</v>
      </c>
      <c r="H631" s="130">
        <f>G631*F631</f>
        <v>565.4</v>
      </c>
      <c r="I631" s="35">
        <f t="shared" si="72"/>
        <v>0.11308</v>
      </c>
      <c r="J631" s="56">
        <f>IF(AND(E596*12&gt;=150000),E596*E599,E596)</f>
        <v>5000</v>
      </c>
      <c r="K631" s="118">
        <f>J631*I631</f>
        <v>565.4</v>
      </c>
      <c r="L631" s="119">
        <f>K631-H631</f>
        <v>0</v>
      </c>
      <c r="M631" s="120">
        <f>IF(ISERROR(L631/H631), "", L631/H631)</f>
        <v>0</v>
      </c>
    </row>
    <row r="632" spans="1:13" ht="13.5" thickBot="1" x14ac:dyDescent="0.25">
      <c r="A632" s="103" t="str">
        <f t="shared" si="70"/>
        <v>GS &lt; 50 (High)</v>
      </c>
      <c r="D632" s="58"/>
      <c r="E632" s="59"/>
      <c r="F632" s="60"/>
      <c r="G632" s="61"/>
      <c r="H632" s="62"/>
      <c r="I632" s="60"/>
      <c r="J632" s="63"/>
      <c r="K632" s="62"/>
      <c r="L632" s="64"/>
      <c r="M632" s="65"/>
    </row>
    <row r="633" spans="1:13" x14ac:dyDescent="0.2">
      <c r="A633" s="103" t="str">
        <f t="shared" si="70"/>
        <v>GS &lt; 50 (High)</v>
      </c>
      <c r="B633" s="103" t="s">
        <v>12</v>
      </c>
      <c r="D633" s="135" t="s">
        <v>81</v>
      </c>
      <c r="E633" s="25"/>
      <c r="F633" s="136"/>
      <c r="G633" s="137"/>
      <c r="H633" s="138">
        <f>SUM(H623:H629,H622)</f>
        <v>1063.6415069538111</v>
      </c>
      <c r="I633" s="139"/>
      <c r="J633" s="139"/>
      <c r="K633" s="138">
        <f>SUM(K623:K629,K622)</f>
        <v>1091.7798367367493</v>
      </c>
      <c r="L633" s="140">
        <f>K633-H633</f>
        <v>28.138329782938172</v>
      </c>
      <c r="M633" s="141">
        <f>IF((H633)=0,"",(L633/H633))</f>
        <v>2.6454712042522879E-2</v>
      </c>
    </row>
    <row r="634" spans="1:13" x14ac:dyDescent="0.2">
      <c r="A634" s="103" t="str">
        <f t="shared" si="70"/>
        <v>GS &lt; 50 (High)</v>
      </c>
      <c r="B634" s="103" t="s">
        <v>12</v>
      </c>
      <c r="D634" s="142" t="s">
        <v>82</v>
      </c>
      <c r="E634" s="25"/>
      <c r="F634" s="136">
        <v>0.13</v>
      </c>
      <c r="G634" s="143"/>
      <c r="H634" s="144">
        <f>H633*F634</f>
        <v>138.27339590399546</v>
      </c>
      <c r="I634" s="145">
        <v>0.13</v>
      </c>
      <c r="J634" s="115"/>
      <c r="K634" s="144">
        <f>K633*I634</f>
        <v>141.9313787757774</v>
      </c>
      <c r="L634" s="119">
        <f>K634-H634</f>
        <v>3.6579828717819396</v>
      </c>
      <c r="M634" s="146">
        <f>IF((H634)=0,"",(L634/H634))</f>
        <v>2.6454712042522713E-2</v>
      </c>
    </row>
    <row r="635" spans="1:13" ht="15" x14ac:dyDescent="0.25">
      <c r="A635" s="103" t="str">
        <f t="shared" si="70"/>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-249.95575413414559</v>
      </c>
      <c r="I635" s="148">
        <v>0.23499999999999999</v>
      </c>
      <c r="J635" s="115"/>
      <c r="K635" s="144">
        <f>IF(OR(ISNUMBER(SEARCH("[DGEN]", E594))=TRUE, ISNUMBER(SEARCH("STREET LIGHT", E594))=TRUE), 0, IF(AND(E596=0, E597=0),0, IF(AND(E597=0, E596*12&gt;250000), 0, IF(AND(E596=0, E597&gt;=50), 0, IF(E596*12&lt;=250000, I635*K633*-1, IF(E597&lt;50, I635*K633*-1, 0))))))</f>
        <v>-256.56826163313605</v>
      </c>
      <c r="L635" s="119">
        <f>K635-H635</f>
        <v>-6.6125074989904533</v>
      </c>
      <c r="M635" s="146"/>
    </row>
    <row r="636" spans="1:13" ht="13.5" thickBot="1" x14ac:dyDescent="0.25">
      <c r="A636" s="103" t="str">
        <f t="shared" si="70"/>
        <v>GS &lt; 50 (High)</v>
      </c>
      <c r="B636" s="103" t="s">
        <v>84</v>
      </c>
      <c r="C636" s="24">
        <f>B26</f>
        <v>10</v>
      </c>
      <c r="D636" s="226" t="s">
        <v>85</v>
      </c>
      <c r="E636" s="226"/>
      <c r="F636" s="77"/>
      <c r="G636" s="78"/>
      <c r="H636" s="79">
        <f>H633+H634+H635</f>
        <v>951.95914872366097</v>
      </c>
      <c r="I636" s="80"/>
      <c r="J636" s="80"/>
      <c r="K636" s="81">
        <f>K633+K634+K635</f>
        <v>977.14295387939069</v>
      </c>
      <c r="L636" s="82">
        <f>K636-H636</f>
        <v>25.183805155729715</v>
      </c>
      <c r="M636" s="83">
        <f>IF((H636)=0,"",(L636/H636))</f>
        <v>2.6454712042522935E-2</v>
      </c>
    </row>
    <row r="637" spans="1:13" ht="13.5" thickBot="1" x14ac:dyDescent="0.25">
      <c r="A637" s="103" t="str">
        <f t="shared" si="70"/>
        <v>GS &lt; 50 (High)</v>
      </c>
      <c r="B637" s="103" t="s">
        <v>12</v>
      </c>
      <c r="D637" s="58"/>
      <c r="E637" s="59"/>
      <c r="F637" s="60"/>
      <c r="G637" s="61"/>
      <c r="H637" s="62"/>
      <c r="I637" s="60"/>
      <c r="J637" s="63"/>
      <c r="K637" s="62"/>
      <c r="L637" s="64"/>
      <c r="M637" s="65"/>
    </row>
  </sheetData>
  <mergeCells count="14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E64:J64"/>
    <mergeCell ref="E65:G65"/>
    <mergeCell ref="F71:H71"/>
    <mergeCell ref="I71:K71"/>
    <mergeCell ref="L71:M71"/>
    <mergeCell ref="D55:F55"/>
    <mergeCell ref="D56:F56"/>
    <mergeCell ref="D57:F57"/>
    <mergeCell ref="D58:F58"/>
    <mergeCell ref="D59:F59"/>
    <mergeCell ref="D60:F60"/>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D274:E274"/>
    <mergeCell ref="D279:E279"/>
    <mergeCell ref="E240:E241"/>
    <mergeCell ref="L240:L241"/>
    <mergeCell ref="M240:M241"/>
    <mergeCell ref="F239:H239"/>
    <mergeCell ref="I239:K239"/>
    <mergeCell ref="L239:M239"/>
    <mergeCell ref="D228:E228"/>
    <mergeCell ref="E232:J232"/>
    <mergeCell ref="E233:G233"/>
    <mergeCell ref="F295:H295"/>
    <mergeCell ref="I295:K295"/>
    <mergeCell ref="L295:M295"/>
    <mergeCell ref="E296:E297"/>
    <mergeCell ref="L296:L297"/>
    <mergeCell ref="M296:M297"/>
    <mergeCell ref="D284:E284"/>
    <mergeCell ref="E288:J288"/>
    <mergeCell ref="E289:G289"/>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E408:E409"/>
    <mergeCell ref="L408:L409"/>
    <mergeCell ref="M408:M409"/>
    <mergeCell ref="D442:E442"/>
    <mergeCell ref="D447:E447"/>
    <mergeCell ref="D452:E452"/>
    <mergeCell ref="D396:E396"/>
    <mergeCell ref="E400:J400"/>
    <mergeCell ref="E401:G401"/>
    <mergeCell ref="F407:H407"/>
    <mergeCell ref="I407:K407"/>
    <mergeCell ref="L407:M407"/>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F555:H555"/>
    <mergeCell ref="I555:K555"/>
    <mergeCell ref="L555:M555"/>
    <mergeCell ref="E556:E557"/>
    <mergeCell ref="L556:L557"/>
    <mergeCell ref="M556:M557"/>
    <mergeCell ref="E510:E511"/>
    <mergeCell ref="L510:L511"/>
    <mergeCell ref="M510:M511"/>
    <mergeCell ref="D544:E544"/>
    <mergeCell ref="E548:J548"/>
    <mergeCell ref="E549:G549"/>
    <mergeCell ref="E602:E603"/>
    <mergeCell ref="L602:L603"/>
    <mergeCell ref="M602:M603"/>
    <mergeCell ref="D636:E636"/>
    <mergeCell ref="D590:E590"/>
    <mergeCell ref="E594:J594"/>
    <mergeCell ref="E595:G595"/>
    <mergeCell ref="F601:H601"/>
    <mergeCell ref="I601:K601"/>
    <mergeCell ref="L601:M601"/>
  </mergeCells>
  <conditionalFormatting sqref="K16:K35">
    <cfRule type="expression" dxfId="5" priority="2">
      <formula>$G16="kVa"</formula>
    </cfRule>
    <cfRule type="expression" dxfId="4" priority="3">
      <formula>$G16="kWh"</formula>
    </cfRule>
  </conditionalFormatting>
  <conditionalFormatting sqref="K16:L35">
    <cfRule type="expression" dxfId="3" priority="1">
      <formula>$G16="kW"</formula>
    </cfRule>
  </conditionalFormatting>
  <dataValidations count="4">
    <dataValidation type="list" allowBlank="1" showInputMessage="1" showErrorMessage="1" sqref="M16:M35" xr:uid="{E3E634FB-77E9-495A-B390-CEABC9DB2E25}">
      <formula1>"CONSUMPTION, DEMAND, DEMAND - INTERVAL"</formula1>
    </dataValidation>
    <dataValidation type="list" allowBlank="1" showInputMessage="1" showErrorMessage="1" sqref="H16:H35" xr:uid="{0154EC18-EDCE-4543-9C6B-08DAA97E0424}">
      <formula1>"RPP, Non-RPP (Retailer), Non-RPP (Other)"</formula1>
    </dataValidation>
    <dataValidation allowBlank="1" showInputMessage="1" showErrorMessage="1" sqref="D16:D22" xr:uid="{D774B330-9E9F-42C9-B3BC-05F4F31EF756}"/>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25511A8B-7BB7-47C0-B231-3CF86F2BB6B0}">
      <formula1>"Monthly, per kWh, per kW"</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2A39A-21C8-457C-A91B-EE7004C90FEA}">
  <sheetPr codeName="Sheet20"/>
  <dimension ref="A1:R841"/>
  <sheetViews>
    <sheetView topLeftCell="C14" workbookViewId="0">
      <selection activeCell="I28" sqref="I28"/>
    </sheetView>
  </sheetViews>
  <sheetFormatPr defaultColWidth="9.28515625" defaultRowHeight="12.75" x14ac:dyDescent="0.2"/>
  <cols>
    <col min="1" max="1" width="9" style="103" hidden="1" customWidth="1"/>
    <col min="2" max="2" width="4.710937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22.28515625" style="103" customWidth="1"/>
    <col min="15" max="15" width="14.42578125" style="103" customWidth="1"/>
    <col min="16" max="16" width="3.7109375" style="103" customWidth="1"/>
    <col min="17" max="17" width="9.28515625" style="103"/>
    <col min="18" max="18" width="0" style="103" hidden="1" customWidth="1"/>
    <col min="19" max="16384" width="9.28515625" style="103"/>
  </cols>
  <sheetData>
    <row r="1" spans="2:18" s="98" customFormat="1" ht="27.75" hidden="1" customHeight="1" x14ac:dyDescent="0.2">
      <c r="C1" s="5"/>
    </row>
    <row r="2" spans="2:18" s="98" customFormat="1" hidden="1" x14ac:dyDescent="0.2">
      <c r="C2" s="5"/>
    </row>
    <row r="3" spans="2:18" s="98" customFormat="1" hidden="1" x14ac:dyDescent="0.2">
      <c r="C3" s="5"/>
    </row>
    <row r="4" spans="2:18" s="98" customFormat="1" hidden="1" x14ac:dyDescent="0.2">
      <c r="C4" s="5"/>
    </row>
    <row r="5" spans="2:18" s="98" customFormat="1" hidden="1" x14ac:dyDescent="0.2">
      <c r="C5" s="5"/>
    </row>
    <row r="6" spans="2:18" s="98" customFormat="1" hidden="1" x14ac:dyDescent="0.2">
      <c r="C6" s="5"/>
    </row>
    <row r="7" spans="2:18" s="98" customFormat="1" hidden="1" x14ac:dyDescent="0.2">
      <c r="C7" s="5"/>
    </row>
    <row r="8" spans="2:18" s="98" customFormat="1" hidden="1" x14ac:dyDescent="0.2">
      <c r="C8" s="5"/>
    </row>
    <row r="9" spans="2:18" s="98" customFormat="1" hidden="1" x14ac:dyDescent="0.2">
      <c r="C9" s="5"/>
    </row>
    <row r="10" spans="2:18" s="98" customFormat="1" hidden="1" x14ac:dyDescent="0.2">
      <c r="C10" s="5"/>
    </row>
    <row r="11" spans="2:18" s="98" customFormat="1" hidden="1" x14ac:dyDescent="0.2">
      <c r="C11" s="5"/>
    </row>
    <row r="12" spans="2:18" s="98" customFormat="1" hidden="1" x14ac:dyDescent="0.2">
      <c r="C12" s="5"/>
    </row>
    <row r="13" spans="2:18" s="98" customFormat="1" hidden="1" x14ac:dyDescent="0.2">
      <c r="C13" s="5"/>
    </row>
    <row r="14" spans="2:18" s="98" customFormat="1" ht="15.75" x14ac:dyDescent="0.25">
      <c r="C14" s="5"/>
      <c r="D14" s="99" t="s">
        <v>0</v>
      </c>
    </row>
    <row r="15" spans="2:18"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8" s="98" customFormat="1" ht="15" x14ac:dyDescent="0.25">
      <c r="B16" s="98">
        <v>1</v>
      </c>
      <c r="C16" s="5">
        <v>1</v>
      </c>
      <c r="D16" s="6" t="s">
        <v>10</v>
      </c>
      <c r="E16" s="7"/>
      <c r="F16" s="8"/>
      <c r="G16" s="9" t="s">
        <v>11</v>
      </c>
      <c r="H16" s="10" t="s">
        <v>12</v>
      </c>
      <c r="I16" s="97">
        <f>'VRZ BI (2027)'!J16</f>
        <v>1.0415000000000001</v>
      </c>
      <c r="J16" s="11">
        <f>I16</f>
        <v>1.0415000000000001</v>
      </c>
      <c r="K16" s="12">
        <v>750</v>
      </c>
      <c r="L16" s="12"/>
      <c r="M16" s="10" t="s">
        <v>13</v>
      </c>
      <c r="N16" s="13"/>
      <c r="R16" s="98">
        <v>1</v>
      </c>
    </row>
    <row r="17" spans="2:18" s="98" customFormat="1" ht="15" x14ac:dyDescent="0.25">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R17" s="98">
        <v>2</v>
      </c>
    </row>
    <row r="18" spans="2:18" s="98" customFormat="1" ht="15" x14ac:dyDescent="0.25">
      <c r="B18" s="98">
        <v>3</v>
      </c>
      <c r="C18" s="5">
        <v>3</v>
      </c>
      <c r="D18" s="6" t="s">
        <v>14</v>
      </c>
      <c r="E18" s="7"/>
      <c r="F18" s="8"/>
      <c r="G18" s="9" t="s">
        <v>11</v>
      </c>
      <c r="H18" s="10" t="s">
        <v>12</v>
      </c>
      <c r="I18" s="97">
        <f>'VRZ BI (2027)'!J18</f>
        <v>1.0415000000000001</v>
      </c>
      <c r="J18" s="11">
        <f t="shared" si="0"/>
        <v>1.0415000000000001</v>
      </c>
      <c r="K18" s="12">
        <v>2000</v>
      </c>
      <c r="L18" s="12"/>
      <c r="M18" s="10" t="s">
        <v>13</v>
      </c>
      <c r="N18" s="13"/>
      <c r="R18" s="98">
        <v>3</v>
      </c>
    </row>
    <row r="19" spans="2:18" s="98" customFormat="1" ht="15" x14ac:dyDescent="0.25">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R19" s="98">
        <v>4</v>
      </c>
    </row>
    <row r="20" spans="2:18" s="98" customFormat="1" ht="15" x14ac:dyDescent="0.25">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R20" s="98">
        <v>5</v>
      </c>
    </row>
    <row r="21" spans="2:18" s="98" customFormat="1" ht="15" x14ac:dyDescent="0.25">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R21" s="98">
        <v>6</v>
      </c>
    </row>
    <row r="22" spans="2:18" s="98" customFormat="1" ht="15" x14ac:dyDescent="0.25">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R22" s="98">
        <v>7</v>
      </c>
    </row>
    <row r="23" spans="2:18" s="98" customFormat="1" ht="15" x14ac:dyDescent="0.25">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R23" s="98">
        <v>8</v>
      </c>
    </row>
    <row r="24" spans="2:18" s="98" customFormat="1" ht="15" x14ac:dyDescent="0.25">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R24" s="98">
        <v>9</v>
      </c>
    </row>
    <row r="25" spans="2:18" s="98" customFormat="1" ht="15" x14ac:dyDescent="0.25">
      <c r="B25" s="98">
        <v>10</v>
      </c>
      <c r="C25" s="5" t="str">
        <f>IF(ISERROR(VLOOKUP(D25, D16:R35, 42, FALSE)),"", VLOOKUP(D25, D16:R35, 42, FALSE))</f>
        <v/>
      </c>
      <c r="D25" s="16" t="s">
        <v>92</v>
      </c>
      <c r="E25" s="17"/>
      <c r="F25" s="18"/>
      <c r="G25" s="9" t="s">
        <v>11</v>
      </c>
      <c r="H25" s="10" t="s">
        <v>12</v>
      </c>
      <c r="I25" s="97">
        <f>'VRZ BI (2027)'!J25</f>
        <v>1.0415000000000001</v>
      </c>
      <c r="J25" s="11">
        <f t="shared" ref="J25:J30" si="1">J24</f>
        <v>1.0415000000000001</v>
      </c>
      <c r="K25" s="12">
        <v>325</v>
      </c>
      <c r="L25" s="12"/>
      <c r="M25" s="10" t="s">
        <v>13</v>
      </c>
      <c r="N25" s="13"/>
      <c r="R25" s="98">
        <v>10</v>
      </c>
    </row>
    <row r="26" spans="2:18" s="98" customFormat="1" ht="15" x14ac:dyDescent="0.25">
      <c r="B26" s="98">
        <v>11</v>
      </c>
      <c r="C26" s="5" t="str">
        <f>IF(ISERROR(VLOOKUP(D26, D16:R35, 42, FALSE)),"", VLOOKUP(D26, D16:R35, 42, FALSE))</f>
        <v/>
      </c>
      <c r="D26" s="16" t="s">
        <v>93</v>
      </c>
      <c r="E26" s="17"/>
      <c r="F26" s="18"/>
      <c r="G26" s="9" t="s">
        <v>11</v>
      </c>
      <c r="H26" s="10" t="s">
        <v>12</v>
      </c>
      <c r="I26" s="97">
        <f>'VRZ BI (2027)'!J26</f>
        <v>1.0415000000000001</v>
      </c>
      <c r="J26" s="11">
        <f t="shared" si="1"/>
        <v>1.0415000000000001</v>
      </c>
      <c r="K26" s="12">
        <v>1500</v>
      </c>
      <c r="L26" s="12"/>
      <c r="M26" s="10" t="s">
        <v>13</v>
      </c>
      <c r="N26" s="13"/>
      <c r="R26" s="98">
        <v>11</v>
      </c>
    </row>
    <row r="27" spans="2:18" s="98" customFormat="1" ht="15" x14ac:dyDescent="0.25">
      <c r="B27" s="98">
        <v>12</v>
      </c>
      <c r="C27" s="5" t="str">
        <f>IF(ISERROR(VLOOKUP(D27, D16:R35, 42, FALSE)),"", VLOOKUP(D27, D16:R35, 42, FALSE))</f>
        <v/>
      </c>
      <c r="D27" s="16" t="s">
        <v>96</v>
      </c>
      <c r="E27" s="17"/>
      <c r="F27" s="18"/>
      <c r="G27" s="9" t="s">
        <v>11</v>
      </c>
      <c r="H27" s="10" t="s">
        <v>12</v>
      </c>
      <c r="I27" s="97">
        <f>'VRZ BI (2027)'!J27</f>
        <v>1.0415000000000001</v>
      </c>
      <c r="J27" s="11">
        <f t="shared" si="1"/>
        <v>1.0415000000000001</v>
      </c>
      <c r="K27" s="12">
        <v>350</v>
      </c>
      <c r="L27" s="12"/>
      <c r="M27" s="10" t="s">
        <v>13</v>
      </c>
      <c r="N27" s="13"/>
    </row>
    <row r="28" spans="2:18" s="98" customFormat="1" ht="15" x14ac:dyDescent="0.25">
      <c r="B28" s="98">
        <v>13</v>
      </c>
      <c r="C28" s="5" t="str">
        <f>IF(ISERROR(VLOOKUP(D28, D16:R35, 42, FALSE)),"", VLOOKUP(D28, D16:R35, 42, FALSE))</f>
        <v/>
      </c>
      <c r="D28" s="16" t="s">
        <v>97</v>
      </c>
      <c r="E28" s="17"/>
      <c r="F28" s="18"/>
      <c r="G28" s="9" t="s">
        <v>11</v>
      </c>
      <c r="H28" s="10" t="s">
        <v>12</v>
      </c>
      <c r="I28" s="97">
        <f>'VRZ BI (2027)'!J28</f>
        <v>1.0415000000000001</v>
      </c>
      <c r="J28" s="11">
        <f t="shared" si="1"/>
        <v>1.0415000000000001</v>
      </c>
      <c r="K28" s="12">
        <v>1500</v>
      </c>
      <c r="L28" s="12"/>
      <c r="M28" s="10" t="s">
        <v>13</v>
      </c>
      <c r="N28" s="13"/>
    </row>
    <row r="29" spans="2:18" s="98" customFormat="1" ht="15" x14ac:dyDescent="0.25">
      <c r="B29" s="98">
        <v>14</v>
      </c>
      <c r="C29" s="5" t="str">
        <f>IF(ISERROR(VLOOKUP(D29, D16:R35, 42, FALSE)),"", VLOOKUP(D29, D16:R35, 42, FALSE))</f>
        <v/>
      </c>
      <c r="D29" s="16" t="s">
        <v>94</v>
      </c>
      <c r="E29" s="17"/>
      <c r="F29" s="18"/>
      <c r="G29" s="9" t="s">
        <v>11</v>
      </c>
      <c r="H29" s="10" t="s">
        <v>12</v>
      </c>
      <c r="I29" s="97">
        <f>'VRZ BI (2027)'!J29</f>
        <v>1.0415000000000001</v>
      </c>
      <c r="J29" s="11">
        <f t="shared" si="1"/>
        <v>1.0415000000000001</v>
      </c>
      <c r="K29" s="12">
        <v>1000</v>
      </c>
      <c r="L29" s="12"/>
      <c r="M29" s="10" t="s">
        <v>13</v>
      </c>
      <c r="N29" s="13"/>
    </row>
    <row r="30" spans="2:18" s="98" customFormat="1" ht="15" x14ac:dyDescent="0.25">
      <c r="B30" s="98">
        <v>15</v>
      </c>
      <c r="C30" s="5" t="str">
        <f>IF(ISERROR(VLOOKUP(D30, D16:R35, 42, FALSE)),"", VLOOKUP(D30, D16:R35, 42, FALSE))</f>
        <v/>
      </c>
      <c r="D30" s="16" t="s">
        <v>95</v>
      </c>
      <c r="E30" s="17"/>
      <c r="F30" s="18"/>
      <c r="G30" s="9" t="s">
        <v>11</v>
      </c>
      <c r="H30" s="10" t="s">
        <v>12</v>
      </c>
      <c r="I30" s="97">
        <f>'VRZ BI (2027)'!J30</f>
        <v>1.0415000000000001</v>
      </c>
      <c r="J30" s="11">
        <f t="shared" si="1"/>
        <v>1.0415000000000001</v>
      </c>
      <c r="K30" s="12">
        <v>5000</v>
      </c>
      <c r="L30" s="12"/>
      <c r="M30" s="10" t="s">
        <v>13</v>
      </c>
      <c r="N30" s="13"/>
    </row>
    <row r="31" spans="2:18" s="98" customFormat="1" ht="15" x14ac:dyDescent="0.25">
      <c r="B31" s="98">
        <v>16</v>
      </c>
      <c r="C31" s="5" t="str">
        <f>IF(ISERROR(VLOOKUP(D31, D16:R35, 42, FALSE)),"", VLOOKUP(D31, D16:R35, 42, FALSE))</f>
        <v/>
      </c>
      <c r="D31" s="16" t="s">
        <v>23</v>
      </c>
      <c r="E31" s="17"/>
      <c r="F31" s="18"/>
      <c r="G31" s="9" t="s">
        <v>24</v>
      </c>
      <c r="H31" s="10"/>
      <c r="I31" s="97">
        <f>'VRZ BI (2027)'!J31</f>
        <v>1.0482</v>
      </c>
      <c r="J31" s="11">
        <f t="shared" si="0"/>
        <v>1.0482</v>
      </c>
      <c r="K31" s="12"/>
      <c r="L31" s="12"/>
      <c r="M31" s="10"/>
      <c r="N31" s="13"/>
    </row>
    <row r="32" spans="2:18" s="98" customFormat="1" ht="15" x14ac:dyDescent="0.25">
      <c r="B32" s="98">
        <v>17</v>
      </c>
      <c r="C32" s="5" t="str">
        <f>IF(ISERROR(VLOOKUP(D32, D16:R35, 42, FALSE)),"", VLOOKUP(D32, D16:R35, 42, FALSE))</f>
        <v/>
      </c>
      <c r="D32" s="16" t="s">
        <v>23</v>
      </c>
      <c r="E32" s="17"/>
      <c r="F32" s="18"/>
      <c r="G32" s="9" t="s">
        <v>24</v>
      </c>
      <c r="H32" s="10"/>
      <c r="I32" s="97">
        <f>'VRZ BI (2027)'!J32</f>
        <v>1.0482</v>
      </c>
      <c r="J32" s="11">
        <f t="shared" si="0"/>
        <v>1.0482</v>
      </c>
      <c r="K32" s="12"/>
      <c r="L32" s="12"/>
      <c r="M32" s="10"/>
      <c r="N32" s="13"/>
    </row>
    <row r="33" spans="2:15" s="98" customFormat="1" ht="15" x14ac:dyDescent="0.25">
      <c r="B33" s="98">
        <v>18</v>
      </c>
      <c r="C33" s="5" t="str">
        <f>IF(ISERROR(VLOOKUP(D33, D16:R35, 42, FALSE)),"", VLOOKUP(D33, D16:R35, 42, FALSE))</f>
        <v/>
      </c>
      <c r="D33" s="16" t="s">
        <v>23</v>
      </c>
      <c r="E33" s="17"/>
      <c r="F33" s="18"/>
      <c r="G33" s="9" t="s">
        <v>24</v>
      </c>
      <c r="H33" s="10"/>
      <c r="I33" s="97">
        <f>'VRZ BI (2027)'!J33</f>
        <v>1.0482</v>
      </c>
      <c r="J33" s="11">
        <f t="shared" si="0"/>
        <v>1.0482</v>
      </c>
      <c r="K33" s="12"/>
      <c r="L33" s="12"/>
      <c r="M33" s="10"/>
      <c r="N33" s="13"/>
    </row>
    <row r="34" spans="2:15" s="98" customFormat="1" ht="15" x14ac:dyDescent="0.25">
      <c r="B34" s="98">
        <v>19</v>
      </c>
      <c r="C34" s="5" t="str">
        <f>IF(ISERROR(VLOOKUP(D34, D16:R35, 42, FALSE)),"", VLOOKUP(D34, D16:R35, 42, FALSE))</f>
        <v/>
      </c>
      <c r="D34" s="16" t="s">
        <v>23</v>
      </c>
      <c r="E34" s="17"/>
      <c r="F34" s="18"/>
      <c r="G34" s="9" t="s">
        <v>24</v>
      </c>
      <c r="H34" s="10"/>
      <c r="I34" s="97">
        <f>'VRZ BI (2027)'!J34</f>
        <v>1.0482</v>
      </c>
      <c r="J34" s="11">
        <f t="shared" si="0"/>
        <v>1.0482</v>
      </c>
      <c r="K34" s="12"/>
      <c r="L34" s="12"/>
      <c r="M34" s="10"/>
      <c r="N34" s="13"/>
    </row>
    <row r="35" spans="2:15" s="98" customFormat="1" ht="15" x14ac:dyDescent="0.25">
      <c r="B35" s="98">
        <v>20</v>
      </c>
      <c r="C35" s="5" t="str">
        <f>IF(ISERROR(VLOOKUP(D35, D16:R35, 42, FALSE)),"", VLOOKUP(D35, D16:R35, 42, FALSE))</f>
        <v/>
      </c>
      <c r="D35" s="16" t="s">
        <v>23</v>
      </c>
      <c r="E35" s="17"/>
      <c r="F35" s="18"/>
      <c r="G35" s="9" t="s">
        <v>24</v>
      </c>
      <c r="H35" s="10"/>
      <c r="I35" s="97">
        <f>'VRZ BI (2027)'!J35</f>
        <v>1.0482</v>
      </c>
      <c r="J35" s="11">
        <f t="shared" si="0"/>
        <v>1.0482</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60" si="2">H16</f>
        <v>RPP</v>
      </c>
      <c r="C41" s="5">
        <v>1</v>
      </c>
      <c r="D41" s="241" t="str">
        <f t="shared" ref="D41:D48" si="3">IF(ISBLANK(D16), "", IF(D16 = "Add additional scenarios if required", "", IF(M16="YES", D16 &amp; " - " &amp; H16 &amp; " - Interval Customers", D16 &amp; " - " &amp;H16)))</f>
        <v>Residential - RPP</v>
      </c>
      <c r="E41" s="241"/>
      <c r="F41" s="241"/>
      <c r="G41" s="100" t="str">
        <f t="shared" ref="G41:G60" si="4">IF(ISBLANK(G16), "", G16)</f>
        <v>kWh</v>
      </c>
      <c r="H41" s="101">
        <f t="shared" ref="H41:H60" si="5">IF(LEN($G41)&gt;1, (SUMPRODUCT(--($C$64:$C$1986=$B16), --($A$64:$A$1986=$D16), --($B$64:$B$1986="ST_A"), $L$64:$L$1986)), "")</f>
        <v>4.4799999999999969</v>
      </c>
      <c r="I41" s="102">
        <f t="shared" ref="I41:I60" si="6">IF(LEN($G41)&gt;1, (SUMPRODUCT(--($C$64:$C$1986=$B16), --($A$64:$A$1986=$D16), --($B$64:$B$1986="ST_A"), $M$64:$M$1986)), "")</f>
        <v>7.7563547216092668E-2</v>
      </c>
      <c r="J41" s="101">
        <f t="shared" ref="J41:J60" si="7">IF(LEN($G41)&gt;1, (SUMPRODUCT(--($C$64:$C$1986=$B16), --($A$64:$A$1986=$D16), --($B$64:$B$1986="ST_B"), $L$64:$L$1986)), "")</f>
        <v>4.5373919267863769</v>
      </c>
      <c r="K41" s="102">
        <f t="shared" ref="K41:K60" si="8">IF(LEN($G41)&gt;1, (SUMPRODUCT(--($C$64:$C$1986=$B16), --($A$64:$A$1986=$D16), --($B$64:$B$1986="ST_B"), $M$64:$M$1986)), "")</f>
        <v>7.1428716673685513E-2</v>
      </c>
      <c r="L41" s="101">
        <f t="shared" ref="L41:L60" si="9">IF(LEN($G41)&gt;1, (SUMPRODUCT(--($C$64:$C$1986=$B16), --($A$64:$A$1986=$D16), --($B$64:$B$1986="ST_C"), $L$64:$L$1986)), "")</f>
        <v>5.6309669267863853</v>
      </c>
      <c r="M41" s="102">
        <f t="shared" ref="M41:M60" si="10">IF(LEN($G41)&gt;1, (SUMPRODUCT(--($C$64:$C$1986=$B16), --($A$64:$A$1986=$D16), --($B$64:$B$1986="ST_C"), $M$64:$M$1986)), "")</f>
        <v>6.7737210871208986E-2</v>
      </c>
      <c r="N41" s="101">
        <f t="shared" ref="N41:N60" si="11">IF(LEN($G41)&gt;1, (SUMPRODUCT(--($C$64:$C$1986=$B16), --($A$64:$A$1986=$D16), --($B$64:$B$1986=$B41&amp;"_TOTAL"), $L$64:$L$1986)), "")</f>
        <v>5.0397153994738062</v>
      </c>
      <c r="O41" s="102">
        <f t="shared" ref="O41:O60" si="12">IF(LEN($G41)&gt;1, (SUMPRODUCT(--($C$64:$C$1986=$B16), --($A$64:$A$1986=$D16), --($B$64:$B$1986=$B41&amp;"_TOTAL"), $M$64:$M$1986)), "")</f>
        <v>3.0743505795059089E-2</v>
      </c>
    </row>
    <row r="42" spans="2:15" s="98" customFormat="1" ht="15" x14ac:dyDescent="0.2">
      <c r="B42" s="98" t="str">
        <f t="shared" si="2"/>
        <v>RPP</v>
      </c>
      <c r="C42" s="5">
        <v>2</v>
      </c>
      <c r="D42" s="241" t="str">
        <f t="shared" si="3"/>
        <v>Seasonal Residential - RPP</v>
      </c>
      <c r="E42" s="241"/>
      <c r="F42" s="241"/>
      <c r="G42" s="100" t="str">
        <f t="shared" si="4"/>
        <v>kWh</v>
      </c>
      <c r="H42" s="101">
        <f t="shared" si="5"/>
        <v>10.429999999999993</v>
      </c>
      <c r="I42" s="102">
        <f t="shared" si="6"/>
        <v>9.6102305038608712E-2</v>
      </c>
      <c r="J42" s="101">
        <f t="shared" si="7"/>
        <v>10.492800333234939</v>
      </c>
      <c r="K42" s="102">
        <f t="shared" si="8"/>
        <v>9.1915015270402814E-2</v>
      </c>
      <c r="L42" s="101">
        <f t="shared" si="9"/>
        <v>11.555130333234956</v>
      </c>
      <c r="M42" s="102">
        <f t="shared" si="10"/>
        <v>8.646869790890159E-2</v>
      </c>
      <c r="N42" s="101">
        <f t="shared" si="11"/>
        <v>10.341841648245293</v>
      </c>
      <c r="O42" s="102">
        <f t="shared" si="12"/>
        <v>5.1504732535021663E-2</v>
      </c>
    </row>
    <row r="43" spans="2:15" s="98" customFormat="1" ht="15" x14ac:dyDescent="0.2">
      <c r="B43" s="98" t="str">
        <f t="shared" si="2"/>
        <v>RPP</v>
      </c>
      <c r="C43" s="5">
        <v>3</v>
      </c>
      <c r="D43" s="241" t="str">
        <f t="shared" si="3"/>
        <v>GS &lt;50 - RPP</v>
      </c>
      <c r="E43" s="241"/>
      <c r="F43" s="241"/>
      <c r="G43" s="100" t="str">
        <f t="shared" si="4"/>
        <v>kWh</v>
      </c>
      <c r="H43" s="101">
        <f t="shared" si="5"/>
        <v>10.210000000000022</v>
      </c>
      <c r="I43" s="102">
        <f t="shared" si="6"/>
        <v>8.6642183987256455E-2</v>
      </c>
      <c r="J43" s="101">
        <f t="shared" si="7"/>
        <v>10.353431913175314</v>
      </c>
      <c r="K43" s="102">
        <f t="shared" si="8"/>
        <v>7.8285834577123792E-2</v>
      </c>
      <c r="L43" s="101">
        <f t="shared" si="9"/>
        <v>13.06133191317528</v>
      </c>
      <c r="M43" s="102">
        <f t="shared" si="10"/>
        <v>7.2247648557856467E-2</v>
      </c>
      <c r="N43" s="101">
        <f t="shared" si="11"/>
        <v>11.68989206229179</v>
      </c>
      <c r="O43" s="102">
        <f t="shared" si="12"/>
        <v>2.9212436062592686E-2</v>
      </c>
    </row>
    <row r="44" spans="2:15" s="98" customFormat="1" ht="15" x14ac:dyDescent="0.2">
      <c r="B44" s="98" t="str">
        <f t="shared" si="2"/>
        <v>Non-RPP (Other)</v>
      </c>
      <c r="C44" s="5">
        <v>4</v>
      </c>
      <c r="D44" s="241" t="str">
        <f t="shared" si="3"/>
        <v>GS 50 - 2,999 kW - Non-RPP (Other)</v>
      </c>
      <c r="E44" s="241"/>
      <c r="F44" s="241"/>
      <c r="G44" s="100" t="str">
        <f t="shared" si="4"/>
        <v>kW</v>
      </c>
      <c r="H44" s="101">
        <f t="shared" si="5"/>
        <v>124.21249999999986</v>
      </c>
      <c r="I44" s="102">
        <f t="shared" si="6"/>
        <v>7.8566553913412121E-2</v>
      </c>
      <c r="J44" s="101">
        <f t="shared" si="7"/>
        <v>129.45136627727925</v>
      </c>
      <c r="K44" s="102">
        <f t="shared" si="8"/>
        <v>7.6206577856571062E-2</v>
      </c>
      <c r="L44" s="101">
        <f t="shared" si="9"/>
        <v>229.20136627727925</v>
      </c>
      <c r="M44" s="102">
        <f t="shared" si="10"/>
        <v>6.4971204315110248E-2</v>
      </c>
      <c r="N44" s="101">
        <f t="shared" si="11"/>
        <v>258.99754389332702</v>
      </c>
      <c r="O44" s="102">
        <f t="shared" si="12"/>
        <v>1.7941475158536974E-2</v>
      </c>
    </row>
    <row r="45" spans="2:15" s="98" customFormat="1" ht="15" x14ac:dyDescent="0.2">
      <c r="B45" s="98" t="str">
        <f t="shared" si="2"/>
        <v>Non-RPP (Other)</v>
      </c>
      <c r="C45" s="5">
        <v>5</v>
      </c>
      <c r="D45" s="241" t="str">
        <f t="shared" si="3"/>
        <v>GS 3,000 - 4,999 kW - Non-RPP (Other)</v>
      </c>
      <c r="E45" s="241"/>
      <c r="F45" s="241"/>
      <c r="G45" s="100" t="str">
        <f t="shared" si="4"/>
        <v>kW</v>
      </c>
      <c r="H45" s="101">
        <f t="shared" si="5"/>
        <v>1385.630000000001</v>
      </c>
      <c r="I45" s="102">
        <f t="shared" si="6"/>
        <v>5.1604828378963234E-2</v>
      </c>
      <c r="J45" s="101">
        <f t="shared" si="7"/>
        <v>1468.7118695730787</v>
      </c>
      <c r="K45" s="102">
        <f t="shared" si="8"/>
        <v>5.1152253898443224E-2</v>
      </c>
      <c r="L45" s="101">
        <f t="shared" si="9"/>
        <v>3524.3118695730809</v>
      </c>
      <c r="M45" s="102">
        <f t="shared" si="10"/>
        <v>5.2956275715606092E-2</v>
      </c>
      <c r="N45" s="101">
        <f t="shared" si="11"/>
        <v>3982.4724126175861</v>
      </c>
      <c r="O45" s="102">
        <f t="shared" si="12"/>
        <v>1.1344053048319465E-2</v>
      </c>
    </row>
    <row r="46" spans="2:15" s="98" customFormat="1" ht="15" x14ac:dyDescent="0.2">
      <c r="B46" s="98" t="str">
        <f t="shared" si="2"/>
        <v>Non-RPP (Other)</v>
      </c>
      <c r="C46" s="5">
        <v>6</v>
      </c>
      <c r="D46" s="241" t="str">
        <f t="shared" si="3"/>
        <v>Large Use &gt;5MW - Non-RPP (Other)</v>
      </c>
      <c r="E46" s="241"/>
      <c r="F46" s="241"/>
      <c r="G46" s="100" t="str">
        <f t="shared" si="4"/>
        <v>kW</v>
      </c>
      <c r="H46" s="101">
        <f t="shared" si="5"/>
        <v>4851.5999999999913</v>
      </c>
      <c r="I46" s="102">
        <f t="shared" si="6"/>
        <v>7.0191708843978157E-2</v>
      </c>
      <c r="J46" s="101">
        <f t="shared" si="7"/>
        <v>5160.3948000091186</v>
      </c>
      <c r="K46" s="102">
        <f t="shared" si="8"/>
        <v>6.7893573120376957E-2</v>
      </c>
      <c r="L46" s="101">
        <f t="shared" si="9"/>
        <v>11124.694800009136</v>
      </c>
      <c r="M46" s="102">
        <f t="shared" si="10"/>
        <v>5.9997483223182387E-2</v>
      </c>
      <c r="N46" s="101">
        <f t="shared" si="11"/>
        <v>12570.905124010169</v>
      </c>
      <c r="O46" s="102">
        <f t="shared" si="12"/>
        <v>1.295556187668187E-2</v>
      </c>
    </row>
    <row r="47" spans="2:15" s="98" customFormat="1" ht="15" x14ac:dyDescent="0.2">
      <c r="B47" s="98" t="str">
        <f t="shared" si="2"/>
        <v>RPP</v>
      </c>
      <c r="C47" s="5">
        <v>7</v>
      </c>
      <c r="D47" s="241" t="str">
        <f t="shared" si="3"/>
        <v>Unmetered Scattered Load - RPP</v>
      </c>
      <c r="E47" s="241"/>
      <c r="F47" s="241"/>
      <c r="G47" s="100" t="str">
        <f t="shared" si="4"/>
        <v>kWh</v>
      </c>
      <c r="H47" s="101">
        <f t="shared" si="5"/>
        <v>3.1950000000000003</v>
      </c>
      <c r="I47" s="102">
        <f t="shared" si="6"/>
        <v>9.6732800017262047E-2</v>
      </c>
      <c r="J47" s="101">
        <f t="shared" si="7"/>
        <v>3.227498552782933</v>
      </c>
      <c r="K47" s="102">
        <f t="shared" si="8"/>
        <v>8.919119482004946E-2</v>
      </c>
      <c r="L47" s="101">
        <f t="shared" si="9"/>
        <v>3.8367760527829304</v>
      </c>
      <c r="M47" s="102">
        <f t="shared" si="10"/>
        <v>8.1449113613663013E-2</v>
      </c>
      <c r="N47" s="101">
        <f t="shared" si="11"/>
        <v>3.4339145672407199</v>
      </c>
      <c r="O47" s="102">
        <f t="shared" si="12"/>
        <v>3.5782678074507392E-2</v>
      </c>
    </row>
    <row r="48" spans="2:15" s="98" customFormat="1" ht="15" x14ac:dyDescent="0.2">
      <c r="B48" s="98" t="str">
        <f t="shared" si="2"/>
        <v>RPP</v>
      </c>
      <c r="C48" s="5">
        <v>8</v>
      </c>
      <c r="D48" s="241" t="str">
        <f t="shared" si="3"/>
        <v>Sentinel - RPP</v>
      </c>
      <c r="E48" s="241"/>
      <c r="F48" s="241"/>
      <c r="G48" s="100" t="str">
        <f t="shared" si="4"/>
        <v>kW</v>
      </c>
      <c r="H48" s="101">
        <f t="shared" si="5"/>
        <v>1.5886199999999988</v>
      </c>
      <c r="I48" s="102">
        <f t="shared" si="6"/>
        <v>9.640237347437762E-2</v>
      </c>
      <c r="J48" s="101">
        <f t="shared" si="7"/>
        <v>1.5925199020749723</v>
      </c>
      <c r="K48" s="102">
        <f t="shared" si="8"/>
        <v>9.4149142883680315E-2</v>
      </c>
      <c r="L48" s="101">
        <f t="shared" si="9"/>
        <v>1.6663799020749721</v>
      </c>
      <c r="M48" s="102">
        <f t="shared" si="10"/>
        <v>9.1211610975706001E-2</v>
      </c>
      <c r="N48" s="101">
        <f t="shared" si="11"/>
        <v>1.4914100123570968</v>
      </c>
      <c r="O48" s="102">
        <f t="shared" si="12"/>
        <v>6.2878035724282869E-2</v>
      </c>
    </row>
    <row r="49" spans="2:15" s="98" customFormat="1" ht="15" x14ac:dyDescent="0.2">
      <c r="B49" s="98" t="str">
        <f t="shared" si="2"/>
        <v>Non-RPP (Other)</v>
      </c>
      <c r="C49" s="5">
        <v>9</v>
      </c>
      <c r="D49" s="241" t="str">
        <f t="shared" ref="D49:D51" si="13">IF(ISBLANK(D24), "", IF(D24 = "Add additional scenarios if required", "", IF(M24="YES", D24 &amp; " - " &amp; H24 &amp; " - Interval Customers", D24 &amp; " - " &amp;H24)))</f>
        <v>Street Light - Non-RPP (Other)</v>
      </c>
      <c r="E49" s="241"/>
      <c r="F49" s="241"/>
      <c r="G49" s="100" t="str">
        <f t="shared" si="4"/>
        <v>kW</v>
      </c>
      <c r="H49" s="101">
        <f t="shared" si="5"/>
        <v>1638.7298492776499</v>
      </c>
      <c r="I49" s="102">
        <f t="shared" si="6"/>
        <v>7.4011494926738475E-2</v>
      </c>
      <c r="J49" s="101">
        <f t="shared" si="7"/>
        <v>1657.479307784728</v>
      </c>
      <c r="K49" s="102">
        <f t="shared" si="8"/>
        <v>7.3285179580074106E-2</v>
      </c>
      <c r="L49" s="101">
        <f t="shared" si="9"/>
        <v>2011.3325795473393</v>
      </c>
      <c r="M49" s="102">
        <f t="shared" si="10"/>
        <v>6.9105864750200446E-2</v>
      </c>
      <c r="N49" s="101">
        <f t="shared" si="11"/>
        <v>2272.8058148884884</v>
      </c>
      <c r="O49" s="102">
        <f t="shared" si="12"/>
        <v>2.7252526921280832E-2</v>
      </c>
    </row>
    <row r="50" spans="2:15" s="98" customFormat="1" ht="15" x14ac:dyDescent="0.2">
      <c r="B50" s="98" t="str">
        <f t="shared" si="2"/>
        <v>RPP</v>
      </c>
      <c r="C50" s="5">
        <v>10</v>
      </c>
      <c r="D50" s="241" t="str">
        <f t="shared" si="13"/>
        <v>Residential (Low) - RPP</v>
      </c>
      <c r="E50" s="241"/>
      <c r="F50" s="241"/>
      <c r="G50" s="100" t="str">
        <f t="shared" si="4"/>
        <v>kWh</v>
      </c>
      <c r="H50" s="101">
        <f t="shared" si="5"/>
        <v>4.4799999999999969</v>
      </c>
      <c r="I50" s="102">
        <f t="shared" si="6"/>
        <v>7.7563547216092668E-2</v>
      </c>
      <c r="J50" s="101">
        <f t="shared" si="7"/>
        <v>4.504869834940763</v>
      </c>
      <c r="K50" s="102">
        <f t="shared" si="8"/>
        <v>7.4383436756970109E-2</v>
      </c>
      <c r="L50" s="101">
        <f t="shared" si="9"/>
        <v>4.9787523349407508</v>
      </c>
      <c r="M50" s="102">
        <f t="shared" si="10"/>
        <v>7.2094347275555817E-2</v>
      </c>
      <c r="N50" s="101">
        <f t="shared" si="11"/>
        <v>4.4559833397719615</v>
      </c>
      <c r="O50" s="102">
        <f t="shared" si="12"/>
        <v>4.4237162449245228E-2</v>
      </c>
    </row>
    <row r="51" spans="2:15" s="98" customFormat="1" ht="15" x14ac:dyDescent="0.2">
      <c r="B51" s="98" t="str">
        <f t="shared" si="2"/>
        <v>RPP</v>
      </c>
      <c r="C51" s="5">
        <v>11</v>
      </c>
      <c r="D51" s="241" t="str">
        <f t="shared" si="13"/>
        <v>Residential (High) - RPP</v>
      </c>
      <c r="E51" s="241"/>
      <c r="F51" s="241"/>
      <c r="G51" s="100" t="str">
        <f t="shared" si="4"/>
        <v>kWh</v>
      </c>
      <c r="H51" s="101">
        <f t="shared" si="5"/>
        <v>4.4799999999999969</v>
      </c>
      <c r="I51" s="102">
        <f t="shared" si="6"/>
        <v>7.7563547216092668E-2</v>
      </c>
      <c r="J51" s="101">
        <f t="shared" si="7"/>
        <v>4.5947838535727499</v>
      </c>
      <c r="K51" s="102">
        <f t="shared" si="8"/>
        <v>6.6835303394527534E-2</v>
      </c>
      <c r="L51" s="101">
        <f t="shared" si="9"/>
        <v>6.7819338535727383</v>
      </c>
      <c r="M51" s="102">
        <f t="shared" si="10"/>
        <v>6.2818757158983704E-2</v>
      </c>
      <c r="N51" s="101">
        <f t="shared" si="11"/>
        <v>6.0698307989475779</v>
      </c>
      <c r="O51" s="102">
        <f t="shared" si="12"/>
        <v>2.2035702632534949E-2</v>
      </c>
    </row>
    <row r="52" spans="2:15" s="98" customFormat="1" ht="15" x14ac:dyDescent="0.2">
      <c r="B52" s="98" t="str">
        <f t="shared" si="2"/>
        <v>RPP</v>
      </c>
      <c r="C52" s="5">
        <v>12</v>
      </c>
      <c r="D52" s="241" t="str">
        <f t="shared" ref="D52:D60" si="14">IF(ISBLANK(D27), "", IF(D27 = "Add additional scenarios if required", "", IF(M27="YES", D27 &amp; " - " &amp; H27 &amp; " - Interval Customers", D27 &amp; " - " &amp;H27)))</f>
        <v>Seasonal Residential (Low) - RPP</v>
      </c>
      <c r="E52" s="241"/>
      <c r="F52" s="241"/>
      <c r="G52" s="100" t="str">
        <f t="shared" si="4"/>
        <v>kWh</v>
      </c>
      <c r="H52" s="101">
        <f t="shared" si="5"/>
        <v>10.429999999999993</v>
      </c>
      <c r="I52" s="102">
        <f t="shared" si="6"/>
        <v>9.6102305038608712E-2</v>
      </c>
      <c r="J52" s="101">
        <f t="shared" si="7"/>
        <v>10.462323700929744</v>
      </c>
      <c r="K52" s="102">
        <f t="shared" si="8"/>
        <v>9.3627130608196205E-2</v>
      </c>
      <c r="L52" s="101">
        <f t="shared" si="9"/>
        <v>11.009111200929738</v>
      </c>
      <c r="M52" s="102">
        <f t="shared" si="10"/>
        <v>9.0409794616782488E-2</v>
      </c>
      <c r="N52" s="101">
        <f t="shared" si="11"/>
        <v>9.8531545248321208</v>
      </c>
      <c r="O52" s="102">
        <f t="shared" si="12"/>
        <v>6.5303806902532555E-2</v>
      </c>
    </row>
    <row r="53" spans="2:15" s="98" customFormat="1" ht="15" x14ac:dyDescent="0.2">
      <c r="B53" s="98" t="str">
        <f t="shared" si="2"/>
        <v>RPP</v>
      </c>
      <c r="C53" s="5">
        <v>13</v>
      </c>
      <c r="D53" s="241" t="str">
        <f t="shared" si="14"/>
        <v>Seasonal Residential (High) - RPP</v>
      </c>
      <c r="E53" s="241"/>
      <c r="F53" s="241"/>
      <c r="G53" s="100" t="str">
        <f t="shared" si="4"/>
        <v>kWh</v>
      </c>
      <c r="H53" s="101">
        <f t="shared" si="5"/>
        <v>10.429999999999993</v>
      </c>
      <c r="I53" s="102">
        <f t="shared" si="6"/>
        <v>9.6102305038608712E-2</v>
      </c>
      <c r="J53" s="101">
        <f t="shared" si="7"/>
        <v>10.568530146841752</v>
      </c>
      <c r="K53" s="102">
        <f t="shared" si="8"/>
        <v>8.7958415023057596E-2</v>
      </c>
      <c r="L53" s="101">
        <f t="shared" si="9"/>
        <v>12.911905146841747</v>
      </c>
      <c r="M53" s="102">
        <f t="shared" si="10"/>
        <v>7.9158008821557754E-2</v>
      </c>
      <c r="N53" s="101">
        <f t="shared" si="11"/>
        <v>11.556155106423319</v>
      </c>
      <c r="O53" s="102">
        <f t="shared" si="12"/>
        <v>3.5577287039574836E-2</v>
      </c>
    </row>
    <row r="54" spans="2:15" s="98" customFormat="1" ht="15" x14ac:dyDescent="0.2">
      <c r="B54" s="98" t="str">
        <f t="shared" si="2"/>
        <v>RPP</v>
      </c>
      <c r="C54" s="5">
        <v>14</v>
      </c>
      <c r="D54" s="241" t="str">
        <f t="shared" si="14"/>
        <v>GS &lt; 50 (Low) - RPP</v>
      </c>
      <c r="E54" s="241"/>
      <c r="F54" s="241"/>
      <c r="G54" s="100" t="str">
        <f t="shared" si="4"/>
        <v>kWh</v>
      </c>
      <c r="H54" s="101">
        <f t="shared" si="5"/>
        <v>6.6099999999999852</v>
      </c>
      <c r="I54" s="102">
        <f t="shared" si="6"/>
        <v>8.6950241112216942E-2</v>
      </c>
      <c r="J54" s="101">
        <f t="shared" si="7"/>
        <v>6.6817159565876381</v>
      </c>
      <c r="K54" s="102">
        <f t="shared" si="8"/>
        <v>8.0082091648177992E-2</v>
      </c>
      <c r="L54" s="101">
        <f t="shared" si="9"/>
        <v>8.0356659565876214</v>
      </c>
      <c r="M54" s="102">
        <f t="shared" si="10"/>
        <v>7.4609641427462264E-2</v>
      </c>
      <c r="N54" s="101">
        <f t="shared" si="11"/>
        <v>7.1919210311458812</v>
      </c>
      <c r="O54" s="102">
        <f t="shared" si="12"/>
        <v>3.3344017826017397E-2</v>
      </c>
    </row>
    <row r="55" spans="2:15" s="98" customFormat="1" ht="15" x14ac:dyDescent="0.2">
      <c r="B55" s="98" t="str">
        <f t="shared" si="2"/>
        <v>RPP</v>
      </c>
      <c r="C55" s="5">
        <v>15</v>
      </c>
      <c r="D55" s="241" t="str">
        <f t="shared" si="14"/>
        <v>GS &lt; 50 (High) - RPP</v>
      </c>
      <c r="E55" s="241"/>
      <c r="F55" s="241"/>
      <c r="G55" s="100" t="str">
        <f t="shared" si="4"/>
        <v>kWh</v>
      </c>
      <c r="H55" s="101">
        <f t="shared" si="5"/>
        <v>21.009999999999962</v>
      </c>
      <c r="I55" s="102">
        <f t="shared" si="6"/>
        <v>8.6353424213674201E-2</v>
      </c>
      <c r="J55" s="101">
        <f t="shared" si="7"/>
        <v>21.368579782938241</v>
      </c>
      <c r="K55" s="102">
        <f t="shared" si="8"/>
        <v>7.667256595715588E-2</v>
      </c>
      <c r="L55" s="101">
        <f t="shared" si="9"/>
        <v>28.138329782938229</v>
      </c>
      <c r="M55" s="102">
        <f t="shared" si="10"/>
        <v>7.033986126800848E-2</v>
      </c>
      <c r="N55" s="101">
        <f t="shared" si="11"/>
        <v>25.183805155729715</v>
      </c>
      <c r="O55" s="102">
        <f t="shared" si="12"/>
        <v>2.6408973520791145E-2</v>
      </c>
    </row>
    <row r="56" spans="2:15" s="98" customFormat="1" ht="15" x14ac:dyDescent="0.2">
      <c r="B56" s="98">
        <f t="shared" si="2"/>
        <v>0</v>
      </c>
      <c r="C56" s="5">
        <v>16</v>
      </c>
      <c r="D56" s="241" t="str">
        <f t="shared" si="14"/>
        <v/>
      </c>
      <c r="E56" s="241"/>
      <c r="F56" s="241"/>
      <c r="G56" s="100" t="str">
        <f t="shared" si="4"/>
        <v/>
      </c>
      <c r="H56" s="101" t="str">
        <f t="shared" si="5"/>
        <v/>
      </c>
      <c r="I56" s="102" t="str">
        <f t="shared" si="6"/>
        <v/>
      </c>
      <c r="J56" s="101" t="str">
        <f t="shared" si="7"/>
        <v/>
      </c>
      <c r="K56" s="102" t="str">
        <f t="shared" si="8"/>
        <v/>
      </c>
      <c r="L56" s="101" t="str">
        <f t="shared" si="9"/>
        <v/>
      </c>
      <c r="M56" s="102" t="str">
        <f t="shared" si="10"/>
        <v/>
      </c>
      <c r="N56" s="101" t="str">
        <f t="shared" si="11"/>
        <v/>
      </c>
      <c r="O56" s="102" t="str">
        <f t="shared" si="12"/>
        <v/>
      </c>
    </row>
    <row r="57" spans="2:15" s="98" customFormat="1" ht="15" x14ac:dyDescent="0.2">
      <c r="B57" s="98">
        <f t="shared" si="2"/>
        <v>0</v>
      </c>
      <c r="C57" s="5">
        <v>17</v>
      </c>
      <c r="D57" s="241" t="str">
        <f t="shared" si="14"/>
        <v/>
      </c>
      <c r="E57" s="241"/>
      <c r="F57" s="241"/>
      <c r="G57" s="100" t="str">
        <f t="shared" si="4"/>
        <v/>
      </c>
      <c r="H57" s="101" t="str">
        <f t="shared" si="5"/>
        <v/>
      </c>
      <c r="I57" s="102" t="str">
        <f t="shared" si="6"/>
        <v/>
      </c>
      <c r="J57" s="101" t="str">
        <f t="shared" si="7"/>
        <v/>
      </c>
      <c r="K57" s="102" t="str">
        <f t="shared" si="8"/>
        <v/>
      </c>
      <c r="L57" s="101" t="str">
        <f t="shared" si="9"/>
        <v/>
      </c>
      <c r="M57" s="102" t="str">
        <f t="shared" si="10"/>
        <v/>
      </c>
      <c r="N57" s="101" t="str">
        <f t="shared" si="11"/>
        <v/>
      </c>
      <c r="O57" s="102" t="str">
        <f t="shared" si="12"/>
        <v/>
      </c>
    </row>
    <row r="58" spans="2:15" s="98" customFormat="1" ht="15" x14ac:dyDescent="0.2">
      <c r="B58" s="98">
        <f t="shared" si="2"/>
        <v>0</v>
      </c>
      <c r="C58" s="5">
        <v>18</v>
      </c>
      <c r="D58" s="241" t="str">
        <f t="shared" si="14"/>
        <v/>
      </c>
      <c r="E58" s="241"/>
      <c r="F58" s="241"/>
      <c r="G58" s="100" t="str">
        <f t="shared" si="4"/>
        <v/>
      </c>
      <c r="H58" s="101" t="str">
        <f t="shared" si="5"/>
        <v/>
      </c>
      <c r="I58" s="102" t="str">
        <f t="shared" si="6"/>
        <v/>
      </c>
      <c r="J58" s="101" t="str">
        <f t="shared" si="7"/>
        <v/>
      </c>
      <c r="K58" s="102" t="str">
        <f t="shared" si="8"/>
        <v/>
      </c>
      <c r="L58" s="101" t="str">
        <f t="shared" si="9"/>
        <v/>
      </c>
      <c r="M58" s="102" t="str">
        <f t="shared" si="10"/>
        <v/>
      </c>
      <c r="N58" s="101" t="str">
        <f t="shared" si="11"/>
        <v/>
      </c>
      <c r="O58" s="102" t="str">
        <f t="shared" si="12"/>
        <v/>
      </c>
    </row>
    <row r="59" spans="2:15" s="98" customFormat="1" ht="15" x14ac:dyDescent="0.2">
      <c r="B59" s="98">
        <f t="shared" si="2"/>
        <v>0</v>
      </c>
      <c r="C59" s="5">
        <v>19</v>
      </c>
      <c r="D59" s="241" t="str">
        <f t="shared" si="14"/>
        <v/>
      </c>
      <c r="E59" s="241"/>
      <c r="F59" s="241"/>
      <c r="G59" s="100" t="str">
        <f t="shared" si="4"/>
        <v/>
      </c>
      <c r="H59" s="101" t="str">
        <f t="shared" si="5"/>
        <v/>
      </c>
      <c r="I59" s="102" t="str">
        <f t="shared" si="6"/>
        <v/>
      </c>
      <c r="J59" s="101" t="str">
        <f t="shared" si="7"/>
        <v/>
      </c>
      <c r="K59" s="102" t="str">
        <f t="shared" si="8"/>
        <v/>
      </c>
      <c r="L59" s="101" t="str">
        <f t="shared" si="9"/>
        <v/>
      </c>
      <c r="M59" s="102" t="str">
        <f t="shared" si="10"/>
        <v/>
      </c>
      <c r="N59" s="101" t="str">
        <f t="shared" si="11"/>
        <v/>
      </c>
      <c r="O59" s="102" t="str">
        <f t="shared" si="12"/>
        <v/>
      </c>
    </row>
    <row r="60" spans="2:15" s="98" customFormat="1" ht="15" x14ac:dyDescent="0.2">
      <c r="B60" s="98">
        <f t="shared" si="2"/>
        <v>0</v>
      </c>
      <c r="C60" s="5">
        <v>20</v>
      </c>
      <c r="D60" s="241" t="str">
        <f t="shared" si="14"/>
        <v/>
      </c>
      <c r="E60" s="241"/>
      <c r="F60" s="241"/>
      <c r="G60" s="100" t="str">
        <f t="shared" si="4"/>
        <v/>
      </c>
      <c r="H60" s="101" t="str">
        <f t="shared" si="5"/>
        <v/>
      </c>
      <c r="I60" s="102" t="str">
        <f t="shared" si="6"/>
        <v/>
      </c>
      <c r="J60" s="101" t="str">
        <f t="shared" si="7"/>
        <v/>
      </c>
      <c r="K60" s="102" t="str">
        <f t="shared" si="8"/>
        <v/>
      </c>
      <c r="L60" s="101" t="str">
        <f t="shared" si="9"/>
        <v/>
      </c>
      <c r="M60" s="102" t="str">
        <f t="shared" si="10"/>
        <v/>
      </c>
      <c r="N60" s="101" t="str">
        <f t="shared" si="11"/>
        <v/>
      </c>
      <c r="O60" s="102" t="str">
        <f t="shared" si="12"/>
        <v/>
      </c>
    </row>
    <row r="61" spans="2:15" s="98" customFormat="1" x14ac:dyDescent="0.2">
      <c r="C61" s="5"/>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f>'VRZ BI (2030)'!I74</f>
        <v>55.75</v>
      </c>
      <c r="G74" s="115">
        <v>1</v>
      </c>
      <c r="H74" s="116">
        <f>G74*F74</f>
        <v>55.75</v>
      </c>
      <c r="I74" s="45">
        <v>60.23</v>
      </c>
      <c r="J74" s="117">
        <f>G74</f>
        <v>1</v>
      </c>
      <c r="K74" s="118">
        <f>J74*I74</f>
        <v>60.23</v>
      </c>
      <c r="L74" s="119">
        <f>K74-H74</f>
        <v>4.4799999999999969</v>
      </c>
      <c r="M74" s="120">
        <f>IF(ISERROR(L74/H74), "", L74/H74)</f>
        <v>8.0358744394618778E-2</v>
      </c>
    </row>
    <row r="75" spans="1:14" x14ac:dyDescent="0.2">
      <c r="A75" s="103" t="str">
        <f t="shared" ref="A75:A117" si="15">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t="13.15" hidden="1" customHeight="1" x14ac:dyDescent="0.2">
      <c r="A76" s="103" t="str">
        <f t="shared" si="15"/>
        <v>Residential</v>
      </c>
      <c r="D76" s="114" t="s">
        <v>51</v>
      </c>
      <c r="E76" s="25"/>
      <c r="F76" s="34"/>
      <c r="G76" s="115">
        <f>IF($E67&gt;0, $E67, $E66)</f>
        <v>750</v>
      </c>
      <c r="H76" s="116">
        <v>0</v>
      </c>
      <c r="I76" s="35"/>
      <c r="J76" s="117">
        <f>IF($E67&gt;0, $E67, $E66)</f>
        <v>750</v>
      </c>
      <c r="K76" s="118">
        <v>0</v>
      </c>
      <c r="L76" s="119"/>
      <c r="M76" s="120"/>
    </row>
    <row r="77" spans="1:14" ht="13.15" hidden="1" customHeight="1" x14ac:dyDescent="0.2">
      <c r="A77" s="103" t="str">
        <f t="shared" si="15"/>
        <v>Residential</v>
      </c>
      <c r="D77" s="114" t="s">
        <v>52</v>
      </c>
      <c r="E77" s="25"/>
      <c r="F77" s="34"/>
      <c r="G77" s="115">
        <f>IF($E67&gt;0, $E67, $E66)</f>
        <v>750</v>
      </c>
      <c r="H77" s="116">
        <v>0</v>
      </c>
      <c r="I77" s="35"/>
      <c r="J77" s="121">
        <f>IF($E67&gt;0, $E67, $E66)</f>
        <v>750</v>
      </c>
      <c r="K77" s="118">
        <v>0</v>
      </c>
      <c r="L77" s="119">
        <f t="shared" ref="L77:L95" si="16">K77-H77</f>
        <v>0</v>
      </c>
      <c r="M77" s="120" t="str">
        <f>IF(ISERROR(L77/H77), "", L77/H77)</f>
        <v/>
      </c>
    </row>
    <row r="78" spans="1:14" x14ac:dyDescent="0.2">
      <c r="A78" s="103" t="str">
        <f t="shared" si="15"/>
        <v>Residential</v>
      </c>
      <c r="D78" s="114" t="s">
        <v>53</v>
      </c>
      <c r="E78" s="25"/>
      <c r="F78" s="26">
        <f>'VRZ BI (2030)'!I78</f>
        <v>2.0090912328787764</v>
      </c>
      <c r="G78" s="115">
        <v>1</v>
      </c>
      <c r="H78" s="116">
        <f>G78*F78</f>
        <v>2.0090912328787764</v>
      </c>
      <c r="I78" s="45">
        <v>2.0090912328787764</v>
      </c>
      <c r="J78" s="117">
        <f>G78</f>
        <v>1</v>
      </c>
      <c r="K78" s="118">
        <f>J78*I78</f>
        <v>2.0090912328787764</v>
      </c>
      <c r="L78" s="119">
        <f t="shared" si="16"/>
        <v>0</v>
      </c>
      <c r="M78" s="120">
        <f>IF(ISERROR(L78/H78), "", L78/H78)</f>
        <v>0</v>
      </c>
    </row>
    <row r="79" spans="1:14" x14ac:dyDescent="0.2">
      <c r="A79" s="103" t="str">
        <f t="shared" si="15"/>
        <v>Residential</v>
      </c>
      <c r="D79" s="114" t="s">
        <v>54</v>
      </c>
      <c r="E79" s="25"/>
      <c r="F79" s="36">
        <f>'VRZ BI (2030)'!I79</f>
        <v>0</v>
      </c>
      <c r="G79" s="115">
        <f>IF($E67&gt;0, $E67, $E66)</f>
        <v>750</v>
      </c>
      <c r="H79" s="116">
        <f>G79*F79</f>
        <v>0</v>
      </c>
      <c r="I79" s="35">
        <v>0</v>
      </c>
      <c r="J79" s="117">
        <f>IF($E67&gt;0, $E67, $E66)</f>
        <v>750</v>
      </c>
      <c r="K79" s="118">
        <f>J79*I79</f>
        <v>0</v>
      </c>
      <c r="L79" s="119">
        <f t="shared" si="16"/>
        <v>0</v>
      </c>
      <c r="M79" s="120" t="str">
        <f>IF(ISERROR(L79/H79), "", L79/H79)</f>
        <v/>
      </c>
    </row>
    <row r="80" spans="1:14" ht="25.5" x14ac:dyDescent="0.2">
      <c r="A80" s="103" t="str">
        <f t="shared" si="15"/>
        <v>Residential</v>
      </c>
      <c r="B80" s="103" t="s">
        <v>55</v>
      </c>
      <c r="C80" s="24">
        <f>B16</f>
        <v>1</v>
      </c>
      <c r="D80" s="46" t="s">
        <v>56</v>
      </c>
      <c r="E80" s="47"/>
      <c r="F80" s="48"/>
      <c r="G80" s="49"/>
      <c r="H80" s="50">
        <f>SUM(H74:H79)</f>
        <v>57.759091232878774</v>
      </c>
      <c r="I80" s="51"/>
      <c r="J80" s="52"/>
      <c r="K80" s="50">
        <f>SUM(K74:K79)</f>
        <v>62.239091232878771</v>
      </c>
      <c r="L80" s="41">
        <f t="shared" si="16"/>
        <v>4.4799999999999969</v>
      </c>
      <c r="M80" s="42">
        <f>IF((H80)=0,"",(L80/H80))</f>
        <v>7.7563547216092668E-2</v>
      </c>
    </row>
    <row r="81" spans="1:15" x14ac:dyDescent="0.2">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5.5" x14ac:dyDescent="0.2">
      <c r="A82" s="103" t="str">
        <f t="shared" si="15"/>
        <v>Residential</v>
      </c>
      <c r="D82" s="123" t="s">
        <v>58</v>
      </c>
      <c r="E82" s="25"/>
      <c r="F82" s="36">
        <f>'VRZ BI (2030)'!I82</f>
        <v>0</v>
      </c>
      <c r="G82" s="55">
        <f>IF($E67&gt;0, $E67, $E66)</f>
        <v>750</v>
      </c>
      <c r="H82" s="116">
        <f t="shared" si="17"/>
        <v>0</v>
      </c>
      <c r="I82" s="35">
        <v>0</v>
      </c>
      <c r="J82" s="56">
        <f>IF($E67&gt;0, $E67, $E66)</f>
        <v>750</v>
      </c>
      <c r="K82" s="118">
        <f t="shared" si="18"/>
        <v>0</v>
      </c>
      <c r="L82" s="119">
        <f t="shared" si="16"/>
        <v>0</v>
      </c>
      <c r="M82" s="120" t="str">
        <f t="shared" si="19"/>
        <v/>
      </c>
    </row>
    <row r="83" spans="1:15" x14ac:dyDescent="0.2">
      <c r="A83" s="103" t="str">
        <f t="shared" si="15"/>
        <v>Residential</v>
      </c>
      <c r="D83" s="123" t="s">
        <v>59</v>
      </c>
      <c r="E83" s="25"/>
      <c r="F83" s="36">
        <f>'VRZ BI (2030)'!I83</f>
        <v>0</v>
      </c>
      <c r="G83" s="55">
        <f>IF($E67&gt;0, $E67, $E66)</f>
        <v>750</v>
      </c>
      <c r="H83" s="116">
        <f t="shared" si="17"/>
        <v>0</v>
      </c>
      <c r="I83" s="35">
        <v>0</v>
      </c>
      <c r="J83" s="56">
        <f>IF($E67&gt;0, $E67, $E66)</f>
        <v>750</v>
      </c>
      <c r="K83" s="118">
        <f t="shared" si="18"/>
        <v>0</v>
      </c>
      <c r="L83" s="119">
        <f t="shared" si="16"/>
        <v>0</v>
      </c>
      <c r="M83" s="120" t="str">
        <f t="shared" si="19"/>
        <v/>
      </c>
    </row>
    <row r="84" spans="1:15" x14ac:dyDescent="0.2">
      <c r="A84" s="103" t="str">
        <f t="shared" si="15"/>
        <v>Residential</v>
      </c>
      <c r="D84" s="123" t="s">
        <v>60</v>
      </c>
      <c r="E84" s="25"/>
      <c r="F84" s="36">
        <f>'VRZ BI (2030)'!I84</f>
        <v>0</v>
      </c>
      <c r="G84" s="55">
        <f>E66</f>
        <v>750</v>
      </c>
      <c r="H84" s="116">
        <f t="shared" si="17"/>
        <v>0</v>
      </c>
      <c r="I84" s="35">
        <v>0</v>
      </c>
      <c r="J84" s="56">
        <f>E66</f>
        <v>750</v>
      </c>
      <c r="K84" s="118">
        <f t="shared" si="18"/>
        <v>0</v>
      </c>
      <c r="L84" s="119">
        <f t="shared" si="16"/>
        <v>0</v>
      </c>
      <c r="M84" s="120" t="str">
        <f t="shared" si="19"/>
        <v/>
      </c>
    </row>
    <row r="85" spans="1:15" x14ac:dyDescent="0.2">
      <c r="A85" s="103" t="str">
        <f t="shared" si="15"/>
        <v>Residential</v>
      </c>
      <c r="D85" s="114" t="s">
        <v>61</v>
      </c>
      <c r="E85" s="25"/>
      <c r="F85" s="36">
        <f>'VRZ BI (2030)'!I85</f>
        <v>1.6739183936243331E-3</v>
      </c>
      <c r="G85" s="55">
        <f>IF($E67&gt;0, $E67, $E66)</f>
        <v>750</v>
      </c>
      <c r="H85" s="116">
        <f t="shared" si="17"/>
        <v>1.25543879521825</v>
      </c>
      <c r="I85" s="35">
        <v>1.7504409626728226E-3</v>
      </c>
      <c r="J85" s="56">
        <f>IF($E67&gt;0, $E67, $E66)</f>
        <v>750</v>
      </c>
      <c r="K85" s="118">
        <f t="shared" si="18"/>
        <v>1.3128307220046169</v>
      </c>
      <c r="L85" s="119">
        <f t="shared" si="16"/>
        <v>5.7391926786366954E-2</v>
      </c>
      <c r="M85" s="120">
        <f t="shared" si="19"/>
        <v>4.5714635396773555E-2</v>
      </c>
      <c r="O85" s="160"/>
    </row>
    <row r="86" spans="1:15" ht="25.5" x14ac:dyDescent="0.2">
      <c r="A86" s="103" t="str">
        <f t="shared" si="15"/>
        <v>Residential</v>
      </c>
      <c r="D86" s="123" t="s">
        <v>62</v>
      </c>
      <c r="E86" s="25"/>
      <c r="F86" s="26">
        <f>'VRZ BI (2030)'!I86</f>
        <v>0.42</v>
      </c>
      <c r="G86" s="115">
        <v>1</v>
      </c>
      <c r="H86" s="116">
        <f t="shared" si="17"/>
        <v>0.42</v>
      </c>
      <c r="I86" s="45">
        <v>0.42</v>
      </c>
      <c r="J86" s="121">
        <v>1</v>
      </c>
      <c r="K86" s="118">
        <f t="shared" si="18"/>
        <v>0.42</v>
      </c>
      <c r="L86" s="119">
        <f t="shared" si="16"/>
        <v>0</v>
      </c>
      <c r="M86" s="120">
        <f t="shared" si="19"/>
        <v>0</v>
      </c>
    </row>
    <row r="87" spans="1:15" x14ac:dyDescent="0.2">
      <c r="A87" s="103" t="str">
        <f t="shared" si="15"/>
        <v>Residential</v>
      </c>
      <c r="D87" s="114" t="s">
        <v>63</v>
      </c>
      <c r="E87" s="25"/>
      <c r="F87" s="26">
        <f>'VRZ BI (2030)'!I87</f>
        <v>0.11976777650932291</v>
      </c>
      <c r="G87" s="115">
        <v>1</v>
      </c>
      <c r="H87" s="116">
        <f t="shared" si="17"/>
        <v>0.11976777650932291</v>
      </c>
      <c r="I87" s="45">
        <v>0.11976777650932291</v>
      </c>
      <c r="J87" s="121">
        <v>1</v>
      </c>
      <c r="K87" s="118">
        <f t="shared" si="18"/>
        <v>0.11976777650932291</v>
      </c>
      <c r="L87" s="119">
        <f t="shared" si="16"/>
        <v>0</v>
      </c>
      <c r="M87" s="120">
        <f t="shared" si="19"/>
        <v>0</v>
      </c>
    </row>
    <row r="88" spans="1:15" x14ac:dyDescent="0.2">
      <c r="A88" s="103" t="str">
        <f t="shared" si="15"/>
        <v>Residential</v>
      </c>
      <c r="D88" s="114" t="s">
        <v>64</v>
      </c>
      <c r="E88" s="25"/>
      <c r="F88" s="36">
        <f>'VRZ BI (2030)'!I88</f>
        <v>0</v>
      </c>
      <c r="G88" s="55">
        <f>IF($E67&gt;0, $E67, $E66)</f>
        <v>750</v>
      </c>
      <c r="H88" s="116">
        <f t="shared" si="17"/>
        <v>0</v>
      </c>
      <c r="I88" s="35">
        <v>0</v>
      </c>
      <c r="J88" s="56">
        <f>IF($E67&gt;0, $E67, $E66)</f>
        <v>750</v>
      </c>
      <c r="K88" s="118">
        <f t="shared" si="18"/>
        <v>0</v>
      </c>
      <c r="L88" s="119">
        <f t="shared" si="16"/>
        <v>0</v>
      </c>
      <c r="M88" s="120" t="str">
        <f t="shared" si="19"/>
        <v/>
      </c>
    </row>
    <row r="89" spans="1:15" ht="25.5" x14ac:dyDescent="0.2">
      <c r="A89" s="103" t="str">
        <f t="shared" si="15"/>
        <v>Residential</v>
      </c>
      <c r="B89" s="103" t="s">
        <v>65</v>
      </c>
      <c r="C89" s="24">
        <f>B16</f>
        <v>1</v>
      </c>
      <c r="D89" s="46" t="s">
        <v>66</v>
      </c>
      <c r="E89" s="47"/>
      <c r="F89" s="48"/>
      <c r="G89" s="49"/>
      <c r="H89" s="50">
        <f>SUM(H80:H88)</f>
        <v>63.523357804606356</v>
      </c>
      <c r="I89" s="51"/>
      <c r="J89" s="52"/>
      <c r="K89" s="50">
        <f>SUM(K80:K88)</f>
        <v>68.060749731392733</v>
      </c>
      <c r="L89" s="41">
        <f t="shared" si="16"/>
        <v>4.5373919267863769</v>
      </c>
      <c r="M89" s="42">
        <f>IF((H89)=0,"",(L89/H89))</f>
        <v>7.1428716673685513E-2</v>
      </c>
    </row>
    <row r="90" spans="1:15" x14ac:dyDescent="0.2">
      <c r="A90" s="103" t="str">
        <f t="shared" si="15"/>
        <v>Residential</v>
      </c>
      <c r="D90" s="126" t="s">
        <v>67</v>
      </c>
      <c r="E90" s="25"/>
      <c r="F90" s="36">
        <f>'VRZ BI (2030)'!I90</f>
        <v>1.46E-2</v>
      </c>
      <c r="G90" s="43">
        <f>IF($E67&gt;0, $E67, $E66*$E68)</f>
        <v>781.12500000000011</v>
      </c>
      <c r="H90" s="116">
        <f>G90*F90</f>
        <v>11.404425000000002</v>
      </c>
      <c r="I90" s="35">
        <v>1.54E-2</v>
      </c>
      <c r="J90" s="44">
        <f>IF($E67&gt;0, $E67, $E66*$E69)</f>
        <v>781.12500000000011</v>
      </c>
      <c r="K90" s="118">
        <f>J90*I90</f>
        <v>12.029325000000002</v>
      </c>
      <c r="L90" s="119">
        <f t="shared" si="16"/>
        <v>0.62490000000000023</v>
      </c>
      <c r="M90" s="120">
        <f>IF(ISERROR(L90/H90), "", L90/H90)</f>
        <v>5.4794520547945216E-2</v>
      </c>
      <c r="N90" s="127" t="str">
        <f>IF(ISERROR(ABS(M90)), "", IF(ABS(M90)&gt;=4%, "In the manager's summary, discuss the reasoning for the change in RTSR rates", ""))</f>
        <v>In the manager's summary, discuss the reasoning for the change in RTSR rates</v>
      </c>
      <c r="O90" s="160"/>
    </row>
    <row r="91" spans="1:15" ht="25.5" x14ac:dyDescent="0.2">
      <c r="A91" s="103" t="str">
        <f t="shared" si="15"/>
        <v>Residential</v>
      </c>
      <c r="D91" s="128" t="s">
        <v>68</v>
      </c>
      <c r="E91" s="25"/>
      <c r="F91" s="36">
        <f>'VRZ BI (2030)'!I91</f>
        <v>1.0500000000000001E-2</v>
      </c>
      <c r="G91" s="43">
        <f>IF($E67&gt;0, $E67, $E66*$E68)</f>
        <v>781.12500000000011</v>
      </c>
      <c r="H91" s="116">
        <f>G91*F91</f>
        <v>8.2018125000000008</v>
      </c>
      <c r="I91" s="35">
        <v>1.11E-2</v>
      </c>
      <c r="J91" s="44">
        <f>IF($E67&gt;0, $E67, $E66*$E69)</f>
        <v>781.12500000000011</v>
      </c>
      <c r="K91" s="118">
        <f>J91*I91</f>
        <v>8.6704875000000019</v>
      </c>
      <c r="L91" s="119">
        <f t="shared" si="16"/>
        <v>0.46867500000000106</v>
      </c>
      <c r="M91" s="120">
        <f>IF(ISERROR(L91/H91), "", L91/H91)</f>
        <v>5.7142857142857266E-2</v>
      </c>
      <c r="N91" s="127" t="str">
        <f>IF(ISERROR(ABS(M91)), "", IF(ABS(M91)&gt;=4%, "In the manager's summary, discuss the reasoning for the change in RTSR rates", ""))</f>
        <v>In the manager's summary, discuss the reasoning for the change in RTSR rates</v>
      </c>
      <c r="O91" s="160"/>
    </row>
    <row r="92" spans="1:15" ht="25.5" x14ac:dyDescent="0.2">
      <c r="A92" s="103" t="str">
        <f t="shared" si="15"/>
        <v>Residential</v>
      </c>
      <c r="B92" s="103" t="s">
        <v>69</v>
      </c>
      <c r="C92" s="24">
        <f>B16</f>
        <v>1</v>
      </c>
      <c r="D92" s="46" t="s">
        <v>70</v>
      </c>
      <c r="E92" s="47"/>
      <c r="F92" s="48"/>
      <c r="G92" s="49"/>
      <c r="H92" s="50">
        <f>SUM(H89:H91)</f>
        <v>83.129595304606354</v>
      </c>
      <c r="I92" s="51"/>
      <c r="J92" s="52"/>
      <c r="K92" s="50">
        <f>SUM(K89:K91)</f>
        <v>88.76056223139274</v>
      </c>
      <c r="L92" s="41">
        <f t="shared" si="16"/>
        <v>5.6309669267863853</v>
      </c>
      <c r="M92" s="42">
        <f>IF((H92)=0,"",(L92/H92))</f>
        <v>6.7737210871208986E-2</v>
      </c>
    </row>
    <row r="93" spans="1:15" ht="25.5" x14ac:dyDescent="0.2">
      <c r="A93" s="103" t="str">
        <f t="shared" si="15"/>
        <v>Residential</v>
      </c>
      <c r="D93" s="129" t="s">
        <v>71</v>
      </c>
      <c r="E93" s="25"/>
      <c r="F93" s="34">
        <v>4.7000000000000002E-3</v>
      </c>
      <c r="G93" s="43">
        <f>E66*E68</f>
        <v>781.12500000000011</v>
      </c>
      <c r="H93" s="53">
        <f>G93*F93</f>
        <v>3.6712875000000005</v>
      </c>
      <c r="I93" s="35">
        <v>4.7000000000000002E-3</v>
      </c>
      <c r="J93" s="44">
        <f>E66*E69</f>
        <v>781.12500000000011</v>
      </c>
      <c r="K93" s="31">
        <f>J93*I93</f>
        <v>3.6712875000000005</v>
      </c>
      <c r="L93" s="119">
        <f t="shared" si="16"/>
        <v>0</v>
      </c>
      <c r="M93" s="120">
        <f>IF(ISERROR(L93/H93), "", L93/H93)</f>
        <v>0</v>
      </c>
    </row>
    <row r="94" spans="1:15" ht="25.5" x14ac:dyDescent="0.2">
      <c r="A94" s="103" t="str">
        <f t="shared" si="15"/>
        <v>Residential</v>
      </c>
      <c r="D94" s="129" t="s">
        <v>72</v>
      </c>
      <c r="E94" s="25"/>
      <c r="F94" s="34">
        <v>5.9999999999999995E-4</v>
      </c>
      <c r="G94" s="43">
        <f>E66*E68</f>
        <v>781.12500000000011</v>
      </c>
      <c r="H94" s="53">
        <f>G94*F94</f>
        <v>0.46867500000000001</v>
      </c>
      <c r="I94" s="35">
        <v>5.9999999999999995E-4</v>
      </c>
      <c r="J94" s="44">
        <f>E66*E69</f>
        <v>781.12500000000011</v>
      </c>
      <c r="K94" s="31">
        <f>J94*I94</f>
        <v>0.46867500000000001</v>
      </c>
      <c r="L94" s="119">
        <f t="shared" si="16"/>
        <v>0</v>
      </c>
      <c r="M94" s="120">
        <f>IF(ISERROR(L94/H94), "", L94/H94)</f>
        <v>0</v>
      </c>
    </row>
    <row r="95" spans="1:15" x14ac:dyDescent="0.2">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5" hidden="1" customHeight="1" x14ac:dyDescent="0.2">
      <c r="A96" s="103" t="str">
        <f t="shared" si="15"/>
        <v>Residential</v>
      </c>
      <c r="D96" s="129" t="s">
        <v>74</v>
      </c>
      <c r="E96" s="25"/>
      <c r="F96" s="34"/>
      <c r="G96" s="55"/>
      <c r="H96" s="130"/>
      <c r="I96" s="35"/>
      <c r="J96" s="56"/>
      <c r="K96" s="118"/>
      <c r="L96" s="119"/>
      <c r="M96" s="120"/>
    </row>
    <row r="97" spans="1:13" x14ac:dyDescent="0.2">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9" hidden="1" customHeight="1" thickBot="1" x14ac:dyDescent="0.25">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9" hidden="1" customHeight="1" thickBot="1" x14ac:dyDescent="0.25">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15"/>
        <v>Residential</v>
      </c>
      <c r="D102" s="58"/>
      <c r="E102" s="59"/>
      <c r="F102" s="60"/>
      <c r="G102" s="61"/>
      <c r="H102" s="62"/>
      <c r="I102" s="60"/>
      <c r="J102" s="63"/>
      <c r="K102" s="62"/>
      <c r="L102" s="64"/>
      <c r="M102" s="65"/>
    </row>
    <row r="103" spans="1:13" x14ac:dyDescent="0.2">
      <c r="A103" s="103" t="str">
        <f t="shared" si="15"/>
        <v>Residential</v>
      </c>
      <c r="B103" s="103" t="s">
        <v>12</v>
      </c>
      <c r="D103" s="135" t="s">
        <v>81</v>
      </c>
      <c r="E103" s="25"/>
      <c r="F103" s="136"/>
      <c r="G103" s="137"/>
      <c r="H103" s="138">
        <f>SUM(H93:H99,H92)</f>
        <v>183.15955780460638</v>
      </c>
      <c r="I103" s="139"/>
      <c r="J103" s="139"/>
      <c r="K103" s="138">
        <f>SUM(K93:K99,K92)</f>
        <v>188.79052473139274</v>
      </c>
      <c r="L103" s="140">
        <f>K103-H103</f>
        <v>5.6309669267863569</v>
      </c>
      <c r="M103" s="141">
        <f>IF((H103)=0,"",(L103/H103))</f>
        <v>3.0743505795058981E-2</v>
      </c>
    </row>
    <row r="104" spans="1:13" x14ac:dyDescent="0.2">
      <c r="A104" s="103" t="str">
        <f t="shared" si="15"/>
        <v>Residential</v>
      </c>
      <c r="B104" s="103" t="s">
        <v>12</v>
      </c>
      <c r="D104" s="142" t="s">
        <v>82</v>
      </c>
      <c r="E104" s="25"/>
      <c r="F104" s="136">
        <v>0.13</v>
      </c>
      <c r="G104" s="143"/>
      <c r="H104" s="144">
        <f>H103*F104</f>
        <v>23.810742514598829</v>
      </c>
      <c r="I104" s="145">
        <v>0.13</v>
      </c>
      <c r="J104" s="115"/>
      <c r="K104" s="144">
        <f>K103*I104</f>
        <v>24.542768215081058</v>
      </c>
      <c r="L104" s="119">
        <f>K104-H104</f>
        <v>0.73202570048222881</v>
      </c>
      <c r="M104" s="146">
        <f>IF((H104)=0,"",(L104/H104))</f>
        <v>3.0743505795059085E-2</v>
      </c>
    </row>
    <row r="105" spans="1:13" ht="15" x14ac:dyDescent="0.25">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-43.042496084082494</v>
      </c>
      <c r="I105" s="148">
        <f>OER</f>
        <v>0.23499999999999999</v>
      </c>
      <c r="J105" s="115"/>
      <c r="K105" s="144">
        <f>IF(OR(ISNUMBER(SEARCH("[DGEN]", E64))=TRUE, ISNUMBER(SEARCH("STREET LIGHT", E64))=TRUE), 0, IF(AND(E66=0, E67=0),0, IF(AND(E67=0, E66*12&gt;250000), 0, IF(AND(E66=0, E67&gt;=50), 0, IF(E66*12&lt;=250000, I105*K103*-1, IF(E67&lt;50, I105*K103*-1, 0))))))</f>
        <v>-44.365773311877291</v>
      </c>
      <c r="L105" s="119">
        <f>K105-H105</f>
        <v>-1.3232772277947973</v>
      </c>
      <c r="M105" s="146"/>
    </row>
    <row r="106" spans="1:13" ht="13.5" thickBot="1" x14ac:dyDescent="0.25">
      <c r="A106" s="103" t="str">
        <f t="shared" si="15"/>
        <v>Residential</v>
      </c>
      <c r="B106" s="103" t="s">
        <v>84</v>
      </c>
      <c r="C106" s="24">
        <f>B16</f>
        <v>1</v>
      </c>
      <c r="D106" s="226" t="s">
        <v>85</v>
      </c>
      <c r="E106" s="226"/>
      <c r="F106" s="77"/>
      <c r="G106" s="78"/>
      <c r="H106" s="79">
        <f>H103+H104+H105</f>
        <v>163.92780423512269</v>
      </c>
      <c r="I106" s="80"/>
      <c r="J106" s="80"/>
      <c r="K106" s="81">
        <f>K103+K104+K105</f>
        <v>168.9675196345965</v>
      </c>
      <c r="L106" s="82">
        <f>K106-H106</f>
        <v>5.0397153994738062</v>
      </c>
      <c r="M106" s="83">
        <f>IF((H106)=0,"",(L106/H106))</f>
        <v>3.0743505795059089E-2</v>
      </c>
    </row>
    <row r="107" spans="1:13" ht="13.5" thickBot="1" x14ac:dyDescent="0.25">
      <c r="A107" s="103" t="str">
        <f t="shared" si="15"/>
        <v>Residential</v>
      </c>
      <c r="B107" s="103" t="s">
        <v>12</v>
      </c>
      <c r="D107" s="58"/>
      <c r="E107" s="59"/>
      <c r="F107" s="60"/>
      <c r="G107" s="61"/>
      <c r="H107" s="62"/>
      <c r="I107" s="60"/>
      <c r="J107" s="63"/>
      <c r="K107" s="62"/>
      <c r="L107" s="64"/>
      <c r="M107" s="65"/>
    </row>
    <row r="108" spans="1:13" hidden="1" x14ac:dyDescent="0.2">
      <c r="A108" s="103" t="str">
        <f t="shared" si="15"/>
        <v>Residential</v>
      </c>
      <c r="B108" s="103" t="s">
        <v>78</v>
      </c>
      <c r="D108" s="135" t="s">
        <v>86</v>
      </c>
      <c r="E108" s="25"/>
      <c r="F108" s="136"/>
      <c r="G108" s="137"/>
      <c r="H108" s="138">
        <f>SUM(H100,H93:H96,H92)</f>
        <v>205.26955780460636</v>
      </c>
      <c r="I108" s="139"/>
      <c r="J108" s="139"/>
      <c r="K108" s="138">
        <f>SUM(K100,K93:K96,K92)</f>
        <v>210.90052473139275</v>
      </c>
      <c r="L108" s="140">
        <f>K108-H108</f>
        <v>5.6309669267863853</v>
      </c>
      <c r="M108" s="141">
        <f>IF((H108)=0,"",(L108/H108))</f>
        <v>2.7432060491631376E-2</v>
      </c>
    </row>
    <row r="109" spans="1:13" hidden="1" x14ac:dyDescent="0.2">
      <c r="A109" s="103" t="str">
        <f t="shared" si="15"/>
        <v>Residential</v>
      </c>
      <c r="B109" s="103" t="s">
        <v>78</v>
      </c>
      <c r="D109" s="142" t="s">
        <v>82</v>
      </c>
      <c r="E109" s="25"/>
      <c r="F109" s="136">
        <v>0.13</v>
      </c>
      <c r="G109" s="137"/>
      <c r="H109" s="144">
        <f>H108*F109</f>
        <v>26.685042514598827</v>
      </c>
      <c r="I109" s="136">
        <v>0.13</v>
      </c>
      <c r="J109" s="145"/>
      <c r="K109" s="144">
        <f>K108*I109</f>
        <v>27.417068215081059</v>
      </c>
      <c r="L109" s="119">
        <f>K109-H109</f>
        <v>0.73202570048223237</v>
      </c>
      <c r="M109" s="146">
        <f>IF((H109)=0,"",(L109/H109))</f>
        <v>2.7432060491631462E-2</v>
      </c>
    </row>
    <row r="110" spans="1:13" ht="15" hidden="1" x14ac:dyDescent="0.25">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-48.238346084082494</v>
      </c>
      <c r="I110" s="148">
        <f>OER</f>
        <v>0.23499999999999999</v>
      </c>
      <c r="J110" s="145"/>
      <c r="K110" s="144">
        <f>IF(OR(ISNUMBER(SEARCH("[DGEN]", E64))=TRUE, ISNUMBER(SEARCH("STREET LIGHT", E64))=TRUE), 0, IF(AND(E66=0, E67=0),0, IF(AND(E67=0, E66*12&gt;250000), 0, IF(AND(E66=0, E67&gt;=50), 0, IF(E66*12&lt;=250000, I110*K108*-1, IF(E67&lt;50, I110*K108*-1, 0))))))</f>
        <v>-49.561623311877291</v>
      </c>
      <c r="L110" s="119"/>
      <c r="M110" s="146"/>
    </row>
    <row r="111" spans="1:13" hidden="1" x14ac:dyDescent="0.2">
      <c r="A111" s="103" t="str">
        <f t="shared" si="15"/>
        <v>Residential</v>
      </c>
      <c r="B111" s="103" t="s">
        <v>87</v>
      </c>
      <c r="D111" s="234" t="s">
        <v>86</v>
      </c>
      <c r="E111" s="234"/>
      <c r="F111" s="149"/>
      <c r="G111" s="143"/>
      <c r="H111" s="138">
        <f>SUM(H108,H109)</f>
        <v>231.95460031920518</v>
      </c>
      <c r="I111" s="150"/>
      <c r="J111" s="150"/>
      <c r="K111" s="138">
        <f>SUM(K108,K109)</f>
        <v>238.31759294647381</v>
      </c>
      <c r="L111" s="140">
        <f>K111-H111</f>
        <v>6.3629926272686248</v>
      </c>
      <c r="M111" s="141">
        <f>IF((H111)=0,"",(L111/H111))</f>
        <v>2.7432060491631417E-2</v>
      </c>
    </row>
    <row r="112" spans="1:13" ht="13.5" hidden="1" thickBot="1" x14ac:dyDescent="0.25">
      <c r="A112" s="103" t="str">
        <f t="shared" si="15"/>
        <v>Residential</v>
      </c>
      <c r="B112" s="103" t="s">
        <v>78</v>
      </c>
      <c r="D112" s="131"/>
      <c r="E112" s="132"/>
      <c r="F112" s="151"/>
      <c r="G112" s="152"/>
      <c r="H112" s="153"/>
      <c r="I112" s="151"/>
      <c r="J112" s="133"/>
      <c r="K112" s="153"/>
      <c r="L112" s="154"/>
      <c r="M112" s="134"/>
    </row>
    <row r="113" spans="1:14" hidden="1" x14ac:dyDescent="0.2">
      <c r="A113" s="103" t="str">
        <f t="shared" si="15"/>
        <v>Residential</v>
      </c>
      <c r="B113" s="103" t="s">
        <v>17</v>
      </c>
      <c r="D113" s="135" t="s">
        <v>88</v>
      </c>
      <c r="E113" s="25"/>
      <c r="F113" s="136"/>
      <c r="G113" s="137"/>
      <c r="H113" s="138">
        <f>SUM(H101,H93:H96,H92)</f>
        <v>172.32955780460637</v>
      </c>
      <c r="I113" s="139"/>
      <c r="J113" s="139"/>
      <c r="K113" s="138">
        <f>SUM(K101,K93:K96,K92)</f>
        <v>177.96052473139275</v>
      </c>
      <c r="L113" s="140">
        <f>K113-H113</f>
        <v>5.6309669267863853</v>
      </c>
      <c r="M113" s="141">
        <f>IF((H113)=0,"",(L113/H113))</f>
        <v>3.2675572307630386E-2</v>
      </c>
    </row>
    <row r="114" spans="1:14" hidden="1" x14ac:dyDescent="0.2">
      <c r="A114" s="103" t="str">
        <f t="shared" si="15"/>
        <v>Residential</v>
      </c>
      <c r="B114" s="103" t="s">
        <v>17</v>
      </c>
      <c r="D114" s="142" t="s">
        <v>82</v>
      </c>
      <c r="E114" s="25"/>
      <c r="F114" s="136">
        <v>0.13</v>
      </c>
      <c r="G114" s="137"/>
      <c r="H114" s="144">
        <f>H113*F114</f>
        <v>22.402842514598827</v>
      </c>
      <c r="I114" s="136">
        <v>0.13</v>
      </c>
      <c r="J114" s="145"/>
      <c r="K114" s="144">
        <f>K113*I114</f>
        <v>23.13486821508106</v>
      </c>
      <c r="L114" s="119">
        <f>K114-H114</f>
        <v>0.73202570048223237</v>
      </c>
      <c r="M114" s="146">
        <f>IF((H114)=0,"",(L114/H114))</f>
        <v>3.2675572307630484E-2</v>
      </c>
    </row>
    <row r="115" spans="1:14" ht="15" hidden="1" x14ac:dyDescent="0.25">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-40.49744608408249</v>
      </c>
      <c r="I115" s="148">
        <f>OER</f>
        <v>0.23499999999999999</v>
      </c>
      <c r="J115" s="145"/>
      <c r="K115" s="144">
        <f>IF(OR(ISNUMBER(SEARCH("[DGEN]", E64))=TRUE, ISNUMBER(SEARCH("STREET LIGHT", E64))=TRUE), 0, IF(AND(E66=0, E67=0),0, IF(AND(E67=0, E66*12&gt;250000), 0, IF(AND(E66=0, E67&gt;=50), 0, IF(E66*12&lt;=250000, I115*K113*-1, IF(E67&lt;50, I115*K113*-1, 0))))))</f>
        <v>-41.820723311877295</v>
      </c>
      <c r="L115" s="119"/>
      <c r="M115" s="146"/>
    </row>
    <row r="116" spans="1:14" hidden="1" x14ac:dyDescent="0.2">
      <c r="A116" s="103" t="str">
        <f t="shared" si="15"/>
        <v>Residential</v>
      </c>
      <c r="B116" s="103" t="s">
        <v>89</v>
      </c>
      <c r="D116" s="234" t="s">
        <v>88</v>
      </c>
      <c r="E116" s="234"/>
      <c r="F116" s="149"/>
      <c r="G116" s="143"/>
      <c r="H116" s="138">
        <f>SUM(H113,H114)</f>
        <v>194.7324003192052</v>
      </c>
      <c r="I116" s="150"/>
      <c r="J116" s="150"/>
      <c r="K116" s="138">
        <f>SUM(K113,K114)</f>
        <v>201.09539294647382</v>
      </c>
      <c r="L116" s="140">
        <f>K116-H116</f>
        <v>6.3629926272686248</v>
      </c>
      <c r="M116" s="141">
        <f>IF((H116)=0,"",(L116/H116))</f>
        <v>3.2675572307630435E-2</v>
      </c>
    </row>
    <row r="117" spans="1:14" ht="13.5" hidden="1" thickBot="1" x14ac:dyDescent="0.25">
      <c r="A117" s="103" t="str">
        <f t="shared" si="15"/>
        <v>Residential</v>
      </c>
      <c r="B117" s="103" t="s">
        <v>17</v>
      </c>
      <c r="D117" s="131"/>
      <c r="E117" s="132"/>
      <c r="F117" s="155"/>
      <c r="G117" s="152"/>
      <c r="H117" s="156"/>
      <c r="I117" s="155"/>
      <c r="J117" s="133"/>
      <c r="K117" s="156"/>
      <c r="L117" s="154"/>
      <c r="M117" s="157"/>
    </row>
    <row r="120" spans="1:14" x14ac:dyDescent="0.2">
      <c r="C120" s="103"/>
      <c r="D120" s="104" t="s">
        <v>34</v>
      </c>
      <c r="E120" s="229" t="str">
        <f>D17</f>
        <v>Seasonal Residential</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680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5" x14ac:dyDescent="0.2">
      <c r="C129" s="103"/>
      <c r="E129" s="221"/>
      <c r="F129" s="112" t="s">
        <v>48</v>
      </c>
      <c r="G129" s="112"/>
      <c r="H129" s="113" t="s">
        <v>48</v>
      </c>
      <c r="I129" s="112" t="s">
        <v>48</v>
      </c>
      <c r="J129" s="113"/>
      <c r="K129" s="113" t="s">
        <v>48</v>
      </c>
      <c r="L129" s="223"/>
      <c r="M129" s="225"/>
    </row>
    <row r="130" spans="1:15" x14ac:dyDescent="0.2">
      <c r="A130" s="103" t="str">
        <f>$E120</f>
        <v>Seasonal Residential</v>
      </c>
      <c r="D130" s="114" t="s">
        <v>49</v>
      </c>
      <c r="E130" s="25"/>
      <c r="F130" s="26">
        <f>'VRZ BI (2030)'!I130</f>
        <v>105.31</v>
      </c>
      <c r="G130" s="115">
        <v>1</v>
      </c>
      <c r="H130" s="116">
        <f>G130*F130</f>
        <v>105.31</v>
      </c>
      <c r="I130" s="45">
        <v>115.74</v>
      </c>
      <c r="J130" s="117">
        <f>G130</f>
        <v>1</v>
      </c>
      <c r="K130" s="118">
        <f>J130*I130</f>
        <v>115.74</v>
      </c>
      <c r="L130" s="119">
        <f>K130-H130</f>
        <v>10.429999999999993</v>
      </c>
      <c r="M130" s="120">
        <f>IF(ISERROR(L130/H130), "", L130/H130)</f>
        <v>9.9040926787579461E-2</v>
      </c>
    </row>
    <row r="131" spans="1:15" x14ac:dyDescent="0.2">
      <c r="A131" s="103" t="str">
        <f t="shared" ref="A131:A173" si="20">A130</f>
        <v>Seasonal Residential</v>
      </c>
      <c r="D131" s="114" t="s">
        <v>50</v>
      </c>
      <c r="E131" s="25"/>
      <c r="F131" s="34"/>
      <c r="G131" s="115">
        <f>IF($E123&gt;0, $E123, $E122)</f>
        <v>680</v>
      </c>
      <c r="H131" s="116">
        <f>G131*F131</f>
        <v>0</v>
      </c>
      <c r="I131" s="35">
        <v>0</v>
      </c>
      <c r="J131" s="117">
        <f>IF($E123&gt;0, $E123, $E122)</f>
        <v>680</v>
      </c>
      <c r="K131" s="118">
        <f>J131*I131</f>
        <v>0</v>
      </c>
      <c r="L131" s="119">
        <f>K131-H131</f>
        <v>0</v>
      </c>
      <c r="M131" s="120" t="str">
        <f>IF(ISERROR(L131/H131), "", L131/H131)</f>
        <v/>
      </c>
    </row>
    <row r="132" spans="1:15" ht="13.15" hidden="1" customHeight="1" x14ac:dyDescent="0.2">
      <c r="A132" s="103" t="str">
        <f t="shared" si="20"/>
        <v>Seasonal Residential</v>
      </c>
      <c r="D132" s="114" t="s">
        <v>51</v>
      </c>
      <c r="E132" s="25"/>
      <c r="F132" s="34"/>
      <c r="G132" s="115">
        <f>IF($E123&gt;0, $E123, $E122)</f>
        <v>680</v>
      </c>
      <c r="H132" s="116">
        <v>0</v>
      </c>
      <c r="I132" s="35"/>
      <c r="J132" s="117">
        <f>IF($E123&gt;0, $E123, $E122)</f>
        <v>680</v>
      </c>
      <c r="K132" s="118">
        <v>0</v>
      </c>
      <c r="L132" s="119"/>
      <c r="M132" s="120"/>
    </row>
    <row r="133" spans="1:15" ht="13.15" hidden="1" customHeight="1" x14ac:dyDescent="0.2">
      <c r="A133" s="103" t="str">
        <f t="shared" si="20"/>
        <v>Seasonal Residential</v>
      </c>
      <c r="D133" s="114" t="s">
        <v>52</v>
      </c>
      <c r="E133" s="25"/>
      <c r="F133" s="34"/>
      <c r="G133" s="115">
        <f>IF($E123&gt;0, $E123, $E122)</f>
        <v>680</v>
      </c>
      <c r="H133" s="116">
        <v>0</v>
      </c>
      <c r="I133" s="35"/>
      <c r="J133" s="121">
        <f>IF($E123&gt;0, $E123, $E122)</f>
        <v>680</v>
      </c>
      <c r="K133" s="118">
        <v>0</v>
      </c>
      <c r="L133" s="119">
        <f t="shared" ref="L133:L151" si="21">K133-H133</f>
        <v>0</v>
      </c>
      <c r="M133" s="120" t="str">
        <f>IF(ISERROR(L133/H133), "", L133/H133)</f>
        <v/>
      </c>
    </row>
    <row r="134" spans="1:15" x14ac:dyDescent="0.2">
      <c r="A134" s="103" t="str">
        <f t="shared" si="20"/>
        <v>Seasonal Residential</v>
      </c>
      <c r="D134" s="114" t="s">
        <v>53</v>
      </c>
      <c r="E134" s="25"/>
      <c r="F134" s="26">
        <f>'VRZ BI (2030)'!I134</f>
        <v>3.2201751691573017</v>
      </c>
      <c r="G134" s="115">
        <v>1</v>
      </c>
      <c r="H134" s="116">
        <f>G134*F134</f>
        <v>3.2201751691573017</v>
      </c>
      <c r="I134" s="45">
        <v>3.2201751691573017</v>
      </c>
      <c r="J134" s="117">
        <f>G134</f>
        <v>1</v>
      </c>
      <c r="K134" s="118">
        <f>J134*I134</f>
        <v>3.2201751691573017</v>
      </c>
      <c r="L134" s="119">
        <f t="shared" si="21"/>
        <v>0</v>
      </c>
      <c r="M134" s="120">
        <f>IF(ISERROR(L134/H134), "", L134/H134)</f>
        <v>0</v>
      </c>
    </row>
    <row r="135" spans="1:15" x14ac:dyDescent="0.2">
      <c r="A135" s="103" t="str">
        <f t="shared" si="20"/>
        <v>Seasonal Residential</v>
      </c>
      <c r="D135" s="114" t="s">
        <v>54</v>
      </c>
      <c r="E135" s="25"/>
      <c r="F135" s="36">
        <f>'VRZ BI (2030)'!I135</f>
        <v>0</v>
      </c>
      <c r="G135" s="115">
        <f>IF($E123&gt;0, $E123, $E122)</f>
        <v>680</v>
      </c>
      <c r="H135" s="116">
        <f>G135*F135</f>
        <v>0</v>
      </c>
      <c r="I135" s="35">
        <v>0</v>
      </c>
      <c r="J135" s="117">
        <f>IF($E123&gt;0, $E123, $E122)</f>
        <v>680</v>
      </c>
      <c r="K135" s="118">
        <f>J135*I135</f>
        <v>0</v>
      </c>
      <c r="L135" s="119">
        <f t="shared" si="21"/>
        <v>0</v>
      </c>
      <c r="M135" s="120" t="str">
        <f>IF(ISERROR(L135/H135), "", L135/H135)</f>
        <v/>
      </c>
    </row>
    <row r="136" spans="1:15" ht="25.5" x14ac:dyDescent="0.2">
      <c r="A136" s="103" t="str">
        <f t="shared" si="20"/>
        <v>Seasonal Residential</v>
      </c>
      <c r="B136" s="103" t="s">
        <v>55</v>
      </c>
      <c r="C136" s="24">
        <f>B17</f>
        <v>2</v>
      </c>
      <c r="D136" s="46" t="s">
        <v>56</v>
      </c>
      <c r="E136" s="47"/>
      <c r="F136" s="48"/>
      <c r="G136" s="49"/>
      <c r="H136" s="50">
        <f>SUM(H130:H135)</f>
        <v>108.5301751691573</v>
      </c>
      <c r="I136" s="51"/>
      <c r="J136" s="52"/>
      <c r="K136" s="50">
        <f>SUM(K130:K135)</f>
        <v>118.9601751691573</v>
      </c>
      <c r="L136" s="41">
        <f t="shared" si="21"/>
        <v>10.429999999999993</v>
      </c>
      <c r="M136" s="42">
        <f>IF((H136)=0,"",(L136/H136))</f>
        <v>9.6102305038608712E-2</v>
      </c>
    </row>
    <row r="137" spans="1:15" x14ac:dyDescent="0.2">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5.5" x14ac:dyDescent="0.2">
      <c r="A138" s="103" t="str">
        <f t="shared" si="20"/>
        <v>Seasonal Residential</v>
      </c>
      <c r="D138" s="123" t="s">
        <v>58</v>
      </c>
      <c r="E138" s="25"/>
      <c r="F138" s="36">
        <f>'VRZ BI (2030)'!I138</f>
        <v>0</v>
      </c>
      <c r="G138" s="55">
        <f>IF($E123&gt;0, $E123, $E122)</f>
        <v>680</v>
      </c>
      <c r="H138" s="116">
        <f t="shared" si="22"/>
        <v>0</v>
      </c>
      <c r="I138" s="35">
        <v>0</v>
      </c>
      <c r="J138" s="56">
        <f>IF($E123&gt;0, $E123, $E122)</f>
        <v>680</v>
      </c>
      <c r="K138" s="118">
        <f t="shared" si="23"/>
        <v>0</v>
      </c>
      <c r="L138" s="119">
        <f t="shared" si="21"/>
        <v>0</v>
      </c>
      <c r="M138" s="120" t="str">
        <f t="shared" si="24"/>
        <v/>
      </c>
    </row>
    <row r="139" spans="1:15" x14ac:dyDescent="0.2">
      <c r="A139" s="103" t="str">
        <f t="shared" si="20"/>
        <v>Seasonal Residential</v>
      </c>
      <c r="D139" s="123" t="s">
        <v>59</v>
      </c>
      <c r="E139" s="25"/>
      <c r="F139" s="36">
        <f>'VRZ BI (2030)'!I139</f>
        <v>0</v>
      </c>
      <c r="G139" s="55">
        <f>IF($E123&gt;0, $E123, $E122)</f>
        <v>680</v>
      </c>
      <c r="H139" s="116">
        <f t="shared" si="22"/>
        <v>0</v>
      </c>
      <c r="I139" s="35">
        <v>0</v>
      </c>
      <c r="J139" s="56">
        <f>IF($E123&gt;0, $E123, $E122)</f>
        <v>680</v>
      </c>
      <c r="K139" s="118">
        <f t="shared" si="23"/>
        <v>0</v>
      </c>
      <c r="L139" s="119">
        <f t="shared" si="21"/>
        <v>0</v>
      </c>
      <c r="M139" s="120" t="str">
        <f t="shared" si="24"/>
        <v/>
      </c>
    </row>
    <row r="140" spans="1:15" x14ac:dyDescent="0.2">
      <c r="A140" s="103" t="str">
        <f t="shared" si="20"/>
        <v>Seasonal Residential</v>
      </c>
      <c r="D140" s="123" t="s">
        <v>60</v>
      </c>
      <c r="E140" s="25"/>
      <c r="F140" s="36">
        <f>'VRZ BI (2030)'!I140</f>
        <v>0</v>
      </c>
      <c r="G140" s="55">
        <f>E122</f>
        <v>680</v>
      </c>
      <c r="H140" s="116">
        <f t="shared" si="22"/>
        <v>0</v>
      </c>
      <c r="I140" s="35">
        <v>0</v>
      </c>
      <c r="J140" s="56">
        <f>E122</f>
        <v>680</v>
      </c>
      <c r="K140" s="118">
        <f t="shared" si="23"/>
        <v>0</v>
      </c>
      <c r="L140" s="119">
        <f t="shared" si="21"/>
        <v>0</v>
      </c>
      <c r="M140" s="120" t="str">
        <f t="shared" si="24"/>
        <v/>
      </c>
    </row>
    <row r="141" spans="1:15" x14ac:dyDescent="0.2">
      <c r="A141" s="103" t="str">
        <f t="shared" si="20"/>
        <v>Seasonal Residential</v>
      </c>
      <c r="D141" s="114" t="s">
        <v>61</v>
      </c>
      <c r="E141" s="25"/>
      <c r="F141" s="36">
        <f>'VRZ BI (2030)'!I141</f>
        <v>2.020215854863042E-3</v>
      </c>
      <c r="G141" s="55">
        <f>IF($E123&gt;0, $E123, $E122)</f>
        <v>680</v>
      </c>
      <c r="H141" s="116">
        <f t="shared" si="22"/>
        <v>1.3737467813068687</v>
      </c>
      <c r="I141" s="35">
        <v>2.1125692860908874E-3</v>
      </c>
      <c r="J141" s="56">
        <f>IF($E123&gt;0, $E123, $E122)</f>
        <v>680</v>
      </c>
      <c r="K141" s="118">
        <f t="shared" si="23"/>
        <v>1.4365471145418034</v>
      </c>
      <c r="L141" s="119">
        <f t="shared" si="21"/>
        <v>6.2800333234934724E-2</v>
      </c>
      <c r="M141" s="120">
        <f t="shared" si="24"/>
        <v>4.5714635396773562E-2</v>
      </c>
      <c r="O141" s="160"/>
    </row>
    <row r="142" spans="1:15" ht="25.5" x14ac:dyDescent="0.2">
      <c r="A142" s="103" t="str">
        <f t="shared" si="20"/>
        <v>Seasonal Residential</v>
      </c>
      <c r="D142" s="123" t="s">
        <v>62</v>
      </c>
      <c r="E142" s="25"/>
      <c r="F142" s="26">
        <f>'VRZ BI (2030)'!I142</f>
        <v>0.42</v>
      </c>
      <c r="G142" s="115">
        <v>1</v>
      </c>
      <c r="H142" s="116">
        <f t="shared" si="22"/>
        <v>0.42</v>
      </c>
      <c r="I142" s="45">
        <v>0.42</v>
      </c>
      <c r="J142" s="121">
        <v>1</v>
      </c>
      <c r="K142" s="118">
        <f t="shared" si="23"/>
        <v>0.42</v>
      </c>
      <c r="L142" s="119">
        <f t="shared" si="21"/>
        <v>0</v>
      </c>
      <c r="M142" s="120">
        <f t="shared" si="24"/>
        <v>0</v>
      </c>
    </row>
    <row r="143" spans="1:15" x14ac:dyDescent="0.2">
      <c r="A143" s="103" t="str">
        <f t="shared" si="20"/>
        <v>Seasonal Residential</v>
      </c>
      <c r="D143" s="114" t="s">
        <v>63</v>
      </c>
      <c r="E143" s="25"/>
      <c r="F143" s="26">
        <f>'VRZ BI (2030)'!I143</f>
        <v>0.23509396017000769</v>
      </c>
      <c r="G143" s="115">
        <v>1</v>
      </c>
      <c r="H143" s="116">
        <f t="shared" si="22"/>
        <v>0.23509396017000769</v>
      </c>
      <c r="I143" s="45">
        <v>0.23509396017000769</v>
      </c>
      <c r="J143" s="121">
        <v>1</v>
      </c>
      <c r="K143" s="118">
        <f t="shared" si="23"/>
        <v>0.23509396017000769</v>
      </c>
      <c r="L143" s="119">
        <f t="shared" si="21"/>
        <v>0</v>
      </c>
      <c r="M143" s="120">
        <f t="shared" si="24"/>
        <v>0</v>
      </c>
    </row>
    <row r="144" spans="1:15" x14ac:dyDescent="0.2">
      <c r="A144" s="103" t="str">
        <f t="shared" si="20"/>
        <v>Seasonal Residential</v>
      </c>
      <c r="D144" s="114" t="s">
        <v>64</v>
      </c>
      <c r="E144" s="25"/>
      <c r="F144" s="36">
        <f>'VRZ BI (2030)'!I144</f>
        <v>0</v>
      </c>
      <c r="G144" s="55">
        <f>IF($E123&gt;0, $E123, $E122)</f>
        <v>680</v>
      </c>
      <c r="H144" s="116">
        <f t="shared" si="22"/>
        <v>0</v>
      </c>
      <c r="I144" s="35">
        <v>0</v>
      </c>
      <c r="J144" s="56">
        <f>IF($E123&gt;0, $E123, $E122)</f>
        <v>680</v>
      </c>
      <c r="K144" s="118">
        <f t="shared" si="23"/>
        <v>0</v>
      </c>
      <c r="L144" s="119">
        <f t="shared" si="21"/>
        <v>0</v>
      </c>
      <c r="M144" s="120" t="str">
        <f t="shared" si="24"/>
        <v/>
      </c>
    </row>
    <row r="145" spans="1:15" ht="25.5" x14ac:dyDescent="0.2">
      <c r="A145" s="103" t="str">
        <f t="shared" si="20"/>
        <v>Seasonal Residential</v>
      </c>
      <c r="B145" s="103" t="s">
        <v>65</v>
      </c>
      <c r="C145" s="24">
        <f>B17</f>
        <v>2</v>
      </c>
      <c r="D145" s="46" t="s">
        <v>66</v>
      </c>
      <c r="E145" s="47"/>
      <c r="F145" s="48"/>
      <c r="G145" s="49"/>
      <c r="H145" s="50">
        <f>SUM(H136:H144)</f>
        <v>114.15763031063418</v>
      </c>
      <c r="I145" s="51"/>
      <c r="J145" s="52"/>
      <c r="K145" s="50">
        <f>SUM(K136:K144)</f>
        <v>124.65043064386911</v>
      </c>
      <c r="L145" s="41">
        <f t="shared" si="21"/>
        <v>10.492800333234939</v>
      </c>
      <c r="M145" s="42">
        <f>IF((H145)=0,"",(L145/H145))</f>
        <v>9.1915015270402814E-2</v>
      </c>
    </row>
    <row r="146" spans="1:15" x14ac:dyDescent="0.2">
      <c r="A146" s="103" t="str">
        <f t="shared" si="20"/>
        <v>Seasonal Residential</v>
      </c>
      <c r="D146" s="126" t="s">
        <v>67</v>
      </c>
      <c r="E146" s="25"/>
      <c r="F146" s="36">
        <f>'VRZ BI (2030)'!I146</f>
        <v>1.47E-2</v>
      </c>
      <c r="G146" s="43">
        <f>IF($E123&gt;0, $E123, $E122*$E124)</f>
        <v>708.22</v>
      </c>
      <c r="H146" s="116">
        <f>G146*F146</f>
        <v>10.410833999999999</v>
      </c>
      <c r="I146" s="35">
        <v>1.55E-2</v>
      </c>
      <c r="J146" s="44">
        <f>IF($E123&gt;0, $E123, $E122*$E125)</f>
        <v>708.22</v>
      </c>
      <c r="K146" s="118">
        <f>J146*I146</f>
        <v>10.977410000000001</v>
      </c>
      <c r="L146" s="119">
        <f t="shared" si="21"/>
        <v>0.5665760000000013</v>
      </c>
      <c r="M146" s="120">
        <f>IF(ISERROR(L146/H146), "", L146/H146)</f>
        <v>5.4421768707483123E-2</v>
      </c>
      <c r="N146" s="127" t="str">
        <f>IF(ISERROR(ABS(M146)), "", IF(ABS(M146)&gt;=4%, "In the manager's summary, discuss the reasoning for the change in RTSR rates", ""))</f>
        <v>In the manager's summary, discuss the reasoning for the change in RTSR rates</v>
      </c>
      <c r="O146" s="160"/>
    </row>
    <row r="147" spans="1:15" ht="25.5" x14ac:dyDescent="0.2">
      <c r="A147" s="103" t="str">
        <f t="shared" si="20"/>
        <v>Seasonal Residential</v>
      </c>
      <c r="D147" s="128" t="s">
        <v>68</v>
      </c>
      <c r="E147" s="25"/>
      <c r="F147" s="36">
        <f>'VRZ BI (2030)'!I147</f>
        <v>1.2800000000000001E-2</v>
      </c>
      <c r="G147" s="43">
        <f>IF($E123&gt;0, $E123, $E122*$E124)</f>
        <v>708.22</v>
      </c>
      <c r="H147" s="116">
        <f>G147*F147</f>
        <v>9.0652160000000013</v>
      </c>
      <c r="I147" s="35">
        <v>1.35E-2</v>
      </c>
      <c r="J147" s="44">
        <f>IF($E123&gt;0, $E123, $E122*$E125)</f>
        <v>708.22</v>
      </c>
      <c r="K147" s="118">
        <f>J147*I147</f>
        <v>9.5609700000000011</v>
      </c>
      <c r="L147" s="119">
        <f t="shared" si="21"/>
        <v>0.49575399999999981</v>
      </c>
      <c r="M147" s="120">
        <f>IF(ISERROR(L147/H147), "", L147/H147)</f>
        <v>5.4687499999999972E-2</v>
      </c>
      <c r="N147" s="127" t="str">
        <f>IF(ISERROR(ABS(M147)), "", IF(ABS(M147)&gt;=4%, "In the manager's summary, discuss the reasoning for the change in RTSR rates", ""))</f>
        <v>In the manager's summary, discuss the reasoning for the change in RTSR rates</v>
      </c>
      <c r="O147" s="160"/>
    </row>
    <row r="148" spans="1:15" ht="25.5" x14ac:dyDescent="0.2">
      <c r="A148" s="103" t="str">
        <f t="shared" si="20"/>
        <v>Seasonal Residential</v>
      </c>
      <c r="B148" s="103" t="s">
        <v>69</v>
      </c>
      <c r="C148" s="24">
        <f>B17</f>
        <v>2</v>
      </c>
      <c r="D148" s="46" t="s">
        <v>70</v>
      </c>
      <c r="E148" s="47"/>
      <c r="F148" s="48"/>
      <c r="G148" s="49"/>
      <c r="H148" s="50">
        <f>SUM(H145:H147)</f>
        <v>133.63368031063416</v>
      </c>
      <c r="I148" s="51"/>
      <c r="J148" s="52"/>
      <c r="K148" s="50">
        <f>SUM(K145:K147)</f>
        <v>145.18881064386912</v>
      </c>
      <c r="L148" s="41">
        <f t="shared" si="21"/>
        <v>11.555130333234956</v>
      </c>
      <c r="M148" s="42">
        <f>IF((H148)=0,"",(L148/H148))</f>
        <v>8.646869790890159E-2</v>
      </c>
    </row>
    <row r="149" spans="1:15" ht="25.5" x14ac:dyDescent="0.2">
      <c r="A149" s="103" t="str">
        <f t="shared" si="20"/>
        <v>Seasonal Residential</v>
      </c>
      <c r="D149" s="129" t="s">
        <v>71</v>
      </c>
      <c r="E149" s="25"/>
      <c r="F149" s="34">
        <v>4.7000000000000002E-3</v>
      </c>
      <c r="G149" s="43">
        <f>E122*E124</f>
        <v>708.22</v>
      </c>
      <c r="H149" s="53">
        <f>G149*F149</f>
        <v>3.3286340000000001</v>
      </c>
      <c r="I149" s="35">
        <v>4.7000000000000002E-3</v>
      </c>
      <c r="J149" s="44">
        <f>E122*E125</f>
        <v>708.22</v>
      </c>
      <c r="K149" s="31">
        <f>J149*I149</f>
        <v>3.3286340000000001</v>
      </c>
      <c r="L149" s="119">
        <f t="shared" si="21"/>
        <v>0</v>
      </c>
      <c r="M149" s="120">
        <f>IF(ISERROR(L149/H149), "", L149/H149)</f>
        <v>0</v>
      </c>
    </row>
    <row r="150" spans="1:15" ht="25.5" x14ac:dyDescent="0.2">
      <c r="A150" s="103" t="str">
        <f t="shared" si="20"/>
        <v>Seasonal Residential</v>
      </c>
      <c r="D150" s="129" t="s">
        <v>72</v>
      </c>
      <c r="E150" s="25"/>
      <c r="F150" s="34">
        <v>5.9999999999999995E-4</v>
      </c>
      <c r="G150" s="43">
        <f>E122*E124</f>
        <v>708.22</v>
      </c>
      <c r="H150" s="53">
        <f>G150*F150</f>
        <v>0.42493199999999998</v>
      </c>
      <c r="I150" s="35">
        <v>5.9999999999999995E-4</v>
      </c>
      <c r="J150" s="44">
        <f>E122*E125</f>
        <v>708.22</v>
      </c>
      <c r="K150" s="31">
        <f>J150*I150</f>
        <v>0.42493199999999998</v>
      </c>
      <c r="L150" s="119">
        <f t="shared" si="21"/>
        <v>0</v>
      </c>
      <c r="M150" s="120">
        <f>IF(ISERROR(L150/H150), "", L150/H150)</f>
        <v>0</v>
      </c>
    </row>
    <row r="151" spans="1:15" x14ac:dyDescent="0.2">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5" hidden="1" customHeight="1" x14ac:dyDescent="0.2">
      <c r="A152" s="103" t="str">
        <f t="shared" si="20"/>
        <v>Seasonal Residential</v>
      </c>
      <c r="D152" s="129" t="s">
        <v>74</v>
      </c>
      <c r="E152" s="25"/>
      <c r="F152" s="34"/>
      <c r="G152" s="55"/>
      <c r="H152" s="130"/>
      <c r="I152" s="35"/>
      <c r="J152" s="56"/>
      <c r="K152" s="118"/>
      <c r="L152" s="119"/>
      <c r="M152" s="120"/>
    </row>
    <row r="153" spans="1:15" x14ac:dyDescent="0.2">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5" thickBot="1" x14ac:dyDescent="0.25">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9" hidden="1" customHeight="1" thickBot="1" x14ac:dyDescent="0.25">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9" hidden="1" customHeight="1" thickBot="1" x14ac:dyDescent="0.25">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5" thickBot="1" x14ac:dyDescent="0.25">
      <c r="A158" s="103" t="str">
        <f t="shared" si="20"/>
        <v>Seasonal Residential</v>
      </c>
      <c r="D158" s="58"/>
      <c r="E158" s="59"/>
      <c r="F158" s="60"/>
      <c r="G158" s="61"/>
      <c r="H158" s="62"/>
      <c r="I158" s="60"/>
      <c r="J158" s="63"/>
      <c r="K158" s="62"/>
      <c r="L158" s="64"/>
      <c r="M158" s="65"/>
    </row>
    <row r="159" spans="1:15" x14ac:dyDescent="0.2">
      <c r="A159" s="103" t="str">
        <f t="shared" si="20"/>
        <v>Seasonal Residential</v>
      </c>
      <c r="B159" s="103" t="s">
        <v>12</v>
      </c>
      <c r="D159" s="135" t="s">
        <v>81</v>
      </c>
      <c r="E159" s="25"/>
      <c r="F159" s="136"/>
      <c r="G159" s="137"/>
      <c r="H159" s="138">
        <f>SUM(H149:H155,H148)</f>
        <v>224.35084631063415</v>
      </c>
      <c r="I159" s="139"/>
      <c r="J159" s="139"/>
      <c r="K159" s="138">
        <f>SUM(K149:K155,K148)</f>
        <v>235.90597664386911</v>
      </c>
      <c r="L159" s="140">
        <f>K159-H159</f>
        <v>11.555130333234956</v>
      </c>
      <c r="M159" s="141">
        <f>IF((H159)=0,"",(L159/H159))</f>
        <v>5.1504732535021629E-2</v>
      </c>
    </row>
    <row r="160" spans="1:15" x14ac:dyDescent="0.2">
      <c r="A160" s="103" t="str">
        <f t="shared" si="20"/>
        <v>Seasonal Residential</v>
      </c>
      <c r="B160" s="103" t="s">
        <v>12</v>
      </c>
      <c r="D160" s="142" t="s">
        <v>82</v>
      </c>
      <c r="E160" s="25"/>
      <c r="F160" s="136">
        <v>0.13</v>
      </c>
      <c r="G160" s="143"/>
      <c r="H160" s="144">
        <f>H159*F160</f>
        <v>29.165610020382442</v>
      </c>
      <c r="I160" s="145">
        <v>0.13</v>
      </c>
      <c r="J160" s="115"/>
      <c r="K160" s="144">
        <f>K159*I160</f>
        <v>30.667776963702984</v>
      </c>
      <c r="L160" s="119">
        <f>K160-H160</f>
        <v>1.5021669433205425</v>
      </c>
      <c r="M160" s="146">
        <f>IF((H160)=0,"",(L160/H160))</f>
        <v>5.1504732535021566E-2</v>
      </c>
    </row>
    <row r="161" spans="1:13" ht="15" x14ac:dyDescent="0.25">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-52.722448882999025</v>
      </c>
      <c r="I161" s="148">
        <f>OER</f>
        <v>0.23499999999999999</v>
      </c>
      <c r="J161" s="115"/>
      <c r="K161" s="144">
        <f>IF(OR(ISNUMBER(SEARCH("[DGEN]", E120))=TRUE, ISNUMBER(SEARCH("STREET LIGHT", E120))=TRUE), 0, IF(AND(E122=0, E123=0),0, IF(AND(E123=0, E122*12&gt;250000), 0, IF(AND(E122=0, E123&gt;=50), 0, IF(E122*12&lt;=250000, I161*K159*-1, IF(E123&lt;50, I161*K159*-1, 0))))))</f>
        <v>-55.437904511309235</v>
      </c>
      <c r="L161" s="119">
        <f>K161-H161</f>
        <v>-2.7154556283102096</v>
      </c>
      <c r="M161" s="146"/>
    </row>
    <row r="162" spans="1:13" ht="13.5" thickBot="1" x14ac:dyDescent="0.25">
      <c r="A162" s="103" t="str">
        <f t="shared" si="20"/>
        <v>Seasonal Residential</v>
      </c>
      <c r="B162" s="103" t="s">
        <v>84</v>
      </c>
      <c r="C162" s="24">
        <f>B17</f>
        <v>2</v>
      </c>
      <c r="D162" s="226" t="s">
        <v>85</v>
      </c>
      <c r="E162" s="226"/>
      <c r="F162" s="77"/>
      <c r="G162" s="78"/>
      <c r="H162" s="79">
        <f>H159+H160+H161</f>
        <v>200.79400744801757</v>
      </c>
      <c r="I162" s="80"/>
      <c r="J162" s="80"/>
      <c r="K162" s="81">
        <f>K159+K160+K161</f>
        <v>211.13584909626286</v>
      </c>
      <c r="L162" s="82">
        <f>K162-H162</f>
        <v>10.341841648245293</v>
      </c>
      <c r="M162" s="83">
        <f>IF((H162)=0,"",(L162/H162))</f>
        <v>5.1504732535021663E-2</v>
      </c>
    </row>
    <row r="163" spans="1:13" ht="13.5" thickBot="1" x14ac:dyDescent="0.25">
      <c r="A163" s="103" t="str">
        <f t="shared" si="20"/>
        <v>Seasonal Residential</v>
      </c>
      <c r="B163" s="103" t="s">
        <v>12</v>
      </c>
      <c r="D163" s="58"/>
      <c r="E163" s="59"/>
      <c r="F163" s="60"/>
      <c r="G163" s="61"/>
      <c r="H163" s="62"/>
      <c r="I163" s="60"/>
      <c r="J163" s="63"/>
      <c r="K163" s="62"/>
      <c r="L163" s="64"/>
      <c r="M163" s="65"/>
    </row>
    <row r="164" spans="1:13" hidden="1" x14ac:dyDescent="0.2">
      <c r="A164" s="103" t="str">
        <f t="shared" si="20"/>
        <v>Seasonal Residential</v>
      </c>
      <c r="B164" s="103" t="s">
        <v>78</v>
      </c>
      <c r="D164" s="135" t="s">
        <v>86</v>
      </c>
      <c r="E164" s="25"/>
      <c r="F164" s="136"/>
      <c r="G164" s="137"/>
      <c r="H164" s="138">
        <f>SUM(H156,H149:H152,H148)</f>
        <v>214.53164631063416</v>
      </c>
      <c r="I164" s="139"/>
      <c r="J164" s="139"/>
      <c r="K164" s="138">
        <f>SUM(K156,K149:K152,K148)</f>
        <v>226.08677664386911</v>
      </c>
      <c r="L164" s="140">
        <f>K164-H164</f>
        <v>11.555130333234956</v>
      </c>
      <c r="M164" s="141">
        <f>IF((H164)=0,"",(L164/H164))</f>
        <v>5.3862124921670251E-2</v>
      </c>
    </row>
    <row r="165" spans="1:13" hidden="1" x14ac:dyDescent="0.2">
      <c r="A165" s="103" t="str">
        <f t="shared" si="20"/>
        <v>Seasonal Residential</v>
      </c>
      <c r="B165" s="103" t="s">
        <v>78</v>
      </c>
      <c r="D165" s="142" t="s">
        <v>82</v>
      </c>
      <c r="E165" s="25"/>
      <c r="F165" s="136">
        <v>0.13</v>
      </c>
      <c r="G165" s="137"/>
      <c r="H165" s="144">
        <f>H164*F165</f>
        <v>27.88911402038244</v>
      </c>
      <c r="I165" s="136">
        <v>0.13</v>
      </c>
      <c r="J165" s="145"/>
      <c r="K165" s="144">
        <f>K164*I165</f>
        <v>29.391280963702986</v>
      </c>
      <c r="L165" s="119">
        <f>K165-H165</f>
        <v>1.502166943320546</v>
      </c>
      <c r="M165" s="146">
        <f>IF((H165)=0,"",(L165/H165))</f>
        <v>5.3862124921670314E-2</v>
      </c>
    </row>
    <row r="166" spans="1:13" ht="15" hidden="1" x14ac:dyDescent="0.25">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-50.414936882999022</v>
      </c>
      <c r="I166" s="148">
        <f>OER</f>
        <v>0.23499999999999999</v>
      </c>
      <c r="J166" s="145"/>
      <c r="K166" s="144">
        <f>IF(OR(ISNUMBER(SEARCH("[DGEN]", E120))=TRUE, ISNUMBER(SEARCH("STREET LIGHT", E120))=TRUE), 0, IF(AND(E122=0, E123=0),0, IF(AND(E123=0, E122*12&gt;250000), 0, IF(AND(E122=0, E123&gt;=50), 0, IF(E122*12&lt;=250000, I166*K164*-1, IF(E123&lt;50, I166*K164*-1, 0))))))</f>
        <v>-53.130392511309239</v>
      </c>
      <c r="L166" s="119"/>
      <c r="M166" s="146"/>
    </row>
    <row r="167" spans="1:13" hidden="1" x14ac:dyDescent="0.2">
      <c r="A167" s="103" t="str">
        <f t="shared" si="20"/>
        <v>Seasonal Residential</v>
      </c>
      <c r="B167" s="103" t="s">
        <v>87</v>
      </c>
      <c r="D167" s="234" t="s">
        <v>86</v>
      </c>
      <c r="E167" s="234"/>
      <c r="F167" s="149"/>
      <c r="G167" s="143"/>
      <c r="H167" s="138">
        <f>SUM(H164,H165)</f>
        <v>242.4207603310166</v>
      </c>
      <c r="I167" s="150"/>
      <c r="J167" s="150"/>
      <c r="K167" s="138">
        <f>SUM(K164,K165)</f>
        <v>255.47805760757211</v>
      </c>
      <c r="L167" s="140">
        <f>K167-H167</f>
        <v>13.057297276555516</v>
      </c>
      <c r="M167" s="141">
        <f>IF((H167)=0,"",(L167/H167))</f>
        <v>5.3862124921670321E-2</v>
      </c>
    </row>
    <row r="168" spans="1:13" ht="13.5" hidden="1" thickBot="1" x14ac:dyDescent="0.25">
      <c r="A168" s="103" t="str">
        <f t="shared" si="20"/>
        <v>Seasonal Residential</v>
      </c>
      <c r="B168" s="103" t="s">
        <v>78</v>
      </c>
      <c r="D168" s="131"/>
      <c r="E168" s="132"/>
      <c r="F168" s="151"/>
      <c r="G168" s="152"/>
      <c r="H168" s="153"/>
      <c r="I168" s="151"/>
      <c r="J168" s="133"/>
      <c r="K168" s="153"/>
      <c r="L168" s="154"/>
      <c r="M168" s="134"/>
    </row>
    <row r="169" spans="1:13" hidden="1" x14ac:dyDescent="0.2">
      <c r="A169" s="103" t="str">
        <f t="shared" si="20"/>
        <v>Seasonal Residential</v>
      </c>
      <c r="B169" s="103" t="s">
        <v>17</v>
      </c>
      <c r="D169" s="135" t="s">
        <v>88</v>
      </c>
      <c r="E169" s="25"/>
      <c r="F169" s="136"/>
      <c r="G169" s="137"/>
      <c r="H169" s="138">
        <f>SUM(H157,H149:H152,H148)</f>
        <v>214.53164631063416</v>
      </c>
      <c r="I169" s="139"/>
      <c r="J169" s="139"/>
      <c r="K169" s="138">
        <f>SUM(K157,K149:K152,K148)</f>
        <v>226.08677664386911</v>
      </c>
      <c r="L169" s="140">
        <f>K169-H169</f>
        <v>11.555130333234956</v>
      </c>
      <c r="M169" s="141">
        <f>IF((H169)=0,"",(L169/H169))</f>
        <v>5.3862124921670251E-2</v>
      </c>
    </row>
    <row r="170" spans="1:13" hidden="1" x14ac:dyDescent="0.2">
      <c r="A170" s="103" t="str">
        <f t="shared" si="20"/>
        <v>Seasonal Residential</v>
      </c>
      <c r="B170" s="103" t="s">
        <v>17</v>
      </c>
      <c r="D170" s="142" t="s">
        <v>82</v>
      </c>
      <c r="E170" s="25"/>
      <c r="F170" s="136">
        <v>0.13</v>
      </c>
      <c r="G170" s="137"/>
      <c r="H170" s="144">
        <f>H169*F170</f>
        <v>27.88911402038244</v>
      </c>
      <c r="I170" s="136">
        <v>0.13</v>
      </c>
      <c r="J170" s="145"/>
      <c r="K170" s="144">
        <f>K169*I170</f>
        <v>29.391280963702986</v>
      </c>
      <c r="L170" s="119">
        <f>K170-H170</f>
        <v>1.502166943320546</v>
      </c>
      <c r="M170" s="146">
        <f>IF((H170)=0,"",(L170/H170))</f>
        <v>5.3862124921670314E-2</v>
      </c>
    </row>
    <row r="171" spans="1:13" ht="15" hidden="1" x14ac:dyDescent="0.25">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-50.414936882999022</v>
      </c>
      <c r="I171" s="148">
        <f>OER</f>
        <v>0.23499999999999999</v>
      </c>
      <c r="J171" s="145"/>
      <c r="K171" s="144">
        <f>IF(OR(ISNUMBER(SEARCH("[DGEN]", E120))=TRUE, ISNUMBER(SEARCH("STREET LIGHT", E120))=TRUE), 0, IF(AND(E122=0, E123=0),0, IF(AND(E123=0, E122*12&gt;250000), 0, IF(AND(E122=0, E123&gt;=50), 0, IF(E122*12&lt;=250000, I171*K169*-1, IF(E123&lt;50, I171*K169*-1, 0))))))</f>
        <v>-53.130392511309239</v>
      </c>
      <c r="L171" s="119"/>
      <c r="M171" s="146"/>
    </row>
    <row r="172" spans="1:13" hidden="1" x14ac:dyDescent="0.2">
      <c r="A172" s="103" t="str">
        <f t="shared" si="20"/>
        <v>Seasonal Residential</v>
      </c>
      <c r="B172" s="103" t="s">
        <v>89</v>
      </c>
      <c r="D172" s="234" t="s">
        <v>88</v>
      </c>
      <c r="E172" s="234"/>
      <c r="F172" s="149"/>
      <c r="G172" s="143"/>
      <c r="H172" s="138">
        <f>SUM(H169,H170)</f>
        <v>242.4207603310166</v>
      </c>
      <c r="I172" s="150"/>
      <c r="J172" s="150"/>
      <c r="K172" s="138">
        <f>SUM(K169,K170)</f>
        <v>255.47805760757211</v>
      </c>
      <c r="L172" s="140">
        <f>K172-H172</f>
        <v>13.057297276555516</v>
      </c>
      <c r="M172" s="141">
        <f>IF((H172)=0,"",(L172/H172))</f>
        <v>5.3862124921670321E-2</v>
      </c>
    </row>
    <row r="173" spans="1:13" ht="13.5" hidden="1" thickBot="1" x14ac:dyDescent="0.25">
      <c r="A173" s="103" t="str">
        <f t="shared" si="20"/>
        <v>Seasonal Residential</v>
      </c>
      <c r="B173" s="103" t="s">
        <v>17</v>
      </c>
      <c r="D173" s="131"/>
      <c r="E173" s="132"/>
      <c r="F173" s="155"/>
      <c r="G173" s="152"/>
      <c r="H173" s="156"/>
      <c r="I173" s="155"/>
      <c r="J173" s="133"/>
      <c r="K173" s="156"/>
      <c r="L173" s="154"/>
      <c r="M173" s="157"/>
    </row>
    <row r="176" spans="1:13" x14ac:dyDescent="0.2">
      <c r="C176" s="103"/>
      <c r="D176" s="104" t="s">
        <v>34</v>
      </c>
      <c r="E176" s="229" t="str">
        <f>D18</f>
        <v>GS &lt;50</v>
      </c>
      <c r="F176" s="229"/>
      <c r="G176" s="229"/>
      <c r="H176" s="229"/>
      <c r="I176" s="229"/>
      <c r="J176" s="229"/>
      <c r="K176" s="103" t="str">
        <f>IF(N18="DEMAND - INTERVAL","RTSR - INTERVAL METERED","")</f>
        <v/>
      </c>
    </row>
    <row r="177" spans="1:14" x14ac:dyDescent="0.2">
      <c r="C177" s="103"/>
      <c r="D177" s="104" t="s">
        <v>35</v>
      </c>
      <c r="E177" s="230" t="str">
        <f>H18</f>
        <v>RPP</v>
      </c>
      <c r="F177" s="230"/>
      <c r="G177" s="230"/>
      <c r="H177" s="20"/>
      <c r="I177" s="20"/>
    </row>
    <row r="178" spans="1:14" ht="15.75" x14ac:dyDescent="0.2">
      <c r="C178" s="103"/>
      <c r="D178" s="104" t="s">
        <v>36</v>
      </c>
      <c r="E178" s="21">
        <f>K18</f>
        <v>2000</v>
      </c>
      <c r="F178" s="105" t="s">
        <v>11</v>
      </c>
      <c r="J178" s="22"/>
      <c r="K178" s="22"/>
      <c r="L178" s="22"/>
      <c r="M178" s="22"/>
      <c r="N178" s="22"/>
    </row>
    <row r="179" spans="1:14" ht="15.75" x14ac:dyDescent="0.25">
      <c r="C179" s="103"/>
      <c r="D179" s="104" t="s">
        <v>37</v>
      </c>
      <c r="E179" s="21">
        <f>L18</f>
        <v>0</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&lt;50</v>
      </c>
      <c r="D186" s="114" t="s">
        <v>49</v>
      </c>
      <c r="E186" s="25"/>
      <c r="F186" s="26">
        <f>'VRZ BI (2030)'!I186</f>
        <v>34.200000000000003</v>
      </c>
      <c r="G186" s="115">
        <v>1</v>
      </c>
      <c r="H186" s="116">
        <f>G186*F186</f>
        <v>34.200000000000003</v>
      </c>
      <c r="I186" s="45">
        <v>37.21</v>
      </c>
      <c r="J186" s="117">
        <f>G186</f>
        <v>1</v>
      </c>
      <c r="K186" s="118">
        <f>J186*I186</f>
        <v>37.21</v>
      </c>
      <c r="L186" s="119">
        <f>K186-H186</f>
        <v>3.009999999999998</v>
      </c>
      <c r="M186" s="120">
        <f>IF(ISERROR(L186/H186), "", L186/H186)</f>
        <v>8.801169590643268E-2</v>
      </c>
    </row>
    <row r="187" spans="1:14" x14ac:dyDescent="0.2">
      <c r="A187" s="103" t="str">
        <f t="shared" ref="A187:A229" si="25">A186</f>
        <v>GS &lt;50</v>
      </c>
      <c r="D187" s="114" t="s">
        <v>50</v>
      </c>
      <c r="E187" s="25"/>
      <c r="F187" s="36">
        <f>'VRZ BI (2030)'!I187</f>
        <v>3.9600000000000003E-2</v>
      </c>
      <c r="G187" s="115">
        <f>IF($E179&gt;0, $E179, $E178)</f>
        <v>2000</v>
      </c>
      <c r="H187" s="116">
        <f>G187*F187</f>
        <v>79.2</v>
      </c>
      <c r="I187" s="35">
        <v>4.3200000000000002E-2</v>
      </c>
      <c r="J187" s="117">
        <f>IF($E179&gt;0, $E179, $E178)</f>
        <v>2000</v>
      </c>
      <c r="K187" s="118">
        <f>J187*I187</f>
        <v>86.4</v>
      </c>
      <c r="L187" s="119">
        <f>K187-H187</f>
        <v>7.2000000000000028</v>
      </c>
      <c r="M187" s="120">
        <f>IF(ISERROR(L187/H187), "", L187/H187)</f>
        <v>9.0909090909090939E-2</v>
      </c>
    </row>
    <row r="188" spans="1:14" ht="13.15" hidden="1" customHeight="1" x14ac:dyDescent="0.2">
      <c r="A188" s="103" t="str">
        <f t="shared" si="25"/>
        <v>GS &lt;50</v>
      </c>
      <c r="D188" s="114" t="s">
        <v>51</v>
      </c>
      <c r="E188" s="25"/>
      <c r="F188" s="34"/>
      <c r="G188" s="115">
        <f>IF($E179&gt;0, $E179, $E178)</f>
        <v>2000</v>
      </c>
      <c r="H188" s="116">
        <v>0</v>
      </c>
      <c r="I188" s="35"/>
      <c r="J188" s="117">
        <f>IF($E179&gt;0, $E179, $E178)</f>
        <v>2000</v>
      </c>
      <c r="K188" s="118">
        <v>0</v>
      </c>
      <c r="L188" s="119"/>
      <c r="M188" s="120"/>
    </row>
    <row r="189" spans="1:14" ht="13.15" hidden="1" customHeight="1" x14ac:dyDescent="0.2">
      <c r="A189" s="103" t="str">
        <f t="shared" si="25"/>
        <v>GS &lt;50</v>
      </c>
      <c r="D189" s="114" t="s">
        <v>52</v>
      </c>
      <c r="E189" s="25"/>
      <c r="F189" s="34"/>
      <c r="G189" s="115">
        <f>IF($E179&gt;0, $E179, $E178)</f>
        <v>2000</v>
      </c>
      <c r="H189" s="116">
        <v>0</v>
      </c>
      <c r="I189" s="35"/>
      <c r="J189" s="121">
        <f>IF($E179&gt;0, $E179, $E178)</f>
        <v>2000</v>
      </c>
      <c r="K189" s="118">
        <v>0</v>
      </c>
      <c r="L189" s="119">
        <f t="shared" ref="L189:L207" si="26">K189-H189</f>
        <v>0</v>
      </c>
      <c r="M189" s="120" t="str">
        <f>IF(ISERROR(L189/H189), "", L189/H189)</f>
        <v/>
      </c>
    </row>
    <row r="190" spans="1:14" x14ac:dyDescent="0.2">
      <c r="A190" s="103" t="str">
        <f t="shared" si="25"/>
        <v>GS &lt;50</v>
      </c>
      <c r="D190" s="114" t="s">
        <v>53</v>
      </c>
      <c r="E190" s="25"/>
      <c r="F190" s="26">
        <f>'VRZ BI (2030)'!I190</f>
        <v>0</v>
      </c>
      <c r="G190" s="115">
        <v>1</v>
      </c>
      <c r="H190" s="116">
        <f>G190*F190</f>
        <v>0</v>
      </c>
      <c r="I190" s="45">
        <v>0</v>
      </c>
      <c r="J190" s="117">
        <f>G190</f>
        <v>1</v>
      </c>
      <c r="K190" s="118">
        <f>J190*I190</f>
        <v>0</v>
      </c>
      <c r="L190" s="119">
        <f t="shared" si="26"/>
        <v>0</v>
      </c>
      <c r="M190" s="120" t="str">
        <f>IF(ISERROR(L190/H190), "", L190/H190)</f>
        <v/>
      </c>
    </row>
    <row r="191" spans="1:14" x14ac:dyDescent="0.2">
      <c r="A191" s="103" t="str">
        <f t="shared" si="25"/>
        <v>GS &lt;50</v>
      </c>
      <c r="D191" s="114" t="s">
        <v>54</v>
      </c>
      <c r="E191" s="25"/>
      <c r="F191" s="36">
        <f>'VRZ BI (2030)'!I191</f>
        <v>2.2204907479117498E-3</v>
      </c>
      <c r="G191" s="115">
        <f>IF($E179&gt;0, $E179, $E178)</f>
        <v>2000</v>
      </c>
      <c r="H191" s="116">
        <f>G191*F191</f>
        <v>4.4409814958234994</v>
      </c>
      <c r="I191" s="35">
        <v>2.2204907479117498E-3</v>
      </c>
      <c r="J191" s="117">
        <f>IF($E179&gt;0, $E179, $E178)</f>
        <v>2000</v>
      </c>
      <c r="K191" s="118">
        <f>J191*I191</f>
        <v>4.4409814958234994</v>
      </c>
      <c r="L191" s="119">
        <f t="shared" si="26"/>
        <v>0</v>
      </c>
      <c r="M191" s="120">
        <f>IF(ISERROR(L191/H191), "", L191/H191)</f>
        <v>0</v>
      </c>
    </row>
    <row r="192" spans="1:14" ht="25.5" x14ac:dyDescent="0.2">
      <c r="A192" s="103" t="str">
        <f t="shared" si="25"/>
        <v>GS &lt;50</v>
      </c>
      <c r="B192" s="103" t="s">
        <v>55</v>
      </c>
      <c r="C192" s="24">
        <f>B18</f>
        <v>3</v>
      </c>
      <c r="D192" s="46" t="s">
        <v>56</v>
      </c>
      <c r="E192" s="47"/>
      <c r="F192" s="48"/>
      <c r="G192" s="49"/>
      <c r="H192" s="50">
        <f>SUM(H186:H191)</f>
        <v>117.8409814958235</v>
      </c>
      <c r="I192" s="51"/>
      <c r="J192" s="52"/>
      <c r="K192" s="50">
        <f>SUM(K186:K191)</f>
        <v>128.05098149582352</v>
      </c>
      <c r="L192" s="41">
        <f t="shared" si="26"/>
        <v>10.210000000000022</v>
      </c>
      <c r="M192" s="42">
        <f>IF((H192)=0,"",(L192/H192))</f>
        <v>8.6642183987256455E-2</v>
      </c>
    </row>
    <row r="193" spans="1:15" x14ac:dyDescent="0.2">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5.5" x14ac:dyDescent="0.2">
      <c r="A194" s="103" t="str">
        <f t="shared" si="25"/>
        <v>GS &lt;50</v>
      </c>
      <c r="D194" s="123" t="s">
        <v>58</v>
      </c>
      <c r="E194" s="25"/>
      <c r="F194" s="36">
        <f>'VRZ BI (2030)'!I194</f>
        <v>0</v>
      </c>
      <c r="G194" s="55">
        <f>IF($E179&gt;0, $E179, $E178)</f>
        <v>2000</v>
      </c>
      <c r="H194" s="116">
        <f t="shared" si="27"/>
        <v>0</v>
      </c>
      <c r="I194" s="35">
        <v>0</v>
      </c>
      <c r="J194" s="56">
        <f>IF($E179&gt;0, $E179, $E178)</f>
        <v>2000</v>
      </c>
      <c r="K194" s="118">
        <f t="shared" si="28"/>
        <v>0</v>
      </c>
      <c r="L194" s="119">
        <f t="shared" si="26"/>
        <v>0</v>
      </c>
      <c r="M194" s="120" t="str">
        <f t="shared" si="29"/>
        <v/>
      </c>
    </row>
    <row r="195" spans="1:15" x14ac:dyDescent="0.2">
      <c r="A195" s="103" t="str">
        <f t="shared" si="25"/>
        <v>GS &lt;50</v>
      </c>
      <c r="D195" s="123" t="s">
        <v>59</v>
      </c>
      <c r="E195" s="25"/>
      <c r="F195" s="36">
        <f>'VRZ BI (2030)'!I195</f>
        <v>0</v>
      </c>
      <c r="G195" s="55">
        <f>IF($E179&gt;0, $E179, $E178)</f>
        <v>2000</v>
      </c>
      <c r="H195" s="116">
        <f t="shared" si="27"/>
        <v>0</v>
      </c>
      <c r="I195" s="35">
        <v>0</v>
      </c>
      <c r="J195" s="56">
        <f>IF($E179&gt;0, $E179, $E178)</f>
        <v>2000</v>
      </c>
      <c r="K195" s="118">
        <f t="shared" si="28"/>
        <v>0</v>
      </c>
      <c r="L195" s="119">
        <f t="shared" si="26"/>
        <v>0</v>
      </c>
      <c r="M195" s="120" t="str">
        <f t="shared" si="29"/>
        <v/>
      </c>
    </row>
    <row r="196" spans="1:15" x14ac:dyDescent="0.2">
      <c r="A196" s="103" t="str">
        <f t="shared" si="25"/>
        <v>GS &lt;50</v>
      </c>
      <c r="D196" s="123" t="s">
        <v>60</v>
      </c>
      <c r="E196" s="25"/>
      <c r="F196" s="36">
        <f>'VRZ BI (2030)'!I196</f>
        <v>0</v>
      </c>
      <c r="G196" s="55">
        <f>E178</f>
        <v>2000</v>
      </c>
      <c r="H196" s="116">
        <f t="shared" si="27"/>
        <v>0</v>
      </c>
      <c r="I196" s="35">
        <v>0</v>
      </c>
      <c r="J196" s="56">
        <f>E178</f>
        <v>2000</v>
      </c>
      <c r="K196" s="118">
        <f t="shared" si="28"/>
        <v>0</v>
      </c>
      <c r="L196" s="119">
        <f t="shared" si="26"/>
        <v>0</v>
      </c>
      <c r="M196" s="120" t="str">
        <f t="shared" si="29"/>
        <v/>
      </c>
    </row>
    <row r="197" spans="1:15" x14ac:dyDescent="0.2">
      <c r="A197" s="103" t="str">
        <f t="shared" si="25"/>
        <v>GS &lt;50</v>
      </c>
      <c r="D197" s="114" t="s">
        <v>61</v>
      </c>
      <c r="E197" s="25"/>
      <c r="F197" s="36">
        <f>'VRZ BI (2030)'!I197</f>
        <v>1.5687745503208945E-3</v>
      </c>
      <c r="G197" s="55">
        <f>IF($E179&gt;0, $E179, $E178)</f>
        <v>2000</v>
      </c>
      <c r="H197" s="116">
        <f t="shared" si="27"/>
        <v>3.137549100641789</v>
      </c>
      <c r="I197" s="35">
        <v>1.6404905069085519E-3</v>
      </c>
      <c r="J197" s="56">
        <f>IF($E179&gt;0, $E179, $E178)</f>
        <v>2000</v>
      </c>
      <c r="K197" s="118">
        <f t="shared" si="28"/>
        <v>3.2809810138171036</v>
      </c>
      <c r="L197" s="119">
        <f t="shared" si="26"/>
        <v>0.14343191317531456</v>
      </c>
      <c r="M197" s="120">
        <f t="shared" si="29"/>
        <v>4.571463539677368E-2</v>
      </c>
      <c r="O197" s="160"/>
    </row>
    <row r="198" spans="1:15" ht="25.5" x14ac:dyDescent="0.2">
      <c r="A198" s="103" t="str">
        <f t="shared" si="25"/>
        <v>GS &lt;50</v>
      </c>
      <c r="D198" s="123" t="s">
        <v>62</v>
      </c>
      <c r="E198" s="25"/>
      <c r="F198" s="26">
        <f>'VRZ BI (2030)'!I198</f>
        <v>0.42</v>
      </c>
      <c r="G198" s="115">
        <v>1</v>
      </c>
      <c r="H198" s="116">
        <f t="shared" si="27"/>
        <v>0.42</v>
      </c>
      <c r="I198" s="45">
        <v>0.42</v>
      </c>
      <c r="J198" s="121">
        <v>1</v>
      </c>
      <c r="K198" s="118">
        <f t="shared" si="28"/>
        <v>0.42</v>
      </c>
      <c r="L198" s="119">
        <f t="shared" si="26"/>
        <v>0</v>
      </c>
      <c r="M198" s="120">
        <f t="shared" si="29"/>
        <v>0</v>
      </c>
    </row>
    <row r="199" spans="1:15" x14ac:dyDescent="0.2">
      <c r="A199" s="103" t="str">
        <f t="shared" si="25"/>
        <v>GS &lt;50</v>
      </c>
      <c r="D199" s="114" t="s">
        <v>63</v>
      </c>
      <c r="E199" s="25"/>
      <c r="F199" s="26">
        <f>'VRZ BI (2030)'!I199</f>
        <v>0</v>
      </c>
      <c r="G199" s="115">
        <v>1</v>
      </c>
      <c r="H199" s="116">
        <f t="shared" si="27"/>
        <v>0</v>
      </c>
      <c r="I199" s="45">
        <v>0</v>
      </c>
      <c r="J199" s="121">
        <v>1</v>
      </c>
      <c r="K199" s="118">
        <f t="shared" si="28"/>
        <v>0</v>
      </c>
      <c r="L199" s="119">
        <f t="shared" si="26"/>
        <v>0</v>
      </c>
      <c r="M199" s="120" t="str">
        <f t="shared" si="29"/>
        <v/>
      </c>
    </row>
    <row r="200" spans="1:15" x14ac:dyDescent="0.2">
      <c r="A200" s="103" t="str">
        <f t="shared" si="25"/>
        <v>GS &lt;50</v>
      </c>
      <c r="D200" s="114" t="s">
        <v>64</v>
      </c>
      <c r="E200" s="25"/>
      <c r="F200" s="36">
        <f>'VRZ BI (2030)'!I200</f>
        <v>1.3448684688911199E-4</v>
      </c>
      <c r="G200" s="55">
        <f>IF($E179&gt;0, $E179, $E178)</f>
        <v>2000</v>
      </c>
      <c r="H200" s="116">
        <f t="shared" si="27"/>
        <v>0.268973693778224</v>
      </c>
      <c r="I200" s="35">
        <v>1.3448684688911199E-4</v>
      </c>
      <c r="J200" s="56">
        <f>IF($E179&gt;0, $E179, $E178)</f>
        <v>2000</v>
      </c>
      <c r="K200" s="118">
        <f t="shared" si="28"/>
        <v>0.268973693778224</v>
      </c>
      <c r="L200" s="119">
        <f t="shared" si="26"/>
        <v>0</v>
      </c>
      <c r="M200" s="120">
        <f t="shared" si="29"/>
        <v>0</v>
      </c>
    </row>
    <row r="201" spans="1:15" ht="25.5" x14ac:dyDescent="0.2">
      <c r="A201" s="103" t="str">
        <f t="shared" si="25"/>
        <v>GS &lt;50</v>
      </c>
      <c r="B201" s="103" t="s">
        <v>65</v>
      </c>
      <c r="C201" s="24">
        <f>B18</f>
        <v>3</v>
      </c>
      <c r="D201" s="46" t="s">
        <v>66</v>
      </c>
      <c r="E201" s="47"/>
      <c r="F201" s="48"/>
      <c r="G201" s="49"/>
      <c r="H201" s="50">
        <f>SUM(H192:H200)</f>
        <v>132.25166429024353</v>
      </c>
      <c r="I201" s="51"/>
      <c r="J201" s="52"/>
      <c r="K201" s="50">
        <f>SUM(K192:K200)</f>
        <v>142.60509620341884</v>
      </c>
      <c r="L201" s="41">
        <f t="shared" si="26"/>
        <v>10.353431913175314</v>
      </c>
      <c r="M201" s="42">
        <f>IF((H201)=0,"",(L201/H201))</f>
        <v>7.8285834577123792E-2</v>
      </c>
    </row>
    <row r="202" spans="1:15" x14ac:dyDescent="0.2">
      <c r="A202" s="103" t="str">
        <f t="shared" si="25"/>
        <v>GS &lt;50</v>
      </c>
      <c r="D202" s="126" t="s">
        <v>67</v>
      </c>
      <c r="E202" s="25"/>
      <c r="F202" s="36">
        <f>'VRZ BI (2030)'!I202</f>
        <v>1.34E-2</v>
      </c>
      <c r="G202" s="43">
        <f>IF($E179&gt;0, $E179, $E178*$E180)</f>
        <v>2083</v>
      </c>
      <c r="H202" s="116">
        <f>G202*F202</f>
        <v>27.912200000000002</v>
      </c>
      <c r="I202" s="35">
        <v>1.41E-2</v>
      </c>
      <c r="J202" s="44">
        <f>IF($E179&gt;0, $E179, $E178*$E181)</f>
        <v>2083</v>
      </c>
      <c r="K202" s="118">
        <f>J202*I202</f>
        <v>29.3703</v>
      </c>
      <c r="L202" s="119">
        <f t="shared" si="26"/>
        <v>1.4580999999999982</v>
      </c>
      <c r="M202" s="120">
        <f>IF(ISERROR(L202/H202), "", L202/H202)</f>
        <v>5.2238805970149182E-2</v>
      </c>
      <c r="N202" s="127" t="str">
        <f>IF(ISERROR(ABS(M202)), "", IF(ABS(M202)&gt;=4%, "In the manager's summary, discuss the reasoning for the change in RTSR rates", ""))</f>
        <v>In the manager's summary, discuss the reasoning for the change in RTSR rates</v>
      </c>
      <c r="O202" s="160"/>
    </row>
    <row r="203" spans="1:15" ht="25.5" x14ac:dyDescent="0.2">
      <c r="A203" s="103" t="str">
        <f t="shared" si="25"/>
        <v>GS &lt;50</v>
      </c>
      <c r="D203" s="128" t="s">
        <v>68</v>
      </c>
      <c r="E203" s="25"/>
      <c r="F203" s="36">
        <f>'VRZ BI (2030)'!I203</f>
        <v>9.9000000000000008E-3</v>
      </c>
      <c r="G203" s="43">
        <f>IF($E179&gt;0, $E179, $E178*$E180)</f>
        <v>2083</v>
      </c>
      <c r="H203" s="116">
        <f>G203*F203</f>
        <v>20.621700000000001</v>
      </c>
      <c r="I203" s="35">
        <v>1.0500000000000001E-2</v>
      </c>
      <c r="J203" s="44">
        <f>IF($E179&gt;0, $E179, $E178*$E181)</f>
        <v>2083</v>
      </c>
      <c r="K203" s="118">
        <f>J203*I203</f>
        <v>21.871500000000001</v>
      </c>
      <c r="L203" s="119">
        <f t="shared" si="26"/>
        <v>1.2498000000000005</v>
      </c>
      <c r="M203" s="120">
        <f>IF(ISERROR(L203/H203), "", L203/H203)</f>
        <v>6.0606060606060629E-2</v>
      </c>
      <c r="N203" s="127" t="str">
        <f>IF(ISERROR(ABS(M203)), "", IF(ABS(M203)&gt;=4%, "In the manager's summary, discuss the reasoning for the change in RTSR rates", ""))</f>
        <v>In the manager's summary, discuss the reasoning for the change in RTSR rates</v>
      </c>
      <c r="O203" s="160"/>
    </row>
    <row r="204" spans="1:15" ht="25.5" x14ac:dyDescent="0.2">
      <c r="A204" s="103" t="str">
        <f t="shared" si="25"/>
        <v>GS &lt;50</v>
      </c>
      <c r="B204" s="103" t="s">
        <v>69</v>
      </c>
      <c r="C204" s="24">
        <f>B18</f>
        <v>3</v>
      </c>
      <c r="D204" s="46" t="s">
        <v>70</v>
      </c>
      <c r="E204" s="47"/>
      <c r="F204" s="48"/>
      <c r="G204" s="49"/>
      <c r="H204" s="50">
        <f>SUM(H201:H203)</f>
        <v>180.78556429024354</v>
      </c>
      <c r="I204" s="51"/>
      <c r="J204" s="52"/>
      <c r="K204" s="50">
        <f>SUM(K201:K203)</f>
        <v>193.84689620341882</v>
      </c>
      <c r="L204" s="41">
        <f t="shared" si="26"/>
        <v>13.06133191317528</v>
      </c>
      <c r="M204" s="42">
        <f>IF((H204)=0,"",(L204/H204))</f>
        <v>7.2247648557856467E-2</v>
      </c>
    </row>
    <row r="205" spans="1:15" ht="25.5" x14ac:dyDescent="0.2">
      <c r="A205" s="103" t="str">
        <f t="shared" si="25"/>
        <v>GS &lt;50</v>
      </c>
      <c r="D205" s="129" t="s">
        <v>71</v>
      </c>
      <c r="E205" s="25"/>
      <c r="F205" s="34">
        <v>4.7000000000000002E-3</v>
      </c>
      <c r="G205" s="43">
        <f>E178*E180</f>
        <v>2083</v>
      </c>
      <c r="H205" s="53">
        <f>G205*F205</f>
        <v>9.7901000000000007</v>
      </c>
      <c r="I205" s="35">
        <v>4.7000000000000002E-3</v>
      </c>
      <c r="J205" s="44">
        <f>E178*E181</f>
        <v>2083</v>
      </c>
      <c r="K205" s="31">
        <f>J205*I205</f>
        <v>9.7901000000000007</v>
      </c>
      <c r="L205" s="119">
        <f t="shared" si="26"/>
        <v>0</v>
      </c>
      <c r="M205" s="120">
        <f>IF(ISERROR(L205/H205), "", L205/H205)</f>
        <v>0</v>
      </c>
    </row>
    <row r="206" spans="1:15" ht="25.5" x14ac:dyDescent="0.2">
      <c r="A206" s="103" t="str">
        <f t="shared" si="25"/>
        <v>GS &lt;50</v>
      </c>
      <c r="D206" s="129" t="s">
        <v>72</v>
      </c>
      <c r="E206" s="25"/>
      <c r="F206" s="34">
        <v>5.9999999999999995E-4</v>
      </c>
      <c r="G206" s="43">
        <f>E178*E180</f>
        <v>2083</v>
      </c>
      <c r="H206" s="53">
        <f>G206*F206</f>
        <v>1.2497999999999998</v>
      </c>
      <c r="I206" s="35">
        <v>5.9999999999999995E-4</v>
      </c>
      <c r="J206" s="44">
        <f>E178*E181</f>
        <v>2083</v>
      </c>
      <c r="K206" s="31">
        <f>J206*I206</f>
        <v>1.2497999999999998</v>
      </c>
      <c r="L206" s="119">
        <f t="shared" si="26"/>
        <v>0</v>
      </c>
      <c r="M206" s="120">
        <f>IF(ISERROR(L206/H206), "", L206/H206)</f>
        <v>0</v>
      </c>
    </row>
    <row r="207" spans="1:15" x14ac:dyDescent="0.2">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5" hidden="1" customHeight="1" x14ac:dyDescent="0.2">
      <c r="A208" s="103" t="str">
        <f t="shared" si="25"/>
        <v>GS &lt;50</v>
      </c>
      <c r="D208" s="129" t="s">
        <v>74</v>
      </c>
      <c r="E208" s="25"/>
      <c r="F208" s="34"/>
      <c r="G208" s="55"/>
      <c r="H208" s="130"/>
      <c r="I208" s="35"/>
      <c r="J208" s="56"/>
      <c r="K208" s="118"/>
      <c r="L208" s="119"/>
      <c r="M208" s="120"/>
    </row>
    <row r="209" spans="1:13" x14ac:dyDescent="0.2">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5" thickBot="1" x14ac:dyDescent="0.25">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9" hidden="1" customHeight="1" thickBot="1" x14ac:dyDescent="0.25">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9" hidden="1" customHeight="1" thickBot="1" x14ac:dyDescent="0.25">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5" thickBot="1" x14ac:dyDescent="0.25">
      <c r="A214" s="103" t="str">
        <f t="shared" si="25"/>
        <v>GS &lt;50</v>
      </c>
      <c r="D214" s="58"/>
      <c r="E214" s="59"/>
      <c r="F214" s="60"/>
      <c r="G214" s="61"/>
      <c r="H214" s="62"/>
      <c r="I214" s="60"/>
      <c r="J214" s="63"/>
      <c r="K214" s="62"/>
      <c r="L214" s="64"/>
      <c r="M214" s="65"/>
    </row>
    <row r="215" spans="1:13" x14ac:dyDescent="0.2">
      <c r="A215" s="103" t="str">
        <f t="shared" si="25"/>
        <v>GS &lt;50</v>
      </c>
      <c r="B215" s="103" t="s">
        <v>12</v>
      </c>
      <c r="D215" s="135" t="s">
        <v>81</v>
      </c>
      <c r="E215" s="25"/>
      <c r="F215" s="136"/>
      <c r="G215" s="137"/>
      <c r="H215" s="138">
        <f>SUM(H205:H211,H204)</f>
        <v>447.11546429024355</v>
      </c>
      <c r="I215" s="139"/>
      <c r="J215" s="139"/>
      <c r="K215" s="138">
        <f>SUM(K205:K211,K204)</f>
        <v>460.1767962034188</v>
      </c>
      <c r="L215" s="140">
        <f>K215-H215</f>
        <v>13.061331913175252</v>
      </c>
      <c r="M215" s="141">
        <f>IF((H215)=0,"",(L215/H215))</f>
        <v>2.9212436062592839E-2</v>
      </c>
    </row>
    <row r="216" spans="1:13" x14ac:dyDescent="0.2">
      <c r="A216" s="103" t="str">
        <f t="shared" si="25"/>
        <v>GS &lt;50</v>
      </c>
      <c r="B216" s="103" t="s">
        <v>12</v>
      </c>
      <c r="D216" s="142" t="s">
        <v>82</v>
      </c>
      <c r="E216" s="25"/>
      <c r="F216" s="136">
        <v>0.13</v>
      </c>
      <c r="G216" s="143"/>
      <c r="H216" s="144">
        <f>H215*F216</f>
        <v>58.125010357731661</v>
      </c>
      <c r="I216" s="145">
        <v>0.13</v>
      </c>
      <c r="J216" s="115"/>
      <c r="K216" s="144">
        <f>K215*I216</f>
        <v>59.822983506444444</v>
      </c>
      <c r="L216" s="119">
        <f>K216-H216</f>
        <v>1.6979731487127836</v>
      </c>
      <c r="M216" s="146">
        <f>IF((H216)=0,"",(L216/H216))</f>
        <v>2.9212436062592856E-2</v>
      </c>
    </row>
    <row r="217" spans="1:13" ht="15" x14ac:dyDescent="0.25">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-105.07213410820722</v>
      </c>
      <c r="I217" s="148">
        <f>OER</f>
        <v>0.23499999999999999</v>
      </c>
      <c r="J217" s="115"/>
      <c r="K217" s="144">
        <f>IF(OR(ISNUMBER(SEARCH("[DGEN]", E176))=TRUE, ISNUMBER(SEARCH("STREET LIGHT", E176))=TRUE), 0, IF(AND(E178=0, E179=0),0, IF(AND(E179=0, E178*12&gt;250000), 0, IF(AND(E178=0, E179&gt;=50), 0, IF(E178*12&lt;=250000, I217*K215*-1, IF(E179&lt;50, I217*K215*-1, 0))))))</f>
        <v>-108.14154710780342</v>
      </c>
      <c r="L217" s="119">
        <f>K217-H217</f>
        <v>-3.0694129995961958</v>
      </c>
      <c r="M217" s="146"/>
    </row>
    <row r="218" spans="1:13" ht="13.5" thickBot="1" x14ac:dyDescent="0.25">
      <c r="A218" s="103" t="str">
        <f t="shared" si="25"/>
        <v>GS &lt;50</v>
      </c>
      <c r="B218" s="103" t="s">
        <v>84</v>
      </c>
      <c r="C218" s="24">
        <f>B18</f>
        <v>3</v>
      </c>
      <c r="D218" s="226" t="s">
        <v>85</v>
      </c>
      <c r="E218" s="226"/>
      <c r="F218" s="77"/>
      <c r="G218" s="78"/>
      <c r="H218" s="79">
        <f>H215+H216+H217</f>
        <v>400.168340539768</v>
      </c>
      <c r="I218" s="80"/>
      <c r="J218" s="80"/>
      <c r="K218" s="81">
        <f>K215+K216+K217</f>
        <v>411.85823260205979</v>
      </c>
      <c r="L218" s="82">
        <f>K218-H218</f>
        <v>11.68989206229179</v>
      </c>
      <c r="M218" s="83">
        <f>IF((H218)=0,"",(L218/H218))</f>
        <v>2.9212436062592686E-2</v>
      </c>
    </row>
    <row r="219" spans="1:13" ht="13.5" thickBot="1" x14ac:dyDescent="0.25">
      <c r="A219" s="103" t="str">
        <f t="shared" si="25"/>
        <v>GS &lt;50</v>
      </c>
      <c r="B219" s="103" t="s">
        <v>12</v>
      </c>
      <c r="D219" s="58"/>
      <c r="E219" s="59"/>
      <c r="F219" s="60"/>
      <c r="G219" s="61"/>
      <c r="H219" s="62"/>
      <c r="I219" s="60"/>
      <c r="J219" s="63"/>
      <c r="K219" s="62"/>
      <c r="L219" s="64"/>
      <c r="M219" s="65"/>
    </row>
    <row r="220" spans="1:13" hidden="1" x14ac:dyDescent="0.2">
      <c r="A220" s="103" t="str">
        <f t="shared" si="25"/>
        <v>GS &lt;50</v>
      </c>
      <c r="B220" s="103" t="s">
        <v>78</v>
      </c>
      <c r="D220" s="135" t="s">
        <v>86</v>
      </c>
      <c r="E220" s="25"/>
      <c r="F220" s="136"/>
      <c r="G220" s="137"/>
      <c r="H220" s="138">
        <f>SUM(H212,H205:H208,H204)</f>
        <v>418.2354642902435</v>
      </c>
      <c r="I220" s="139"/>
      <c r="J220" s="139"/>
      <c r="K220" s="138">
        <f>SUM(K212,K205:K208,K204)</f>
        <v>431.29679620341881</v>
      </c>
      <c r="L220" s="140">
        <f>K220-H220</f>
        <v>13.061331913175309</v>
      </c>
      <c r="M220" s="141">
        <f>IF((H220)=0,"",(L220/H220))</f>
        <v>3.1229613527252478E-2</v>
      </c>
    </row>
    <row r="221" spans="1:13" hidden="1" x14ac:dyDescent="0.2">
      <c r="A221" s="103" t="str">
        <f t="shared" si="25"/>
        <v>GS &lt;50</v>
      </c>
      <c r="B221" s="103" t="s">
        <v>78</v>
      </c>
      <c r="D221" s="142" t="s">
        <v>82</v>
      </c>
      <c r="E221" s="25"/>
      <c r="F221" s="136">
        <v>0.13</v>
      </c>
      <c r="G221" s="137"/>
      <c r="H221" s="144">
        <f>H220*F221</f>
        <v>54.370610357731657</v>
      </c>
      <c r="I221" s="136">
        <v>0.13</v>
      </c>
      <c r="J221" s="145"/>
      <c r="K221" s="144">
        <f>K220*I221</f>
        <v>56.068583506444448</v>
      </c>
      <c r="L221" s="119">
        <f>K221-H221</f>
        <v>1.6979731487127907</v>
      </c>
      <c r="M221" s="146">
        <f>IF((H221)=0,"",(L221/H221))</f>
        <v>3.1229613527252488E-2</v>
      </c>
    </row>
    <row r="222" spans="1:13" ht="15" hidden="1" x14ac:dyDescent="0.25">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-98.285334108207223</v>
      </c>
      <c r="I222" s="148">
        <f>OER</f>
        <v>0.23499999999999999</v>
      </c>
      <c r="J222" s="145"/>
      <c r="K222" s="144">
        <f>IF(OR(ISNUMBER(SEARCH("[DGEN]", E176))=TRUE, ISNUMBER(SEARCH("STREET LIGHT", E176))=TRUE), 0, IF(AND(E178=0, E179=0),0, IF(AND(E179=0, E178*12&gt;250000), 0, IF(AND(E178=0, E179&gt;=50), 0, IF(E178*12&lt;=250000, I222*K220*-1, IF(E179&lt;50, I222*K220*-1, 0))))))</f>
        <v>-101.35474710780342</v>
      </c>
      <c r="L222" s="119"/>
      <c r="M222" s="146"/>
    </row>
    <row r="223" spans="1:13" hidden="1" x14ac:dyDescent="0.2">
      <c r="A223" s="103" t="str">
        <f t="shared" si="25"/>
        <v>GS &lt;50</v>
      </c>
      <c r="B223" s="103" t="s">
        <v>87</v>
      </c>
      <c r="D223" s="234" t="s">
        <v>86</v>
      </c>
      <c r="E223" s="234"/>
      <c r="F223" s="149"/>
      <c r="G223" s="143"/>
      <c r="H223" s="138">
        <f>SUM(H220,H221)</f>
        <v>472.60607464797516</v>
      </c>
      <c r="I223" s="150"/>
      <c r="J223" s="150"/>
      <c r="K223" s="138">
        <f>SUM(K220,K221)</f>
        <v>487.36537970986325</v>
      </c>
      <c r="L223" s="140">
        <f>K223-H223</f>
        <v>14.759305061888085</v>
      </c>
      <c r="M223" s="141">
        <f>IF((H223)=0,"",(L223/H223))</f>
        <v>3.1229613527252446E-2</v>
      </c>
    </row>
    <row r="224" spans="1:13" ht="13.5" hidden="1" thickBot="1" x14ac:dyDescent="0.25">
      <c r="A224" s="103" t="str">
        <f t="shared" si="25"/>
        <v>GS &lt;50</v>
      </c>
      <c r="B224" s="103" t="s">
        <v>78</v>
      </c>
      <c r="D224" s="131"/>
      <c r="E224" s="132"/>
      <c r="F224" s="151"/>
      <c r="G224" s="152"/>
      <c r="H224" s="153"/>
      <c r="I224" s="151"/>
      <c r="J224" s="133"/>
      <c r="K224" s="153"/>
      <c r="L224" s="154"/>
      <c r="M224" s="134"/>
    </row>
    <row r="225" spans="1:14" hidden="1" x14ac:dyDescent="0.2">
      <c r="A225" s="103" t="str">
        <f t="shared" si="25"/>
        <v>GS &lt;50</v>
      </c>
      <c r="B225" s="103" t="s">
        <v>17</v>
      </c>
      <c r="D225" s="135" t="s">
        <v>88</v>
      </c>
      <c r="E225" s="25"/>
      <c r="F225" s="136"/>
      <c r="G225" s="137"/>
      <c r="H225" s="138">
        <f>SUM(H213,H205:H208,H204)</f>
        <v>418.2354642902435</v>
      </c>
      <c r="I225" s="139"/>
      <c r="J225" s="139"/>
      <c r="K225" s="138">
        <f>SUM(K213,K205:K208,K204)</f>
        <v>431.29679620341881</v>
      </c>
      <c r="L225" s="140">
        <f>K225-H225</f>
        <v>13.061331913175309</v>
      </c>
      <c r="M225" s="141">
        <f>IF((H225)=0,"",(L225/H225))</f>
        <v>3.1229613527252478E-2</v>
      </c>
    </row>
    <row r="226" spans="1:14" hidden="1" x14ac:dyDescent="0.2">
      <c r="A226" s="103" t="str">
        <f t="shared" si="25"/>
        <v>GS &lt;50</v>
      </c>
      <c r="B226" s="103" t="s">
        <v>17</v>
      </c>
      <c r="D226" s="142" t="s">
        <v>82</v>
      </c>
      <c r="E226" s="25"/>
      <c r="F226" s="136">
        <v>0.13</v>
      </c>
      <c r="G226" s="137"/>
      <c r="H226" s="144">
        <f>H225*F226</f>
        <v>54.370610357731657</v>
      </c>
      <c r="I226" s="136">
        <v>0.13</v>
      </c>
      <c r="J226" s="145"/>
      <c r="K226" s="144">
        <f>K225*I226</f>
        <v>56.068583506444448</v>
      </c>
      <c r="L226" s="119">
        <f>K226-H226</f>
        <v>1.6979731487127907</v>
      </c>
      <c r="M226" s="146">
        <f>IF((H226)=0,"",(L226/H226))</f>
        <v>3.1229613527252488E-2</v>
      </c>
    </row>
    <row r="227" spans="1:14" ht="15" hidden="1" x14ac:dyDescent="0.25">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-98.285334108207223</v>
      </c>
      <c r="I227" s="148">
        <f>OER</f>
        <v>0.23499999999999999</v>
      </c>
      <c r="J227" s="145"/>
      <c r="K227" s="144">
        <f>IF(OR(ISNUMBER(SEARCH("[DGEN]", E176))=TRUE, ISNUMBER(SEARCH("STREET LIGHT", E176))=TRUE), 0, IF(AND(E178=0, E179=0),0, IF(AND(E179=0, E178*12&gt;250000), 0, IF(AND(E178=0, E179&gt;=50), 0, IF(E178*12&lt;=250000, I227*K225*-1, IF(E179&lt;50, I227*K225*-1, 0))))))</f>
        <v>-101.35474710780342</v>
      </c>
      <c r="L227" s="119"/>
      <c r="M227" s="146"/>
    </row>
    <row r="228" spans="1:14" hidden="1" x14ac:dyDescent="0.2">
      <c r="A228" s="103" t="str">
        <f t="shared" si="25"/>
        <v>GS &lt;50</v>
      </c>
      <c r="B228" s="103" t="s">
        <v>89</v>
      </c>
      <c r="D228" s="234" t="s">
        <v>88</v>
      </c>
      <c r="E228" s="234"/>
      <c r="F228" s="149"/>
      <c r="G228" s="143"/>
      <c r="H228" s="138">
        <f>SUM(H225,H226)</f>
        <v>472.60607464797516</v>
      </c>
      <c r="I228" s="150"/>
      <c r="J228" s="150"/>
      <c r="K228" s="138">
        <f>SUM(K225,K226)</f>
        <v>487.36537970986325</v>
      </c>
      <c r="L228" s="140">
        <f>K228-H228</f>
        <v>14.759305061888085</v>
      </c>
      <c r="M228" s="141">
        <f>IF((H228)=0,"",(L228/H228))</f>
        <v>3.1229613527252446E-2</v>
      </c>
    </row>
    <row r="229" spans="1:14" ht="13.5" hidden="1" thickBot="1" x14ac:dyDescent="0.25">
      <c r="A229" s="103" t="str">
        <f t="shared" si="25"/>
        <v>GS &lt;50</v>
      </c>
      <c r="B229" s="103" t="s">
        <v>17</v>
      </c>
      <c r="D229" s="131"/>
      <c r="E229" s="132"/>
      <c r="F229" s="155"/>
      <c r="G229" s="152"/>
      <c r="H229" s="156"/>
      <c r="I229" s="155"/>
      <c r="J229" s="133"/>
      <c r="K229" s="156"/>
      <c r="L229" s="154"/>
      <c r="M229" s="157"/>
    </row>
    <row r="232" spans="1:14" x14ac:dyDescent="0.2">
      <c r="C232" s="103"/>
      <c r="D232" s="104" t="s">
        <v>34</v>
      </c>
      <c r="E232" s="235" t="str">
        <f>D19</f>
        <v>GS 50 - 2,999 kW</v>
      </c>
      <c r="F232" s="236"/>
      <c r="G232" s="236"/>
      <c r="H232" s="236"/>
      <c r="I232" s="236"/>
      <c r="J232" s="237"/>
      <c r="K232" s="103" t="str">
        <f>IF(N19="DEMAND - INTERVAL","RTSR - INTERVAL METERED","")</f>
        <v/>
      </c>
    </row>
    <row r="233" spans="1:14" x14ac:dyDescent="0.2">
      <c r="C233" s="103"/>
      <c r="D233" s="104" t="s">
        <v>35</v>
      </c>
      <c r="E233" s="238" t="str">
        <f>H19</f>
        <v>Non-RPP (Other)</v>
      </c>
      <c r="F233" s="239"/>
      <c r="G233" s="240"/>
      <c r="H233" s="20"/>
      <c r="I233" s="20"/>
    </row>
    <row r="234" spans="1:14" ht="15.75" x14ac:dyDescent="0.2">
      <c r="C234" s="103"/>
      <c r="D234" s="104" t="s">
        <v>36</v>
      </c>
      <c r="E234" s="21">
        <f>K19</f>
        <v>75000</v>
      </c>
      <c r="F234" s="105" t="s">
        <v>11</v>
      </c>
      <c r="J234" s="22"/>
      <c r="K234" s="22"/>
      <c r="L234" s="22"/>
      <c r="M234" s="22"/>
      <c r="N234" s="22"/>
    </row>
    <row r="235" spans="1:14" ht="15.75" x14ac:dyDescent="0.25">
      <c r="C235" s="103"/>
      <c r="D235" s="104" t="s">
        <v>37</v>
      </c>
      <c r="E235" s="21">
        <f>L19</f>
        <v>175</v>
      </c>
      <c r="F235" s="106" t="s">
        <v>16</v>
      </c>
      <c r="G235" s="107"/>
      <c r="H235" s="108"/>
      <c r="I235" s="108"/>
      <c r="J235" s="108"/>
    </row>
    <row r="236" spans="1:14" x14ac:dyDescent="0.2">
      <c r="C236" s="103"/>
      <c r="D236" s="104" t="s">
        <v>38</v>
      </c>
      <c r="E236" s="23">
        <f>I19</f>
        <v>1.0415000000000001</v>
      </c>
    </row>
    <row r="237" spans="1:14" x14ac:dyDescent="0.2">
      <c r="C237" s="103"/>
      <c r="D237" s="104" t="s">
        <v>39</v>
      </c>
      <c r="E237" s="23">
        <f>J19</f>
        <v>1.0415000000000001</v>
      </c>
    </row>
    <row r="238" spans="1:14" x14ac:dyDescent="0.2">
      <c r="C238" s="103"/>
    </row>
    <row r="239" spans="1:14" x14ac:dyDescent="0.2">
      <c r="C239" s="103"/>
      <c r="E239" s="105"/>
      <c r="F239" s="231" t="s">
        <v>40</v>
      </c>
      <c r="G239" s="232"/>
      <c r="H239" s="233"/>
      <c r="I239" s="231" t="s">
        <v>41</v>
      </c>
      <c r="J239" s="232"/>
      <c r="K239" s="233"/>
      <c r="L239" s="231" t="s">
        <v>42</v>
      </c>
      <c r="M239" s="233"/>
    </row>
    <row r="240" spans="1:14" x14ac:dyDescent="0.2">
      <c r="C240" s="103"/>
      <c r="E240" s="220"/>
      <c r="F240" s="109" t="s">
        <v>43</v>
      </c>
      <c r="G240" s="109" t="s">
        <v>44</v>
      </c>
      <c r="H240" s="110" t="s">
        <v>45</v>
      </c>
      <c r="I240" s="109" t="s">
        <v>43</v>
      </c>
      <c r="J240" s="111" t="s">
        <v>44</v>
      </c>
      <c r="K240" s="110" t="s">
        <v>45</v>
      </c>
      <c r="L240" s="222" t="s">
        <v>46</v>
      </c>
      <c r="M240" s="224" t="s">
        <v>47</v>
      </c>
    </row>
    <row r="241" spans="1:15" x14ac:dyDescent="0.2">
      <c r="C241" s="103"/>
      <c r="E241" s="221"/>
      <c r="F241" s="112" t="s">
        <v>48</v>
      </c>
      <c r="G241" s="112"/>
      <c r="H241" s="113" t="s">
        <v>48</v>
      </c>
      <c r="I241" s="112" t="s">
        <v>48</v>
      </c>
      <c r="J241" s="113"/>
      <c r="K241" s="113" t="s">
        <v>48</v>
      </c>
      <c r="L241" s="223"/>
      <c r="M241" s="225"/>
    </row>
    <row r="242" spans="1:15" x14ac:dyDescent="0.2">
      <c r="A242" s="103" t="str">
        <f>$E232</f>
        <v>GS 50 - 2,999 kW</v>
      </c>
      <c r="D242" s="114" t="s">
        <v>49</v>
      </c>
      <c r="E242" s="25"/>
      <c r="F242" s="26">
        <f>'VRZ BI (2030)'!I242</f>
        <v>202.06</v>
      </c>
      <c r="G242" s="115">
        <v>1</v>
      </c>
      <c r="H242" s="116">
        <f>G242*F242</f>
        <v>202.06</v>
      </c>
      <c r="I242" s="45">
        <v>220.38</v>
      </c>
      <c r="J242" s="117">
        <f>G242</f>
        <v>1</v>
      </c>
      <c r="K242" s="118">
        <f>J242*I242</f>
        <v>220.38</v>
      </c>
      <c r="L242" s="119">
        <f>K242-H242</f>
        <v>18.319999999999993</v>
      </c>
      <c r="M242" s="120">
        <f>IF(ISERROR(L242/H242), "", L242/H242)</f>
        <v>9.0666138770662139E-2</v>
      </c>
    </row>
    <row r="243" spans="1:15" x14ac:dyDescent="0.2">
      <c r="A243" s="103" t="str">
        <f t="shared" ref="A243:A285" si="30">A242</f>
        <v>GS 50 - 2,999 kW</v>
      </c>
      <c r="D243" s="114" t="s">
        <v>50</v>
      </c>
      <c r="E243" s="25"/>
      <c r="F243" s="36">
        <f>'VRZ BI (2030)'!I243</f>
        <v>7.3964999999999996</v>
      </c>
      <c r="G243" s="115">
        <f>IF($E235&gt;0, $E235, $E234)</f>
        <v>175</v>
      </c>
      <c r="H243" s="116">
        <f>G243*F243</f>
        <v>1294.3875</v>
      </c>
      <c r="I243" s="35">
        <v>8.0015999999999998</v>
      </c>
      <c r="J243" s="117">
        <f>IF($E235&gt;0, $E235, $E234)</f>
        <v>175</v>
      </c>
      <c r="K243" s="118">
        <f>J243*I243</f>
        <v>1400.28</v>
      </c>
      <c r="L243" s="119">
        <f>K243-H243</f>
        <v>105.89249999999993</v>
      </c>
      <c r="M243" s="120">
        <f>IF(ISERROR(L243/H243), "", L243/H243)</f>
        <v>8.1808963699046791E-2</v>
      </c>
    </row>
    <row r="244" spans="1:15" ht="13.15" hidden="1" customHeight="1" x14ac:dyDescent="0.2">
      <c r="A244" s="103" t="str">
        <f t="shared" si="30"/>
        <v>GS 50 - 2,999 kW</v>
      </c>
      <c r="D244" s="114" t="s">
        <v>51</v>
      </c>
      <c r="E244" s="25"/>
      <c r="F244" s="34"/>
      <c r="G244" s="115">
        <f>IF($E235&gt;0, $E235, $E234)</f>
        <v>175</v>
      </c>
      <c r="H244" s="116">
        <v>0</v>
      </c>
      <c r="I244" s="35"/>
      <c r="J244" s="117">
        <f>IF($E235&gt;0, $E235, $E234)</f>
        <v>175</v>
      </c>
      <c r="K244" s="118">
        <v>0</v>
      </c>
      <c r="L244" s="119"/>
      <c r="M244" s="120"/>
    </row>
    <row r="245" spans="1:15" ht="13.15" hidden="1" customHeight="1" x14ac:dyDescent="0.2">
      <c r="A245" s="103" t="str">
        <f t="shared" si="30"/>
        <v>GS 50 - 2,999 kW</v>
      </c>
      <c r="D245" s="114" t="s">
        <v>52</v>
      </c>
      <c r="E245" s="25"/>
      <c r="F245" s="34"/>
      <c r="G245" s="115">
        <f>IF($E235&gt;0, $E235, $E234)</f>
        <v>175</v>
      </c>
      <c r="H245" s="116">
        <v>0</v>
      </c>
      <c r="I245" s="35"/>
      <c r="J245" s="121">
        <f>IF($E235&gt;0, $E235, $E234)</f>
        <v>175</v>
      </c>
      <c r="K245" s="118">
        <v>0</v>
      </c>
      <c r="L245" s="119">
        <f t="shared" ref="L245:L263" si="31">K245-H245</f>
        <v>0</v>
      </c>
      <c r="M245" s="120" t="str">
        <f>IF(ISERROR(L245/H245), "", L245/H245)</f>
        <v/>
      </c>
    </row>
    <row r="246" spans="1:15" x14ac:dyDescent="0.2">
      <c r="A246" s="103" t="str">
        <f t="shared" si="30"/>
        <v>GS 50 - 2,999 kW</v>
      </c>
      <c r="D246" s="114" t="s">
        <v>53</v>
      </c>
      <c r="E246" s="25"/>
      <c r="F246" s="26">
        <f>'VRZ BI (2030)'!I246</f>
        <v>0</v>
      </c>
      <c r="G246" s="115">
        <v>1</v>
      </c>
      <c r="H246" s="116">
        <f>G246*F246</f>
        <v>0</v>
      </c>
      <c r="I246" s="45">
        <v>0</v>
      </c>
      <c r="J246" s="117">
        <f>G246</f>
        <v>1</v>
      </c>
      <c r="K246" s="118">
        <f>J246*I246</f>
        <v>0</v>
      </c>
      <c r="L246" s="119">
        <f t="shared" si="31"/>
        <v>0</v>
      </c>
      <c r="M246" s="120" t="str">
        <f>IF(ISERROR(L246/H246), "", L246/H246)</f>
        <v/>
      </c>
    </row>
    <row r="247" spans="1:15" x14ac:dyDescent="0.2">
      <c r="A247" s="103" t="str">
        <f t="shared" si="30"/>
        <v>GS 50 - 2,999 kW</v>
      </c>
      <c r="D247" s="114" t="s">
        <v>54</v>
      </c>
      <c r="E247" s="25"/>
      <c r="F247" s="36">
        <f>'VRZ BI (2030)'!I247</f>
        <v>0.48306828373660959</v>
      </c>
      <c r="G247" s="115">
        <f>IF($E235&gt;0, $E235, $E234)</f>
        <v>175</v>
      </c>
      <c r="H247" s="116">
        <f>G247*F247</f>
        <v>84.536949653906674</v>
      </c>
      <c r="I247" s="35">
        <v>0.48306828373660959</v>
      </c>
      <c r="J247" s="117">
        <f>IF($E235&gt;0, $E235, $E234)</f>
        <v>175</v>
      </c>
      <c r="K247" s="118">
        <f>J247*I247</f>
        <v>84.536949653906674</v>
      </c>
      <c r="L247" s="119">
        <f t="shared" si="31"/>
        <v>0</v>
      </c>
      <c r="M247" s="120">
        <f>IF(ISERROR(L247/H247), "", L247/H247)</f>
        <v>0</v>
      </c>
    </row>
    <row r="248" spans="1:15" x14ac:dyDescent="0.2">
      <c r="A248" s="103" t="str">
        <f t="shared" si="30"/>
        <v>GS 50 - 2,999 kW</v>
      </c>
      <c r="B248" s="103" t="s">
        <v>55</v>
      </c>
      <c r="C248" s="24">
        <f>B19</f>
        <v>4</v>
      </c>
      <c r="D248" s="122" t="s">
        <v>56</v>
      </c>
      <c r="E248" s="7"/>
      <c r="F248" s="48"/>
      <c r="G248" s="38"/>
      <c r="H248" s="39">
        <f>SUM(H242:H247)</f>
        <v>1580.9844496539067</v>
      </c>
      <c r="I248" s="51"/>
      <c r="J248" s="40"/>
      <c r="K248" s="39">
        <f>SUM(K242:K247)</f>
        <v>1705.1969496539066</v>
      </c>
      <c r="L248" s="41">
        <f t="shared" si="31"/>
        <v>124.21249999999986</v>
      </c>
      <c r="M248" s="42">
        <f>IF((H248)=0,"",(L248/H248))</f>
        <v>7.8566553913412121E-2</v>
      </c>
    </row>
    <row r="249" spans="1:15" x14ac:dyDescent="0.2">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5.5" x14ac:dyDescent="0.2">
      <c r="A250" s="103" t="str">
        <f t="shared" si="30"/>
        <v>GS 50 - 2,999 kW</v>
      </c>
      <c r="D250" s="123" t="s">
        <v>58</v>
      </c>
      <c r="E250" s="25"/>
      <c r="F250" s="36">
        <f>'VRZ BI (2030)'!I250</f>
        <v>0</v>
      </c>
      <c r="G250" s="55">
        <f>IF($E235&gt;0, $E235, $E234)</f>
        <v>175</v>
      </c>
      <c r="H250" s="116">
        <f t="shared" si="32"/>
        <v>0</v>
      </c>
      <c r="I250" s="35">
        <v>0</v>
      </c>
      <c r="J250" s="56">
        <f>IF($E235&gt;0, $E235, $E234)</f>
        <v>175</v>
      </c>
      <c r="K250" s="118">
        <f t="shared" si="33"/>
        <v>0</v>
      </c>
      <c r="L250" s="119">
        <f t="shared" si="31"/>
        <v>0</v>
      </c>
      <c r="M250" s="120" t="str">
        <f t="shared" si="34"/>
        <v/>
      </c>
    </row>
    <row r="251" spans="1:15" x14ac:dyDescent="0.2">
      <c r="A251" s="103" t="str">
        <f t="shared" si="30"/>
        <v>GS 50 - 2,999 kW</v>
      </c>
      <c r="D251" s="123" t="s">
        <v>59</v>
      </c>
      <c r="E251" s="25"/>
      <c r="F251" s="36">
        <f>'VRZ BI (2030)'!I251</f>
        <v>0</v>
      </c>
      <c r="G251" s="55">
        <f>IF($E235&gt;0, $E235, $E234)</f>
        <v>175</v>
      </c>
      <c r="H251" s="116">
        <f t="shared" si="32"/>
        <v>0</v>
      </c>
      <c r="I251" s="35">
        <v>0</v>
      </c>
      <c r="J251" s="56">
        <f>IF($E235&gt;0, $E235, $E234)</f>
        <v>175</v>
      </c>
      <c r="K251" s="118">
        <f t="shared" si="33"/>
        <v>0</v>
      </c>
      <c r="L251" s="119">
        <f t="shared" si="31"/>
        <v>0</v>
      </c>
      <c r="M251" s="120" t="str">
        <f t="shared" si="34"/>
        <v/>
      </c>
    </row>
    <row r="252" spans="1:15" x14ac:dyDescent="0.2">
      <c r="A252" s="103" t="str">
        <f t="shared" si="30"/>
        <v>GS 50 - 2,999 kW</v>
      </c>
      <c r="D252" s="123" t="s">
        <v>60</v>
      </c>
      <c r="E252" s="25"/>
      <c r="F252" s="36">
        <f>'VRZ BI (2030)'!I252</f>
        <v>0</v>
      </c>
      <c r="G252" s="55">
        <f>E234</f>
        <v>75000</v>
      </c>
      <c r="H252" s="116">
        <f t="shared" si="32"/>
        <v>0</v>
      </c>
      <c r="I252" s="35">
        <v>0</v>
      </c>
      <c r="J252" s="56">
        <f>E234</f>
        <v>75000</v>
      </c>
      <c r="K252" s="118">
        <f t="shared" si="33"/>
        <v>0</v>
      </c>
      <c r="L252" s="119">
        <f t="shared" si="31"/>
        <v>0</v>
      </c>
      <c r="M252" s="120" t="str">
        <f t="shared" si="34"/>
        <v/>
      </c>
    </row>
    <row r="253" spans="1:15" x14ac:dyDescent="0.2">
      <c r="A253" s="103" t="str">
        <f t="shared" si="30"/>
        <v>GS 50 - 2,999 kW</v>
      </c>
      <c r="D253" s="114" t="s">
        <v>61</v>
      </c>
      <c r="E253" s="25"/>
      <c r="F253" s="36">
        <f>'VRZ BI (2030)'!I253</f>
        <v>0.654853275487839</v>
      </c>
      <c r="G253" s="55">
        <f>IF($E235&gt;0, $E235, $E234)</f>
        <v>175</v>
      </c>
      <c r="H253" s="116">
        <f t="shared" si="32"/>
        <v>114.59932321037182</v>
      </c>
      <c r="I253" s="35">
        <v>0.68478965421514859</v>
      </c>
      <c r="J253" s="56">
        <f>IF($E235&gt;0, $E235, $E234)</f>
        <v>175</v>
      </c>
      <c r="K253" s="118">
        <f t="shared" si="33"/>
        <v>119.83818948765101</v>
      </c>
      <c r="L253" s="119">
        <f t="shared" si="31"/>
        <v>5.2388662772791861</v>
      </c>
      <c r="M253" s="120">
        <f t="shared" si="34"/>
        <v>4.5714635396773812E-2</v>
      </c>
      <c r="O253" s="160"/>
    </row>
    <row r="254" spans="1:15" ht="25.5" x14ac:dyDescent="0.2">
      <c r="A254" s="103" t="str">
        <f t="shared" si="30"/>
        <v>GS 50 - 2,999 kW</v>
      </c>
      <c r="D254" s="123" t="s">
        <v>62</v>
      </c>
      <c r="E254" s="25"/>
      <c r="F254" s="26">
        <f>'VRZ BI (2030)'!I254</f>
        <v>0</v>
      </c>
      <c r="G254" s="115">
        <v>1</v>
      </c>
      <c r="H254" s="116">
        <f t="shared" si="32"/>
        <v>0</v>
      </c>
      <c r="I254" s="45">
        <v>0</v>
      </c>
      <c r="J254" s="121">
        <v>1</v>
      </c>
      <c r="K254" s="118">
        <f t="shared" si="33"/>
        <v>0</v>
      </c>
      <c r="L254" s="119">
        <f t="shared" si="31"/>
        <v>0</v>
      </c>
      <c r="M254" s="120" t="str">
        <f t="shared" si="34"/>
        <v/>
      </c>
    </row>
    <row r="255" spans="1:15" x14ac:dyDescent="0.2">
      <c r="A255" s="103" t="str">
        <f t="shared" si="30"/>
        <v>GS 50 - 2,999 kW</v>
      </c>
      <c r="D255" s="114" t="s">
        <v>63</v>
      </c>
      <c r="E255" s="25"/>
      <c r="F255" s="26">
        <f>'VRZ BI (2030)'!I255</f>
        <v>0</v>
      </c>
      <c r="G255" s="115">
        <v>1</v>
      </c>
      <c r="H255" s="116">
        <f t="shared" si="32"/>
        <v>0</v>
      </c>
      <c r="I255" s="45">
        <v>0</v>
      </c>
      <c r="J255" s="121">
        <v>1</v>
      </c>
      <c r="K255" s="118">
        <f t="shared" si="33"/>
        <v>0</v>
      </c>
      <c r="L255" s="119">
        <f t="shared" si="31"/>
        <v>0</v>
      </c>
      <c r="M255" s="120" t="str">
        <f t="shared" si="34"/>
        <v/>
      </c>
    </row>
    <row r="256" spans="1:15" x14ac:dyDescent="0.2">
      <c r="A256" s="103" t="str">
        <f t="shared" si="30"/>
        <v>GS 50 - 2,999 kW</v>
      </c>
      <c r="D256" s="114" t="s">
        <v>64</v>
      </c>
      <c r="E256" s="25"/>
      <c r="F256" s="36">
        <f>'VRZ BI (2030)'!I256</f>
        <v>1.7750959474139572E-2</v>
      </c>
      <c r="G256" s="55">
        <f>IF($E235&gt;0, $E235, $E234)</f>
        <v>175</v>
      </c>
      <c r="H256" s="116">
        <f t="shared" si="32"/>
        <v>3.106417907974425</v>
      </c>
      <c r="I256" s="35">
        <v>1.7750959474139572E-2</v>
      </c>
      <c r="J256" s="56">
        <f>IF($E235&gt;0, $E235, $E234)</f>
        <v>175</v>
      </c>
      <c r="K256" s="118">
        <f t="shared" si="33"/>
        <v>3.106417907974425</v>
      </c>
      <c r="L256" s="119">
        <f t="shared" si="31"/>
        <v>0</v>
      </c>
      <c r="M256" s="120">
        <f t="shared" si="34"/>
        <v>0</v>
      </c>
    </row>
    <row r="257" spans="1:15" ht="25.5" x14ac:dyDescent="0.2">
      <c r="A257" s="103" t="str">
        <f t="shared" si="30"/>
        <v>GS 50 - 2,999 kW</v>
      </c>
      <c r="B257" s="103" t="s">
        <v>65</v>
      </c>
      <c r="C257" s="24">
        <f>B19</f>
        <v>4</v>
      </c>
      <c r="D257" s="124" t="s">
        <v>66</v>
      </c>
      <c r="E257" s="125"/>
      <c r="F257" s="48"/>
      <c r="G257" s="49"/>
      <c r="H257" s="50">
        <f>SUM(H248:H256)</f>
        <v>1698.6901907722529</v>
      </c>
      <c r="I257" s="51"/>
      <c r="J257" s="52"/>
      <c r="K257" s="50">
        <f>SUM(K248:K256)</f>
        <v>1828.1415570495321</v>
      </c>
      <c r="L257" s="41">
        <f t="shared" si="31"/>
        <v>129.45136627727925</v>
      </c>
      <c r="M257" s="42">
        <f>IF((H257)=0,"",(L257/H257))</f>
        <v>7.6206577856571062E-2</v>
      </c>
    </row>
    <row r="258" spans="1:15" x14ac:dyDescent="0.2">
      <c r="A258" s="103" t="str">
        <f t="shared" si="30"/>
        <v>GS 50 - 2,999 kW</v>
      </c>
      <c r="D258" s="126" t="s">
        <v>67</v>
      </c>
      <c r="E258" s="25"/>
      <c r="F258" s="36">
        <f>'VRZ BI (2030)'!I258</f>
        <v>6.1277999999999997</v>
      </c>
      <c r="G258" s="43">
        <f>IF($E235&gt;0, $E235, $E234*$E236)</f>
        <v>175</v>
      </c>
      <c r="H258" s="116">
        <f>G258*F258</f>
        <v>1072.365</v>
      </c>
      <c r="I258" s="35">
        <v>6.4565999999999999</v>
      </c>
      <c r="J258" s="44">
        <f>IF($E235&gt;0, $E235, $E234*$E237)</f>
        <v>175</v>
      </c>
      <c r="K258" s="118">
        <f>J258*I258</f>
        <v>1129.905</v>
      </c>
      <c r="L258" s="119">
        <f t="shared" si="31"/>
        <v>57.539999999999964</v>
      </c>
      <c r="M258" s="120">
        <f>IF(ISERROR(L258/H258), "", L258/H258)</f>
        <v>5.3657103691373706E-2</v>
      </c>
      <c r="N258" s="127" t="str">
        <f>IF(ISERROR(ABS(M258)), "", IF(ABS(M258)&gt;=4%, "In the manager's summary, discuss the reasoning for the change in RTSR rates", ""))</f>
        <v>In the manager's summary, discuss the reasoning for the change in RTSR rates</v>
      </c>
      <c r="O258" s="160"/>
    </row>
    <row r="259" spans="1:15" ht="25.5" x14ac:dyDescent="0.2">
      <c r="A259" s="103" t="str">
        <f t="shared" si="30"/>
        <v>GS 50 - 2,999 kW</v>
      </c>
      <c r="D259" s="128" t="s">
        <v>68</v>
      </c>
      <c r="E259" s="25"/>
      <c r="F259" s="36">
        <f>'VRZ BI (2030)'!I259</f>
        <v>4.3239000000000001</v>
      </c>
      <c r="G259" s="43">
        <f>IF($E235&gt;0, $E235, $E234*$E236)</f>
        <v>175</v>
      </c>
      <c r="H259" s="116">
        <f>G259*F259</f>
        <v>756.6825</v>
      </c>
      <c r="I259" s="35">
        <v>4.5651000000000002</v>
      </c>
      <c r="J259" s="44">
        <f>IF($E235&gt;0, $E235, $E234*$E237)</f>
        <v>175</v>
      </c>
      <c r="K259" s="118">
        <f>J259*I259</f>
        <v>798.89250000000004</v>
      </c>
      <c r="L259" s="119">
        <f t="shared" si="31"/>
        <v>42.210000000000036</v>
      </c>
      <c r="M259" s="120">
        <f>IF(ISERROR(L259/H259), "", L259/H259)</f>
        <v>5.5782973704294782E-2</v>
      </c>
      <c r="N259" s="127" t="str">
        <f>IF(ISERROR(ABS(M259)), "", IF(ABS(M259)&gt;=4%, "In the manager's summary, discuss the reasoning for the change in RTSR rates", ""))</f>
        <v>In the manager's summary, discuss the reasoning for the change in RTSR rates</v>
      </c>
      <c r="O259" s="160"/>
    </row>
    <row r="260" spans="1:15" ht="25.5" x14ac:dyDescent="0.2">
      <c r="A260" s="103" t="str">
        <f t="shared" si="30"/>
        <v>GS 50 - 2,999 kW</v>
      </c>
      <c r="B260" s="103" t="s">
        <v>69</v>
      </c>
      <c r="C260" s="24">
        <f>B19</f>
        <v>4</v>
      </c>
      <c r="D260" s="124" t="s">
        <v>70</v>
      </c>
      <c r="E260" s="7"/>
      <c r="F260" s="48"/>
      <c r="G260" s="49"/>
      <c r="H260" s="50">
        <f>SUM(H257:H259)</f>
        <v>3527.7376907722528</v>
      </c>
      <c r="I260" s="51"/>
      <c r="J260" s="40"/>
      <c r="K260" s="50">
        <f>SUM(K257:K259)</f>
        <v>3756.939057049532</v>
      </c>
      <c r="L260" s="41">
        <f t="shared" si="31"/>
        <v>229.20136627727925</v>
      </c>
      <c r="M260" s="42">
        <f>IF((H260)=0,"",(L260/H260))</f>
        <v>6.4971204315110248E-2</v>
      </c>
    </row>
    <row r="261" spans="1:15" ht="25.5" x14ac:dyDescent="0.2">
      <c r="A261" s="103" t="str">
        <f t="shared" si="30"/>
        <v>GS 50 - 2,999 kW</v>
      </c>
      <c r="D261" s="129" t="s">
        <v>71</v>
      </c>
      <c r="E261" s="25"/>
      <c r="F261" s="34">
        <v>4.7000000000000002E-3</v>
      </c>
      <c r="G261" s="43">
        <f>E234*E236</f>
        <v>78112.5</v>
      </c>
      <c r="H261" s="53">
        <f>G261*F261</f>
        <v>367.12875000000003</v>
      </c>
      <c r="I261" s="35">
        <v>4.7000000000000002E-3</v>
      </c>
      <c r="J261" s="44">
        <f>E234*E237</f>
        <v>78112.5</v>
      </c>
      <c r="K261" s="118">
        <f>J261*I261</f>
        <v>367.12875000000003</v>
      </c>
      <c r="L261" s="119">
        <f t="shared" si="31"/>
        <v>0</v>
      </c>
      <c r="M261" s="120">
        <f>IF(ISERROR(L261/H261), "", L261/H261)</f>
        <v>0</v>
      </c>
    </row>
    <row r="262" spans="1:15" ht="25.5" x14ac:dyDescent="0.2">
      <c r="A262" s="103" t="str">
        <f t="shared" si="30"/>
        <v>GS 50 - 2,999 kW</v>
      </c>
      <c r="D262" s="129" t="s">
        <v>72</v>
      </c>
      <c r="E262" s="25"/>
      <c r="F262" s="34">
        <v>5.9999999999999995E-4</v>
      </c>
      <c r="G262" s="43">
        <f>E234*E236</f>
        <v>78112.5</v>
      </c>
      <c r="H262" s="53">
        <f>G262*F262</f>
        <v>46.867499999999993</v>
      </c>
      <c r="I262" s="35">
        <v>5.9999999999999995E-4</v>
      </c>
      <c r="J262" s="44">
        <f>E234*E237</f>
        <v>78112.5</v>
      </c>
      <c r="K262" s="118">
        <f>J262*I262</f>
        <v>46.867499999999993</v>
      </c>
      <c r="L262" s="119">
        <f t="shared" si="31"/>
        <v>0</v>
      </c>
      <c r="M262" s="120">
        <f>IF(ISERROR(L262/H262), "", L262/H262)</f>
        <v>0</v>
      </c>
    </row>
    <row r="263" spans="1:15" x14ac:dyDescent="0.2">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5" hidden="1" customHeight="1" x14ac:dyDescent="0.2">
      <c r="A264" s="103" t="str">
        <f t="shared" si="30"/>
        <v>GS 50 - 2,999 kW</v>
      </c>
      <c r="D264" s="129" t="s">
        <v>74</v>
      </c>
      <c r="E264" s="25"/>
      <c r="F264" s="34"/>
      <c r="G264" s="43"/>
      <c r="H264" s="130"/>
      <c r="I264" s="35"/>
      <c r="J264" s="44"/>
      <c r="K264" s="118"/>
      <c r="L264" s="119"/>
      <c r="M264" s="120"/>
    </row>
    <row r="265" spans="1:15" ht="13.15" hidden="1" customHeight="1" x14ac:dyDescent="0.2">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15" hidden="1" customHeight="1" x14ac:dyDescent="0.2">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15" hidden="1" customHeight="1" x14ac:dyDescent="0.2">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15" hidden="1" customHeight="1" x14ac:dyDescent="0.2">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5" thickBot="1" x14ac:dyDescent="0.25">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5" thickBot="1" x14ac:dyDescent="0.25">
      <c r="A270" s="103" t="str">
        <f t="shared" si="30"/>
        <v>GS 50 - 2,999 kW</v>
      </c>
      <c r="D270" s="58"/>
      <c r="E270" s="59"/>
      <c r="F270" s="60"/>
      <c r="G270" s="61"/>
      <c r="H270" s="62"/>
      <c r="I270" s="60"/>
      <c r="J270" s="63"/>
      <c r="K270" s="62"/>
      <c r="L270" s="64"/>
      <c r="M270" s="65"/>
    </row>
    <row r="271" spans="1:15" ht="13.15" hidden="1" customHeight="1" x14ac:dyDescent="0.2">
      <c r="A271" s="103" t="str">
        <f t="shared" si="30"/>
        <v>GS 50 - 2,999 kW</v>
      </c>
      <c r="B271" s="103" t="s">
        <v>12</v>
      </c>
      <c r="D271" s="135" t="s">
        <v>81</v>
      </c>
      <c r="E271" s="25"/>
      <c r="F271" s="66"/>
      <c r="G271" s="67"/>
      <c r="H271" s="68">
        <f>SUM(H261:H267,H260)</f>
        <v>13057.712690772252</v>
      </c>
      <c r="I271" s="69"/>
      <c r="J271" s="69"/>
      <c r="K271" s="68">
        <f>SUM(K261:K267,K260)</f>
        <v>14132.091307049535</v>
      </c>
      <c r="L271" s="70">
        <f>K271-H271</f>
        <v>1074.3786162772831</v>
      </c>
      <c r="M271" s="71">
        <f>IF((H271)=0,"",(L271/H271))</f>
        <v>8.2279235400587056E-2</v>
      </c>
    </row>
    <row r="272" spans="1:15" ht="13.15" hidden="1" customHeight="1" x14ac:dyDescent="0.2">
      <c r="A272" s="103" t="str">
        <f t="shared" si="30"/>
        <v>GS 50 - 2,999 kW</v>
      </c>
      <c r="B272" s="103" t="s">
        <v>12</v>
      </c>
      <c r="D272" s="142" t="s">
        <v>82</v>
      </c>
      <c r="E272" s="25"/>
      <c r="F272" s="66">
        <v>0.13</v>
      </c>
      <c r="G272" s="72"/>
      <c r="H272" s="73">
        <f>H271*F272</f>
        <v>1697.5026498003929</v>
      </c>
      <c r="I272" s="74">
        <v>0.13</v>
      </c>
      <c r="J272" s="27"/>
      <c r="K272" s="73">
        <f>K271*I272</f>
        <v>1837.1718699164396</v>
      </c>
      <c r="L272" s="32">
        <f>K272-H272</f>
        <v>139.66922011604674</v>
      </c>
      <c r="M272" s="75">
        <f>IF((H272)=0,"",(L272/H272))</f>
        <v>8.2279235400587014E-2</v>
      </c>
    </row>
    <row r="273" spans="1:13" ht="14.45" hidden="1" customHeight="1" x14ac:dyDescent="0.25">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0"/>
        <v>GS 50 - 2,999 kW</v>
      </c>
      <c r="B274" s="103" t="s">
        <v>84</v>
      </c>
      <c r="D274" s="234" t="s">
        <v>85</v>
      </c>
      <c r="E274" s="234"/>
      <c r="F274" s="77"/>
      <c r="G274" s="78"/>
      <c r="H274" s="79">
        <f>H271+H272+H273</f>
        <v>14755.215340572646</v>
      </c>
      <c r="I274" s="80"/>
      <c r="J274" s="80"/>
      <c r="K274" s="81">
        <f>K271+K272+K273</f>
        <v>15969.263176965975</v>
      </c>
      <c r="L274" s="82">
        <f>K274-H274</f>
        <v>1214.0478363933289</v>
      </c>
      <c r="M274" s="83">
        <f>IF((H274)=0,"",(L274/H274))</f>
        <v>8.2279235400586986E-2</v>
      </c>
    </row>
    <row r="275" spans="1:13" ht="13.9" hidden="1" customHeight="1" thickBot="1" x14ac:dyDescent="0.25">
      <c r="A275" s="103" t="str">
        <f t="shared" si="30"/>
        <v>GS 50 - 2,999 kW</v>
      </c>
      <c r="B275" s="103" t="s">
        <v>12</v>
      </c>
      <c r="D275" s="131"/>
      <c r="E275" s="132"/>
      <c r="F275" s="60"/>
      <c r="G275" s="61"/>
      <c r="H275" s="62"/>
      <c r="I275" s="60"/>
      <c r="J275" s="63"/>
      <c r="K275" s="62"/>
      <c r="L275" s="64"/>
      <c r="M275" s="65"/>
    </row>
    <row r="276" spans="1:13" ht="13.15" hidden="1" customHeight="1" x14ac:dyDescent="0.2">
      <c r="A276" s="103" t="str">
        <f t="shared" si="30"/>
        <v>GS 50 - 2,999 kW</v>
      </c>
      <c r="B276" s="103" t="s">
        <v>78</v>
      </c>
      <c r="D276" s="135" t="s">
        <v>86</v>
      </c>
      <c r="E276" s="25"/>
      <c r="F276" s="66"/>
      <c r="G276" s="67"/>
      <c r="H276" s="68">
        <f>SUM(H268,H261:H264,H260)</f>
        <v>12774.945440772251</v>
      </c>
      <c r="I276" s="69"/>
      <c r="J276" s="69"/>
      <c r="K276" s="68">
        <f>SUM(K268,K261:K264,K260)</f>
        <v>13004.146807049532</v>
      </c>
      <c r="L276" s="70">
        <f>K276-H276</f>
        <v>229.20136627728061</v>
      </c>
      <c r="M276" s="71">
        <f>IF((H276)=0,"",(L276/H276))</f>
        <v>1.7941475158536981E-2</v>
      </c>
    </row>
    <row r="277" spans="1:13" ht="13.15" hidden="1" customHeight="1" x14ac:dyDescent="0.2">
      <c r="A277" s="103" t="str">
        <f t="shared" si="30"/>
        <v>GS 50 - 2,999 kW</v>
      </c>
      <c r="B277" s="103" t="s">
        <v>78</v>
      </c>
      <c r="D277" s="142" t="s">
        <v>82</v>
      </c>
      <c r="E277" s="25"/>
      <c r="F277" s="66">
        <v>0.13</v>
      </c>
      <c r="G277" s="67"/>
      <c r="H277" s="73">
        <f>H276*F277</f>
        <v>1660.7429073003927</v>
      </c>
      <c r="I277" s="66">
        <v>0.13</v>
      </c>
      <c r="J277" s="74"/>
      <c r="K277" s="73">
        <f>K276*I277</f>
        <v>1690.5390849164392</v>
      </c>
      <c r="L277" s="32">
        <f>K277-H277</f>
        <v>29.796177616046407</v>
      </c>
      <c r="M277" s="75">
        <f>IF((H277)=0,"",(L277/H277))</f>
        <v>1.7941475158536935E-2</v>
      </c>
    </row>
    <row r="278" spans="1:13" ht="14.45" hidden="1" customHeight="1" x14ac:dyDescent="0.25">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0"/>
        <v>GS 50 - 2,999 kW</v>
      </c>
      <c r="B279" s="103" t="s">
        <v>87</v>
      </c>
      <c r="D279" s="234" t="s">
        <v>86</v>
      </c>
      <c r="E279" s="234"/>
      <c r="F279" s="84"/>
      <c r="G279" s="85"/>
      <c r="H279" s="79">
        <f>SUM(H276,H277)</f>
        <v>14435.688348072645</v>
      </c>
      <c r="I279" s="86"/>
      <c r="J279" s="86"/>
      <c r="K279" s="79">
        <f>SUM(K276,K277)</f>
        <v>14694.685891965972</v>
      </c>
      <c r="L279" s="87">
        <f>K279-H279</f>
        <v>258.99754389332702</v>
      </c>
      <c r="M279" s="88">
        <f>IF((H279)=0,"",(L279/H279))</f>
        <v>1.7941475158536974E-2</v>
      </c>
    </row>
    <row r="280" spans="1:13" ht="13.9" hidden="1" customHeight="1" thickBot="1" x14ac:dyDescent="0.25">
      <c r="A280" s="103" t="str">
        <f t="shared" si="30"/>
        <v>GS 50 - 2,999 kW</v>
      </c>
      <c r="B280" s="103" t="s">
        <v>78</v>
      </c>
      <c r="D280" s="131"/>
      <c r="E280" s="132"/>
      <c r="F280" s="89"/>
      <c r="G280" s="90"/>
      <c r="H280" s="91"/>
      <c r="I280" s="89"/>
      <c r="J280" s="61"/>
      <c r="K280" s="91"/>
      <c r="L280" s="92"/>
      <c r="M280" s="65"/>
    </row>
    <row r="281" spans="1:13" x14ac:dyDescent="0.2">
      <c r="A281" s="103" t="str">
        <f t="shared" si="30"/>
        <v>GS 50 - 2,999 kW</v>
      </c>
      <c r="B281" s="103" t="s">
        <v>17</v>
      </c>
      <c r="D281" s="135" t="s">
        <v>88</v>
      </c>
      <c r="E281" s="25"/>
      <c r="F281" s="136"/>
      <c r="G281" s="137"/>
      <c r="H281" s="138">
        <f>SUM(H269,H261:H264,H260)</f>
        <v>12774.945440772251</v>
      </c>
      <c r="I281" s="139"/>
      <c r="J281" s="139"/>
      <c r="K281" s="138">
        <f>SUM(K269,K261:K264,K260)</f>
        <v>13004.146807049532</v>
      </c>
      <c r="L281" s="140">
        <f>K281-H281</f>
        <v>229.20136627728061</v>
      </c>
      <c r="M281" s="141">
        <f>IF((H281)=0,"",(L281/H281))</f>
        <v>1.7941475158536981E-2</v>
      </c>
    </row>
    <row r="282" spans="1:13" x14ac:dyDescent="0.2">
      <c r="A282" s="103" t="str">
        <f t="shared" si="30"/>
        <v>GS 50 - 2,999 kW</v>
      </c>
      <c r="B282" s="103" t="s">
        <v>17</v>
      </c>
      <c r="D282" s="142" t="s">
        <v>82</v>
      </c>
      <c r="E282" s="25"/>
      <c r="F282" s="136">
        <v>0.13</v>
      </c>
      <c r="G282" s="137"/>
      <c r="H282" s="144">
        <f>H281*F282</f>
        <v>1660.7429073003927</v>
      </c>
      <c r="I282" s="136">
        <v>0.13</v>
      </c>
      <c r="J282" s="145"/>
      <c r="K282" s="144">
        <f>K281*I282</f>
        <v>1690.5390849164392</v>
      </c>
      <c r="L282" s="119">
        <f>K282-H282</f>
        <v>29.796177616046407</v>
      </c>
      <c r="M282" s="146">
        <f>IF((H282)=0,"",(L282/H282))</f>
        <v>1.7941475158536935E-2</v>
      </c>
    </row>
    <row r="283" spans="1:13" ht="15" x14ac:dyDescent="0.25">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9" customHeight="1" thickBot="1" x14ac:dyDescent="0.25">
      <c r="A284" s="103" t="str">
        <f t="shared" si="30"/>
        <v>GS 50 - 2,999 kW</v>
      </c>
      <c r="B284" s="103" t="s">
        <v>89</v>
      </c>
      <c r="C284" s="24">
        <f>B19</f>
        <v>4</v>
      </c>
      <c r="D284" s="226" t="s">
        <v>88</v>
      </c>
      <c r="E284" s="226"/>
      <c r="F284" s="84"/>
      <c r="G284" s="85"/>
      <c r="H284" s="79">
        <f>SUM(H281,H282)</f>
        <v>14435.688348072645</v>
      </c>
      <c r="I284" s="86"/>
      <c r="J284" s="86"/>
      <c r="K284" s="79">
        <f>SUM(K281,K282)</f>
        <v>14694.685891965972</v>
      </c>
      <c r="L284" s="87">
        <f>K284-H284</f>
        <v>258.99754389332702</v>
      </c>
      <c r="M284" s="88">
        <f>IF((H284)=0,"",(L284/H284))</f>
        <v>1.7941475158536974E-2</v>
      </c>
    </row>
    <row r="285" spans="1:13" ht="13.5" thickBot="1" x14ac:dyDescent="0.25">
      <c r="A285" s="103" t="str">
        <f t="shared" si="30"/>
        <v>GS 50 - 2,999 kW</v>
      </c>
      <c r="B285" s="103" t="s">
        <v>17</v>
      </c>
      <c r="D285" s="58"/>
      <c r="E285" s="59"/>
      <c r="F285" s="93"/>
      <c r="G285" s="90"/>
      <c r="H285" s="94"/>
      <c r="I285" s="93"/>
      <c r="J285" s="61"/>
      <c r="K285" s="94"/>
      <c r="L285" s="92"/>
      <c r="M285" s="95"/>
    </row>
    <row r="288" spans="1:13" x14ac:dyDescent="0.2">
      <c r="C288" s="103"/>
      <c r="D288" s="104" t="s">
        <v>34</v>
      </c>
      <c r="E288" s="235" t="str">
        <f>D20</f>
        <v>GS 3,000 - 4,999 kW</v>
      </c>
      <c r="F288" s="236"/>
      <c r="G288" s="236"/>
      <c r="H288" s="236"/>
      <c r="I288" s="236"/>
      <c r="J288" s="237"/>
      <c r="K288" s="103" t="str">
        <f>IF(N20="DEMAND - INTERVAL","RTSR - INTERVAL METERED","")</f>
        <v/>
      </c>
    </row>
    <row r="289" spans="1:14" x14ac:dyDescent="0.2">
      <c r="C289" s="103"/>
      <c r="D289" s="104" t="s">
        <v>35</v>
      </c>
      <c r="E289" s="238" t="str">
        <f>H20</f>
        <v>Non-RPP (Other)</v>
      </c>
      <c r="F289" s="239"/>
      <c r="G289" s="240"/>
      <c r="H289" s="20"/>
      <c r="I289" s="20"/>
    </row>
    <row r="290" spans="1:14" ht="15.75" x14ac:dyDescent="0.2">
      <c r="C290" s="103"/>
      <c r="D290" s="104" t="s">
        <v>36</v>
      </c>
      <c r="E290" s="21">
        <f>K20</f>
        <v>2000000</v>
      </c>
      <c r="F290" s="105" t="s">
        <v>11</v>
      </c>
      <c r="J290" s="22"/>
      <c r="K290" s="22"/>
      <c r="L290" s="22"/>
      <c r="M290" s="22"/>
      <c r="N290" s="22"/>
    </row>
    <row r="291" spans="1:14" ht="15.75" x14ac:dyDescent="0.25">
      <c r="C291" s="103"/>
      <c r="D291" s="104" t="s">
        <v>37</v>
      </c>
      <c r="E291" s="21">
        <f>L20</f>
        <v>4000</v>
      </c>
      <c r="F291" s="106" t="s">
        <v>16</v>
      </c>
      <c r="G291" s="107"/>
      <c r="H291" s="108"/>
      <c r="I291" s="108"/>
      <c r="J291" s="108"/>
    </row>
    <row r="292" spans="1:14" x14ac:dyDescent="0.2">
      <c r="C292" s="103"/>
      <c r="D292" s="104" t="s">
        <v>38</v>
      </c>
      <c r="E292" s="23">
        <f>I20</f>
        <v>1.0310999999999999</v>
      </c>
    </row>
    <row r="293" spans="1:14" x14ac:dyDescent="0.2">
      <c r="C293" s="103"/>
      <c r="D293" s="104" t="s">
        <v>39</v>
      </c>
      <c r="E293" s="23">
        <f>J20</f>
        <v>1.0310999999999999</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GS 3,000 - 4,999 kW</v>
      </c>
      <c r="D298" s="114" t="s">
        <v>49</v>
      </c>
      <c r="E298" s="25"/>
      <c r="F298" s="26">
        <f>'VRZ BI (2030)'!I298</f>
        <v>5356.3</v>
      </c>
      <c r="G298" s="115">
        <v>1</v>
      </c>
      <c r="H298" s="116">
        <f>G298*F298</f>
        <v>5356.3</v>
      </c>
      <c r="I298" s="45">
        <v>5873.53</v>
      </c>
      <c r="J298" s="117">
        <f>G298</f>
        <v>1</v>
      </c>
      <c r="K298" s="118">
        <f>J298*I298</f>
        <v>5873.53</v>
      </c>
      <c r="L298" s="119">
        <f>K298-H298</f>
        <v>517.22999999999956</v>
      </c>
      <c r="M298" s="120">
        <f>IF(ISERROR(L298/H298), "", L298/H298)</f>
        <v>9.6564792860743334E-2</v>
      </c>
    </row>
    <row r="299" spans="1:14" x14ac:dyDescent="0.2">
      <c r="A299" s="103" t="str">
        <f t="shared" ref="A299:A341" si="35">A298</f>
        <v>GS 3,000 - 4,999 kW</v>
      </c>
      <c r="D299" s="114" t="s">
        <v>50</v>
      </c>
      <c r="E299" s="25"/>
      <c r="F299" s="36">
        <f>'VRZ BI (2030)'!I299</f>
        <v>4.9413999999999998</v>
      </c>
      <c r="G299" s="115">
        <f>IF($E291&gt;0, $E291, $E290)</f>
        <v>4000</v>
      </c>
      <c r="H299" s="116">
        <f>G299*F299</f>
        <v>19765.599999999999</v>
      </c>
      <c r="I299" s="35">
        <v>5.1585000000000001</v>
      </c>
      <c r="J299" s="117">
        <f>IF($E291&gt;0, $E291, $E290)</f>
        <v>4000</v>
      </c>
      <c r="K299" s="118">
        <f>J299*I299</f>
        <v>20634</v>
      </c>
      <c r="L299" s="119">
        <f>K299-H299</f>
        <v>868.40000000000146</v>
      </c>
      <c r="M299" s="120">
        <f>IF(ISERROR(L299/H299), "", L299/H299)</f>
        <v>4.3934917229934915E-2</v>
      </c>
    </row>
    <row r="300" spans="1:14" ht="13.15" hidden="1" customHeight="1" x14ac:dyDescent="0.2">
      <c r="A300" s="103" t="str">
        <f t="shared" si="35"/>
        <v>GS 3,000 - 4,999 kW</v>
      </c>
      <c r="D300" s="114" t="s">
        <v>51</v>
      </c>
      <c r="E300" s="25"/>
      <c r="F300" s="34"/>
      <c r="G300" s="115">
        <f>IF($E291&gt;0, $E291, $E290)</f>
        <v>4000</v>
      </c>
      <c r="H300" s="116">
        <v>0</v>
      </c>
      <c r="I300" s="35"/>
      <c r="J300" s="117">
        <f>IF($E291&gt;0, $E291, $E290)</f>
        <v>4000</v>
      </c>
      <c r="K300" s="118">
        <v>0</v>
      </c>
      <c r="L300" s="119"/>
      <c r="M300" s="120"/>
    </row>
    <row r="301" spans="1:14" ht="13.15" hidden="1" customHeight="1" x14ac:dyDescent="0.2">
      <c r="A301" s="103" t="str">
        <f t="shared" si="35"/>
        <v>GS 3,000 - 4,999 kW</v>
      </c>
      <c r="D301" s="114" t="s">
        <v>52</v>
      </c>
      <c r="E301" s="25"/>
      <c r="F301" s="34"/>
      <c r="G301" s="115">
        <f>IF($E291&gt;0, $E291, $E290)</f>
        <v>4000</v>
      </c>
      <c r="H301" s="116">
        <v>0</v>
      </c>
      <c r="I301" s="35"/>
      <c r="J301" s="121">
        <f>IF($E291&gt;0, $E291, $E290)</f>
        <v>4000</v>
      </c>
      <c r="K301" s="118">
        <v>0</v>
      </c>
      <c r="L301" s="119">
        <f t="shared" ref="L301:L319" si="36">K301-H301</f>
        <v>0</v>
      </c>
      <c r="M301" s="120" t="str">
        <f>IF(ISERROR(L301/H301), "", L301/H301)</f>
        <v/>
      </c>
    </row>
    <row r="302" spans="1:14" x14ac:dyDescent="0.2">
      <c r="A302" s="103" t="str">
        <f t="shared" si="35"/>
        <v>GS 3,000 - 4,999 kW</v>
      </c>
      <c r="D302" s="114" t="s">
        <v>53</v>
      </c>
      <c r="E302" s="25"/>
      <c r="F302" s="26">
        <f>'VRZ BI (2030)'!I302</f>
        <v>0</v>
      </c>
      <c r="G302" s="115">
        <v>1</v>
      </c>
      <c r="H302" s="116">
        <f>G302*F302</f>
        <v>0</v>
      </c>
      <c r="I302" s="45">
        <v>0</v>
      </c>
      <c r="J302" s="117">
        <f>G302</f>
        <v>1</v>
      </c>
      <c r="K302" s="118">
        <f>J302*I302</f>
        <v>0</v>
      </c>
      <c r="L302" s="119">
        <f t="shared" si="36"/>
        <v>0</v>
      </c>
      <c r="M302" s="120" t="str">
        <f>IF(ISERROR(L302/H302), "", L302/H302)</f>
        <v/>
      </c>
    </row>
    <row r="303" spans="1:14" x14ac:dyDescent="0.2">
      <c r="A303" s="103" t="str">
        <f t="shared" si="35"/>
        <v>GS 3,000 - 4,999 kW</v>
      </c>
      <c r="D303" s="114" t="s">
        <v>54</v>
      </c>
      <c r="E303" s="25"/>
      <c r="F303" s="36">
        <f>'VRZ BI (2030)'!I303</f>
        <v>0.43222051477112722</v>
      </c>
      <c r="G303" s="115">
        <f>IF($E291&gt;0, $E291, $E290)</f>
        <v>4000</v>
      </c>
      <c r="H303" s="116">
        <f>G303*F303</f>
        <v>1728.8820590845089</v>
      </c>
      <c r="I303" s="35">
        <v>0.43222051477112722</v>
      </c>
      <c r="J303" s="117">
        <f>IF($E291&gt;0, $E291, $E290)</f>
        <v>4000</v>
      </c>
      <c r="K303" s="118">
        <f>J303*I303</f>
        <v>1728.8820590845089</v>
      </c>
      <c r="L303" s="119">
        <f t="shared" si="36"/>
        <v>0</v>
      </c>
      <c r="M303" s="120">
        <f>IF(ISERROR(L303/H303), "", L303/H303)</f>
        <v>0</v>
      </c>
    </row>
    <row r="304" spans="1:14" x14ac:dyDescent="0.2">
      <c r="A304" s="103" t="str">
        <f t="shared" si="35"/>
        <v>GS 3,000 - 4,999 kW</v>
      </c>
      <c r="B304" s="103" t="s">
        <v>55</v>
      </c>
      <c r="C304" s="24">
        <f>B20</f>
        <v>5</v>
      </c>
      <c r="D304" s="122" t="s">
        <v>56</v>
      </c>
      <c r="E304" s="7"/>
      <c r="F304" s="48"/>
      <c r="G304" s="38"/>
      <c r="H304" s="39">
        <f>SUM(H298:H303)</f>
        <v>26850.782059084508</v>
      </c>
      <c r="I304" s="51"/>
      <c r="J304" s="40"/>
      <c r="K304" s="39">
        <f>SUM(K298:K303)</f>
        <v>28236.412059084509</v>
      </c>
      <c r="L304" s="41">
        <f t="shared" si="36"/>
        <v>1385.630000000001</v>
      </c>
      <c r="M304" s="42">
        <f>IF((H304)=0,"",(L304/H304))</f>
        <v>5.1604828378963234E-2</v>
      </c>
    </row>
    <row r="305" spans="1:15" x14ac:dyDescent="0.2">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5.5" x14ac:dyDescent="0.2">
      <c r="A306" s="103" t="str">
        <f t="shared" si="35"/>
        <v>GS 3,000 - 4,999 kW</v>
      </c>
      <c r="D306" s="123" t="s">
        <v>58</v>
      </c>
      <c r="E306" s="25"/>
      <c r="F306" s="36">
        <f>'VRZ BI (2030)'!I306</f>
        <v>0</v>
      </c>
      <c r="G306" s="55">
        <f>IF($E291&gt;0, $E291, $E290)</f>
        <v>4000</v>
      </c>
      <c r="H306" s="116">
        <f t="shared" si="37"/>
        <v>0</v>
      </c>
      <c r="I306" s="35">
        <v>0</v>
      </c>
      <c r="J306" s="56">
        <f>IF($E291&gt;0, $E291, $E290)</f>
        <v>4000</v>
      </c>
      <c r="K306" s="118">
        <f t="shared" si="38"/>
        <v>0</v>
      </c>
      <c r="L306" s="119">
        <f t="shared" si="36"/>
        <v>0</v>
      </c>
      <c r="M306" s="120" t="str">
        <f t="shared" si="39"/>
        <v/>
      </c>
    </row>
    <row r="307" spans="1:15" x14ac:dyDescent="0.2">
      <c r="A307" s="103" t="str">
        <f t="shared" si="35"/>
        <v>GS 3,000 - 4,999 kW</v>
      </c>
      <c r="D307" s="123" t="s">
        <v>59</v>
      </c>
      <c r="E307" s="25"/>
      <c r="F307" s="36">
        <f>'VRZ BI (2030)'!I307</f>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
      <c r="A308" s="103" t="str">
        <f t="shared" si="35"/>
        <v>GS 3,000 - 4,999 kW</v>
      </c>
      <c r="D308" s="123" t="s">
        <v>60</v>
      </c>
      <c r="E308" s="25"/>
      <c r="F308" s="36">
        <f>'VRZ BI (2030)'!I308</f>
        <v>0</v>
      </c>
      <c r="G308" s="55">
        <f>E290</f>
        <v>2000000</v>
      </c>
      <c r="H308" s="116">
        <f t="shared" si="37"/>
        <v>0</v>
      </c>
      <c r="I308" s="35">
        <v>0</v>
      </c>
      <c r="J308" s="56">
        <f>E290</f>
        <v>2000000</v>
      </c>
      <c r="K308" s="118">
        <f t="shared" si="38"/>
        <v>0</v>
      </c>
      <c r="L308" s="119">
        <f t="shared" si="36"/>
        <v>0</v>
      </c>
      <c r="M308" s="120" t="str">
        <f t="shared" si="39"/>
        <v/>
      </c>
    </row>
    <row r="309" spans="1:15" x14ac:dyDescent="0.2">
      <c r="A309" s="103" t="str">
        <f t="shared" si="35"/>
        <v>GS 3,000 - 4,999 kW</v>
      </c>
      <c r="D309" s="114" t="s">
        <v>61</v>
      </c>
      <c r="E309" s="25"/>
      <c r="F309" s="36">
        <f>'VRZ BI (2030)'!I309</f>
        <v>0.45435049876247574</v>
      </c>
      <c r="G309" s="55">
        <f>IF($E291&gt;0, $E291, $E290)</f>
        <v>4000</v>
      </c>
      <c r="H309" s="116">
        <f t="shared" si="37"/>
        <v>1817.401995049903</v>
      </c>
      <c r="I309" s="35">
        <v>0.47512096615574456</v>
      </c>
      <c r="J309" s="56">
        <f>IF($E291&gt;0, $E291, $E290)</f>
        <v>4000</v>
      </c>
      <c r="K309" s="118">
        <f t="shared" si="38"/>
        <v>1900.4838646229782</v>
      </c>
      <c r="L309" s="119">
        <f t="shared" si="36"/>
        <v>83.08186957307521</v>
      </c>
      <c r="M309" s="120">
        <f t="shared" si="39"/>
        <v>4.5714635396773576E-2</v>
      </c>
      <c r="O309" s="160"/>
    </row>
    <row r="310" spans="1:15" ht="25.5" x14ac:dyDescent="0.2">
      <c r="A310" s="103" t="str">
        <f t="shared" si="35"/>
        <v>GS 3,000 - 4,999 kW</v>
      </c>
      <c r="D310" s="123" t="s">
        <v>62</v>
      </c>
      <c r="E310" s="25"/>
      <c r="F310" s="26">
        <f>'VRZ BI (2030)'!I310</f>
        <v>0</v>
      </c>
      <c r="G310" s="115">
        <v>1</v>
      </c>
      <c r="H310" s="116">
        <f t="shared" si="37"/>
        <v>0</v>
      </c>
      <c r="I310" s="45">
        <v>0</v>
      </c>
      <c r="J310" s="121">
        <v>1</v>
      </c>
      <c r="K310" s="118">
        <f t="shared" si="38"/>
        <v>0</v>
      </c>
      <c r="L310" s="119">
        <f t="shared" si="36"/>
        <v>0</v>
      </c>
      <c r="M310" s="120" t="str">
        <f t="shared" si="39"/>
        <v/>
      </c>
    </row>
    <row r="311" spans="1:15" x14ac:dyDescent="0.2">
      <c r="A311" s="103" t="str">
        <f t="shared" si="35"/>
        <v>GS 3,000 - 4,999 kW</v>
      </c>
      <c r="D311" s="114" t="s">
        <v>63</v>
      </c>
      <c r="E311" s="25"/>
      <c r="F311" s="26">
        <f>'VRZ BI (2030)'!I311</f>
        <v>0</v>
      </c>
      <c r="G311" s="115">
        <v>1</v>
      </c>
      <c r="H311" s="116">
        <f t="shared" si="37"/>
        <v>0</v>
      </c>
      <c r="I311" s="45">
        <v>0</v>
      </c>
      <c r="J311" s="121">
        <v>1</v>
      </c>
      <c r="K311" s="118">
        <f t="shared" si="38"/>
        <v>0</v>
      </c>
      <c r="L311" s="119">
        <f t="shared" si="36"/>
        <v>0</v>
      </c>
      <c r="M311" s="120" t="str">
        <f t="shared" si="39"/>
        <v/>
      </c>
    </row>
    <row r="312" spans="1:15" x14ac:dyDescent="0.2">
      <c r="A312" s="103" t="str">
        <f t="shared" si="35"/>
        <v>GS 3,000 - 4,999 kW</v>
      </c>
      <c r="D312" s="114" t="s">
        <v>64</v>
      </c>
      <c r="E312" s="25"/>
      <c r="F312" s="36">
        <f>'VRZ BI (2030)'!I312</f>
        <v>1.1092570980352288E-2</v>
      </c>
      <c r="G312" s="55">
        <f>IF($E291&gt;0, $E291, $E290)</f>
        <v>4000</v>
      </c>
      <c r="H312" s="116">
        <f t="shared" si="37"/>
        <v>44.370283921409154</v>
      </c>
      <c r="I312" s="35">
        <v>1.1092570980352288E-2</v>
      </c>
      <c r="J312" s="56">
        <f>IF($E291&gt;0, $E291, $E290)</f>
        <v>4000</v>
      </c>
      <c r="K312" s="118">
        <f t="shared" si="38"/>
        <v>44.370283921409154</v>
      </c>
      <c r="L312" s="119">
        <f t="shared" si="36"/>
        <v>0</v>
      </c>
      <c r="M312" s="120">
        <f t="shared" si="39"/>
        <v>0</v>
      </c>
    </row>
    <row r="313" spans="1:15" ht="25.5" x14ac:dyDescent="0.2">
      <c r="A313" s="103" t="str">
        <f t="shared" si="35"/>
        <v>GS 3,000 - 4,999 kW</v>
      </c>
      <c r="B313" s="103" t="s">
        <v>65</v>
      </c>
      <c r="C313" s="24">
        <f>B20</f>
        <v>5</v>
      </c>
      <c r="D313" s="124" t="s">
        <v>66</v>
      </c>
      <c r="E313" s="125"/>
      <c r="F313" s="48"/>
      <c r="G313" s="49"/>
      <c r="H313" s="50">
        <f>SUM(H304:H312)</f>
        <v>28712.554338055819</v>
      </c>
      <c r="I313" s="51"/>
      <c r="J313" s="52"/>
      <c r="K313" s="50">
        <f>SUM(K304:K312)</f>
        <v>30181.266207628898</v>
      </c>
      <c r="L313" s="41">
        <f t="shared" si="36"/>
        <v>1468.7118695730787</v>
      </c>
      <c r="M313" s="42">
        <f>IF((H313)=0,"",(L313/H313))</f>
        <v>5.1152253898443224E-2</v>
      </c>
    </row>
    <row r="314" spans="1:15" x14ac:dyDescent="0.2">
      <c r="A314" s="103" t="str">
        <f t="shared" si="35"/>
        <v>GS 3,000 - 4,999 kW</v>
      </c>
      <c r="D314" s="126" t="s">
        <v>67</v>
      </c>
      <c r="E314" s="25"/>
      <c r="F314" s="36">
        <f>'VRZ BI (2030)'!I314</f>
        <v>6.4748999999999999</v>
      </c>
      <c r="G314" s="43">
        <f>IF($E291&gt;0, $E291, $E290*$E292)</f>
        <v>4000</v>
      </c>
      <c r="H314" s="116">
        <f>G314*F314</f>
        <v>25899.599999999999</v>
      </c>
      <c r="I314" s="35">
        <v>6.8223000000000003</v>
      </c>
      <c r="J314" s="44">
        <f>IF($E291&gt;0, $E291, $E290*$E293)</f>
        <v>4000</v>
      </c>
      <c r="K314" s="118">
        <f>J314*I314</f>
        <v>27289.200000000001</v>
      </c>
      <c r="L314" s="119">
        <f t="shared" si="36"/>
        <v>1389.6000000000022</v>
      </c>
      <c r="M314" s="120">
        <f>IF(ISERROR(L314/H314), "", L314/H314)</f>
        <v>5.3653338275494691E-2</v>
      </c>
      <c r="N314" s="127" t="str">
        <f>IF(ISERROR(ABS(M314)), "", IF(ABS(M314)&gt;=4%, "In the manager's summary, discuss the reasoning for the change in RTSR rates", ""))</f>
        <v>In the manager's summary, discuss the reasoning for the change in RTSR rates</v>
      </c>
      <c r="O314" s="160"/>
    </row>
    <row r="315" spans="1:15" ht="25.5" x14ac:dyDescent="0.2">
      <c r="A315" s="103" t="str">
        <f t="shared" si="35"/>
        <v>GS 3,000 - 4,999 kW</v>
      </c>
      <c r="D315" s="128" t="s">
        <v>68</v>
      </c>
      <c r="E315" s="25"/>
      <c r="F315" s="36">
        <f>'VRZ BI (2030)'!I315</f>
        <v>2.9847999999999999</v>
      </c>
      <c r="G315" s="43">
        <f>IF($E291&gt;0, $E291, $E290*$E292)</f>
        <v>4000</v>
      </c>
      <c r="H315" s="116">
        <f>G315*F315</f>
        <v>11939.199999999999</v>
      </c>
      <c r="I315" s="35">
        <v>3.1513</v>
      </c>
      <c r="J315" s="44">
        <f>IF($E291&gt;0, $E291, $E290*$E293)</f>
        <v>4000</v>
      </c>
      <c r="K315" s="118">
        <f>J315*I315</f>
        <v>12605.2</v>
      </c>
      <c r="L315" s="119">
        <f t="shared" si="36"/>
        <v>666.00000000000182</v>
      </c>
      <c r="M315" s="120">
        <f>IF(ISERROR(L315/H315), "", L315/H315)</f>
        <v>5.5782632002144353E-2</v>
      </c>
      <c r="N315" s="127" t="str">
        <f>IF(ISERROR(ABS(M315)), "", IF(ABS(M315)&gt;=4%, "In the manager's summary, discuss the reasoning for the change in RTSR rates", ""))</f>
        <v>In the manager's summary, discuss the reasoning for the change in RTSR rates</v>
      </c>
      <c r="O315" s="160"/>
    </row>
    <row r="316" spans="1:15" ht="25.5" x14ac:dyDescent="0.2">
      <c r="A316" s="103" t="str">
        <f t="shared" si="35"/>
        <v>GS 3,000 - 4,999 kW</v>
      </c>
      <c r="B316" s="103" t="s">
        <v>69</v>
      </c>
      <c r="C316" s="24">
        <f>B20</f>
        <v>5</v>
      </c>
      <c r="D316" s="124" t="s">
        <v>70</v>
      </c>
      <c r="E316" s="7"/>
      <c r="F316" s="48"/>
      <c r="G316" s="49"/>
      <c r="H316" s="50">
        <f>SUM(H313:H315)</f>
        <v>66551.354338055811</v>
      </c>
      <c r="I316" s="51"/>
      <c r="J316" s="40"/>
      <c r="K316" s="50">
        <f>SUM(K313:K315)</f>
        <v>70075.666207628892</v>
      </c>
      <c r="L316" s="41">
        <f t="shared" si="36"/>
        <v>3524.3118695730809</v>
      </c>
      <c r="M316" s="42">
        <f>IF((H316)=0,"",(L316/H316))</f>
        <v>5.2956275715606092E-2</v>
      </c>
    </row>
    <row r="317" spans="1:15" ht="25.5" x14ac:dyDescent="0.2">
      <c r="A317" s="103" t="str">
        <f t="shared" si="35"/>
        <v>GS 3,000 - 4,999 kW</v>
      </c>
      <c r="D317" s="129" t="s">
        <v>71</v>
      </c>
      <c r="E317" s="25"/>
      <c r="F317" s="34">
        <v>4.7000000000000002E-3</v>
      </c>
      <c r="G317" s="43">
        <f>E290*E292</f>
        <v>2062199.9999999998</v>
      </c>
      <c r="H317" s="53">
        <f>G317*F317</f>
        <v>9692.34</v>
      </c>
      <c r="I317" s="35">
        <v>4.7000000000000002E-3</v>
      </c>
      <c r="J317" s="44">
        <f>E290*E293</f>
        <v>2062199.9999999998</v>
      </c>
      <c r="K317" s="118">
        <f>J317*I317</f>
        <v>9692.34</v>
      </c>
      <c r="L317" s="119">
        <f t="shared" si="36"/>
        <v>0</v>
      </c>
      <c r="M317" s="120">
        <f>IF(ISERROR(L317/H317), "", L317/H317)</f>
        <v>0</v>
      </c>
    </row>
    <row r="318" spans="1:15" ht="25.5" x14ac:dyDescent="0.2">
      <c r="A318" s="103" t="str">
        <f t="shared" si="35"/>
        <v>GS 3,000 - 4,999 kW</v>
      </c>
      <c r="D318" s="129" t="s">
        <v>72</v>
      </c>
      <c r="E318" s="25"/>
      <c r="F318" s="34">
        <v>5.9999999999999995E-4</v>
      </c>
      <c r="G318" s="43">
        <f>E290*E292</f>
        <v>2062199.9999999998</v>
      </c>
      <c r="H318" s="53">
        <f>G318*F318</f>
        <v>1237.3199999999997</v>
      </c>
      <c r="I318" s="35">
        <v>5.9999999999999995E-4</v>
      </c>
      <c r="J318" s="44">
        <f>E290*E293</f>
        <v>2062199.9999999998</v>
      </c>
      <c r="K318" s="118">
        <f>J318*I318</f>
        <v>1237.3199999999997</v>
      </c>
      <c r="L318" s="119">
        <f t="shared" si="36"/>
        <v>0</v>
      </c>
      <c r="M318" s="120">
        <f>IF(ISERROR(L318/H318), "", L318/H318)</f>
        <v>0</v>
      </c>
    </row>
    <row r="319" spans="1:15" x14ac:dyDescent="0.2">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5" hidden="1" customHeight="1" x14ac:dyDescent="0.2">
      <c r="A320" s="103" t="str">
        <f t="shared" si="35"/>
        <v>GS 3,000 - 4,999 kW</v>
      </c>
      <c r="D320" s="129" t="s">
        <v>74</v>
      </c>
      <c r="E320" s="25"/>
      <c r="F320" s="34"/>
      <c r="G320" s="43"/>
      <c r="H320" s="130"/>
      <c r="I320" s="35"/>
      <c r="J320" s="44"/>
      <c r="K320" s="118"/>
      <c r="L320" s="119"/>
      <c r="M320" s="120"/>
    </row>
    <row r="321" spans="1:13" ht="13.15" hidden="1" customHeight="1" x14ac:dyDescent="0.2">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ht="13.15" hidden="1" customHeight="1" x14ac:dyDescent="0.2">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ht="13.15" hidden="1" customHeight="1" x14ac:dyDescent="0.2">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ht="13.15" hidden="1" customHeight="1" x14ac:dyDescent="0.2">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5" thickBot="1" x14ac:dyDescent="0.25">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5" thickBot="1" x14ac:dyDescent="0.25">
      <c r="A326" s="103" t="str">
        <f t="shared" si="35"/>
        <v>GS 3,000 - 4,999 kW</v>
      </c>
      <c r="D326" s="58"/>
      <c r="E326" s="59"/>
      <c r="F326" s="60"/>
      <c r="G326" s="61"/>
      <c r="H326" s="62"/>
      <c r="I326" s="60"/>
      <c r="J326" s="63"/>
      <c r="K326" s="62"/>
      <c r="L326" s="64"/>
      <c r="M326" s="65"/>
    </row>
    <row r="327" spans="1:13" ht="13.15" hidden="1" customHeight="1" x14ac:dyDescent="0.2">
      <c r="A327" s="103" t="str">
        <f t="shared" si="35"/>
        <v>GS 3,000 - 4,999 kW</v>
      </c>
      <c r="B327" s="103" t="s">
        <v>12</v>
      </c>
      <c r="D327" s="135" t="s">
        <v>81</v>
      </c>
      <c r="E327" s="25"/>
      <c r="F327" s="66"/>
      <c r="G327" s="67"/>
      <c r="H327" s="68">
        <f>SUM(H317:H323,H316)</f>
        <v>318140.00433805579</v>
      </c>
      <c r="I327" s="69"/>
      <c r="J327" s="69"/>
      <c r="K327" s="68">
        <f>SUM(K317:K323,K316)</f>
        <v>343977.32020762889</v>
      </c>
      <c r="L327" s="70">
        <f>K327-H327</f>
        <v>25837.315869573096</v>
      </c>
      <c r="M327" s="71">
        <f>IF((H327)=0,"",(L327/H327))</f>
        <v>8.1213665421712725E-2</v>
      </c>
    </row>
    <row r="328" spans="1:13" ht="13.15" hidden="1" customHeight="1" x14ac:dyDescent="0.2">
      <c r="A328" s="103" t="str">
        <f t="shared" si="35"/>
        <v>GS 3,000 - 4,999 kW</v>
      </c>
      <c r="B328" s="103" t="s">
        <v>12</v>
      </c>
      <c r="D328" s="142" t="s">
        <v>82</v>
      </c>
      <c r="E328" s="25"/>
      <c r="F328" s="66">
        <v>0.13</v>
      </c>
      <c r="G328" s="72"/>
      <c r="H328" s="73">
        <f>H327*F328</f>
        <v>41358.200563947255</v>
      </c>
      <c r="I328" s="74">
        <v>0.13</v>
      </c>
      <c r="J328" s="27"/>
      <c r="K328" s="73">
        <f>K327*I328</f>
        <v>44717.051626991757</v>
      </c>
      <c r="L328" s="32">
        <f>K328-H328</f>
        <v>3358.8510630445016</v>
      </c>
      <c r="M328" s="75">
        <f>IF((H328)=0,"",(L328/H328))</f>
        <v>8.1213665421712697E-2</v>
      </c>
    </row>
    <row r="329" spans="1:13" ht="14.45" hidden="1" customHeight="1" x14ac:dyDescent="0.25">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15" hidden="1" customHeight="1" x14ac:dyDescent="0.2">
      <c r="A330" s="103" t="str">
        <f t="shared" si="35"/>
        <v>GS 3,000 - 4,999 kW</v>
      </c>
      <c r="B330" s="103" t="s">
        <v>84</v>
      </c>
      <c r="D330" s="234" t="s">
        <v>85</v>
      </c>
      <c r="E330" s="234"/>
      <c r="F330" s="77"/>
      <c r="G330" s="78"/>
      <c r="H330" s="79">
        <f>H327+H328+H329</f>
        <v>359498.20490200305</v>
      </c>
      <c r="I330" s="80"/>
      <c r="J330" s="80"/>
      <c r="K330" s="81">
        <f>K327+K328+K329</f>
        <v>388694.37183462066</v>
      </c>
      <c r="L330" s="82">
        <f>K330-H330</f>
        <v>29196.166932617605</v>
      </c>
      <c r="M330" s="83">
        <f>IF((H330)=0,"",(L330/H330))</f>
        <v>8.1213665421712739E-2</v>
      </c>
    </row>
    <row r="331" spans="1:13" ht="13.9" hidden="1" customHeight="1" thickBot="1" x14ac:dyDescent="0.25">
      <c r="A331" s="103" t="str">
        <f t="shared" si="35"/>
        <v>GS 3,000 - 4,999 kW</v>
      </c>
      <c r="B331" s="103" t="s">
        <v>12</v>
      </c>
      <c r="D331" s="131"/>
      <c r="E331" s="132"/>
      <c r="F331" s="60"/>
      <c r="G331" s="61"/>
      <c r="H331" s="62"/>
      <c r="I331" s="60"/>
      <c r="J331" s="63"/>
      <c r="K331" s="62"/>
      <c r="L331" s="64"/>
      <c r="M331" s="65"/>
    </row>
    <row r="332" spans="1:13" ht="13.15" hidden="1" customHeight="1" x14ac:dyDescent="0.2">
      <c r="A332" s="103" t="str">
        <f t="shared" si="35"/>
        <v>GS 3,000 - 4,999 kW</v>
      </c>
      <c r="B332" s="103" t="s">
        <v>78</v>
      </c>
      <c r="D332" s="135" t="s">
        <v>86</v>
      </c>
      <c r="E332" s="25"/>
      <c r="F332" s="66"/>
      <c r="G332" s="67"/>
      <c r="H332" s="68">
        <f>SUM(H324,H317:H320,H316)</f>
        <v>310674.8403380558</v>
      </c>
      <c r="I332" s="69"/>
      <c r="J332" s="69"/>
      <c r="K332" s="68">
        <f>SUM(K324,K317:K320,K316)</f>
        <v>314199.15220762888</v>
      </c>
      <c r="L332" s="70">
        <f>K332-H332</f>
        <v>3524.3118695730809</v>
      </c>
      <c r="M332" s="71">
        <f>IF((H332)=0,"",(L332/H332))</f>
        <v>1.1344053048319452E-2</v>
      </c>
    </row>
    <row r="333" spans="1:13" ht="13.15" hidden="1" customHeight="1" x14ac:dyDescent="0.2">
      <c r="A333" s="103" t="str">
        <f t="shared" si="35"/>
        <v>GS 3,000 - 4,999 kW</v>
      </c>
      <c r="B333" s="103" t="s">
        <v>78</v>
      </c>
      <c r="D333" s="142" t="s">
        <v>82</v>
      </c>
      <c r="E333" s="25"/>
      <c r="F333" s="66">
        <v>0.13</v>
      </c>
      <c r="G333" s="67"/>
      <c r="H333" s="73">
        <f>H332*F333</f>
        <v>40387.729243947259</v>
      </c>
      <c r="I333" s="66">
        <v>0.13</v>
      </c>
      <c r="J333" s="74"/>
      <c r="K333" s="73">
        <f>K332*I333</f>
        <v>40845.889786991756</v>
      </c>
      <c r="L333" s="32">
        <f>K333-H333</f>
        <v>458.1605430444979</v>
      </c>
      <c r="M333" s="75">
        <f>IF((H333)=0,"",(L333/H333))</f>
        <v>1.1344053048319386E-2</v>
      </c>
    </row>
    <row r="334" spans="1:13" ht="14.45" hidden="1" customHeight="1" x14ac:dyDescent="0.25">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15" hidden="1" customHeight="1" x14ac:dyDescent="0.2">
      <c r="A335" s="103" t="str">
        <f t="shared" si="35"/>
        <v>GS 3,000 - 4,999 kW</v>
      </c>
      <c r="B335" s="103" t="s">
        <v>87</v>
      </c>
      <c r="D335" s="234" t="s">
        <v>86</v>
      </c>
      <c r="E335" s="234"/>
      <c r="F335" s="84"/>
      <c r="G335" s="85"/>
      <c r="H335" s="79">
        <f>SUM(H332,H333)</f>
        <v>351062.56958200305</v>
      </c>
      <c r="I335" s="86"/>
      <c r="J335" s="86"/>
      <c r="K335" s="79">
        <f>SUM(K332,K333)</f>
        <v>355045.04199462064</v>
      </c>
      <c r="L335" s="87">
        <f>K335-H335</f>
        <v>3982.4724126175861</v>
      </c>
      <c r="M335" s="88">
        <f>IF((H335)=0,"",(L335/H335))</f>
        <v>1.1344053048319465E-2</v>
      </c>
    </row>
    <row r="336" spans="1:13" ht="13.9" hidden="1" customHeight="1" thickBot="1" x14ac:dyDescent="0.25">
      <c r="A336" s="103" t="str">
        <f t="shared" si="35"/>
        <v>GS 3,000 - 4,999 kW</v>
      </c>
      <c r="B336" s="103" t="s">
        <v>78</v>
      </c>
      <c r="D336" s="131"/>
      <c r="E336" s="132"/>
      <c r="F336" s="89"/>
      <c r="G336" s="90"/>
      <c r="H336" s="91"/>
      <c r="I336" s="89"/>
      <c r="J336" s="61"/>
      <c r="K336" s="91"/>
      <c r="L336" s="92"/>
      <c r="M336" s="65"/>
    </row>
    <row r="337" spans="1:14" x14ac:dyDescent="0.2">
      <c r="A337" s="103" t="str">
        <f t="shared" si="35"/>
        <v>GS 3,000 - 4,999 kW</v>
      </c>
      <c r="B337" s="103" t="s">
        <v>17</v>
      </c>
      <c r="D337" s="135" t="s">
        <v>88</v>
      </c>
      <c r="E337" s="25"/>
      <c r="F337" s="136"/>
      <c r="G337" s="137"/>
      <c r="H337" s="138">
        <f>SUM(H325,H317:H320,H316)</f>
        <v>310674.8403380558</v>
      </c>
      <c r="I337" s="139"/>
      <c r="J337" s="139"/>
      <c r="K337" s="138">
        <f>SUM(K325,K317:K320,K316)</f>
        <v>314199.15220762888</v>
      </c>
      <c r="L337" s="140">
        <f>K337-H337</f>
        <v>3524.3118695730809</v>
      </c>
      <c r="M337" s="141">
        <f>IF((H337)=0,"",(L337/H337))</f>
        <v>1.1344053048319452E-2</v>
      </c>
    </row>
    <row r="338" spans="1:14" x14ac:dyDescent="0.2">
      <c r="A338" s="103" t="str">
        <f t="shared" si="35"/>
        <v>GS 3,000 - 4,999 kW</v>
      </c>
      <c r="B338" s="103" t="s">
        <v>17</v>
      </c>
      <c r="D338" s="142" t="s">
        <v>82</v>
      </c>
      <c r="E338" s="25"/>
      <c r="F338" s="136">
        <v>0.13</v>
      </c>
      <c r="G338" s="137"/>
      <c r="H338" s="144">
        <f>H337*F338</f>
        <v>40387.729243947259</v>
      </c>
      <c r="I338" s="136">
        <v>0.13</v>
      </c>
      <c r="J338" s="145"/>
      <c r="K338" s="144">
        <f>K337*I338</f>
        <v>40845.889786991756</v>
      </c>
      <c r="L338" s="119">
        <f>K338-H338</f>
        <v>458.1605430444979</v>
      </c>
      <c r="M338" s="146">
        <f>IF((H338)=0,"",(L338/H338))</f>
        <v>1.1344053048319386E-2</v>
      </c>
    </row>
    <row r="339" spans="1:14" ht="15" x14ac:dyDescent="0.25">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9" customHeight="1" thickBot="1" x14ac:dyDescent="0.25">
      <c r="A340" s="103" t="str">
        <f t="shared" si="35"/>
        <v>GS 3,000 - 4,999 kW</v>
      </c>
      <c r="B340" s="103" t="s">
        <v>89</v>
      </c>
      <c r="C340" s="24">
        <f>B20</f>
        <v>5</v>
      </c>
      <c r="D340" s="226" t="s">
        <v>88</v>
      </c>
      <c r="E340" s="226"/>
      <c r="F340" s="84"/>
      <c r="G340" s="85"/>
      <c r="H340" s="79">
        <f>SUM(H337,H338)</f>
        <v>351062.56958200305</v>
      </c>
      <c r="I340" s="86"/>
      <c r="J340" s="86"/>
      <c r="K340" s="79">
        <f>SUM(K337,K338)</f>
        <v>355045.04199462064</v>
      </c>
      <c r="L340" s="87">
        <f>K340-H340</f>
        <v>3982.4724126175861</v>
      </c>
      <c r="M340" s="88">
        <f>IF((H340)=0,"",(L340/H340))</f>
        <v>1.1344053048319465E-2</v>
      </c>
    </row>
    <row r="341" spans="1:14" ht="13.5" thickBot="1" x14ac:dyDescent="0.25">
      <c r="A341" s="103" t="str">
        <f t="shared" si="35"/>
        <v>GS 3,000 - 4,999 kW</v>
      </c>
      <c r="B341" s="103" t="s">
        <v>17</v>
      </c>
      <c r="D341" s="58"/>
      <c r="E341" s="59"/>
      <c r="F341" s="93"/>
      <c r="G341" s="90"/>
      <c r="H341" s="94"/>
      <c r="I341" s="93"/>
      <c r="J341" s="61"/>
      <c r="K341" s="94"/>
      <c r="L341" s="92"/>
      <c r="M341" s="95"/>
    </row>
    <row r="344" spans="1:14" x14ac:dyDescent="0.2">
      <c r="C344" s="103"/>
      <c r="D344" s="104" t="s">
        <v>34</v>
      </c>
      <c r="E344" s="235" t="str">
        <f>D21</f>
        <v>Large Use &gt;5MW</v>
      </c>
      <c r="F344" s="236"/>
      <c r="G344" s="236"/>
      <c r="H344" s="236"/>
      <c r="I344" s="236"/>
      <c r="J344" s="237"/>
      <c r="K344" s="103" t="str">
        <f>IF(N21="DEMAND - INTERVAL","RTSR - INTERVAL METERED","")</f>
        <v/>
      </c>
    </row>
    <row r="345" spans="1:14" x14ac:dyDescent="0.2">
      <c r="C345" s="103"/>
      <c r="D345" s="104" t="s">
        <v>35</v>
      </c>
      <c r="E345" s="238" t="str">
        <f>H21</f>
        <v>Non-RPP (Other)</v>
      </c>
      <c r="F345" s="239"/>
      <c r="G345" s="240"/>
      <c r="H345" s="20"/>
      <c r="I345" s="20"/>
    </row>
    <row r="346" spans="1:14" ht="15.75" x14ac:dyDescent="0.2">
      <c r="C346" s="103"/>
      <c r="D346" s="104" t="s">
        <v>36</v>
      </c>
      <c r="E346" s="21">
        <f>K21</f>
        <v>5650000</v>
      </c>
      <c r="F346" s="105" t="s">
        <v>11</v>
      </c>
      <c r="J346" s="22"/>
      <c r="K346" s="22"/>
      <c r="L346" s="22"/>
      <c r="M346" s="22"/>
      <c r="N346" s="22"/>
    </row>
    <row r="347" spans="1:14" ht="15.75" x14ac:dyDescent="0.25">
      <c r="C347" s="103"/>
      <c r="D347" s="104" t="s">
        <v>37</v>
      </c>
      <c r="E347" s="21">
        <f>L21</f>
        <v>9400</v>
      </c>
      <c r="F347" s="106" t="s">
        <v>16</v>
      </c>
      <c r="G347" s="107"/>
      <c r="H347" s="108"/>
      <c r="I347" s="108"/>
      <c r="J347" s="108"/>
    </row>
    <row r="348" spans="1:14" x14ac:dyDescent="0.2">
      <c r="C348" s="103"/>
      <c r="D348" s="104" t="s">
        <v>38</v>
      </c>
      <c r="E348" s="23">
        <f>I21</f>
        <v>1.0065999999999999</v>
      </c>
    </row>
    <row r="349" spans="1:14" x14ac:dyDescent="0.2">
      <c r="C349" s="103"/>
      <c r="D349" s="104" t="s">
        <v>39</v>
      </c>
      <c r="E349" s="23">
        <f>J21</f>
        <v>1.0065999999999999</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5" x14ac:dyDescent="0.2">
      <c r="C353" s="103"/>
      <c r="E353" s="221"/>
      <c r="F353" s="112" t="s">
        <v>48</v>
      </c>
      <c r="G353" s="112"/>
      <c r="H353" s="113" t="s">
        <v>48</v>
      </c>
      <c r="I353" s="112" t="s">
        <v>48</v>
      </c>
      <c r="J353" s="113"/>
      <c r="K353" s="113" t="s">
        <v>48</v>
      </c>
      <c r="L353" s="223"/>
      <c r="M353" s="225"/>
    </row>
    <row r="354" spans="1:15" x14ac:dyDescent="0.2">
      <c r="A354" s="103" t="str">
        <f>$E344</f>
        <v>Large Use &gt;5MW</v>
      </c>
      <c r="D354" s="114" t="s">
        <v>49</v>
      </c>
      <c r="E354" s="25"/>
      <c r="F354" s="26">
        <f>'VRZ BI (2030)'!I354</f>
        <v>12521.25</v>
      </c>
      <c r="G354" s="115">
        <v>1</v>
      </c>
      <c r="H354" s="116">
        <f>G354*F354</f>
        <v>12521.25</v>
      </c>
      <c r="I354" s="45">
        <v>13730.35</v>
      </c>
      <c r="J354" s="117">
        <f>G354</f>
        <v>1</v>
      </c>
      <c r="K354" s="118">
        <f>J354*I354</f>
        <v>13730.35</v>
      </c>
      <c r="L354" s="119">
        <f>K354-H354</f>
        <v>1209.1000000000004</v>
      </c>
      <c r="M354" s="120">
        <f>IF(ISERROR(L354/H354), "", L354/H354)</f>
        <v>9.6563841469501879E-2</v>
      </c>
    </row>
    <row r="355" spans="1:15" x14ac:dyDescent="0.2">
      <c r="A355" s="103" t="str">
        <f t="shared" ref="A355:A397" si="40">A354</f>
        <v>Large Use &gt;5MW</v>
      </c>
      <c r="D355" s="114" t="s">
        <v>50</v>
      </c>
      <c r="E355" s="25"/>
      <c r="F355" s="36">
        <f>'VRZ BI (2030)'!I355</f>
        <v>5.4789000000000003</v>
      </c>
      <c r="G355" s="115">
        <f>IF($E347&gt;0, $E347, $E346)</f>
        <v>9400</v>
      </c>
      <c r="H355" s="116">
        <f>G355*F355</f>
        <v>51501.66</v>
      </c>
      <c r="I355" s="35">
        <v>5.8663999999999996</v>
      </c>
      <c r="J355" s="117">
        <f>IF($E347&gt;0, $E347, $E346)</f>
        <v>9400</v>
      </c>
      <c r="K355" s="118">
        <f>J355*I355</f>
        <v>55144.159999999996</v>
      </c>
      <c r="L355" s="119">
        <f>K355-H355</f>
        <v>3642.4999999999927</v>
      </c>
      <c r="M355" s="120">
        <f>IF(ISERROR(L355/H355), "", L355/H355)</f>
        <v>7.0725875631969776E-2</v>
      </c>
    </row>
    <row r="356" spans="1:15" ht="13.15" hidden="1" customHeight="1" x14ac:dyDescent="0.2">
      <c r="A356" s="103" t="str">
        <f t="shared" si="40"/>
        <v>Large Use &gt;5MW</v>
      </c>
      <c r="D356" s="114" t="s">
        <v>51</v>
      </c>
      <c r="E356" s="25"/>
      <c r="F356" s="34"/>
      <c r="G356" s="115">
        <f>IF($E347&gt;0, $E347, $E346)</f>
        <v>9400</v>
      </c>
      <c r="H356" s="116">
        <v>0</v>
      </c>
      <c r="I356" s="35"/>
      <c r="J356" s="117">
        <f>IF($E347&gt;0, $E347, $E346)</f>
        <v>9400</v>
      </c>
      <c r="K356" s="118">
        <v>0</v>
      </c>
      <c r="L356" s="119"/>
      <c r="M356" s="120"/>
    </row>
    <row r="357" spans="1:15" ht="13.15" hidden="1" customHeight="1" x14ac:dyDescent="0.2">
      <c r="A357" s="103" t="str">
        <f t="shared" si="40"/>
        <v>Large Use &gt;5MW</v>
      </c>
      <c r="D357" s="114" t="s">
        <v>52</v>
      </c>
      <c r="E357" s="25"/>
      <c r="F357" s="34"/>
      <c r="G357" s="115">
        <f>IF($E347&gt;0, $E347, $E346)</f>
        <v>9400</v>
      </c>
      <c r="H357" s="116">
        <v>0</v>
      </c>
      <c r="I357" s="35"/>
      <c r="J357" s="121">
        <f>IF($E347&gt;0, $E347, $E346)</f>
        <v>9400</v>
      </c>
      <c r="K357" s="118">
        <v>0</v>
      </c>
      <c r="L357" s="119">
        <f t="shared" ref="L357:L375" si="41">K357-H357</f>
        <v>0</v>
      </c>
      <c r="M357" s="120" t="str">
        <f>IF(ISERROR(L357/H357), "", L357/H357)</f>
        <v/>
      </c>
    </row>
    <row r="358" spans="1:15" x14ac:dyDescent="0.2">
      <c r="A358" s="103" t="str">
        <f t="shared" si="40"/>
        <v>Large Use &gt;5MW</v>
      </c>
      <c r="D358" s="114" t="s">
        <v>53</v>
      </c>
      <c r="E358" s="25"/>
      <c r="F358" s="26">
        <f>'VRZ BI (2030)'!I358</f>
        <v>0</v>
      </c>
      <c r="G358" s="115">
        <v>1</v>
      </c>
      <c r="H358" s="116">
        <f>G358*F358</f>
        <v>0</v>
      </c>
      <c r="I358" s="45">
        <v>0</v>
      </c>
      <c r="J358" s="117">
        <f>G358</f>
        <v>1</v>
      </c>
      <c r="K358" s="118">
        <f>J358*I358</f>
        <v>0</v>
      </c>
      <c r="L358" s="119">
        <f t="shared" si="41"/>
        <v>0</v>
      </c>
      <c r="M358" s="120" t="str">
        <f>IF(ISERROR(L358/H358), "", L358/H358)</f>
        <v/>
      </c>
    </row>
    <row r="359" spans="1:15" x14ac:dyDescent="0.2">
      <c r="A359" s="103" t="str">
        <f t="shared" si="40"/>
        <v>Large Use &gt;5MW</v>
      </c>
      <c r="D359" s="114" t="s">
        <v>54</v>
      </c>
      <c r="E359" s="25"/>
      <c r="F359" s="36">
        <f>'VRZ BI (2030)'!I359</f>
        <v>0.54216644949085402</v>
      </c>
      <c r="G359" s="115">
        <f>IF($E347&gt;0, $E347, $E346)</f>
        <v>9400</v>
      </c>
      <c r="H359" s="116">
        <f>G359*F359</f>
        <v>5096.3646252140279</v>
      </c>
      <c r="I359" s="35">
        <v>0.54216644949085402</v>
      </c>
      <c r="J359" s="117">
        <f>IF($E347&gt;0, $E347, $E346)</f>
        <v>9400</v>
      </c>
      <c r="K359" s="118">
        <f>J359*I359</f>
        <v>5096.3646252140279</v>
      </c>
      <c r="L359" s="119">
        <f t="shared" si="41"/>
        <v>0</v>
      </c>
      <c r="M359" s="120">
        <f>IF(ISERROR(L359/H359), "", L359/H359)</f>
        <v>0</v>
      </c>
    </row>
    <row r="360" spans="1:15" x14ac:dyDescent="0.2">
      <c r="A360" s="103" t="str">
        <f t="shared" si="40"/>
        <v>Large Use &gt;5MW</v>
      </c>
      <c r="B360" s="103" t="s">
        <v>55</v>
      </c>
      <c r="C360" s="24">
        <f>B21</f>
        <v>6</v>
      </c>
      <c r="D360" s="122" t="s">
        <v>56</v>
      </c>
      <c r="E360" s="7"/>
      <c r="F360" s="48"/>
      <c r="G360" s="38"/>
      <c r="H360" s="39">
        <f>SUM(H354:H359)</f>
        <v>69119.274625214035</v>
      </c>
      <c r="I360" s="51"/>
      <c r="J360" s="40"/>
      <c r="K360" s="39">
        <f>SUM(K354:K359)</f>
        <v>73970.874625214026</v>
      </c>
      <c r="L360" s="41">
        <f t="shared" si="41"/>
        <v>4851.5999999999913</v>
      </c>
      <c r="M360" s="42">
        <f>IF((H360)=0,"",(L360/H360))</f>
        <v>7.0191708843978157E-2</v>
      </c>
    </row>
    <row r="361" spans="1:15" x14ac:dyDescent="0.2">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5.5" x14ac:dyDescent="0.2">
      <c r="A362" s="103" t="str">
        <f t="shared" si="40"/>
        <v>Large Use &gt;5MW</v>
      </c>
      <c r="D362" s="123" t="s">
        <v>58</v>
      </c>
      <c r="E362" s="25"/>
      <c r="F362" s="36">
        <f>'VRZ BI (2030)'!I362</f>
        <v>0</v>
      </c>
      <c r="G362" s="55">
        <f>IF($E347&gt;0, $E347, $E346)</f>
        <v>9400</v>
      </c>
      <c r="H362" s="116">
        <f t="shared" si="42"/>
        <v>0</v>
      </c>
      <c r="I362" s="35">
        <v>0</v>
      </c>
      <c r="J362" s="56">
        <f>IF($E347&gt;0, $E347, $E346)</f>
        <v>9400</v>
      </c>
      <c r="K362" s="118">
        <f t="shared" si="43"/>
        <v>0</v>
      </c>
      <c r="L362" s="119">
        <f t="shared" si="41"/>
        <v>0</v>
      </c>
      <c r="M362" s="120" t="str">
        <f t="shared" si="44"/>
        <v/>
      </c>
    </row>
    <row r="363" spans="1:15" x14ac:dyDescent="0.2">
      <c r="A363" s="103" t="str">
        <f t="shared" si="40"/>
        <v>Large Use &gt;5MW</v>
      </c>
      <c r="D363" s="123" t="s">
        <v>59</v>
      </c>
      <c r="E363" s="25"/>
      <c r="F363" s="36">
        <f>'VRZ BI (2030)'!I363</f>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
      <c r="A364" s="103" t="str">
        <f t="shared" si="40"/>
        <v>Large Use &gt;5MW</v>
      </c>
      <c r="D364" s="123" t="s">
        <v>60</v>
      </c>
      <c r="E364" s="25"/>
      <c r="F364" s="36">
        <f>'VRZ BI (2030)'!I364</f>
        <v>0</v>
      </c>
      <c r="G364" s="55">
        <f>E346</f>
        <v>5650000</v>
      </c>
      <c r="H364" s="116">
        <f t="shared" si="42"/>
        <v>0</v>
      </c>
      <c r="I364" s="35">
        <v>0</v>
      </c>
      <c r="J364" s="56">
        <f>E346</f>
        <v>5650000</v>
      </c>
      <c r="K364" s="118">
        <f t="shared" si="43"/>
        <v>0</v>
      </c>
      <c r="L364" s="119">
        <f t="shared" si="41"/>
        <v>0</v>
      </c>
      <c r="M364" s="120" t="str">
        <f t="shared" si="44"/>
        <v/>
      </c>
    </row>
    <row r="365" spans="1:15" x14ac:dyDescent="0.2">
      <c r="A365" s="103" t="str">
        <f t="shared" si="40"/>
        <v>Large Use &gt;5MW</v>
      </c>
      <c r="D365" s="114" t="s">
        <v>61</v>
      </c>
      <c r="E365" s="25"/>
      <c r="F365" s="36">
        <f>'VRZ BI (2030)'!I365</f>
        <v>0.71859942344825911</v>
      </c>
      <c r="G365" s="55">
        <f>IF($E347&gt;0, $E347, $E346)</f>
        <v>9400</v>
      </c>
      <c r="H365" s="116">
        <f t="shared" si="42"/>
        <v>6754.8345804136352</v>
      </c>
      <c r="I365" s="35">
        <v>0.75144993408752803</v>
      </c>
      <c r="J365" s="56">
        <f>IF($E347&gt;0, $E347, $E346)</f>
        <v>9400</v>
      </c>
      <c r="K365" s="118">
        <f t="shared" si="43"/>
        <v>7063.6293804227635</v>
      </c>
      <c r="L365" s="119">
        <f t="shared" si="41"/>
        <v>308.79480000912827</v>
      </c>
      <c r="M365" s="120">
        <f t="shared" si="44"/>
        <v>4.5714635396773715E-2</v>
      </c>
      <c r="O365" s="160"/>
    </row>
    <row r="366" spans="1:15" ht="25.5" x14ac:dyDescent="0.2">
      <c r="A366" s="103" t="str">
        <f t="shared" si="40"/>
        <v>Large Use &gt;5MW</v>
      </c>
      <c r="D366" s="123" t="s">
        <v>62</v>
      </c>
      <c r="E366" s="25"/>
      <c r="F366" s="26">
        <f>'VRZ BI (2030)'!I366</f>
        <v>0</v>
      </c>
      <c r="G366" s="115">
        <v>1</v>
      </c>
      <c r="H366" s="116">
        <f t="shared" si="42"/>
        <v>0</v>
      </c>
      <c r="I366" s="45">
        <v>0</v>
      </c>
      <c r="J366" s="121">
        <v>1</v>
      </c>
      <c r="K366" s="118">
        <f t="shared" si="43"/>
        <v>0</v>
      </c>
      <c r="L366" s="119">
        <f t="shared" si="41"/>
        <v>0</v>
      </c>
      <c r="M366" s="120" t="str">
        <f t="shared" si="44"/>
        <v/>
      </c>
    </row>
    <row r="367" spans="1:15" x14ac:dyDescent="0.2">
      <c r="A367" s="103" t="str">
        <f t="shared" si="40"/>
        <v>Large Use &gt;5MW</v>
      </c>
      <c r="D367" s="114" t="s">
        <v>63</v>
      </c>
      <c r="E367" s="25"/>
      <c r="F367" s="26">
        <f>'VRZ BI (2030)'!I367</f>
        <v>0</v>
      </c>
      <c r="G367" s="115">
        <v>1</v>
      </c>
      <c r="H367" s="116">
        <f t="shared" si="42"/>
        <v>0</v>
      </c>
      <c r="I367" s="45">
        <v>0</v>
      </c>
      <c r="J367" s="121">
        <v>1</v>
      </c>
      <c r="K367" s="118">
        <f t="shared" si="43"/>
        <v>0</v>
      </c>
      <c r="L367" s="119">
        <f t="shared" si="41"/>
        <v>0</v>
      </c>
      <c r="M367" s="120" t="str">
        <f t="shared" si="44"/>
        <v/>
      </c>
    </row>
    <row r="368" spans="1:15" x14ac:dyDescent="0.2">
      <c r="A368" s="103" t="str">
        <f t="shared" si="40"/>
        <v>Large Use &gt;5MW</v>
      </c>
      <c r="D368" s="114" t="s">
        <v>64</v>
      </c>
      <c r="E368" s="25"/>
      <c r="F368" s="36">
        <f>'VRZ BI (2030)'!I368</f>
        <v>1.4149834773677721E-2</v>
      </c>
      <c r="G368" s="55">
        <f>IF($E347&gt;0, $E347, $E346)</f>
        <v>9400</v>
      </c>
      <c r="H368" s="116">
        <f t="shared" si="42"/>
        <v>133.00844687257057</v>
      </c>
      <c r="I368" s="35">
        <v>1.4149834773677721E-2</v>
      </c>
      <c r="J368" s="56">
        <f>IF($E347&gt;0, $E347, $E346)</f>
        <v>9400</v>
      </c>
      <c r="K368" s="118">
        <f t="shared" si="43"/>
        <v>133.00844687257057</v>
      </c>
      <c r="L368" s="119">
        <f t="shared" si="41"/>
        <v>0</v>
      </c>
      <c r="M368" s="120">
        <f t="shared" si="44"/>
        <v>0</v>
      </c>
    </row>
    <row r="369" spans="1:15" ht="25.5" x14ac:dyDescent="0.2">
      <c r="A369" s="103" t="str">
        <f t="shared" si="40"/>
        <v>Large Use &gt;5MW</v>
      </c>
      <c r="B369" s="103" t="s">
        <v>65</v>
      </c>
      <c r="C369" s="24">
        <f>B21</f>
        <v>6</v>
      </c>
      <c r="D369" s="124" t="s">
        <v>66</v>
      </c>
      <c r="E369" s="125"/>
      <c r="F369" s="48"/>
      <c r="G369" s="49"/>
      <c r="H369" s="50">
        <f>SUM(H360:H368)</f>
        <v>76007.117652500237</v>
      </c>
      <c r="I369" s="51"/>
      <c r="J369" s="52"/>
      <c r="K369" s="50">
        <f>SUM(K360:K368)</f>
        <v>81167.512452509356</v>
      </c>
      <c r="L369" s="41">
        <f t="shared" si="41"/>
        <v>5160.3948000091186</v>
      </c>
      <c r="M369" s="42">
        <f>IF((H369)=0,"",(L369/H369))</f>
        <v>6.7893573120376957E-2</v>
      </c>
    </row>
    <row r="370" spans="1:15" x14ac:dyDescent="0.2">
      <c r="A370" s="103" t="str">
        <f t="shared" si="40"/>
        <v>Large Use &gt;5MW</v>
      </c>
      <c r="D370" s="126" t="s">
        <v>67</v>
      </c>
      <c r="E370" s="25"/>
      <c r="F370" s="36">
        <f>'VRZ BI (2030)'!I370</f>
        <v>6.9189999999999996</v>
      </c>
      <c r="G370" s="43">
        <f>IF($E347&gt;0, $E347, $E346*$E348)</f>
        <v>9400</v>
      </c>
      <c r="H370" s="116">
        <f>G370*F370</f>
        <v>65038.6</v>
      </c>
      <c r="I370" s="35">
        <v>7.2901999999999996</v>
      </c>
      <c r="J370" s="44">
        <f>IF($E347&gt;0, $E347, $E346*$E349)</f>
        <v>9400</v>
      </c>
      <c r="K370" s="118">
        <f>J370*I370</f>
        <v>68527.87999999999</v>
      </c>
      <c r="L370" s="119">
        <f t="shared" si="41"/>
        <v>3489.2799999999916</v>
      </c>
      <c r="M370" s="120">
        <f>IF(ISERROR(L370/H370), "", L370/H370)</f>
        <v>5.3649371296429993E-2</v>
      </c>
      <c r="N370" s="127" t="str">
        <f>IF(ISERROR(ABS(M370)), "", IF(ABS(M370)&gt;=4%, "In the manager's summary, discuss the reasoning for the change in RTSR rates", ""))</f>
        <v>In the manager's summary, discuss the reasoning for the change in RTSR rates</v>
      </c>
      <c r="O370" s="160"/>
    </row>
    <row r="371" spans="1:15" ht="25.5" x14ac:dyDescent="0.2">
      <c r="A371" s="103" t="str">
        <f t="shared" si="40"/>
        <v>Large Use &gt;5MW</v>
      </c>
      <c r="D371" s="128" t="s">
        <v>68</v>
      </c>
      <c r="E371" s="25"/>
      <c r="F371" s="36">
        <f>'VRZ BI (2030)'!I371</f>
        <v>4.7206000000000001</v>
      </c>
      <c r="G371" s="43">
        <f>IF($E347&gt;0, $E347, $E346*$E348)</f>
        <v>9400</v>
      </c>
      <c r="H371" s="116">
        <f>G371*F371</f>
        <v>44373.64</v>
      </c>
      <c r="I371" s="35">
        <v>4.9839000000000002</v>
      </c>
      <c r="J371" s="44">
        <f>IF($E347&gt;0, $E347, $E346*$E349)</f>
        <v>9400</v>
      </c>
      <c r="K371" s="118">
        <f>J371*I371</f>
        <v>46848.66</v>
      </c>
      <c r="L371" s="119">
        <f t="shared" si="41"/>
        <v>2475.0200000000041</v>
      </c>
      <c r="M371" s="120">
        <f>IF(ISERROR(L371/H371), "", L371/H371)</f>
        <v>5.5776808032877268E-2</v>
      </c>
      <c r="N371" s="127" t="str">
        <f>IF(ISERROR(ABS(M371)), "", IF(ABS(M371)&gt;=4%, "In the manager's summary, discuss the reasoning for the change in RTSR rates", ""))</f>
        <v>In the manager's summary, discuss the reasoning for the change in RTSR rates</v>
      </c>
      <c r="O371" s="160"/>
    </row>
    <row r="372" spans="1:15" ht="25.5" x14ac:dyDescent="0.2">
      <c r="A372" s="103" t="str">
        <f t="shared" si="40"/>
        <v>Large Use &gt;5MW</v>
      </c>
      <c r="B372" s="103" t="s">
        <v>69</v>
      </c>
      <c r="C372" s="24">
        <f>B21</f>
        <v>6</v>
      </c>
      <c r="D372" s="124" t="s">
        <v>70</v>
      </c>
      <c r="E372" s="7"/>
      <c r="F372" s="48"/>
      <c r="G372" s="49"/>
      <c r="H372" s="50">
        <f>SUM(H369:H371)</f>
        <v>185419.35765250021</v>
      </c>
      <c r="I372" s="51"/>
      <c r="J372" s="40"/>
      <c r="K372" s="50">
        <f>SUM(K369:K371)</f>
        <v>196544.05245250935</v>
      </c>
      <c r="L372" s="41">
        <f t="shared" si="41"/>
        <v>11124.694800009136</v>
      </c>
      <c r="M372" s="42">
        <f>IF((H372)=0,"",(L372/H372))</f>
        <v>5.9997483223182387E-2</v>
      </c>
    </row>
    <row r="373" spans="1:15" ht="25.5" x14ac:dyDescent="0.2">
      <c r="A373" s="103" t="str">
        <f t="shared" si="40"/>
        <v>Large Use &gt;5MW</v>
      </c>
      <c r="D373" s="129" t="s">
        <v>71</v>
      </c>
      <c r="E373" s="25"/>
      <c r="F373" s="34">
        <v>4.7000000000000002E-3</v>
      </c>
      <c r="G373" s="43">
        <f>E346*E348</f>
        <v>5687290</v>
      </c>
      <c r="H373" s="53">
        <f>G373*F373</f>
        <v>26730.263000000003</v>
      </c>
      <c r="I373" s="35">
        <v>4.7000000000000002E-3</v>
      </c>
      <c r="J373" s="44">
        <f>E346*E349</f>
        <v>5687290</v>
      </c>
      <c r="K373" s="118">
        <f>J373*I373</f>
        <v>26730.263000000003</v>
      </c>
      <c r="L373" s="119">
        <f t="shared" si="41"/>
        <v>0</v>
      </c>
      <c r="M373" s="120">
        <f>IF(ISERROR(L373/H373), "", L373/H373)</f>
        <v>0</v>
      </c>
    </row>
    <row r="374" spans="1:15" ht="25.5" x14ac:dyDescent="0.2">
      <c r="A374" s="103" t="str">
        <f t="shared" si="40"/>
        <v>Large Use &gt;5MW</v>
      </c>
      <c r="D374" s="129" t="s">
        <v>72</v>
      </c>
      <c r="E374" s="25"/>
      <c r="F374" s="34">
        <v>5.9999999999999995E-4</v>
      </c>
      <c r="G374" s="43">
        <f>E346*E348</f>
        <v>5687290</v>
      </c>
      <c r="H374" s="53">
        <f>G374*F374</f>
        <v>3412.3739999999998</v>
      </c>
      <c r="I374" s="35">
        <v>5.9999999999999995E-4</v>
      </c>
      <c r="J374" s="44">
        <f>E346*E349</f>
        <v>5687290</v>
      </c>
      <c r="K374" s="118">
        <f>J374*I374</f>
        <v>3412.3739999999998</v>
      </c>
      <c r="L374" s="119">
        <f t="shared" si="41"/>
        <v>0</v>
      </c>
      <c r="M374" s="120">
        <f>IF(ISERROR(L374/H374), "", L374/H374)</f>
        <v>0</v>
      </c>
    </row>
    <row r="375" spans="1:15" x14ac:dyDescent="0.2">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5" hidden="1" customHeight="1" x14ac:dyDescent="0.2">
      <c r="A376" s="103" t="str">
        <f t="shared" si="40"/>
        <v>Large Use &gt;5MW</v>
      </c>
      <c r="D376" s="129" t="s">
        <v>74</v>
      </c>
      <c r="E376" s="25"/>
      <c r="F376" s="34"/>
      <c r="G376" s="43"/>
      <c r="H376" s="130"/>
      <c r="I376" s="35"/>
      <c r="J376" s="44"/>
      <c r="K376" s="118"/>
      <c r="L376" s="119"/>
      <c r="M376" s="120"/>
    </row>
    <row r="377" spans="1:15" ht="13.15" hidden="1" customHeight="1" x14ac:dyDescent="0.2">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15" hidden="1" customHeight="1" x14ac:dyDescent="0.2">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15" hidden="1" customHeight="1" x14ac:dyDescent="0.2">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15" hidden="1" customHeight="1" x14ac:dyDescent="0.2">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5" thickBot="1" x14ac:dyDescent="0.25">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5" thickBot="1" x14ac:dyDescent="0.25">
      <c r="A382" s="103" t="str">
        <f t="shared" si="40"/>
        <v>Large Use &gt;5MW</v>
      </c>
      <c r="D382" s="58"/>
      <c r="E382" s="59"/>
      <c r="F382" s="60"/>
      <c r="G382" s="61"/>
      <c r="H382" s="62"/>
      <c r="I382" s="60"/>
      <c r="J382" s="63"/>
      <c r="K382" s="62"/>
      <c r="L382" s="64"/>
      <c r="M382" s="65"/>
    </row>
    <row r="383" spans="1:15" ht="13.15" hidden="1" customHeight="1" x14ac:dyDescent="0.2">
      <c r="A383" s="103" t="str">
        <f t="shared" si="40"/>
        <v>Large Use &gt;5MW</v>
      </c>
      <c r="B383" s="103" t="s">
        <v>12</v>
      </c>
      <c r="D383" s="135" t="s">
        <v>81</v>
      </c>
      <c r="E383" s="25"/>
      <c r="F383" s="66"/>
      <c r="G383" s="67"/>
      <c r="H383" s="68">
        <f>SUM(H373:H379,H372)</f>
        <v>879268.98765250016</v>
      </c>
      <c r="I383" s="69"/>
      <c r="J383" s="69"/>
      <c r="K383" s="68">
        <f>SUM(K373:K379,K372)</f>
        <v>951930.16025250941</v>
      </c>
      <c r="L383" s="70">
        <f>K383-H383</f>
        <v>72661.172600009246</v>
      </c>
      <c r="M383" s="71">
        <f>IF((H383)=0,"",(L383/H383))</f>
        <v>8.263816149595167E-2</v>
      </c>
    </row>
    <row r="384" spans="1:15" ht="13.15" hidden="1" customHeight="1" x14ac:dyDescent="0.2">
      <c r="A384" s="103" t="str">
        <f t="shared" si="40"/>
        <v>Large Use &gt;5MW</v>
      </c>
      <c r="B384" s="103" t="s">
        <v>12</v>
      </c>
      <c r="D384" s="142" t="s">
        <v>82</v>
      </c>
      <c r="E384" s="25"/>
      <c r="F384" s="66">
        <v>0.13</v>
      </c>
      <c r="G384" s="72"/>
      <c r="H384" s="73">
        <f>H383*F384</f>
        <v>114304.96839482503</v>
      </c>
      <c r="I384" s="74">
        <v>0.13</v>
      </c>
      <c r="J384" s="27"/>
      <c r="K384" s="73">
        <f>K383*I384</f>
        <v>123750.92083282623</v>
      </c>
      <c r="L384" s="32">
        <f>K384-H384</f>
        <v>9445.9524380012008</v>
      </c>
      <c r="M384" s="75">
        <f>IF((H384)=0,"",(L384/H384))</f>
        <v>8.2638161495951656E-2</v>
      </c>
    </row>
    <row r="385" spans="1:13" ht="14.45" hidden="1" customHeight="1" x14ac:dyDescent="0.25">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15" hidden="1" customHeight="1" x14ac:dyDescent="0.2">
      <c r="A386" s="103" t="str">
        <f t="shared" si="40"/>
        <v>Large Use &gt;5MW</v>
      </c>
      <c r="B386" s="103" t="s">
        <v>84</v>
      </c>
      <c r="D386" s="234" t="s">
        <v>85</v>
      </c>
      <c r="E386" s="234"/>
      <c r="F386" s="77"/>
      <c r="G386" s="78"/>
      <c r="H386" s="79">
        <f>H383+H384+H385</f>
        <v>993573.95604732516</v>
      </c>
      <c r="I386" s="80"/>
      <c r="J386" s="80"/>
      <c r="K386" s="81">
        <f>K383+K384+K385</f>
        <v>1075681.0810853357</v>
      </c>
      <c r="L386" s="82">
        <f>K386-H386</f>
        <v>82107.125038010534</v>
      </c>
      <c r="M386" s="83">
        <f>IF((H386)=0,"",(L386/H386))</f>
        <v>8.2638161495951767E-2</v>
      </c>
    </row>
    <row r="387" spans="1:13" ht="13.9" hidden="1" customHeight="1" thickBot="1" x14ac:dyDescent="0.25">
      <c r="A387" s="103" t="str">
        <f t="shared" si="40"/>
        <v>Large Use &gt;5MW</v>
      </c>
      <c r="B387" s="103" t="s">
        <v>12</v>
      </c>
      <c r="D387" s="131"/>
      <c r="E387" s="132"/>
      <c r="F387" s="60"/>
      <c r="G387" s="61"/>
      <c r="H387" s="62"/>
      <c r="I387" s="60"/>
      <c r="J387" s="63"/>
      <c r="K387" s="62"/>
      <c r="L387" s="64"/>
      <c r="M387" s="65"/>
    </row>
    <row r="388" spans="1:13" ht="13.15" hidden="1" customHeight="1" x14ac:dyDescent="0.2">
      <c r="A388" s="103" t="str">
        <f t="shared" si="40"/>
        <v>Large Use &gt;5MW</v>
      </c>
      <c r="B388" s="103" t="s">
        <v>78</v>
      </c>
      <c r="D388" s="135" t="s">
        <v>86</v>
      </c>
      <c r="E388" s="25"/>
      <c r="F388" s="66"/>
      <c r="G388" s="67"/>
      <c r="H388" s="68">
        <f>SUM(H380,H373:H376,H372)</f>
        <v>858680.9978525003</v>
      </c>
      <c r="I388" s="69"/>
      <c r="J388" s="69"/>
      <c r="K388" s="68">
        <f>SUM(K380,K373:K376,K372)</f>
        <v>869805.69265250931</v>
      </c>
      <c r="L388" s="70">
        <f>K388-H388</f>
        <v>11124.69480000902</v>
      </c>
      <c r="M388" s="71">
        <f>IF((H388)=0,"",(L388/H388))</f>
        <v>1.2955561876681893E-2</v>
      </c>
    </row>
    <row r="389" spans="1:13" ht="13.15" hidden="1" customHeight="1" x14ac:dyDescent="0.2">
      <c r="A389" s="103" t="str">
        <f t="shared" si="40"/>
        <v>Large Use &gt;5MW</v>
      </c>
      <c r="B389" s="103" t="s">
        <v>78</v>
      </c>
      <c r="D389" s="142" t="s">
        <v>82</v>
      </c>
      <c r="E389" s="25"/>
      <c r="F389" s="66">
        <v>0.13</v>
      </c>
      <c r="G389" s="67"/>
      <c r="H389" s="73">
        <f>H388*F389</f>
        <v>111628.52972082504</v>
      </c>
      <c r="I389" s="66">
        <v>0.13</v>
      </c>
      <c r="J389" s="74"/>
      <c r="K389" s="73">
        <f>K388*I389</f>
        <v>113074.74004482622</v>
      </c>
      <c r="L389" s="32">
        <f>K389-H389</f>
        <v>1446.2103240011784</v>
      </c>
      <c r="M389" s="75">
        <f>IF((H389)=0,"",(L389/H389))</f>
        <v>1.2955561876681945E-2</v>
      </c>
    </row>
    <row r="390" spans="1:13" ht="14.45" hidden="1" customHeight="1" x14ac:dyDescent="0.25">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15" hidden="1" customHeight="1" x14ac:dyDescent="0.2">
      <c r="A391" s="103" t="str">
        <f t="shared" si="40"/>
        <v>Large Use &gt;5MW</v>
      </c>
      <c r="B391" s="103" t="s">
        <v>87</v>
      </c>
      <c r="D391" s="234" t="s">
        <v>86</v>
      </c>
      <c r="E391" s="234"/>
      <c r="F391" s="84"/>
      <c r="G391" s="85"/>
      <c r="H391" s="79">
        <f>SUM(H388,H389)</f>
        <v>970309.52757332532</v>
      </c>
      <c r="I391" s="86"/>
      <c r="J391" s="86"/>
      <c r="K391" s="79">
        <f>SUM(K388,K389)</f>
        <v>982880.43269733549</v>
      </c>
      <c r="L391" s="87">
        <f>K391-H391</f>
        <v>12570.905124010169</v>
      </c>
      <c r="M391" s="88">
        <f>IF((H391)=0,"",(L391/H391))</f>
        <v>1.295556187668187E-2</v>
      </c>
    </row>
    <row r="392" spans="1:13" ht="13.9" hidden="1" customHeight="1" thickBot="1" x14ac:dyDescent="0.25">
      <c r="A392" s="103" t="str">
        <f t="shared" si="40"/>
        <v>Large Use &gt;5MW</v>
      </c>
      <c r="B392" s="103" t="s">
        <v>78</v>
      </c>
      <c r="D392" s="131"/>
      <c r="E392" s="132"/>
      <c r="F392" s="89"/>
      <c r="G392" s="90"/>
      <c r="H392" s="91"/>
      <c r="I392" s="89"/>
      <c r="J392" s="61"/>
      <c r="K392" s="91"/>
      <c r="L392" s="92"/>
      <c r="M392" s="65"/>
    </row>
    <row r="393" spans="1:13" x14ac:dyDescent="0.2">
      <c r="A393" s="103" t="str">
        <f t="shared" si="40"/>
        <v>Large Use &gt;5MW</v>
      </c>
      <c r="B393" s="103" t="s">
        <v>17</v>
      </c>
      <c r="D393" s="135" t="s">
        <v>88</v>
      </c>
      <c r="E393" s="25"/>
      <c r="F393" s="136"/>
      <c r="G393" s="137"/>
      <c r="H393" s="138">
        <f>SUM(H381,H373:H376,H372)</f>
        <v>858680.9978525003</v>
      </c>
      <c r="I393" s="139"/>
      <c r="J393" s="139"/>
      <c r="K393" s="138">
        <f>SUM(K381,K373:K376,K372)</f>
        <v>869805.69265250931</v>
      </c>
      <c r="L393" s="140">
        <f>K393-H393</f>
        <v>11124.69480000902</v>
      </c>
      <c r="M393" s="141">
        <f>IF((H393)=0,"",(L393/H393))</f>
        <v>1.2955561876681893E-2</v>
      </c>
    </row>
    <row r="394" spans="1:13" x14ac:dyDescent="0.2">
      <c r="A394" s="103" t="str">
        <f t="shared" si="40"/>
        <v>Large Use &gt;5MW</v>
      </c>
      <c r="B394" s="103" t="s">
        <v>17</v>
      </c>
      <c r="D394" s="142" t="s">
        <v>82</v>
      </c>
      <c r="E394" s="25"/>
      <c r="F394" s="136">
        <v>0.13</v>
      </c>
      <c r="G394" s="137"/>
      <c r="H394" s="144">
        <f>H393*F394</f>
        <v>111628.52972082504</v>
      </c>
      <c r="I394" s="136">
        <v>0.13</v>
      </c>
      <c r="J394" s="145"/>
      <c r="K394" s="144">
        <f>K393*I394</f>
        <v>113074.74004482622</v>
      </c>
      <c r="L394" s="119">
        <f>K394-H394</f>
        <v>1446.2103240011784</v>
      </c>
      <c r="M394" s="146">
        <f>IF((H394)=0,"",(L394/H394))</f>
        <v>1.2955561876681945E-2</v>
      </c>
    </row>
    <row r="395" spans="1:13" ht="15" x14ac:dyDescent="0.25">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9" customHeight="1" thickBot="1" x14ac:dyDescent="0.25">
      <c r="A396" s="103" t="str">
        <f t="shared" si="40"/>
        <v>Large Use &gt;5MW</v>
      </c>
      <c r="B396" s="103" t="s">
        <v>89</v>
      </c>
      <c r="C396" s="24">
        <f>B21</f>
        <v>6</v>
      </c>
      <c r="D396" s="226" t="s">
        <v>88</v>
      </c>
      <c r="E396" s="226"/>
      <c r="F396" s="84"/>
      <c r="G396" s="85"/>
      <c r="H396" s="79">
        <f>SUM(H393,H394)</f>
        <v>970309.52757332532</v>
      </c>
      <c r="I396" s="86"/>
      <c r="J396" s="86"/>
      <c r="K396" s="79">
        <f>SUM(K393,K394)</f>
        <v>982880.43269733549</v>
      </c>
      <c r="L396" s="87">
        <f>K396-H396</f>
        <v>12570.905124010169</v>
      </c>
      <c r="M396" s="88">
        <f>IF((H396)=0,"",(L396/H396))</f>
        <v>1.295556187668187E-2</v>
      </c>
    </row>
    <row r="397" spans="1:13" ht="13.5" thickBot="1" x14ac:dyDescent="0.25">
      <c r="A397" s="103" t="str">
        <f t="shared" si="40"/>
        <v>Large Use &gt;5MW</v>
      </c>
      <c r="B397" s="103" t="s">
        <v>17</v>
      </c>
      <c r="D397" s="58"/>
      <c r="E397" s="59"/>
      <c r="F397" s="93"/>
      <c r="G397" s="90"/>
      <c r="H397" s="94"/>
      <c r="I397" s="93"/>
      <c r="J397" s="61"/>
      <c r="K397" s="94"/>
      <c r="L397" s="92"/>
      <c r="M397" s="95"/>
    </row>
    <row r="400" spans="1:13" x14ac:dyDescent="0.2">
      <c r="C400" s="103"/>
      <c r="D400" s="104" t="s">
        <v>34</v>
      </c>
      <c r="E400" s="229" t="str">
        <f>D22</f>
        <v>Unmetered Scattered Load</v>
      </c>
      <c r="F400" s="229"/>
      <c r="G400" s="229"/>
      <c r="H400" s="229"/>
      <c r="I400" s="229"/>
      <c r="J400" s="229"/>
      <c r="K400" s="103" t="str">
        <f>IF(N22="DEMAND - INTERVAL","RTSR - INTERVAL METERED","")</f>
        <v/>
      </c>
    </row>
    <row r="401" spans="1:14" x14ac:dyDescent="0.2">
      <c r="C401" s="103"/>
      <c r="D401" s="104" t="s">
        <v>35</v>
      </c>
      <c r="E401" s="230" t="str">
        <f>H22</f>
        <v>RPP</v>
      </c>
      <c r="F401" s="230"/>
      <c r="G401" s="230"/>
      <c r="H401" s="20"/>
      <c r="I401" s="20"/>
    </row>
    <row r="402" spans="1:14" ht="15.75" x14ac:dyDescent="0.2">
      <c r="C402" s="103"/>
      <c r="D402" s="104" t="s">
        <v>36</v>
      </c>
      <c r="E402" s="21">
        <f>K22</f>
        <v>450</v>
      </c>
      <c r="F402" s="105" t="s">
        <v>11</v>
      </c>
      <c r="J402" s="22"/>
      <c r="K402" s="22"/>
      <c r="L402" s="22"/>
      <c r="M402" s="22"/>
      <c r="N402" s="22"/>
    </row>
    <row r="403" spans="1:14" ht="15.75" x14ac:dyDescent="0.25">
      <c r="C403" s="103"/>
      <c r="D403" s="104" t="s">
        <v>37</v>
      </c>
      <c r="E403" s="21">
        <f>L22</f>
        <v>0</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Unmetered Scattered Load</v>
      </c>
      <c r="D410" s="114" t="s">
        <v>49</v>
      </c>
      <c r="E410" s="25"/>
      <c r="F410" s="26">
        <f>'VRZ BI (2030)'!I410</f>
        <v>14.25</v>
      </c>
      <c r="G410" s="115">
        <v>1</v>
      </c>
      <c r="H410" s="116">
        <f>G410*F410</f>
        <v>14.25</v>
      </c>
      <c r="I410" s="45">
        <v>15.69</v>
      </c>
      <c r="J410" s="117">
        <v>1</v>
      </c>
      <c r="K410" s="118">
        <f>J410*I410</f>
        <v>15.69</v>
      </c>
      <c r="L410" s="119">
        <f>K410-H410</f>
        <v>1.4399999999999995</v>
      </c>
      <c r="M410" s="120">
        <f>IF(ISERROR(L410/H410), "", L410/H410)</f>
        <v>0.10105263157894734</v>
      </c>
    </row>
    <row r="411" spans="1:14" x14ac:dyDescent="0.2">
      <c r="A411" s="103" t="str">
        <f t="shared" ref="A411:A453" si="45">A410</f>
        <v>Unmetered Scattered Load</v>
      </c>
      <c r="D411" s="114" t="s">
        <v>50</v>
      </c>
      <c r="E411" s="25"/>
      <c r="F411" s="36">
        <f>'VRZ BI (2030)'!I411</f>
        <v>3.8899999999999997E-2</v>
      </c>
      <c r="G411" s="115">
        <f>IF($E403&gt;0, $E403, $E402)</f>
        <v>450</v>
      </c>
      <c r="H411" s="116">
        <f>G411*F411</f>
        <v>17.504999999999999</v>
      </c>
      <c r="I411" s="35">
        <v>4.2799999999999998E-2</v>
      </c>
      <c r="J411" s="117">
        <f>IF($E403&gt;0, $E403, $E402)</f>
        <v>450</v>
      </c>
      <c r="K411" s="118">
        <f>J411*I411</f>
        <v>19.259999999999998</v>
      </c>
      <c r="L411" s="119">
        <f>K411-H411</f>
        <v>1.754999999999999</v>
      </c>
      <c r="M411" s="120">
        <f>IF(ISERROR(L411/H411), "", L411/H411)</f>
        <v>0.10025706940874031</v>
      </c>
    </row>
    <row r="412" spans="1:14" ht="13.15" hidden="1" customHeight="1" x14ac:dyDescent="0.2">
      <c r="A412" s="103" t="str">
        <f t="shared" si="45"/>
        <v>Unmetered Scattered Load</v>
      </c>
      <c r="D412" s="114" t="s">
        <v>51</v>
      </c>
      <c r="E412" s="25"/>
      <c r="F412" s="34"/>
      <c r="G412" s="115">
        <f>IF($E403&gt;0, $E403, $E402)</f>
        <v>450</v>
      </c>
      <c r="H412" s="116">
        <v>0</v>
      </c>
      <c r="I412" s="35"/>
      <c r="J412" s="117">
        <f>IF($E403&gt;0, $E403, $E402)</f>
        <v>450</v>
      </c>
      <c r="K412" s="118">
        <v>0</v>
      </c>
      <c r="L412" s="119"/>
      <c r="M412" s="120"/>
    </row>
    <row r="413" spans="1:14" ht="13.15" hidden="1" customHeight="1" x14ac:dyDescent="0.2">
      <c r="A413" s="103" t="str">
        <f t="shared" si="45"/>
        <v>Unmetered Scattered Load</v>
      </c>
      <c r="D413" s="114" t="s">
        <v>52</v>
      </c>
      <c r="E413" s="25"/>
      <c r="F413" s="34"/>
      <c r="G413" s="115">
        <f>IF($E403&gt;0, $E403, $E402)</f>
        <v>450</v>
      </c>
      <c r="H413" s="116">
        <v>0</v>
      </c>
      <c r="I413" s="35"/>
      <c r="J413" s="121">
        <f>IF($E403&gt;0, $E403, $E402)</f>
        <v>450</v>
      </c>
      <c r="K413" s="118">
        <v>0</v>
      </c>
      <c r="L413" s="119">
        <f t="shared" ref="L413:L431" si="46">K413-H413</f>
        <v>0</v>
      </c>
      <c r="M413" s="120" t="str">
        <f>IF(ISERROR(L413/H413), "", L413/H413)</f>
        <v/>
      </c>
    </row>
    <row r="414" spans="1:14" x14ac:dyDescent="0.2">
      <c r="A414" s="103" t="str">
        <f t="shared" si="45"/>
        <v>Unmetered Scattered Load</v>
      </c>
      <c r="D414" s="114" t="s">
        <v>53</v>
      </c>
      <c r="E414" s="25"/>
      <c r="F414" s="26">
        <f>'VRZ BI (2030)'!I414</f>
        <v>0</v>
      </c>
      <c r="G414" s="115">
        <v>1</v>
      </c>
      <c r="H414" s="116">
        <f>G414*F414</f>
        <v>0</v>
      </c>
      <c r="I414" s="45">
        <v>0</v>
      </c>
      <c r="J414" s="117">
        <v>1</v>
      </c>
      <c r="K414" s="118">
        <f>J414*I414</f>
        <v>0</v>
      </c>
      <c r="L414" s="119">
        <f t="shared" si="46"/>
        <v>0</v>
      </c>
      <c r="M414" s="120" t="str">
        <f>IF(ISERROR(L414/H414), "", L414/H414)</f>
        <v/>
      </c>
    </row>
    <row r="415" spans="1:14" x14ac:dyDescent="0.2">
      <c r="A415" s="103" t="str">
        <f t="shared" si="45"/>
        <v>Unmetered Scattered Load</v>
      </c>
      <c r="D415" s="114" t="s">
        <v>54</v>
      </c>
      <c r="E415" s="25"/>
      <c r="F415" s="36">
        <f>'VRZ BI (2030)'!I415</f>
        <v>2.8313947843923355E-3</v>
      </c>
      <c r="G415" s="115">
        <f>IF($E403&gt;0, $E403, $E402)</f>
        <v>450</v>
      </c>
      <c r="H415" s="116">
        <f>G415*F415</f>
        <v>1.2741276529765511</v>
      </c>
      <c r="I415" s="35">
        <v>2.8313947843923355E-3</v>
      </c>
      <c r="J415" s="117">
        <f>IF($E403&gt;0, $E403, $E402)</f>
        <v>450</v>
      </c>
      <c r="K415" s="118">
        <f>J415*I415</f>
        <v>1.2741276529765511</v>
      </c>
      <c r="L415" s="119">
        <f t="shared" si="46"/>
        <v>0</v>
      </c>
      <c r="M415" s="120">
        <f>IF(ISERROR(L415/H415), "", L415/H415)</f>
        <v>0</v>
      </c>
    </row>
    <row r="416" spans="1:14" ht="25.5" x14ac:dyDescent="0.2">
      <c r="A416" s="103" t="str">
        <f t="shared" si="45"/>
        <v>Unmetered Scattered Load</v>
      </c>
      <c r="B416" s="103" t="s">
        <v>55</v>
      </c>
      <c r="C416" s="24">
        <f>B22</f>
        <v>7</v>
      </c>
      <c r="D416" s="46" t="s">
        <v>56</v>
      </c>
      <c r="E416" s="47"/>
      <c r="F416" s="48"/>
      <c r="G416" s="49"/>
      <c r="H416" s="50">
        <f>SUM(H410:H415)</f>
        <v>33.029127652976548</v>
      </c>
      <c r="I416" s="51"/>
      <c r="J416" s="52"/>
      <c r="K416" s="50">
        <f>SUM(K410:K415)</f>
        <v>36.224127652976549</v>
      </c>
      <c r="L416" s="41">
        <f t="shared" si="46"/>
        <v>3.1950000000000003</v>
      </c>
      <c r="M416" s="42">
        <f>IF((H416)=0,"",(L416/H416))</f>
        <v>9.6732800017262047E-2</v>
      </c>
    </row>
    <row r="417" spans="1:15" x14ac:dyDescent="0.2">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5.5" x14ac:dyDescent="0.2">
      <c r="A418" s="103" t="str">
        <f t="shared" si="45"/>
        <v>Unmetered Scattered Load</v>
      </c>
      <c r="D418" s="123" t="s">
        <v>58</v>
      </c>
      <c r="E418" s="25"/>
      <c r="F418" s="36">
        <f>'VRZ BI (2030)'!I418</f>
        <v>0</v>
      </c>
      <c r="G418" s="55">
        <f>IF($E403&gt;0, $E403, $E402)</f>
        <v>450</v>
      </c>
      <c r="H418" s="116">
        <f t="shared" si="47"/>
        <v>0</v>
      </c>
      <c r="I418" s="35">
        <v>0</v>
      </c>
      <c r="J418" s="56">
        <f>IF($E403&gt;0, $E403, $E402)</f>
        <v>450</v>
      </c>
      <c r="K418" s="118">
        <f t="shared" si="48"/>
        <v>0</v>
      </c>
      <c r="L418" s="119">
        <f t="shared" si="46"/>
        <v>0</v>
      </c>
      <c r="M418" s="120" t="str">
        <f t="shared" si="49"/>
        <v/>
      </c>
    </row>
    <row r="419" spans="1:15" x14ac:dyDescent="0.2">
      <c r="A419" s="103" t="str">
        <f t="shared" si="45"/>
        <v>Unmetered Scattered Load</v>
      </c>
      <c r="D419" s="123" t="s">
        <v>59</v>
      </c>
      <c r="E419" s="25"/>
      <c r="F419" s="36">
        <f>'VRZ BI (2030)'!I419</f>
        <v>0</v>
      </c>
      <c r="G419" s="55">
        <f>IF($E403&gt;0, $E403, $E402)</f>
        <v>450</v>
      </c>
      <c r="H419" s="116">
        <f t="shared" si="47"/>
        <v>0</v>
      </c>
      <c r="I419" s="35">
        <v>0</v>
      </c>
      <c r="J419" s="56">
        <f>IF($E403&gt;0, $E403, $E402)</f>
        <v>450</v>
      </c>
      <c r="K419" s="118">
        <f t="shared" si="48"/>
        <v>0</v>
      </c>
      <c r="L419" s="119">
        <f t="shared" si="46"/>
        <v>0</v>
      </c>
      <c r="M419" s="120" t="str">
        <f t="shared" si="49"/>
        <v/>
      </c>
    </row>
    <row r="420" spans="1:15" x14ac:dyDescent="0.2">
      <c r="A420" s="103" t="str">
        <f t="shared" si="45"/>
        <v>Unmetered Scattered Load</v>
      </c>
      <c r="D420" s="123" t="s">
        <v>60</v>
      </c>
      <c r="E420" s="25"/>
      <c r="F420" s="36">
        <f>'VRZ BI (2030)'!I420</f>
        <v>0</v>
      </c>
      <c r="G420" s="55">
        <f>E402</f>
        <v>450</v>
      </c>
      <c r="H420" s="116">
        <f t="shared" si="47"/>
        <v>0</v>
      </c>
      <c r="I420" s="35">
        <v>0</v>
      </c>
      <c r="J420" s="56">
        <f>E402</f>
        <v>450</v>
      </c>
      <c r="K420" s="118">
        <f t="shared" si="48"/>
        <v>0</v>
      </c>
      <c r="L420" s="119">
        <f t="shared" si="46"/>
        <v>0</v>
      </c>
      <c r="M420" s="120" t="str">
        <f t="shared" si="49"/>
        <v/>
      </c>
    </row>
    <row r="421" spans="1:15" x14ac:dyDescent="0.2">
      <c r="A421" s="103" t="str">
        <f t="shared" si="45"/>
        <v>Unmetered Scattered Load</v>
      </c>
      <c r="D421" s="114" t="s">
        <v>61</v>
      </c>
      <c r="E421" s="25"/>
      <c r="F421" s="36">
        <f>'VRZ BI (2030)'!I421</f>
        <v>1.5797786760733971E-3</v>
      </c>
      <c r="G421" s="55">
        <f>IF($E403&gt;0, $E403, $E402)</f>
        <v>450</v>
      </c>
      <c r="H421" s="116">
        <f t="shared" si="47"/>
        <v>0.71090040423302869</v>
      </c>
      <c r="I421" s="35">
        <v>1.6519976822576903E-3</v>
      </c>
      <c r="J421" s="56">
        <f>IF($E403&gt;0, $E403, $E402)</f>
        <v>450</v>
      </c>
      <c r="K421" s="118">
        <f t="shared" si="48"/>
        <v>0.7433989570159607</v>
      </c>
      <c r="L421" s="119">
        <f t="shared" si="46"/>
        <v>3.2498552782932011E-2</v>
      </c>
      <c r="M421" s="120">
        <f t="shared" si="49"/>
        <v>4.5714635396773791E-2</v>
      </c>
      <c r="O421" s="160"/>
    </row>
    <row r="422" spans="1:15" ht="25.5" x14ac:dyDescent="0.2">
      <c r="A422" s="103" t="str">
        <f t="shared" si="45"/>
        <v>Unmetered Scattered Load</v>
      </c>
      <c r="D422" s="123" t="s">
        <v>62</v>
      </c>
      <c r="E422" s="25"/>
      <c r="F422" s="26">
        <f>'VRZ BI (2030)'!I422</f>
        <v>0</v>
      </c>
      <c r="G422" s="115">
        <v>1</v>
      </c>
      <c r="H422" s="116">
        <f t="shared" si="47"/>
        <v>0</v>
      </c>
      <c r="I422" s="45">
        <v>0</v>
      </c>
      <c r="J422" s="121">
        <v>1</v>
      </c>
      <c r="K422" s="118">
        <f t="shared" si="48"/>
        <v>0</v>
      </c>
      <c r="L422" s="119">
        <f t="shared" si="46"/>
        <v>0</v>
      </c>
      <c r="M422" s="120" t="str">
        <f t="shared" si="49"/>
        <v/>
      </c>
    </row>
    <row r="423" spans="1:15" x14ac:dyDescent="0.2">
      <c r="A423" s="103" t="str">
        <f t="shared" si="45"/>
        <v>Unmetered Scattered Load</v>
      </c>
      <c r="D423" s="114" t="s">
        <v>63</v>
      </c>
      <c r="E423" s="25"/>
      <c r="F423" s="26">
        <f>'VRZ BI (2030)'!I423</f>
        <v>0</v>
      </c>
      <c r="G423" s="115">
        <v>1</v>
      </c>
      <c r="H423" s="116">
        <f t="shared" si="47"/>
        <v>0</v>
      </c>
      <c r="I423" s="45">
        <v>0</v>
      </c>
      <c r="J423" s="121">
        <v>1</v>
      </c>
      <c r="K423" s="118">
        <f t="shared" si="48"/>
        <v>0</v>
      </c>
      <c r="L423" s="119">
        <f t="shared" si="46"/>
        <v>0</v>
      </c>
      <c r="M423" s="120" t="str">
        <f t="shared" si="49"/>
        <v/>
      </c>
    </row>
    <row r="424" spans="1:15" x14ac:dyDescent="0.2">
      <c r="A424" s="103" t="str">
        <f t="shared" si="45"/>
        <v>Unmetered Scattered Load</v>
      </c>
      <c r="D424" s="114" t="s">
        <v>64</v>
      </c>
      <c r="E424" s="25"/>
      <c r="F424" s="36">
        <f>'VRZ BI (2030)'!I424</f>
        <v>1.4406043064387608E-4</v>
      </c>
      <c r="G424" s="55">
        <f>IF($E403&gt;0, $E403, $E402)</f>
        <v>450</v>
      </c>
      <c r="H424" s="116">
        <f t="shared" si="47"/>
        <v>6.4827193789744234E-2</v>
      </c>
      <c r="I424" s="35">
        <v>1.4406043064387608E-4</v>
      </c>
      <c r="J424" s="56">
        <f>IF($E403&gt;0, $E403, $E402)</f>
        <v>450</v>
      </c>
      <c r="K424" s="118">
        <f t="shared" si="48"/>
        <v>6.4827193789744234E-2</v>
      </c>
      <c r="L424" s="119">
        <f t="shared" si="46"/>
        <v>0</v>
      </c>
      <c r="M424" s="120">
        <f t="shared" si="49"/>
        <v>0</v>
      </c>
    </row>
    <row r="425" spans="1:15" ht="25.5" x14ac:dyDescent="0.2">
      <c r="A425" s="103" t="str">
        <f t="shared" si="45"/>
        <v>Unmetered Scattered Load</v>
      </c>
      <c r="B425" s="103" t="s">
        <v>65</v>
      </c>
      <c r="C425" s="24">
        <f>B22</f>
        <v>7</v>
      </c>
      <c r="D425" s="46" t="s">
        <v>66</v>
      </c>
      <c r="E425" s="47"/>
      <c r="F425" s="48"/>
      <c r="G425" s="49"/>
      <c r="H425" s="50">
        <f>SUM(H416:H424)</f>
        <v>36.186291250999332</v>
      </c>
      <c r="I425" s="51"/>
      <c r="J425" s="52"/>
      <c r="K425" s="50">
        <f>SUM(K416:K424)</f>
        <v>39.413789803782265</v>
      </c>
      <c r="L425" s="41">
        <f t="shared" si="46"/>
        <v>3.227498552782933</v>
      </c>
      <c r="M425" s="42">
        <f>IF((H425)=0,"",(L425/H425))</f>
        <v>8.919119482004946E-2</v>
      </c>
    </row>
    <row r="426" spans="1:15" x14ac:dyDescent="0.2">
      <c r="A426" s="103" t="str">
        <f t="shared" si="45"/>
        <v>Unmetered Scattered Load</v>
      </c>
      <c r="D426" s="126" t="s">
        <v>67</v>
      </c>
      <c r="E426" s="25"/>
      <c r="F426" s="36">
        <f>'VRZ BI (2030)'!I426</f>
        <v>1.34E-2</v>
      </c>
      <c r="G426" s="43">
        <f>IF($E403&gt;0, $E403, $E402*$E404)</f>
        <v>468.67500000000007</v>
      </c>
      <c r="H426" s="116">
        <f>G426*F426</f>
        <v>6.2802450000000007</v>
      </c>
      <c r="I426" s="35">
        <v>1.41E-2</v>
      </c>
      <c r="J426" s="44">
        <f>IF($E403&gt;0, $E403, $E402*$E405)</f>
        <v>468.67500000000007</v>
      </c>
      <c r="K426" s="118">
        <f>J426*I426</f>
        <v>6.608317500000001</v>
      </c>
      <c r="L426" s="119">
        <f t="shared" si="46"/>
        <v>0.32807250000000021</v>
      </c>
      <c r="M426" s="120">
        <f>IF(ISERROR(L426/H426), "", L426/H426)</f>
        <v>5.223880597014928E-2</v>
      </c>
      <c r="N426" s="127" t="str">
        <f>IF(ISERROR(ABS(M426)), "", IF(ABS(M426)&gt;=4%, "In the manager's summary, discuss the reasoning for the change in RTSR rates", ""))</f>
        <v>In the manager's summary, discuss the reasoning for the change in RTSR rates</v>
      </c>
      <c r="O426" s="160"/>
    </row>
    <row r="427" spans="1:15" ht="25.5" x14ac:dyDescent="0.2">
      <c r="A427" s="103" t="str">
        <f t="shared" si="45"/>
        <v>Unmetered Scattered Load</v>
      </c>
      <c r="D427" s="128" t="s">
        <v>68</v>
      </c>
      <c r="E427" s="25"/>
      <c r="F427" s="36">
        <f>'VRZ BI (2030)'!I427</f>
        <v>9.9000000000000008E-3</v>
      </c>
      <c r="G427" s="43">
        <f>IF($E403&gt;0, $E403, $E402*$E404)</f>
        <v>468.67500000000007</v>
      </c>
      <c r="H427" s="116">
        <f>G427*F427</f>
        <v>4.6398825000000015</v>
      </c>
      <c r="I427" s="35">
        <v>1.0500000000000001E-2</v>
      </c>
      <c r="J427" s="44">
        <f>IF($E403&gt;0, $E403, $E402*$E405)</f>
        <v>468.67500000000007</v>
      </c>
      <c r="K427" s="118">
        <f>J427*I427</f>
        <v>4.9210875000000014</v>
      </c>
      <c r="L427" s="119">
        <f t="shared" si="46"/>
        <v>0.28120499999999993</v>
      </c>
      <c r="M427" s="120">
        <f>IF(ISERROR(L427/H427), "", L427/H427)</f>
        <v>6.0606060606060573E-2</v>
      </c>
      <c r="N427" s="127" t="str">
        <f>IF(ISERROR(ABS(M427)), "", IF(ABS(M427)&gt;=4%, "In the manager's summary, discuss the reasoning for the change in RTSR rates", ""))</f>
        <v>In the manager's summary, discuss the reasoning for the change in RTSR rates</v>
      </c>
      <c r="O427" s="160"/>
    </row>
    <row r="428" spans="1:15" ht="25.5" x14ac:dyDescent="0.2">
      <c r="A428" s="103" t="str">
        <f t="shared" si="45"/>
        <v>Unmetered Scattered Load</v>
      </c>
      <c r="B428" s="103" t="s">
        <v>69</v>
      </c>
      <c r="C428" s="24">
        <f>B22</f>
        <v>7</v>
      </c>
      <c r="D428" s="46" t="s">
        <v>70</v>
      </c>
      <c r="E428" s="47"/>
      <c r="F428" s="48"/>
      <c r="G428" s="49"/>
      <c r="H428" s="50">
        <f>SUM(H425:H427)</f>
        <v>47.106418750999332</v>
      </c>
      <c r="I428" s="51"/>
      <c r="J428" s="52"/>
      <c r="K428" s="50">
        <f>SUM(K425:K427)</f>
        <v>50.943194803782262</v>
      </c>
      <c r="L428" s="41">
        <f t="shared" si="46"/>
        <v>3.8367760527829304</v>
      </c>
      <c r="M428" s="42">
        <f>IF((H428)=0,"",(L428/H428))</f>
        <v>8.1449113613663013E-2</v>
      </c>
    </row>
    <row r="429" spans="1:15" ht="25.5" x14ac:dyDescent="0.2">
      <c r="A429" s="103" t="str">
        <f t="shared" si="45"/>
        <v>Unmetered Scattered Load</v>
      </c>
      <c r="D429" s="129" t="s">
        <v>71</v>
      </c>
      <c r="E429" s="25"/>
      <c r="F429" s="34">
        <v>4.7000000000000002E-3</v>
      </c>
      <c r="G429" s="43">
        <f>E402*E404</f>
        <v>468.67500000000007</v>
      </c>
      <c r="H429" s="53">
        <f>G429*F429</f>
        <v>2.2027725000000005</v>
      </c>
      <c r="I429" s="35">
        <v>4.7000000000000002E-3</v>
      </c>
      <c r="J429" s="44">
        <f>E402*E405</f>
        <v>468.67500000000007</v>
      </c>
      <c r="K429" s="31">
        <f>J429*I429</f>
        <v>2.2027725000000005</v>
      </c>
      <c r="L429" s="119">
        <f t="shared" si="46"/>
        <v>0</v>
      </c>
      <c r="M429" s="120">
        <f>IF(ISERROR(L429/H429), "", L429/H429)</f>
        <v>0</v>
      </c>
    </row>
    <row r="430" spans="1:15" ht="25.5" x14ac:dyDescent="0.2">
      <c r="A430" s="103" t="str">
        <f t="shared" si="45"/>
        <v>Unmetered Scattered Load</v>
      </c>
      <c r="D430" s="129" t="s">
        <v>72</v>
      </c>
      <c r="E430" s="25"/>
      <c r="F430" s="34">
        <v>5.9999999999999995E-4</v>
      </c>
      <c r="G430" s="43">
        <f>E402*E404</f>
        <v>468.67500000000007</v>
      </c>
      <c r="H430" s="53">
        <f>G430*F430</f>
        <v>0.28120500000000004</v>
      </c>
      <c r="I430" s="35">
        <v>5.9999999999999995E-4</v>
      </c>
      <c r="J430" s="44">
        <f>E402*E405</f>
        <v>468.67500000000007</v>
      </c>
      <c r="K430" s="31">
        <f>J430*I430</f>
        <v>0.28120500000000004</v>
      </c>
      <c r="L430" s="119">
        <f t="shared" si="46"/>
        <v>0</v>
      </c>
      <c r="M430" s="120">
        <f>IF(ISERROR(L430/H430), "", L430/H430)</f>
        <v>0</v>
      </c>
    </row>
    <row r="431" spans="1:15" x14ac:dyDescent="0.2">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5" hidden="1" customHeight="1" x14ac:dyDescent="0.2">
      <c r="A432" s="103" t="str">
        <f t="shared" si="45"/>
        <v>Unmetered Scattered Load</v>
      </c>
      <c r="D432" s="129" t="s">
        <v>74</v>
      </c>
      <c r="E432" s="25"/>
      <c r="F432" s="34"/>
      <c r="G432" s="55"/>
      <c r="H432" s="130"/>
      <c r="I432" s="35"/>
      <c r="J432" s="56"/>
      <c r="K432" s="118"/>
      <c r="L432" s="119"/>
      <c r="M432" s="120"/>
    </row>
    <row r="433" spans="1:13" x14ac:dyDescent="0.2">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5" thickBot="1" x14ac:dyDescent="0.25">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9" hidden="1" customHeight="1" thickBot="1" x14ac:dyDescent="0.25">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9" hidden="1" customHeight="1" thickBot="1" x14ac:dyDescent="0.25">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5" thickBot="1" x14ac:dyDescent="0.25">
      <c r="A438" s="103" t="str">
        <f t="shared" si="45"/>
        <v>Unmetered Scattered Load</v>
      </c>
      <c r="D438" s="58"/>
      <c r="E438" s="59"/>
      <c r="F438" s="60"/>
      <c r="G438" s="61"/>
      <c r="H438" s="62"/>
      <c r="I438" s="60"/>
      <c r="J438" s="63"/>
      <c r="K438" s="62"/>
      <c r="L438" s="64"/>
      <c r="M438" s="65"/>
    </row>
    <row r="439" spans="1:13" x14ac:dyDescent="0.2">
      <c r="A439" s="103" t="str">
        <f t="shared" si="45"/>
        <v>Unmetered Scattered Load</v>
      </c>
      <c r="B439" s="103" t="s">
        <v>12</v>
      </c>
      <c r="D439" s="135" t="s">
        <v>81</v>
      </c>
      <c r="E439" s="25"/>
      <c r="F439" s="136"/>
      <c r="G439" s="137"/>
      <c r="H439" s="138">
        <f>SUM(H429:H435,H428)</f>
        <v>107.22439625099935</v>
      </c>
      <c r="I439" s="139"/>
      <c r="J439" s="139"/>
      <c r="K439" s="138">
        <f>SUM(K429:K435,K428)</f>
        <v>111.06117230378227</v>
      </c>
      <c r="L439" s="140">
        <f>K439-H439</f>
        <v>3.8367760527829233</v>
      </c>
      <c r="M439" s="141">
        <f>IF((H439)=0,"",(L439/H439))</f>
        <v>3.5782678074507357E-2</v>
      </c>
    </row>
    <row r="440" spans="1:13" x14ac:dyDescent="0.2">
      <c r="A440" s="103" t="str">
        <f t="shared" si="45"/>
        <v>Unmetered Scattered Load</v>
      </c>
      <c r="B440" s="103" t="s">
        <v>12</v>
      </c>
      <c r="D440" s="142" t="s">
        <v>82</v>
      </c>
      <c r="E440" s="25"/>
      <c r="F440" s="136">
        <v>0.13</v>
      </c>
      <c r="G440" s="143"/>
      <c r="H440" s="144">
        <f>H439*F440</f>
        <v>13.939171512629915</v>
      </c>
      <c r="I440" s="145">
        <v>0.13</v>
      </c>
      <c r="J440" s="115"/>
      <c r="K440" s="144">
        <f>K439*I440</f>
        <v>14.437952399491696</v>
      </c>
      <c r="L440" s="119">
        <f>K440-H440</f>
        <v>0.49878088686178046</v>
      </c>
      <c r="M440" s="146">
        <f>IF((H440)=0,"",(L440/H440))</f>
        <v>3.5782678074507392E-2</v>
      </c>
    </row>
    <row r="441" spans="1:13" ht="15" x14ac:dyDescent="0.25">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-25.197733118984846</v>
      </c>
      <c r="I441" s="148">
        <f>OER</f>
        <v>0.23499999999999999</v>
      </c>
      <c r="J441" s="115"/>
      <c r="K441" s="144">
        <f>IF(OR(ISNUMBER(SEARCH("[DGEN]", E400))=TRUE, ISNUMBER(SEARCH("STREET LIGHT", E400))=TRUE), 0, IF(AND(E402=0, E403=0),0, IF(AND(E403=0, E402*12&gt;250000), 0, IF(AND(E402=0, E403&gt;=50), 0, IF(E402*12&lt;=250000, I441*K439*-1, IF(E403&lt;50, I441*K439*-1, 0))))))</f>
        <v>-26.099375491388834</v>
      </c>
      <c r="L441" s="119">
        <f>K441-H441</f>
        <v>-0.90164237240398748</v>
      </c>
      <c r="M441" s="146"/>
    </row>
    <row r="442" spans="1:13" ht="13.5" thickBot="1" x14ac:dyDescent="0.25">
      <c r="A442" s="103" t="str">
        <f t="shared" si="45"/>
        <v>Unmetered Scattered Load</v>
      </c>
      <c r="B442" s="103" t="s">
        <v>84</v>
      </c>
      <c r="C442" s="24">
        <f>B22</f>
        <v>7</v>
      </c>
      <c r="D442" s="226" t="s">
        <v>85</v>
      </c>
      <c r="E442" s="226"/>
      <c r="F442" s="77"/>
      <c r="G442" s="78"/>
      <c r="H442" s="79">
        <f>H439+H440+H441</f>
        <v>95.965834644644417</v>
      </c>
      <c r="I442" s="80"/>
      <c r="J442" s="80"/>
      <c r="K442" s="81">
        <f>K439+K440+K441</f>
        <v>99.399749211885137</v>
      </c>
      <c r="L442" s="82">
        <f>K442-H442</f>
        <v>3.4339145672407199</v>
      </c>
      <c r="M442" s="83">
        <f>IF((H442)=0,"",(L442/H442))</f>
        <v>3.5782678074507392E-2</v>
      </c>
    </row>
    <row r="443" spans="1:13" ht="13.5" thickBot="1" x14ac:dyDescent="0.25">
      <c r="A443" s="103" t="str">
        <f t="shared" si="45"/>
        <v>Unmetered Scattered Load</v>
      </c>
      <c r="B443" s="103" t="s">
        <v>12</v>
      </c>
      <c r="D443" s="58"/>
      <c r="E443" s="59"/>
      <c r="F443" s="60"/>
      <c r="G443" s="61"/>
      <c r="H443" s="62"/>
      <c r="I443" s="60"/>
      <c r="J443" s="63"/>
      <c r="K443" s="62"/>
      <c r="L443" s="64"/>
      <c r="M443" s="65"/>
    </row>
    <row r="444" spans="1:13" hidden="1" x14ac:dyDescent="0.2">
      <c r="A444" s="103" t="str">
        <f t="shared" si="45"/>
        <v>Unmetered Scattered Load</v>
      </c>
      <c r="B444" s="103" t="s">
        <v>78</v>
      </c>
      <c r="D444" s="135" t="s">
        <v>86</v>
      </c>
      <c r="E444" s="25"/>
      <c r="F444" s="136"/>
      <c r="G444" s="137"/>
      <c r="H444" s="138">
        <f>SUM(H436,H429:H432,H428)</f>
        <v>100.72639625099933</v>
      </c>
      <c r="I444" s="139"/>
      <c r="J444" s="139"/>
      <c r="K444" s="138">
        <f>SUM(K436,K429:K432,K428)</f>
        <v>104.56317230378227</v>
      </c>
      <c r="L444" s="140">
        <f>K444-H444</f>
        <v>3.8367760527829375</v>
      </c>
      <c r="M444" s="141">
        <f>IF((H444)=0,"",(L444/H444))</f>
        <v>3.8091068434753739E-2</v>
      </c>
    </row>
    <row r="445" spans="1:13" hidden="1" x14ac:dyDescent="0.2">
      <c r="A445" s="103" t="str">
        <f t="shared" si="45"/>
        <v>Unmetered Scattered Load</v>
      </c>
      <c r="B445" s="103" t="s">
        <v>78</v>
      </c>
      <c r="D445" s="142" t="s">
        <v>82</v>
      </c>
      <c r="E445" s="25"/>
      <c r="F445" s="136">
        <v>0.13</v>
      </c>
      <c r="G445" s="137"/>
      <c r="H445" s="144">
        <f>H444*F445</f>
        <v>13.094431512629914</v>
      </c>
      <c r="I445" s="136">
        <v>0.13</v>
      </c>
      <c r="J445" s="145"/>
      <c r="K445" s="144">
        <f>K444*I445</f>
        <v>13.593212399491696</v>
      </c>
      <c r="L445" s="119">
        <f>K445-H445</f>
        <v>0.49878088686178224</v>
      </c>
      <c r="M445" s="146">
        <f>IF((H445)=0,"",(L445/H445))</f>
        <v>3.809106843475376E-2</v>
      </c>
    </row>
    <row r="446" spans="1:13" ht="15" hidden="1" x14ac:dyDescent="0.25">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-23.670703118984839</v>
      </c>
      <c r="I446" s="148">
        <f>OER</f>
        <v>0.23499999999999999</v>
      </c>
      <c r="J446" s="145"/>
      <c r="K446" s="144">
        <f>IF(OR(ISNUMBER(SEARCH("[DGEN]", E400))=TRUE, ISNUMBER(SEARCH("STREET LIGHT", E400))=TRUE), 0, IF(AND(E402=0, E403=0),0, IF(AND(E403=0, E402*12&gt;250000), 0, IF(AND(E402=0, E403&gt;=50), 0, IF(E402*12&lt;=250000, I446*K444*-1, IF(E403&lt;50, I446*K444*-1, 0))))))</f>
        <v>-24.57234549138883</v>
      </c>
      <c r="L446" s="119"/>
      <c r="M446" s="146"/>
    </row>
    <row r="447" spans="1:13" hidden="1" x14ac:dyDescent="0.2">
      <c r="A447" s="103" t="str">
        <f t="shared" si="45"/>
        <v>Unmetered Scattered Load</v>
      </c>
      <c r="B447" s="103" t="s">
        <v>87</v>
      </c>
      <c r="D447" s="234" t="s">
        <v>86</v>
      </c>
      <c r="E447" s="234"/>
      <c r="F447" s="149"/>
      <c r="G447" s="143"/>
      <c r="H447" s="138">
        <f>SUM(H444,H445)</f>
        <v>113.82082776362924</v>
      </c>
      <c r="I447" s="150"/>
      <c r="J447" s="150"/>
      <c r="K447" s="138">
        <f>SUM(K444,K445)</f>
        <v>118.15638470327396</v>
      </c>
      <c r="L447" s="140">
        <f>K447-H447</f>
        <v>4.335556939644718</v>
      </c>
      <c r="M447" s="141">
        <f>IF((H447)=0,"",(L447/H447))</f>
        <v>3.8091068434753725E-2</v>
      </c>
    </row>
    <row r="448" spans="1:13" ht="13.5" hidden="1" thickBot="1" x14ac:dyDescent="0.25">
      <c r="A448" s="103" t="str">
        <f t="shared" si="45"/>
        <v>Unmetered Scattered Load</v>
      </c>
      <c r="B448" s="103" t="s">
        <v>78</v>
      </c>
      <c r="D448" s="131"/>
      <c r="E448" s="132"/>
      <c r="F448" s="151"/>
      <c r="G448" s="152"/>
      <c r="H448" s="153"/>
      <c r="I448" s="151"/>
      <c r="J448" s="133"/>
      <c r="K448" s="153"/>
      <c r="L448" s="154"/>
      <c r="M448" s="134"/>
    </row>
    <row r="449" spans="1:14" hidden="1" x14ac:dyDescent="0.2">
      <c r="A449" s="103" t="str">
        <f t="shared" si="45"/>
        <v>Unmetered Scattered Load</v>
      </c>
      <c r="B449" s="103" t="s">
        <v>17</v>
      </c>
      <c r="D449" s="135" t="s">
        <v>88</v>
      </c>
      <c r="E449" s="25"/>
      <c r="F449" s="136"/>
      <c r="G449" s="137"/>
      <c r="H449" s="138">
        <f>SUM(H437,H429:H432,H428)</f>
        <v>100.72639625099933</v>
      </c>
      <c r="I449" s="139"/>
      <c r="J449" s="139"/>
      <c r="K449" s="138">
        <f>SUM(K437,K429:K432,K428)</f>
        <v>104.56317230378227</v>
      </c>
      <c r="L449" s="140">
        <f>K449-H449</f>
        <v>3.8367760527829375</v>
      </c>
      <c r="M449" s="141">
        <f>IF((H449)=0,"",(L449/H449))</f>
        <v>3.8091068434753739E-2</v>
      </c>
    </row>
    <row r="450" spans="1:14" hidden="1" x14ac:dyDescent="0.2">
      <c r="A450" s="103" t="str">
        <f t="shared" si="45"/>
        <v>Unmetered Scattered Load</v>
      </c>
      <c r="B450" s="103" t="s">
        <v>17</v>
      </c>
      <c r="D450" s="142" t="s">
        <v>82</v>
      </c>
      <c r="E450" s="25"/>
      <c r="F450" s="136">
        <v>0.13</v>
      </c>
      <c r="G450" s="137"/>
      <c r="H450" s="144">
        <f>H449*F450</f>
        <v>13.094431512629914</v>
      </c>
      <c r="I450" s="136">
        <v>0.13</v>
      </c>
      <c r="J450" s="145"/>
      <c r="K450" s="144">
        <f>K449*I450</f>
        <v>13.593212399491696</v>
      </c>
      <c r="L450" s="119">
        <f>K450-H450</f>
        <v>0.49878088686178224</v>
      </c>
      <c r="M450" s="146">
        <f>IF((H450)=0,"",(L450/H450))</f>
        <v>3.809106843475376E-2</v>
      </c>
    </row>
    <row r="451" spans="1:14" ht="15" hidden="1" x14ac:dyDescent="0.25">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-23.670703118984839</v>
      </c>
      <c r="I451" s="148">
        <f>OER</f>
        <v>0.23499999999999999</v>
      </c>
      <c r="J451" s="145"/>
      <c r="K451" s="144">
        <f>IF(OR(ISNUMBER(SEARCH("[DGEN]", E400))=TRUE, ISNUMBER(SEARCH("STREET LIGHT", E400))=TRUE), 0, IF(AND(E402=0, E403=0),0, IF(AND(E403=0, E402*12&gt;250000), 0, IF(AND(E402=0, E403&gt;=50), 0, IF(E402*12&lt;=250000, I451*K449*-1, IF(E403&lt;50, I451*K449*-1, 0))))))</f>
        <v>-24.57234549138883</v>
      </c>
      <c r="L451" s="119"/>
      <c r="M451" s="146"/>
    </row>
    <row r="452" spans="1:14" hidden="1" x14ac:dyDescent="0.2">
      <c r="A452" s="103" t="str">
        <f t="shared" si="45"/>
        <v>Unmetered Scattered Load</v>
      </c>
      <c r="B452" s="103" t="s">
        <v>89</v>
      </c>
      <c r="D452" s="234" t="s">
        <v>88</v>
      </c>
      <c r="E452" s="234"/>
      <c r="F452" s="149"/>
      <c r="G452" s="143"/>
      <c r="H452" s="138">
        <f>SUM(H449,H450)</f>
        <v>113.82082776362924</v>
      </c>
      <c r="I452" s="150"/>
      <c r="J452" s="150"/>
      <c r="K452" s="138">
        <f>SUM(K449,K450)</f>
        <v>118.15638470327396</v>
      </c>
      <c r="L452" s="140">
        <f>K452-H452</f>
        <v>4.335556939644718</v>
      </c>
      <c r="M452" s="141">
        <f>IF((H452)=0,"",(L452/H452))</f>
        <v>3.8091068434753725E-2</v>
      </c>
    </row>
    <row r="453" spans="1:14" ht="13.5" hidden="1" thickBot="1" x14ac:dyDescent="0.25">
      <c r="A453" s="103" t="str">
        <f t="shared" si="45"/>
        <v>Unmetered Scattered Load</v>
      </c>
      <c r="B453" s="103" t="s">
        <v>17</v>
      </c>
      <c r="D453" s="131"/>
      <c r="E453" s="132"/>
      <c r="F453" s="155"/>
      <c r="G453" s="152"/>
      <c r="H453" s="156"/>
      <c r="I453" s="155"/>
      <c r="J453" s="133"/>
      <c r="K453" s="156"/>
      <c r="L453" s="154"/>
      <c r="M453" s="157"/>
    </row>
    <row r="456" spans="1:14" x14ac:dyDescent="0.2">
      <c r="C456" s="103"/>
      <c r="D456" s="104" t="s">
        <v>34</v>
      </c>
      <c r="E456" s="235" t="str">
        <f>D23</f>
        <v>Sentinel</v>
      </c>
      <c r="F456" s="236"/>
      <c r="G456" s="236"/>
      <c r="H456" s="236"/>
      <c r="I456" s="236"/>
      <c r="J456" s="237"/>
      <c r="K456" s="103" t="str">
        <f>IF(N23="DEMAND - INTERVAL","RTSR - INTERVAL METERED","")</f>
        <v/>
      </c>
    </row>
    <row r="457" spans="1:14" x14ac:dyDescent="0.2">
      <c r="C457" s="103"/>
      <c r="D457" s="104" t="s">
        <v>35</v>
      </c>
      <c r="E457" s="238" t="str">
        <f>H23</f>
        <v>RPP</v>
      </c>
      <c r="F457" s="239"/>
      <c r="G457" s="240"/>
      <c r="H457" s="20"/>
      <c r="I457" s="20"/>
    </row>
    <row r="458" spans="1:14" ht="15.75" x14ac:dyDescent="0.2">
      <c r="C458" s="103"/>
      <c r="D458" s="104" t="s">
        <v>36</v>
      </c>
      <c r="E458" s="21">
        <f>K23</f>
        <v>60</v>
      </c>
      <c r="F458" s="105" t="s">
        <v>11</v>
      </c>
      <c r="J458" s="22"/>
      <c r="K458" s="22"/>
      <c r="L458" s="22"/>
      <c r="M458" s="22"/>
      <c r="N458" s="22"/>
    </row>
    <row r="459" spans="1:14" ht="15.75" x14ac:dyDescent="0.25">
      <c r="C459" s="103"/>
      <c r="D459" s="104" t="s">
        <v>37</v>
      </c>
      <c r="E459" s="21">
        <f>L23</f>
        <v>0.2</v>
      </c>
      <c r="F459" s="106" t="s">
        <v>16</v>
      </c>
      <c r="G459" s="107"/>
      <c r="H459" s="108"/>
      <c r="I459" s="108"/>
      <c r="J459" s="108"/>
    </row>
    <row r="460" spans="1:14" x14ac:dyDescent="0.2">
      <c r="C460" s="103"/>
      <c r="D460" s="104" t="s">
        <v>38</v>
      </c>
      <c r="E460" s="23">
        <f>I23</f>
        <v>1.0415000000000001</v>
      </c>
    </row>
    <row r="461" spans="1:14" x14ac:dyDescent="0.2">
      <c r="C461" s="103"/>
      <c r="D461" s="104" t="s">
        <v>39</v>
      </c>
      <c r="E461" s="23">
        <f>J23</f>
        <v>1.0415000000000001</v>
      </c>
    </row>
    <row r="462" spans="1:14" x14ac:dyDescent="0.2">
      <c r="C462" s="103"/>
    </row>
    <row r="463" spans="1:14" x14ac:dyDescent="0.2">
      <c r="C463" s="103"/>
      <c r="E463" s="105"/>
      <c r="F463" s="231" t="s">
        <v>40</v>
      </c>
      <c r="G463" s="232"/>
      <c r="H463" s="233"/>
      <c r="I463" s="231" t="s">
        <v>41</v>
      </c>
      <c r="J463" s="232"/>
      <c r="K463" s="233"/>
      <c r="L463" s="231" t="s">
        <v>42</v>
      </c>
      <c r="M463" s="233"/>
    </row>
    <row r="464" spans="1:14" x14ac:dyDescent="0.2">
      <c r="C464" s="103"/>
      <c r="E464" s="220"/>
      <c r="F464" s="109" t="s">
        <v>43</v>
      </c>
      <c r="G464" s="109" t="s">
        <v>44</v>
      </c>
      <c r="H464" s="110" t="s">
        <v>45</v>
      </c>
      <c r="I464" s="109" t="s">
        <v>43</v>
      </c>
      <c r="J464" s="111" t="s">
        <v>44</v>
      </c>
      <c r="K464" s="110" t="s">
        <v>45</v>
      </c>
      <c r="L464" s="222" t="s">
        <v>46</v>
      </c>
      <c r="M464" s="224" t="s">
        <v>47</v>
      </c>
    </row>
    <row r="465" spans="1:15" x14ac:dyDescent="0.2">
      <c r="C465" s="103"/>
      <c r="E465" s="221"/>
      <c r="F465" s="112" t="s">
        <v>48</v>
      </c>
      <c r="G465" s="112"/>
      <c r="H465" s="113" t="s">
        <v>48</v>
      </c>
      <c r="I465" s="112" t="s">
        <v>48</v>
      </c>
      <c r="J465" s="113"/>
      <c r="K465" s="113" t="s">
        <v>48</v>
      </c>
      <c r="L465" s="223"/>
      <c r="M465" s="225"/>
    </row>
    <row r="466" spans="1:15" x14ac:dyDescent="0.2">
      <c r="A466" s="103" t="str">
        <f>$E456</f>
        <v>Sentinel</v>
      </c>
      <c r="D466" s="114" t="s">
        <v>49</v>
      </c>
      <c r="E466" s="25"/>
      <c r="F466" s="26">
        <f>'VRZ BI (2030)'!I466</f>
        <v>10.15</v>
      </c>
      <c r="G466" s="115">
        <v>1</v>
      </c>
      <c r="H466" s="116">
        <f>G466*F466</f>
        <v>10.15</v>
      </c>
      <c r="I466" s="45">
        <v>11.07</v>
      </c>
      <c r="J466" s="117">
        <v>1</v>
      </c>
      <c r="K466" s="118">
        <f>J466*I466</f>
        <v>11.07</v>
      </c>
      <c r="L466" s="119">
        <f>K466-H466</f>
        <v>0.91999999999999993</v>
      </c>
      <c r="M466" s="120">
        <f>IF(ISERROR(L466/H466), "", L466/H466)</f>
        <v>9.0640394088669946E-2</v>
      </c>
    </row>
    <row r="467" spans="1:15" x14ac:dyDescent="0.2">
      <c r="A467" s="103" t="str">
        <f t="shared" ref="A467:A509" si="50">A466</f>
        <v>Sentinel</v>
      </c>
      <c r="D467" s="114" t="s">
        <v>50</v>
      </c>
      <c r="E467" s="25"/>
      <c r="F467" s="36">
        <f>'VRZ BI (2030)'!I467</f>
        <v>29.606300000000001</v>
      </c>
      <c r="G467" s="115">
        <f>IF($E459&gt;0, $E459, $E458)</f>
        <v>0.2</v>
      </c>
      <c r="H467" s="116">
        <f>G467*F467</f>
        <v>5.9212600000000002</v>
      </c>
      <c r="I467" s="35">
        <v>32.949399999999997</v>
      </c>
      <c r="J467" s="117">
        <f>IF($E459&gt;0, $E459, $E458)</f>
        <v>0.2</v>
      </c>
      <c r="K467" s="118">
        <f>J467*I467</f>
        <v>6.58988</v>
      </c>
      <c r="L467" s="119">
        <f>K467-H467</f>
        <v>0.66861999999999977</v>
      </c>
      <c r="M467" s="120">
        <f>IF(ISERROR(L467/H467), "", L467/H467)</f>
        <v>0.11291853423089</v>
      </c>
    </row>
    <row r="468" spans="1:15" ht="13.15" hidden="1" customHeight="1" x14ac:dyDescent="0.2">
      <c r="A468" s="103" t="str">
        <f t="shared" si="50"/>
        <v>Sentinel</v>
      </c>
      <c r="D468" s="114" t="s">
        <v>51</v>
      </c>
      <c r="E468" s="25"/>
      <c r="F468" s="34"/>
      <c r="G468" s="115">
        <f>IF($E459&gt;0, $E459, $E458)</f>
        <v>0.2</v>
      </c>
      <c r="H468" s="116">
        <v>0</v>
      </c>
      <c r="I468" s="35"/>
      <c r="J468" s="117">
        <f>IF($E459&gt;0, $E459, $E458)</f>
        <v>0.2</v>
      </c>
      <c r="K468" s="118">
        <v>0</v>
      </c>
      <c r="L468" s="119"/>
      <c r="M468" s="120"/>
    </row>
    <row r="469" spans="1:15" ht="13.15" hidden="1" customHeight="1" x14ac:dyDescent="0.2">
      <c r="A469" s="103" t="str">
        <f t="shared" si="50"/>
        <v>Sentinel</v>
      </c>
      <c r="D469" s="114" t="s">
        <v>52</v>
      </c>
      <c r="E469" s="25"/>
      <c r="F469" s="34"/>
      <c r="G469" s="115">
        <f>IF($E459&gt;0, $E459, $E458)</f>
        <v>0.2</v>
      </c>
      <c r="H469" s="116">
        <v>0</v>
      </c>
      <c r="I469" s="35"/>
      <c r="J469" s="121">
        <f>IF($E459&gt;0, $E459, $E458)</f>
        <v>0.2</v>
      </c>
      <c r="K469" s="118">
        <v>0</v>
      </c>
      <c r="L469" s="119">
        <f t="shared" ref="L469:L487" si="51">K469-H469</f>
        <v>0</v>
      </c>
      <c r="M469" s="120" t="str">
        <f>IF(ISERROR(L469/H469), "", L469/H469)</f>
        <v/>
      </c>
    </row>
    <row r="470" spans="1:15" x14ac:dyDescent="0.2">
      <c r="A470" s="103" t="str">
        <f t="shared" si="50"/>
        <v>Sentinel</v>
      </c>
      <c r="D470" s="114" t="s">
        <v>53</v>
      </c>
      <c r="E470" s="25"/>
      <c r="F470" s="26">
        <f>'VRZ BI (2030)'!I470</f>
        <v>0</v>
      </c>
      <c r="G470" s="115">
        <v>1</v>
      </c>
      <c r="H470" s="116">
        <f>G470*F470</f>
        <v>0</v>
      </c>
      <c r="I470" s="45">
        <v>0</v>
      </c>
      <c r="J470" s="117">
        <v>1</v>
      </c>
      <c r="K470" s="118">
        <f>J470*I470</f>
        <v>0</v>
      </c>
      <c r="L470" s="119">
        <f t="shared" si="51"/>
        <v>0</v>
      </c>
      <c r="M470" s="120" t="str">
        <f>IF(ISERROR(L470/H470), "", L470/H470)</f>
        <v/>
      </c>
    </row>
    <row r="471" spans="1:15" x14ac:dyDescent="0.2">
      <c r="A471" s="103" t="str">
        <f t="shared" si="50"/>
        <v>Sentinel</v>
      </c>
      <c r="D471" s="114" t="s">
        <v>54</v>
      </c>
      <c r="E471" s="25"/>
      <c r="F471" s="36">
        <f>'VRZ BI (2030)'!I471</f>
        <v>2.0389742419890253</v>
      </c>
      <c r="G471" s="115">
        <f>IF($E459&gt;0, $E459, $E458)</f>
        <v>0.2</v>
      </c>
      <c r="H471" s="116">
        <f>G471*F471</f>
        <v>0.40779484839780511</v>
      </c>
      <c r="I471" s="35">
        <v>2.0389742419890253</v>
      </c>
      <c r="J471" s="117">
        <f>IF($E459&gt;0, $E459, $E458)</f>
        <v>0.2</v>
      </c>
      <c r="K471" s="118">
        <f>J471*I471</f>
        <v>0.40779484839780511</v>
      </c>
      <c r="L471" s="119">
        <f t="shared" si="51"/>
        <v>0</v>
      </c>
      <c r="M471" s="120">
        <f>IF(ISERROR(L471/H471), "", L471/H471)</f>
        <v>0</v>
      </c>
    </row>
    <row r="472" spans="1:15" x14ac:dyDescent="0.2">
      <c r="A472" s="103" t="str">
        <f t="shared" si="50"/>
        <v>Sentinel</v>
      </c>
      <c r="B472" s="103" t="s">
        <v>55</v>
      </c>
      <c r="C472" s="24">
        <f>B23</f>
        <v>8</v>
      </c>
      <c r="D472" s="122" t="s">
        <v>56</v>
      </c>
      <c r="E472" s="7"/>
      <c r="F472" s="48"/>
      <c r="G472" s="38"/>
      <c r="H472" s="39">
        <f>SUM(H466:H471)</f>
        <v>16.479054848397809</v>
      </c>
      <c r="I472" s="51"/>
      <c r="J472" s="40"/>
      <c r="K472" s="39">
        <f>SUM(K466:K471)</f>
        <v>18.067674848397807</v>
      </c>
      <c r="L472" s="41">
        <f t="shared" si="51"/>
        <v>1.5886199999999988</v>
      </c>
      <c r="M472" s="42">
        <f>IF((H472)=0,"",(L472/H472))</f>
        <v>9.640237347437762E-2</v>
      </c>
    </row>
    <row r="473" spans="1:15" x14ac:dyDescent="0.2">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3" t="str">
        <f t="shared" si="50"/>
        <v>Sentinel</v>
      </c>
      <c r="D474" s="123" t="s">
        <v>58</v>
      </c>
      <c r="E474" s="25"/>
      <c r="F474" s="36">
        <f>'VRZ BI (2030)'!I474</f>
        <v>0</v>
      </c>
      <c r="G474" s="55">
        <f>IF($E459&gt;0, $E459, $E458)</f>
        <v>0.2</v>
      </c>
      <c r="H474" s="116">
        <f t="shared" si="52"/>
        <v>0</v>
      </c>
      <c r="I474" s="35">
        <v>0</v>
      </c>
      <c r="J474" s="56">
        <f>IF($E459&gt;0, $E459, $E458)</f>
        <v>0.2</v>
      </c>
      <c r="K474" s="118">
        <f t="shared" si="53"/>
        <v>0</v>
      </c>
      <c r="L474" s="119">
        <f t="shared" si="51"/>
        <v>0</v>
      </c>
      <c r="M474" s="120" t="str">
        <f t="shared" si="54"/>
        <v/>
      </c>
    </row>
    <row r="475" spans="1:15" x14ac:dyDescent="0.2">
      <c r="A475" s="103" t="str">
        <f t="shared" si="50"/>
        <v>Sentinel</v>
      </c>
      <c r="D475" s="123" t="s">
        <v>59</v>
      </c>
      <c r="E475" s="25"/>
      <c r="F475" s="36">
        <f>'VRZ BI (2030)'!I475</f>
        <v>0</v>
      </c>
      <c r="G475" s="55">
        <f>IF($E459&gt;0, $E459, $E458)</f>
        <v>0.2</v>
      </c>
      <c r="H475" s="116">
        <f t="shared" si="52"/>
        <v>0</v>
      </c>
      <c r="I475" s="35">
        <v>0</v>
      </c>
      <c r="J475" s="56">
        <f>IF($E459&gt;0, $E459, $E458)</f>
        <v>0.2</v>
      </c>
      <c r="K475" s="118">
        <f t="shared" si="53"/>
        <v>0</v>
      </c>
      <c r="L475" s="119">
        <f t="shared" si="51"/>
        <v>0</v>
      </c>
      <c r="M475" s="120" t="str">
        <f t="shared" si="54"/>
        <v/>
      </c>
    </row>
    <row r="476" spans="1:15" x14ac:dyDescent="0.2">
      <c r="A476" s="103" t="str">
        <f t="shared" si="50"/>
        <v>Sentinel</v>
      </c>
      <c r="D476" s="123" t="s">
        <v>60</v>
      </c>
      <c r="E476" s="25"/>
      <c r="F476" s="36">
        <f>'VRZ BI (2030)'!I476</f>
        <v>0</v>
      </c>
      <c r="G476" s="55">
        <f>E458</f>
        <v>60</v>
      </c>
      <c r="H476" s="116">
        <f t="shared" si="52"/>
        <v>0</v>
      </c>
      <c r="I476" s="35">
        <v>0</v>
      </c>
      <c r="J476" s="56">
        <f>E458</f>
        <v>60</v>
      </c>
      <c r="K476" s="118">
        <f t="shared" si="53"/>
        <v>0</v>
      </c>
      <c r="L476" s="119">
        <f t="shared" si="51"/>
        <v>0</v>
      </c>
      <c r="M476" s="120" t="str">
        <f t="shared" si="54"/>
        <v/>
      </c>
    </row>
    <row r="477" spans="1:15" x14ac:dyDescent="0.2">
      <c r="A477" s="103" t="str">
        <f t="shared" si="50"/>
        <v>Sentinel</v>
      </c>
      <c r="D477" s="114" t="s">
        <v>61</v>
      </c>
      <c r="E477" s="25"/>
      <c r="F477" s="36">
        <f>'VRZ BI (2030)'!I477</f>
        <v>0.42654852665048815</v>
      </c>
      <c r="G477" s="55">
        <f>IF($E459&gt;0, $E459, $E458)</f>
        <v>0.2</v>
      </c>
      <c r="H477" s="116">
        <f t="shared" si="52"/>
        <v>8.5309705330097629E-2</v>
      </c>
      <c r="I477" s="35">
        <v>0.44604803702534623</v>
      </c>
      <c r="J477" s="56">
        <f>IF($E459&gt;0, $E459, $E458)</f>
        <v>0.2</v>
      </c>
      <c r="K477" s="118">
        <f t="shared" si="53"/>
        <v>8.9209607405069252E-2</v>
      </c>
      <c r="L477" s="119">
        <f t="shared" si="51"/>
        <v>3.8999020749716229E-3</v>
      </c>
      <c r="M477" s="120">
        <f t="shared" si="54"/>
        <v>4.5714635396773791E-2</v>
      </c>
      <c r="O477" s="160"/>
    </row>
    <row r="478" spans="1:15" ht="25.5" x14ac:dyDescent="0.2">
      <c r="A478" s="103" t="str">
        <f t="shared" si="50"/>
        <v>Sentinel</v>
      </c>
      <c r="D478" s="123" t="s">
        <v>62</v>
      </c>
      <c r="E478" s="25"/>
      <c r="F478" s="26">
        <f>'VRZ BI (2030)'!I478</f>
        <v>0</v>
      </c>
      <c r="G478" s="115">
        <v>1</v>
      </c>
      <c r="H478" s="116">
        <f t="shared" si="52"/>
        <v>0</v>
      </c>
      <c r="I478" s="45">
        <v>0</v>
      </c>
      <c r="J478" s="121">
        <v>1</v>
      </c>
      <c r="K478" s="118">
        <f t="shared" si="53"/>
        <v>0</v>
      </c>
      <c r="L478" s="119">
        <f t="shared" si="51"/>
        <v>0</v>
      </c>
      <c r="M478" s="120" t="str">
        <f t="shared" si="54"/>
        <v/>
      </c>
    </row>
    <row r="479" spans="1:15" x14ac:dyDescent="0.2">
      <c r="A479" s="103" t="str">
        <f t="shared" si="50"/>
        <v>Sentinel</v>
      </c>
      <c r="D479" s="114" t="s">
        <v>63</v>
      </c>
      <c r="E479" s="25"/>
      <c r="F479" s="26">
        <f>'VRZ BI (2030)'!I479</f>
        <v>0</v>
      </c>
      <c r="G479" s="115">
        <v>1</v>
      </c>
      <c r="H479" s="116">
        <f t="shared" si="52"/>
        <v>0</v>
      </c>
      <c r="I479" s="45">
        <v>0</v>
      </c>
      <c r="J479" s="121">
        <v>1</v>
      </c>
      <c r="K479" s="118">
        <f t="shared" si="53"/>
        <v>0</v>
      </c>
      <c r="L479" s="119">
        <f t="shared" si="51"/>
        <v>0</v>
      </c>
      <c r="M479" s="120" t="str">
        <f t="shared" si="54"/>
        <v/>
      </c>
    </row>
    <row r="480" spans="1:15" x14ac:dyDescent="0.2">
      <c r="A480" s="103" t="str">
        <f t="shared" si="50"/>
        <v>Sentinel</v>
      </c>
      <c r="D480" s="114" t="s">
        <v>64</v>
      </c>
      <c r="E480" s="25"/>
      <c r="F480" s="36">
        <f>'VRZ BI (2030)'!I480</f>
        <v>0.16487081397001255</v>
      </c>
      <c r="G480" s="55">
        <f>IF($E459&gt;0, $E459, $E458)</f>
        <v>0.2</v>
      </c>
      <c r="H480" s="116">
        <f t="shared" si="52"/>
        <v>3.2974162794002511E-2</v>
      </c>
      <c r="I480" s="35">
        <v>0.16487081397001255</v>
      </c>
      <c r="J480" s="56">
        <f>IF($E459&gt;0, $E459, $E458)</f>
        <v>0.2</v>
      </c>
      <c r="K480" s="118">
        <f t="shared" si="53"/>
        <v>3.2974162794002511E-2</v>
      </c>
      <c r="L480" s="119">
        <f t="shared" si="51"/>
        <v>0</v>
      </c>
      <c r="M480" s="120">
        <f t="shared" si="54"/>
        <v>0</v>
      </c>
    </row>
    <row r="481" spans="1:15" ht="25.5" x14ac:dyDescent="0.2">
      <c r="A481" s="103" t="str">
        <f t="shared" si="50"/>
        <v>Sentinel</v>
      </c>
      <c r="B481" s="103" t="s">
        <v>65</v>
      </c>
      <c r="C481" s="24">
        <f>B23</f>
        <v>8</v>
      </c>
      <c r="D481" s="124" t="s">
        <v>66</v>
      </c>
      <c r="E481" s="125"/>
      <c r="F481" s="48"/>
      <c r="G481" s="49"/>
      <c r="H481" s="50">
        <f>SUM(H472:H480)</f>
        <v>16.914863516521908</v>
      </c>
      <c r="I481" s="51"/>
      <c r="J481" s="52"/>
      <c r="K481" s="50">
        <f>SUM(K472:K480)</f>
        <v>18.507383418596881</v>
      </c>
      <c r="L481" s="41">
        <f t="shared" si="51"/>
        <v>1.5925199020749723</v>
      </c>
      <c r="M481" s="42">
        <f>IF((H481)=0,"",(L481/H481))</f>
        <v>9.4149142883680315E-2</v>
      </c>
    </row>
    <row r="482" spans="1:15" x14ac:dyDescent="0.2">
      <c r="A482" s="103" t="str">
        <f t="shared" si="50"/>
        <v>Sentinel</v>
      </c>
      <c r="D482" s="126" t="s">
        <v>67</v>
      </c>
      <c r="E482" s="25"/>
      <c r="F482" s="36">
        <f>'VRZ BI (2030)'!I482</f>
        <v>3.9706000000000001</v>
      </c>
      <c r="G482" s="43">
        <f>IF($E459&gt;0, $E459, $E458*$E460)</f>
        <v>0.2</v>
      </c>
      <c r="H482" s="116">
        <f>G482*F482</f>
        <v>0.79412000000000005</v>
      </c>
      <c r="I482" s="35">
        <v>4.1836000000000002</v>
      </c>
      <c r="J482" s="44">
        <f>IF($E459&gt;0, $E459, $E458*$E461)</f>
        <v>0.2</v>
      </c>
      <c r="K482" s="118">
        <f>J482*I482</f>
        <v>0.83672000000000013</v>
      </c>
      <c r="L482" s="119">
        <f t="shared" si="51"/>
        <v>4.2600000000000082E-2</v>
      </c>
      <c r="M482" s="120">
        <f>IF(ISERROR(L482/H482), "", L482/H482)</f>
        <v>5.3644285498413435E-2</v>
      </c>
      <c r="N482" s="127" t="str">
        <f>IF(ISERROR(ABS(M482)), "", IF(ABS(M482)&gt;=4%, "In the manager's summary, discuss the reasoning for the change in RTSR rates", ""))</f>
        <v>In the manager's summary, discuss the reasoning for the change in RTSR rates</v>
      </c>
      <c r="O482" s="160"/>
    </row>
    <row r="483" spans="1:15" ht="25.5" x14ac:dyDescent="0.2">
      <c r="A483" s="103" t="str">
        <f t="shared" si="50"/>
        <v>Sentinel</v>
      </c>
      <c r="D483" s="128" t="s">
        <v>68</v>
      </c>
      <c r="E483" s="25"/>
      <c r="F483" s="36">
        <f>'VRZ BI (2030)'!I483</f>
        <v>2.802</v>
      </c>
      <c r="G483" s="43">
        <f>IF($E459&gt;0, $E459, $E458*$E460)</f>
        <v>0.2</v>
      </c>
      <c r="H483" s="116">
        <f>G483*F483</f>
        <v>0.56040000000000001</v>
      </c>
      <c r="I483" s="35">
        <v>2.9582999999999999</v>
      </c>
      <c r="J483" s="44">
        <f>IF($E459&gt;0, $E459, $E458*$E461)</f>
        <v>0.2</v>
      </c>
      <c r="K483" s="118">
        <f>J483*I483</f>
        <v>0.59165999999999996</v>
      </c>
      <c r="L483" s="119">
        <f t="shared" si="51"/>
        <v>3.1259999999999954E-2</v>
      </c>
      <c r="M483" s="120">
        <f>IF(ISERROR(L483/H483), "", L483/H483)</f>
        <v>5.5781584582441028E-2</v>
      </c>
      <c r="N483" s="127" t="str">
        <f>IF(ISERROR(ABS(M483)), "", IF(ABS(M483)&gt;=4%, "In the manager's summary, discuss the reasoning for the change in RTSR rates", ""))</f>
        <v>In the manager's summary, discuss the reasoning for the change in RTSR rates</v>
      </c>
      <c r="O483" s="160"/>
    </row>
    <row r="484" spans="1:15" ht="25.5" x14ac:dyDescent="0.2">
      <c r="A484" s="103" t="str">
        <f t="shared" si="50"/>
        <v>Sentinel</v>
      </c>
      <c r="B484" s="103" t="s">
        <v>69</v>
      </c>
      <c r="C484" s="24">
        <f>B23</f>
        <v>8</v>
      </c>
      <c r="D484" s="124" t="s">
        <v>70</v>
      </c>
      <c r="E484" s="7"/>
      <c r="F484" s="48"/>
      <c r="G484" s="49"/>
      <c r="H484" s="50">
        <f>SUM(H481:H483)</f>
        <v>18.269383516521909</v>
      </c>
      <c r="I484" s="51"/>
      <c r="J484" s="40"/>
      <c r="K484" s="50">
        <f>SUM(K481:K483)</f>
        <v>19.935763418596881</v>
      </c>
      <c r="L484" s="41">
        <f t="shared" si="51"/>
        <v>1.6663799020749721</v>
      </c>
      <c r="M484" s="42">
        <f>IF((H484)=0,"",(L484/H484))</f>
        <v>9.1211610975706001E-2</v>
      </c>
    </row>
    <row r="485" spans="1:15" ht="25.5" x14ac:dyDescent="0.2">
      <c r="A485" s="103" t="str">
        <f t="shared" si="50"/>
        <v>Sentinel</v>
      </c>
      <c r="D485" s="129" t="s">
        <v>71</v>
      </c>
      <c r="E485" s="25"/>
      <c r="F485" s="34">
        <v>4.7000000000000002E-3</v>
      </c>
      <c r="G485" s="43">
        <f>E458*E460</f>
        <v>62.490000000000009</v>
      </c>
      <c r="H485" s="53">
        <f>G485*F485</f>
        <v>0.29370300000000005</v>
      </c>
      <c r="I485" s="35">
        <v>4.7000000000000002E-3</v>
      </c>
      <c r="J485" s="44">
        <f>E458*E461</f>
        <v>62.490000000000009</v>
      </c>
      <c r="K485" s="118">
        <f>J485*I485</f>
        <v>0.29370300000000005</v>
      </c>
      <c r="L485" s="119">
        <f t="shared" si="51"/>
        <v>0</v>
      </c>
      <c r="M485" s="120">
        <f>IF(ISERROR(L485/H485), "", L485/H485)</f>
        <v>0</v>
      </c>
    </row>
    <row r="486" spans="1:15" ht="25.5" x14ac:dyDescent="0.2">
      <c r="A486" s="103" t="str">
        <f t="shared" si="50"/>
        <v>Sentinel</v>
      </c>
      <c r="D486" s="129" t="s">
        <v>72</v>
      </c>
      <c r="E486" s="25"/>
      <c r="F486" s="34">
        <v>5.9999999999999995E-4</v>
      </c>
      <c r="G486" s="43">
        <f>E458*E460</f>
        <v>62.490000000000009</v>
      </c>
      <c r="H486" s="53">
        <f>G486*F486</f>
        <v>3.7494E-2</v>
      </c>
      <c r="I486" s="35">
        <v>5.9999999999999995E-4</v>
      </c>
      <c r="J486" s="44">
        <f>E458*E461</f>
        <v>62.490000000000009</v>
      </c>
      <c r="K486" s="118">
        <f>J486*I486</f>
        <v>3.7494E-2</v>
      </c>
      <c r="L486" s="119">
        <f t="shared" si="51"/>
        <v>0</v>
      </c>
      <c r="M486" s="120">
        <f>IF(ISERROR(L486/H486), "", L486/H486)</f>
        <v>0</v>
      </c>
    </row>
    <row r="487" spans="1:15" x14ac:dyDescent="0.2">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5" hidden="1" customHeight="1" x14ac:dyDescent="0.2">
      <c r="A488" s="103" t="str">
        <f t="shared" si="50"/>
        <v>Sentinel</v>
      </c>
      <c r="D488" s="129" t="s">
        <v>74</v>
      </c>
      <c r="E488" s="25"/>
      <c r="F488" s="34"/>
      <c r="G488" s="43"/>
      <c r="H488" s="130"/>
      <c r="I488" s="35"/>
      <c r="J488" s="44"/>
      <c r="K488" s="118"/>
      <c r="L488" s="119"/>
      <c r="M488" s="120"/>
    </row>
    <row r="489" spans="1:15" x14ac:dyDescent="0.2">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5" thickBot="1" x14ac:dyDescent="0.25">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9" hidden="1" customHeight="1" thickBot="1" x14ac:dyDescent="0.25">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9" hidden="1" customHeight="1" thickBot="1" x14ac:dyDescent="0.25">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5" thickBot="1" x14ac:dyDescent="0.25">
      <c r="A494" s="103" t="str">
        <f t="shared" si="50"/>
        <v>Sentinel</v>
      </c>
      <c r="D494" s="58"/>
      <c r="E494" s="59"/>
      <c r="F494" s="60"/>
      <c r="G494" s="61"/>
      <c r="H494" s="62"/>
      <c r="I494" s="60"/>
      <c r="J494" s="63"/>
      <c r="K494" s="62"/>
      <c r="L494" s="64"/>
      <c r="M494" s="65"/>
    </row>
    <row r="495" spans="1:15" x14ac:dyDescent="0.2">
      <c r="A495" s="103" t="str">
        <f t="shared" si="50"/>
        <v>Sentinel</v>
      </c>
      <c r="B495" s="103" t="s">
        <v>12</v>
      </c>
      <c r="D495" s="135" t="s">
        <v>81</v>
      </c>
      <c r="E495" s="25"/>
      <c r="F495" s="136"/>
      <c r="G495" s="137"/>
      <c r="H495" s="138">
        <f>SUM(H485:H491,H484)</f>
        <v>26.501780516521908</v>
      </c>
      <c r="I495" s="139"/>
      <c r="J495" s="139"/>
      <c r="K495" s="138">
        <f>SUM(K485:K491,K484)</f>
        <v>28.16816041859688</v>
      </c>
      <c r="L495" s="140">
        <f>K495-H495</f>
        <v>1.6663799020749721</v>
      </c>
      <c r="M495" s="141">
        <f>IF((H495)=0,"",(L495/H495))</f>
        <v>6.2878035724283021E-2</v>
      </c>
    </row>
    <row r="496" spans="1:15" x14ac:dyDescent="0.2">
      <c r="A496" s="103" t="str">
        <f t="shared" si="50"/>
        <v>Sentinel</v>
      </c>
      <c r="B496" s="103" t="s">
        <v>12</v>
      </c>
      <c r="D496" s="142" t="s">
        <v>82</v>
      </c>
      <c r="E496" s="25"/>
      <c r="F496" s="136">
        <v>0.13</v>
      </c>
      <c r="G496" s="143"/>
      <c r="H496" s="144">
        <f>H495*F496</f>
        <v>3.4452314671478481</v>
      </c>
      <c r="I496" s="145">
        <v>0.13</v>
      </c>
      <c r="J496" s="115"/>
      <c r="K496" s="144">
        <f>K495*I496</f>
        <v>3.6618608544175943</v>
      </c>
      <c r="L496" s="119">
        <f>K496-H496</f>
        <v>0.21662938726974623</v>
      </c>
      <c r="M496" s="146">
        <f>IF((H496)=0,"",(L496/H496))</f>
        <v>6.2878035724282966E-2</v>
      </c>
    </row>
    <row r="497" spans="1:13" ht="15" x14ac:dyDescent="0.25">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-6.2279184213826477</v>
      </c>
      <c r="I497" s="148">
        <f>OER</f>
        <v>0.23499999999999999</v>
      </c>
      <c r="J497" s="115"/>
      <c r="K497" s="144">
        <f>IF(OR(ISNUMBER(SEARCH("[DGEN]", E456))=TRUE, ISNUMBER(SEARCH("STREET LIGHT", E456))=TRUE), 0, IF(AND(E458=0, E459=0),0, IF(AND(E459=0, E458*12&gt;250000), 0, IF(AND(E458=0, E459&gt;=50), 0, IF(E458*12&lt;=250000, I497*K495*-1, IF(E459&lt;50, I497*K495*-1, 0))))))</f>
        <v>-6.6195176983702666</v>
      </c>
      <c r="L497" s="119">
        <f>K497-H497</f>
        <v>-0.39159927698761887</v>
      </c>
      <c r="M497" s="146"/>
    </row>
    <row r="498" spans="1:13" ht="13.5" thickBot="1" x14ac:dyDescent="0.25">
      <c r="A498" s="103" t="str">
        <f t="shared" si="50"/>
        <v>Sentinel</v>
      </c>
      <c r="B498" s="103" t="s">
        <v>84</v>
      </c>
      <c r="C498" s="24">
        <f>B23</f>
        <v>8</v>
      </c>
      <c r="D498" s="234" t="s">
        <v>85</v>
      </c>
      <c r="E498" s="234"/>
      <c r="F498" s="77"/>
      <c r="G498" s="78"/>
      <c r="H498" s="79">
        <f>H495+H496+H497</f>
        <v>23.71909356228711</v>
      </c>
      <c r="I498" s="80"/>
      <c r="J498" s="80"/>
      <c r="K498" s="81">
        <f>K495+K496+K497</f>
        <v>25.210503574644207</v>
      </c>
      <c r="L498" s="82">
        <f>K498-H498</f>
        <v>1.4914100123570968</v>
      </c>
      <c r="M498" s="83">
        <f>IF((H498)=0,"",(L498/H498))</f>
        <v>6.2878035724282869E-2</v>
      </c>
    </row>
    <row r="499" spans="1:13" ht="13.5" thickBot="1" x14ac:dyDescent="0.25">
      <c r="A499" s="103" t="str">
        <f t="shared" si="50"/>
        <v>Sentinel</v>
      </c>
      <c r="B499" s="103" t="s">
        <v>12</v>
      </c>
      <c r="D499" s="58"/>
      <c r="E499" s="59"/>
      <c r="F499" s="60"/>
      <c r="G499" s="61"/>
      <c r="H499" s="62"/>
      <c r="I499" s="60"/>
      <c r="J499" s="63"/>
      <c r="K499" s="62"/>
      <c r="L499" s="64"/>
      <c r="M499" s="65"/>
    </row>
    <row r="500" spans="1:13" ht="13.15" hidden="1" customHeight="1" x14ac:dyDescent="0.2">
      <c r="A500" s="103" t="str">
        <f t="shared" si="50"/>
        <v>Sentinel</v>
      </c>
      <c r="B500" s="103" t="s">
        <v>78</v>
      </c>
      <c r="D500" s="135" t="s">
        <v>86</v>
      </c>
      <c r="E500" s="25"/>
      <c r="F500" s="66"/>
      <c r="G500" s="67"/>
      <c r="H500" s="68">
        <f>SUM(H492,H485:H488,H484)</f>
        <v>25.635380516521909</v>
      </c>
      <c r="I500" s="69"/>
      <c r="J500" s="69"/>
      <c r="K500" s="68">
        <f>SUM(K492,K485:K488,K484)</f>
        <v>27.301760418596881</v>
      </c>
      <c r="L500" s="70">
        <f>K500-H500</f>
        <v>1.6663799020749721</v>
      </c>
      <c r="M500" s="71">
        <f>IF((H500)=0,"",(L500/H500))</f>
        <v>6.5003127260037985E-2</v>
      </c>
    </row>
    <row r="501" spans="1:13" ht="13.15" hidden="1" customHeight="1" x14ac:dyDescent="0.2">
      <c r="A501" s="103" t="str">
        <f t="shared" si="50"/>
        <v>Sentinel</v>
      </c>
      <c r="B501" s="103" t="s">
        <v>78</v>
      </c>
      <c r="D501" s="142" t="s">
        <v>82</v>
      </c>
      <c r="E501" s="25"/>
      <c r="F501" s="66">
        <v>0.13</v>
      </c>
      <c r="G501" s="67"/>
      <c r="H501" s="73">
        <f>H500*F501</f>
        <v>3.3325994671478485</v>
      </c>
      <c r="I501" s="66">
        <v>0.13</v>
      </c>
      <c r="J501" s="74"/>
      <c r="K501" s="73">
        <f>K500*I501</f>
        <v>3.5492288544175947</v>
      </c>
      <c r="L501" s="32">
        <f>K501-H501</f>
        <v>0.21662938726974623</v>
      </c>
      <c r="M501" s="75">
        <f>IF((H501)=0,"",(L501/H501))</f>
        <v>6.5003127260037943E-2</v>
      </c>
    </row>
    <row r="502" spans="1:13" ht="14.45" hidden="1" customHeight="1" x14ac:dyDescent="0.25">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-6.0243144213826483</v>
      </c>
      <c r="I502" s="76">
        <f>OER</f>
        <v>0.23499999999999999</v>
      </c>
      <c r="J502" s="74"/>
      <c r="K502" s="73">
        <f>IF(OR(ISNUMBER(SEARCH("[DGEN]", E456))=TRUE, ISNUMBER(SEARCH("STREET LIGHT", E456))=TRUE), 0, IF(AND(E458=0, E459=0),0, IF(AND(E459=0, E458*12&gt;250000), 0, IF(AND(E458=0, E459&gt;=50), 0, IF(E458*12&lt;=250000, I502*K500*-1, IF(E459&lt;50, I502*K500*-1, 0))))))</f>
        <v>-6.4159136983702671</v>
      </c>
      <c r="L502" s="32"/>
      <c r="M502" s="75"/>
    </row>
    <row r="503" spans="1:13" ht="13.15" hidden="1" customHeight="1" x14ac:dyDescent="0.2">
      <c r="A503" s="103" t="str">
        <f t="shared" si="50"/>
        <v>Sentinel</v>
      </c>
      <c r="B503" s="103" t="s">
        <v>87</v>
      </c>
      <c r="D503" s="234" t="s">
        <v>86</v>
      </c>
      <c r="E503" s="234"/>
      <c r="F503" s="84"/>
      <c r="G503" s="85"/>
      <c r="H503" s="79">
        <f>SUM(H500,H501)</f>
        <v>28.967979983669757</v>
      </c>
      <c r="I503" s="86"/>
      <c r="J503" s="86"/>
      <c r="K503" s="79">
        <f>SUM(K500,K501)</f>
        <v>30.850989273014477</v>
      </c>
      <c r="L503" s="87">
        <f>K503-H503</f>
        <v>1.8830092893447201</v>
      </c>
      <c r="M503" s="88">
        <f>IF((H503)=0,"",(L503/H503))</f>
        <v>6.5003127260038054E-2</v>
      </c>
    </row>
    <row r="504" spans="1:13" ht="13.9" hidden="1" customHeight="1" thickBot="1" x14ac:dyDescent="0.25">
      <c r="A504" s="103" t="str">
        <f t="shared" si="50"/>
        <v>Sentinel</v>
      </c>
      <c r="B504" s="103" t="s">
        <v>78</v>
      </c>
      <c r="D504" s="131"/>
      <c r="E504" s="132"/>
      <c r="F504" s="89"/>
      <c r="G504" s="90"/>
      <c r="H504" s="91"/>
      <c r="I504" s="89"/>
      <c r="J504" s="61"/>
      <c r="K504" s="91"/>
      <c r="L504" s="92"/>
      <c r="M504" s="65"/>
    </row>
    <row r="505" spans="1:13" ht="13.15" hidden="1" customHeight="1" x14ac:dyDescent="0.2">
      <c r="A505" s="103" t="str">
        <f t="shared" si="50"/>
        <v>Sentinel</v>
      </c>
      <c r="B505" s="103" t="s">
        <v>17</v>
      </c>
      <c r="D505" s="135" t="s">
        <v>88</v>
      </c>
      <c r="E505" s="25"/>
      <c r="F505" s="136"/>
      <c r="G505" s="137"/>
      <c r="H505" s="138">
        <f>SUM(H493,H485:H488,H484)</f>
        <v>25.635380516521909</v>
      </c>
      <c r="I505" s="139"/>
      <c r="J505" s="139"/>
      <c r="K505" s="138">
        <f>SUM(K493,K485:K488,K484)</f>
        <v>27.301760418596881</v>
      </c>
      <c r="L505" s="140">
        <f>K505-H505</f>
        <v>1.6663799020749721</v>
      </c>
      <c r="M505" s="141">
        <f>IF((H505)=0,"",(L505/H505))</f>
        <v>6.5003127260037985E-2</v>
      </c>
    </row>
    <row r="506" spans="1:13" ht="13.15" hidden="1" customHeight="1" x14ac:dyDescent="0.2">
      <c r="A506" s="103" t="str">
        <f t="shared" si="50"/>
        <v>Sentinel</v>
      </c>
      <c r="B506" s="103" t="s">
        <v>17</v>
      </c>
      <c r="D506" s="142" t="s">
        <v>82</v>
      </c>
      <c r="E506" s="25"/>
      <c r="F506" s="136">
        <v>0.13</v>
      </c>
      <c r="G506" s="137"/>
      <c r="H506" s="144">
        <f>H505*F506</f>
        <v>3.3325994671478485</v>
      </c>
      <c r="I506" s="136">
        <v>0.13</v>
      </c>
      <c r="J506" s="145"/>
      <c r="K506" s="144">
        <f>K505*I506</f>
        <v>3.5492288544175947</v>
      </c>
      <c r="L506" s="119">
        <f>K506-H506</f>
        <v>0.21662938726974623</v>
      </c>
      <c r="M506" s="146">
        <f>IF((H506)=0,"",(L506/H506))</f>
        <v>6.5003127260037943E-2</v>
      </c>
    </row>
    <row r="507" spans="1:13" ht="14.45" hidden="1" customHeight="1" x14ac:dyDescent="0.25">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-6.0243144213826483</v>
      </c>
      <c r="I507" s="148">
        <f>OER</f>
        <v>0.23499999999999999</v>
      </c>
      <c r="J507" s="145"/>
      <c r="K507" s="144">
        <f>IF(OR(ISNUMBER(SEARCH("[DGEN]", E456))=TRUE, ISNUMBER(SEARCH("STREET LIGHT", E456))=TRUE), 0, IF(AND(E458=0, E459=0),0, IF(AND(E459=0, E458*12&gt;250000), 0, IF(AND(E458=0, E459&gt;=50), 0, IF(E458*12&lt;=250000, I507*K505*-1, IF(E459&lt;50, I507*K505*-1, 0))))))</f>
        <v>-6.4159136983702671</v>
      </c>
      <c r="L507" s="119"/>
      <c r="M507" s="146"/>
    </row>
    <row r="508" spans="1:13" ht="13.15" hidden="1" customHeight="1" x14ac:dyDescent="0.2">
      <c r="A508" s="103" t="str">
        <f t="shared" si="50"/>
        <v>Sentinel</v>
      </c>
      <c r="B508" s="103" t="s">
        <v>89</v>
      </c>
      <c r="D508" s="226" t="s">
        <v>88</v>
      </c>
      <c r="E508" s="226"/>
      <c r="F508" s="84"/>
      <c r="G508" s="85"/>
      <c r="H508" s="79">
        <f>SUM(H505,H506)</f>
        <v>28.967979983669757</v>
      </c>
      <c r="I508" s="86"/>
      <c r="J508" s="86"/>
      <c r="K508" s="79">
        <f>SUM(K505,K506)</f>
        <v>30.850989273014477</v>
      </c>
      <c r="L508" s="87">
        <f>K508-H508</f>
        <v>1.8830092893447201</v>
      </c>
      <c r="M508" s="88">
        <f>IF((H508)=0,"",(L508/H508))</f>
        <v>6.5003127260038054E-2</v>
      </c>
    </row>
    <row r="509" spans="1:13" ht="13.9" hidden="1" customHeight="1" thickBot="1" x14ac:dyDescent="0.25">
      <c r="A509" s="103" t="str">
        <f t="shared" si="50"/>
        <v>Sentinel</v>
      </c>
      <c r="B509" s="103" t="s">
        <v>17</v>
      </c>
      <c r="D509" s="58"/>
      <c r="E509" s="59"/>
      <c r="F509" s="93"/>
      <c r="G509" s="90"/>
      <c r="H509" s="94"/>
      <c r="I509" s="93"/>
      <c r="J509" s="61"/>
      <c r="K509" s="94"/>
      <c r="L509" s="92"/>
      <c r="M509" s="95"/>
    </row>
    <row r="512" spans="1:13" x14ac:dyDescent="0.2">
      <c r="C512" s="103"/>
      <c r="D512" s="104" t="s">
        <v>34</v>
      </c>
      <c r="E512" s="235" t="str">
        <f>D24</f>
        <v>Street Light</v>
      </c>
      <c r="F512" s="236"/>
      <c r="G512" s="236"/>
      <c r="H512" s="236"/>
      <c r="I512" s="236"/>
      <c r="J512" s="237"/>
      <c r="K512" s="103" t="str">
        <f>IF(N24="DEMAND - INTERVAL","RTSR - INTERVAL METERED","")</f>
        <v/>
      </c>
    </row>
    <row r="513" spans="1:14" x14ac:dyDescent="0.2">
      <c r="C513" s="103"/>
      <c r="D513" s="104" t="s">
        <v>35</v>
      </c>
      <c r="E513" s="238" t="str">
        <f>H24</f>
        <v>Non-RPP (Other)</v>
      </c>
      <c r="F513" s="239"/>
      <c r="G513" s="240"/>
      <c r="H513" s="20"/>
      <c r="I513" s="20"/>
    </row>
    <row r="514" spans="1:14" ht="15.75" x14ac:dyDescent="0.2">
      <c r="C514" s="103"/>
      <c r="D514" s="104" t="s">
        <v>36</v>
      </c>
      <c r="E514" s="21">
        <f>K24</f>
        <v>340939.97242408589</v>
      </c>
      <c r="F514" s="105" t="s">
        <v>11</v>
      </c>
      <c r="J514" s="22"/>
      <c r="K514" s="22"/>
      <c r="L514" s="22"/>
      <c r="M514" s="22"/>
      <c r="N514" s="22"/>
    </row>
    <row r="515" spans="1:14" ht="15.75" x14ac:dyDescent="0.25">
      <c r="C515" s="103"/>
      <c r="D515" s="104" t="s">
        <v>37</v>
      </c>
      <c r="E515" s="21">
        <f>L24</f>
        <v>910.35058338722581</v>
      </c>
      <c r="F515" s="106" t="s">
        <v>16</v>
      </c>
      <c r="G515" s="107"/>
      <c r="H515" s="108"/>
      <c r="I515" s="108"/>
      <c r="J515" s="108"/>
    </row>
    <row r="516" spans="1:14" x14ac:dyDescent="0.2">
      <c r="C516" s="103"/>
      <c r="D516" s="104" t="s">
        <v>38</v>
      </c>
      <c r="E516" s="23">
        <f>I24</f>
        <v>1.0415000000000001</v>
      </c>
    </row>
    <row r="517" spans="1:14" x14ac:dyDescent="0.2">
      <c r="C517" s="103"/>
      <c r="D517" s="104" t="s">
        <v>39</v>
      </c>
      <c r="E517" s="23">
        <f>J24</f>
        <v>1.0415000000000001</v>
      </c>
    </row>
    <row r="518" spans="1:14" x14ac:dyDescent="0.2">
      <c r="C518" s="103"/>
    </row>
    <row r="519" spans="1:14" x14ac:dyDescent="0.2">
      <c r="C519" s="103"/>
      <c r="E519" s="105"/>
      <c r="F519" s="231" t="s">
        <v>40</v>
      </c>
      <c r="G519" s="232"/>
      <c r="H519" s="233"/>
      <c r="I519" s="231" t="s">
        <v>41</v>
      </c>
      <c r="J519" s="232"/>
      <c r="K519" s="233"/>
      <c r="L519" s="231" t="s">
        <v>42</v>
      </c>
      <c r="M519" s="233"/>
    </row>
    <row r="520" spans="1:14" x14ac:dyDescent="0.2">
      <c r="C520" s="103"/>
      <c r="E520" s="220"/>
      <c r="F520" s="109" t="s">
        <v>43</v>
      </c>
      <c r="G520" s="109" t="s">
        <v>44</v>
      </c>
      <c r="H520" s="110" t="s">
        <v>45</v>
      </c>
      <c r="I520" s="109" t="s">
        <v>43</v>
      </c>
      <c r="J520" s="111" t="s">
        <v>44</v>
      </c>
      <c r="K520" s="110" t="s">
        <v>45</v>
      </c>
      <c r="L520" s="222" t="s">
        <v>46</v>
      </c>
      <c r="M520" s="224" t="s">
        <v>47</v>
      </c>
    </row>
    <row r="521" spans="1:14" x14ac:dyDescent="0.2">
      <c r="C521" s="103"/>
      <c r="E521" s="221"/>
      <c r="F521" s="112" t="s">
        <v>48</v>
      </c>
      <c r="G521" s="112"/>
      <c r="H521" s="113" t="s">
        <v>48</v>
      </c>
      <c r="I521" s="112" t="s">
        <v>48</v>
      </c>
      <c r="J521" s="113"/>
      <c r="K521" s="113" t="s">
        <v>48</v>
      </c>
      <c r="L521" s="223"/>
      <c r="M521" s="225"/>
    </row>
    <row r="522" spans="1:14" x14ac:dyDescent="0.2">
      <c r="A522" s="103" t="str">
        <f>$E512</f>
        <v>Street Light</v>
      </c>
      <c r="D522" s="114" t="s">
        <v>49</v>
      </c>
      <c r="E522" s="25"/>
      <c r="F522" s="26">
        <f>'VRZ BI (2030)'!I522</f>
        <v>1.43</v>
      </c>
      <c r="G522" s="115">
        <v>10652</v>
      </c>
      <c r="H522" s="116">
        <f>G522*F522</f>
        <v>15232.359999999999</v>
      </c>
      <c r="I522" s="45">
        <v>1.54</v>
      </c>
      <c r="J522" s="117">
        <v>10652</v>
      </c>
      <c r="K522" s="118">
        <f>J522*I522</f>
        <v>16404.080000000002</v>
      </c>
      <c r="L522" s="119">
        <f>K522-H522</f>
        <v>1171.720000000003</v>
      </c>
      <c r="M522" s="120">
        <f>IF(ISERROR(L522/H522), "", L522/H522)</f>
        <v>7.6923076923077122E-2</v>
      </c>
    </row>
    <row r="523" spans="1:14" x14ac:dyDescent="0.2">
      <c r="A523" s="103" t="str">
        <f t="shared" ref="A523:A565" si="55">A522</f>
        <v>Street Light</v>
      </c>
      <c r="D523" s="114" t="s">
        <v>50</v>
      </c>
      <c r="E523" s="25"/>
      <c r="F523" s="36">
        <f>'VRZ BI (2030)'!I523</f>
        <v>6.1844000000000001</v>
      </c>
      <c r="G523" s="115">
        <f>IF($E515&gt;0, $E515, $E514)</f>
        <v>910.35058338722581</v>
      </c>
      <c r="H523" s="116">
        <f>G523*F523</f>
        <v>5629.9721478999591</v>
      </c>
      <c r="I523" s="35">
        <v>6.6974</v>
      </c>
      <c r="J523" s="117">
        <f>IF($E515&gt;0, $E515, $E514)</f>
        <v>910.35058338722581</v>
      </c>
      <c r="K523" s="118">
        <f>J523*I523</f>
        <v>6096.981997177606</v>
      </c>
      <c r="L523" s="119">
        <f>K523-H523</f>
        <v>467.00984927764694</v>
      </c>
      <c r="M523" s="120">
        <f>IF(ISERROR(L523/H523), "", L523/H523)</f>
        <v>8.2950650022637629E-2</v>
      </c>
    </row>
    <row r="524" spans="1:14" ht="13.15" hidden="1" customHeight="1" x14ac:dyDescent="0.2">
      <c r="A524" s="103" t="str">
        <f t="shared" si="55"/>
        <v>Street Light</v>
      </c>
      <c r="D524" s="114" t="s">
        <v>51</v>
      </c>
      <c r="E524" s="25"/>
      <c r="F524" s="34"/>
      <c r="G524" s="115">
        <f>IF($E515&gt;0, $E515, $E514)</f>
        <v>910.35058338722581</v>
      </c>
      <c r="H524" s="116">
        <v>0</v>
      </c>
      <c r="I524" s="35"/>
      <c r="J524" s="117">
        <f>IF($E515&gt;0, $E515, $E514)</f>
        <v>910.35058338722581</v>
      </c>
      <c r="K524" s="118">
        <v>0</v>
      </c>
      <c r="L524" s="119"/>
      <c r="M524" s="120"/>
    </row>
    <row r="525" spans="1:14" ht="13.15" hidden="1" customHeight="1" x14ac:dyDescent="0.2">
      <c r="A525" s="103" t="str">
        <f t="shared" si="55"/>
        <v>Street Light</v>
      </c>
      <c r="D525" s="114" t="s">
        <v>52</v>
      </c>
      <c r="E525" s="25"/>
      <c r="F525" s="34"/>
      <c r="G525" s="115">
        <f>IF($E515&gt;0, $E515, $E514)</f>
        <v>910.35058338722581</v>
      </c>
      <c r="H525" s="116">
        <v>0</v>
      </c>
      <c r="I525" s="35"/>
      <c r="J525" s="121">
        <f>IF($E515&gt;0, $E515, $E514)</f>
        <v>910.35058338722581</v>
      </c>
      <c r="K525" s="118">
        <v>0</v>
      </c>
      <c r="L525" s="119">
        <f t="shared" ref="L525:L543" si="56">K525-H525</f>
        <v>0</v>
      </c>
      <c r="M525" s="120" t="str">
        <f>IF(ISERROR(L525/H525), "", L525/H525)</f>
        <v/>
      </c>
    </row>
    <row r="526" spans="1:14" x14ac:dyDescent="0.2">
      <c r="A526" s="103" t="str">
        <f t="shared" si="55"/>
        <v>Street Light</v>
      </c>
      <c r="D526" s="114" t="s">
        <v>53</v>
      </c>
      <c r="E526" s="25"/>
      <c r="F526" s="26">
        <f>'VRZ BI (2030)'!I526</f>
        <v>0</v>
      </c>
      <c r="G526" s="115">
        <v>10652</v>
      </c>
      <c r="H526" s="116">
        <f>G526*F526</f>
        <v>0</v>
      </c>
      <c r="I526" s="45">
        <v>0</v>
      </c>
      <c r="J526" s="117">
        <v>10652</v>
      </c>
      <c r="K526" s="118">
        <f>J526*I526</f>
        <v>0</v>
      </c>
      <c r="L526" s="119">
        <f t="shared" si="56"/>
        <v>0</v>
      </c>
      <c r="M526" s="120" t="str">
        <f>IF(ISERROR(L526/H526), "", L526/H526)</f>
        <v/>
      </c>
    </row>
    <row r="527" spans="1:14" x14ac:dyDescent="0.2">
      <c r="A527" s="103" t="str">
        <f t="shared" si="55"/>
        <v>Street Light</v>
      </c>
      <c r="D527" s="114" t="s">
        <v>54</v>
      </c>
      <c r="E527" s="25"/>
      <c r="F527" s="36">
        <f>'VRZ BI (2030)'!I527</f>
        <v>1.4052019504824254</v>
      </c>
      <c r="G527" s="115">
        <f>IF($E515&gt;0, $E515, $E514)</f>
        <v>910.35058338722581</v>
      </c>
      <c r="H527" s="116">
        <f>G527*F527</f>
        <v>1279.2264153985436</v>
      </c>
      <c r="I527" s="35">
        <v>1.4052019504824254</v>
      </c>
      <c r="J527" s="117">
        <f>IF($E515&gt;0, $E515, $E514)</f>
        <v>910.35058338722581</v>
      </c>
      <c r="K527" s="118">
        <f>J527*I527</f>
        <v>1279.2264153985436</v>
      </c>
      <c r="L527" s="119">
        <f t="shared" si="56"/>
        <v>0</v>
      </c>
      <c r="M527" s="120">
        <f>IF(ISERROR(L527/H527), "", L527/H527)</f>
        <v>0</v>
      </c>
    </row>
    <row r="528" spans="1:14" x14ac:dyDescent="0.2">
      <c r="A528" s="103" t="str">
        <f t="shared" si="55"/>
        <v>Street Light</v>
      </c>
      <c r="B528" s="103" t="s">
        <v>55</v>
      </c>
      <c r="C528" s="24">
        <f>B24</f>
        <v>9</v>
      </c>
      <c r="D528" s="122" t="s">
        <v>56</v>
      </c>
      <c r="E528" s="7"/>
      <c r="F528" s="48"/>
      <c r="G528" s="38"/>
      <c r="H528" s="39">
        <f>SUM(H522:H527)</f>
        <v>22141.558563298502</v>
      </c>
      <c r="I528" s="51"/>
      <c r="J528" s="40"/>
      <c r="K528" s="39">
        <f>SUM(K522:K527)</f>
        <v>23780.288412576152</v>
      </c>
      <c r="L528" s="41">
        <f t="shared" si="56"/>
        <v>1638.7298492776499</v>
      </c>
      <c r="M528" s="42">
        <f>IF((H528)=0,"",(L528/H528))</f>
        <v>7.4011494926738475E-2</v>
      </c>
    </row>
    <row r="529" spans="1:15" x14ac:dyDescent="0.2">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5.5" x14ac:dyDescent="0.2">
      <c r="A530" s="103" t="str">
        <f t="shared" si="55"/>
        <v>Street Light</v>
      </c>
      <c r="D530" s="123" t="s">
        <v>58</v>
      </c>
      <c r="E530" s="25"/>
      <c r="F530" s="36">
        <f>'VRZ BI (2030)'!I530</f>
        <v>0</v>
      </c>
      <c r="G530" s="55">
        <f>IF($E515&gt;0, $E515, $E514)</f>
        <v>910.35058338722581</v>
      </c>
      <c r="H530" s="116">
        <f t="shared" si="57"/>
        <v>0</v>
      </c>
      <c r="I530" s="35">
        <v>0</v>
      </c>
      <c r="J530" s="56">
        <f>IF($E515&gt;0, $E515, $E514)</f>
        <v>910.35058338722581</v>
      </c>
      <c r="K530" s="118">
        <f t="shared" si="58"/>
        <v>0</v>
      </c>
      <c r="L530" s="119">
        <f t="shared" si="56"/>
        <v>0</v>
      </c>
      <c r="M530" s="120" t="str">
        <f t="shared" si="59"/>
        <v/>
      </c>
    </row>
    <row r="531" spans="1:15" x14ac:dyDescent="0.2">
      <c r="A531" s="103" t="str">
        <f t="shared" si="55"/>
        <v>Street Light</v>
      </c>
      <c r="D531" s="123" t="s">
        <v>59</v>
      </c>
      <c r="E531" s="25"/>
      <c r="F531" s="36">
        <f>'VRZ BI (2030)'!I531</f>
        <v>0</v>
      </c>
      <c r="G531" s="55">
        <f>IF($E515&gt;0, $E515, $E514)</f>
        <v>910.35058338722581</v>
      </c>
      <c r="H531" s="116">
        <f t="shared" si="57"/>
        <v>0</v>
      </c>
      <c r="I531" s="35">
        <v>0</v>
      </c>
      <c r="J531" s="56">
        <f>IF($E515&gt;0, $E515, $E514)</f>
        <v>910.35058338722581</v>
      </c>
      <c r="K531" s="118">
        <f t="shared" si="58"/>
        <v>0</v>
      </c>
      <c r="L531" s="119">
        <f t="shared" si="56"/>
        <v>0</v>
      </c>
      <c r="M531" s="120" t="str">
        <f t="shared" si="59"/>
        <v/>
      </c>
    </row>
    <row r="532" spans="1:15" x14ac:dyDescent="0.2">
      <c r="A532" s="103" t="str">
        <f t="shared" si="55"/>
        <v>Street Light</v>
      </c>
      <c r="D532" s="123" t="s">
        <v>60</v>
      </c>
      <c r="E532" s="25"/>
      <c r="F532" s="36">
        <f>'VRZ BI (2030)'!I532</f>
        <v>0</v>
      </c>
      <c r="G532" s="55">
        <f>E514</f>
        <v>340939.97242408589</v>
      </c>
      <c r="H532" s="116">
        <f t="shared" si="57"/>
        <v>0</v>
      </c>
      <c r="I532" s="35">
        <v>0</v>
      </c>
      <c r="J532" s="56">
        <f>E514</f>
        <v>340939.97242408589</v>
      </c>
      <c r="K532" s="118">
        <f t="shared" si="58"/>
        <v>0</v>
      </c>
      <c r="L532" s="119">
        <f t="shared" si="56"/>
        <v>0</v>
      </c>
      <c r="M532" s="120" t="str">
        <f t="shared" si="59"/>
        <v/>
      </c>
    </row>
    <row r="533" spans="1:15" x14ac:dyDescent="0.2">
      <c r="A533" s="103" t="str">
        <f t="shared" si="55"/>
        <v>Street Light</v>
      </c>
      <c r="D533" s="114" t="s">
        <v>61</v>
      </c>
      <c r="E533" s="25"/>
      <c r="F533" s="36">
        <f>'VRZ BI (2030)'!I533</f>
        <v>0.45053111958343856</v>
      </c>
      <c r="G533" s="55">
        <f>IF($E515&gt;0, $E515, $E514)</f>
        <v>910.35058338722581</v>
      </c>
      <c r="H533" s="116">
        <f t="shared" si="57"/>
        <v>410.14126754688328</v>
      </c>
      <c r="I533" s="35">
        <v>0.47112698545009568</v>
      </c>
      <c r="J533" s="56">
        <f>IF($E515&gt;0, $E515, $E514)</f>
        <v>910.35058338722581</v>
      </c>
      <c r="K533" s="118">
        <f t="shared" si="58"/>
        <v>428.89072605395967</v>
      </c>
      <c r="L533" s="119">
        <f t="shared" si="56"/>
        <v>18.749458507076383</v>
      </c>
      <c r="M533" s="120">
        <f t="shared" si="59"/>
        <v>4.5714635396773701E-2</v>
      </c>
      <c r="O533" s="160"/>
    </row>
    <row r="534" spans="1:15" ht="25.5" x14ac:dyDescent="0.2">
      <c r="A534" s="103" t="str">
        <f t="shared" si="55"/>
        <v>Street Light</v>
      </c>
      <c r="D534" s="123" t="s">
        <v>62</v>
      </c>
      <c r="E534" s="25"/>
      <c r="F534" s="26">
        <f>'VRZ BI (2030)'!I534</f>
        <v>0</v>
      </c>
      <c r="G534" s="115">
        <v>10652</v>
      </c>
      <c r="H534" s="116">
        <f t="shared" si="57"/>
        <v>0</v>
      </c>
      <c r="I534" s="45">
        <v>0</v>
      </c>
      <c r="J534" s="121">
        <v>10652</v>
      </c>
      <c r="K534" s="118">
        <f t="shared" si="58"/>
        <v>0</v>
      </c>
      <c r="L534" s="119">
        <f t="shared" si="56"/>
        <v>0</v>
      </c>
      <c r="M534" s="120" t="str">
        <f t="shared" si="59"/>
        <v/>
      </c>
    </row>
    <row r="535" spans="1:15" x14ac:dyDescent="0.2">
      <c r="A535" s="103" t="str">
        <f t="shared" si="55"/>
        <v>Street Light</v>
      </c>
      <c r="D535" s="114" t="s">
        <v>63</v>
      </c>
      <c r="E535" s="25"/>
      <c r="F535" s="26">
        <f>'VRZ BI (2030)'!I535</f>
        <v>0</v>
      </c>
      <c r="G535" s="115">
        <v>10652</v>
      </c>
      <c r="H535" s="116">
        <f t="shared" si="57"/>
        <v>0</v>
      </c>
      <c r="I535" s="45">
        <v>0</v>
      </c>
      <c r="J535" s="121">
        <v>10652</v>
      </c>
      <c r="K535" s="118">
        <f t="shared" si="58"/>
        <v>0</v>
      </c>
      <c r="L535" s="119">
        <f t="shared" si="56"/>
        <v>0</v>
      </c>
      <c r="M535" s="120" t="str">
        <f t="shared" si="59"/>
        <v/>
      </c>
    </row>
    <row r="536" spans="1:15" x14ac:dyDescent="0.2">
      <c r="A536" s="103" t="str">
        <f t="shared" si="55"/>
        <v>Street Light</v>
      </c>
      <c r="D536" s="114" t="s">
        <v>64</v>
      </c>
      <c r="E536" s="25"/>
      <c r="F536" s="36">
        <f>'VRZ BI (2030)'!I536</f>
        <v>7.1556937805398388E-2</v>
      </c>
      <c r="G536" s="55">
        <f>IF($E515&gt;0, $E515, $E514)</f>
        <v>910.35058338722581</v>
      </c>
      <c r="H536" s="116">
        <f t="shared" si="57"/>
        <v>65.141900076547856</v>
      </c>
      <c r="I536" s="35">
        <v>7.1556937805398388E-2</v>
      </c>
      <c r="J536" s="56">
        <f>IF($E515&gt;0, $E515, $E514)</f>
        <v>910.35058338722581</v>
      </c>
      <c r="K536" s="118">
        <f t="shared" si="58"/>
        <v>65.141900076547856</v>
      </c>
      <c r="L536" s="119">
        <f t="shared" si="56"/>
        <v>0</v>
      </c>
      <c r="M536" s="120">
        <f t="shared" si="59"/>
        <v>0</v>
      </c>
    </row>
    <row r="537" spans="1:15" ht="25.5" x14ac:dyDescent="0.2">
      <c r="A537" s="103" t="str">
        <f t="shared" si="55"/>
        <v>Street Light</v>
      </c>
      <c r="B537" s="103" t="s">
        <v>65</v>
      </c>
      <c r="C537" s="24">
        <f>B24</f>
        <v>9</v>
      </c>
      <c r="D537" s="124" t="s">
        <v>66</v>
      </c>
      <c r="E537" s="125"/>
      <c r="F537" s="48"/>
      <c r="G537" s="49"/>
      <c r="H537" s="50">
        <f>SUM(H528:H536)</f>
        <v>22616.841730921933</v>
      </c>
      <c r="I537" s="51"/>
      <c r="J537" s="52"/>
      <c r="K537" s="50">
        <f>SUM(K528:K536)</f>
        <v>24274.321038706661</v>
      </c>
      <c r="L537" s="41">
        <f t="shared" si="56"/>
        <v>1657.479307784728</v>
      </c>
      <c r="M537" s="42">
        <f>IF((H537)=0,"",(L537/H537))</f>
        <v>7.3285179580074106E-2</v>
      </c>
    </row>
    <row r="538" spans="1:15" x14ac:dyDescent="0.2">
      <c r="A538" s="103" t="str">
        <f t="shared" si="55"/>
        <v>Street Light</v>
      </c>
      <c r="D538" s="126" t="s">
        <v>67</v>
      </c>
      <c r="E538" s="25"/>
      <c r="F538" s="36">
        <f>'VRZ BI (2030)'!I538</f>
        <v>4.1677</v>
      </c>
      <c r="G538" s="43">
        <f>IF($E515&gt;0, $E515, $E514*$E516)</f>
        <v>910.35058338722581</v>
      </c>
      <c r="H538" s="116">
        <f>G538*F538</f>
        <v>3794.068126382941</v>
      </c>
      <c r="I538" s="35">
        <v>4.3913000000000002</v>
      </c>
      <c r="J538" s="44">
        <f>IF($E515&gt;0, $E515, $E514*$E517)</f>
        <v>910.35058338722581</v>
      </c>
      <c r="K538" s="118">
        <f>J538*I538</f>
        <v>3997.6225168283249</v>
      </c>
      <c r="L538" s="119">
        <f t="shared" si="56"/>
        <v>203.55439044538389</v>
      </c>
      <c r="M538" s="120">
        <f>IF(ISERROR(L538/H538), "", L538/H538)</f>
        <v>5.3650694627732372E-2</v>
      </c>
      <c r="N538" s="127" t="str">
        <f>IF(ISERROR(ABS(M538)), "", IF(ABS(M538)&gt;=4%, "In the manager's summary, discuss the reasoning for the change in RTSR rates", ""))</f>
        <v>In the manager's summary, discuss the reasoning for the change in RTSR rates</v>
      </c>
      <c r="O538" s="160"/>
    </row>
    <row r="539" spans="1:15" ht="25.5" x14ac:dyDescent="0.2">
      <c r="A539" s="103" t="str">
        <f t="shared" si="55"/>
        <v>Street Light</v>
      </c>
      <c r="D539" s="128" t="s">
        <v>68</v>
      </c>
      <c r="E539" s="25"/>
      <c r="F539" s="36">
        <f>'VRZ BI (2030)'!I539</f>
        <v>2.9594999999999998</v>
      </c>
      <c r="G539" s="43">
        <f>IF($E515&gt;0, $E515, $E514*$E516)</f>
        <v>910.35058338722581</v>
      </c>
      <c r="H539" s="116">
        <f>G539*F539</f>
        <v>2694.1825515344945</v>
      </c>
      <c r="I539" s="35">
        <v>3.1246</v>
      </c>
      <c r="J539" s="44">
        <f>IF($E515&gt;0, $E515, $E514*$E517)</f>
        <v>910.35058338722581</v>
      </c>
      <c r="K539" s="118">
        <f>J539*I539</f>
        <v>2844.4814328517259</v>
      </c>
      <c r="L539" s="119">
        <f t="shared" si="56"/>
        <v>150.29888131723146</v>
      </c>
      <c r="M539" s="120">
        <f>IF(ISERROR(L539/H539), "", L539/H539)</f>
        <v>5.5786450413921454E-2</v>
      </c>
      <c r="N539" s="127" t="str">
        <f>IF(ISERROR(ABS(M539)), "", IF(ABS(M539)&gt;=4%, "In the manager's summary, discuss the reasoning for the change in RTSR rates", ""))</f>
        <v>In the manager's summary, discuss the reasoning for the change in RTSR rates</v>
      </c>
      <c r="O539" s="160"/>
    </row>
    <row r="540" spans="1:15" ht="25.5" x14ac:dyDescent="0.2">
      <c r="A540" s="103" t="str">
        <f t="shared" si="55"/>
        <v>Street Light</v>
      </c>
      <c r="B540" s="103" t="s">
        <v>69</v>
      </c>
      <c r="C540" s="24">
        <f>B24</f>
        <v>9</v>
      </c>
      <c r="D540" s="124" t="s">
        <v>70</v>
      </c>
      <c r="E540" s="7"/>
      <c r="F540" s="48"/>
      <c r="G540" s="49"/>
      <c r="H540" s="50">
        <f>SUM(H537:H539)</f>
        <v>29105.092408839369</v>
      </c>
      <c r="I540" s="51"/>
      <c r="J540" s="40"/>
      <c r="K540" s="50">
        <f>SUM(K537:K539)</f>
        <v>31116.424988386709</v>
      </c>
      <c r="L540" s="41">
        <f t="shared" si="56"/>
        <v>2011.3325795473393</v>
      </c>
      <c r="M540" s="42">
        <f>IF((H540)=0,"",(L540/H540))</f>
        <v>6.9105864750200446E-2</v>
      </c>
    </row>
    <row r="541" spans="1:15" ht="25.5" x14ac:dyDescent="0.2">
      <c r="A541" s="103" t="str">
        <f t="shared" si="55"/>
        <v>Street Light</v>
      </c>
      <c r="D541" s="129" t="s">
        <v>71</v>
      </c>
      <c r="E541" s="25"/>
      <c r="F541" s="34">
        <v>4.7000000000000002E-3</v>
      </c>
      <c r="G541" s="43">
        <f>E514*E516</f>
        <v>355088.98127968551</v>
      </c>
      <c r="H541" s="53">
        <f>G541*F541</f>
        <v>1668.9182120145219</v>
      </c>
      <c r="I541" s="35">
        <v>4.7000000000000002E-3</v>
      </c>
      <c r="J541" s="44">
        <f>E514*E517</f>
        <v>355088.98127968551</v>
      </c>
      <c r="K541" s="118">
        <f>J541*I541</f>
        <v>1668.9182120145219</v>
      </c>
      <c r="L541" s="119">
        <f t="shared" si="56"/>
        <v>0</v>
      </c>
      <c r="M541" s="120">
        <f>IF(ISERROR(L541/H541), "", L541/H541)</f>
        <v>0</v>
      </c>
    </row>
    <row r="542" spans="1:15" ht="25.5" x14ac:dyDescent="0.2">
      <c r="A542" s="103" t="str">
        <f t="shared" si="55"/>
        <v>Street Light</v>
      </c>
      <c r="D542" s="129" t="s">
        <v>72</v>
      </c>
      <c r="E542" s="25"/>
      <c r="F542" s="34">
        <v>5.9999999999999995E-4</v>
      </c>
      <c r="G542" s="43">
        <f>E514*E516</f>
        <v>355088.98127968551</v>
      </c>
      <c r="H542" s="53">
        <f>G542*F542</f>
        <v>213.0533887678113</v>
      </c>
      <c r="I542" s="35">
        <v>5.9999999999999995E-4</v>
      </c>
      <c r="J542" s="44">
        <f>E514*E517</f>
        <v>355088.98127968551</v>
      </c>
      <c r="K542" s="118">
        <f>J542*I542</f>
        <v>213.0533887678113</v>
      </c>
      <c r="L542" s="119">
        <f t="shared" si="56"/>
        <v>0</v>
      </c>
      <c r="M542" s="120">
        <f>IF(ISERROR(L542/H542), "", L542/H542)</f>
        <v>0</v>
      </c>
    </row>
    <row r="543" spans="1:15" x14ac:dyDescent="0.2">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5" hidden="1" customHeight="1" x14ac:dyDescent="0.2">
      <c r="A544" s="103" t="str">
        <f t="shared" si="55"/>
        <v>Street Light</v>
      </c>
      <c r="D544" s="129" t="s">
        <v>74</v>
      </c>
      <c r="E544" s="25"/>
      <c r="F544" s="34"/>
      <c r="G544" s="43"/>
      <c r="H544" s="130"/>
      <c r="I544" s="35"/>
      <c r="J544" s="44"/>
      <c r="K544" s="118"/>
      <c r="L544" s="119"/>
      <c r="M544" s="120"/>
    </row>
    <row r="545" spans="1:13" ht="13.15" hidden="1" customHeight="1" x14ac:dyDescent="0.2">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15" hidden="1" customHeight="1" x14ac:dyDescent="0.2">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15" hidden="1" customHeight="1" x14ac:dyDescent="0.2">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15" hidden="1" customHeight="1" x14ac:dyDescent="0.2">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5" thickBot="1" x14ac:dyDescent="0.25">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5" thickBot="1" x14ac:dyDescent="0.25">
      <c r="A550" s="103" t="str">
        <f t="shared" si="55"/>
        <v>Street Light</v>
      </c>
      <c r="D550" s="58"/>
      <c r="E550" s="59"/>
      <c r="F550" s="60"/>
      <c r="G550" s="61"/>
      <c r="H550" s="62"/>
      <c r="I550" s="60"/>
      <c r="J550" s="63"/>
      <c r="K550" s="62"/>
      <c r="L550" s="64"/>
      <c r="M550" s="65"/>
    </row>
    <row r="551" spans="1:13" ht="13.15" hidden="1" customHeight="1" x14ac:dyDescent="0.2">
      <c r="A551" s="103" t="str">
        <f t="shared" si="55"/>
        <v>Street Light</v>
      </c>
      <c r="B551" s="103" t="s">
        <v>12</v>
      </c>
      <c r="D551" s="135" t="s">
        <v>81</v>
      </c>
      <c r="E551" s="25"/>
      <c r="F551" s="66"/>
      <c r="G551" s="67"/>
      <c r="H551" s="68">
        <f>SUM(H541:H547,H540)</f>
        <v>75088.948124960996</v>
      </c>
      <c r="I551" s="69"/>
      <c r="J551" s="69"/>
      <c r="K551" s="68">
        <f>SUM(K541:K547,K540)</f>
        <v>80942.343481954536</v>
      </c>
      <c r="L551" s="70">
        <f>K551-H551</f>
        <v>5853.3953569935402</v>
      </c>
      <c r="M551" s="71">
        <f>IF((H551)=0,"",(L551/H551))</f>
        <v>7.7952821329345001E-2</v>
      </c>
    </row>
    <row r="552" spans="1:13" ht="13.15" hidden="1" customHeight="1" x14ac:dyDescent="0.2">
      <c r="A552" s="103" t="str">
        <f t="shared" si="55"/>
        <v>Street Light</v>
      </c>
      <c r="B552" s="103" t="s">
        <v>12</v>
      </c>
      <c r="D552" s="142" t="s">
        <v>82</v>
      </c>
      <c r="E552" s="25"/>
      <c r="F552" s="66">
        <v>0.13</v>
      </c>
      <c r="G552" s="72"/>
      <c r="H552" s="73">
        <f>H551*F552</f>
        <v>9761.56325624493</v>
      </c>
      <c r="I552" s="74">
        <v>0.13</v>
      </c>
      <c r="J552" s="27"/>
      <c r="K552" s="73">
        <f>K551*I552</f>
        <v>10522.50465265409</v>
      </c>
      <c r="L552" s="32">
        <f>K552-H552</f>
        <v>760.94139640916001</v>
      </c>
      <c r="M552" s="75">
        <f>IF((H552)=0,"",(L552/H552))</f>
        <v>7.7952821329344973E-2</v>
      </c>
    </row>
    <row r="553" spans="1:13" ht="14.45" hidden="1" customHeight="1" x14ac:dyDescent="0.25">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15" hidden="1" customHeight="1" x14ac:dyDescent="0.2">
      <c r="A554" s="103" t="str">
        <f t="shared" si="55"/>
        <v>Street Light</v>
      </c>
      <c r="B554" s="103" t="s">
        <v>84</v>
      </c>
      <c r="D554" s="234" t="s">
        <v>85</v>
      </c>
      <c r="E554" s="234"/>
      <c r="F554" s="77"/>
      <c r="G554" s="78"/>
      <c r="H554" s="79">
        <f>H551+H552+H553</f>
        <v>84850.511381205928</v>
      </c>
      <c r="I554" s="80"/>
      <c r="J554" s="80"/>
      <c r="K554" s="81">
        <f>K551+K552+K553</f>
        <v>91464.848134608619</v>
      </c>
      <c r="L554" s="82">
        <f>K554-H554</f>
        <v>6614.3367534026911</v>
      </c>
      <c r="M554" s="83">
        <f>IF((H554)=0,"",(L554/H554))</f>
        <v>7.795282132934489E-2</v>
      </c>
    </row>
    <row r="555" spans="1:13" ht="13.9" hidden="1" customHeight="1" thickBot="1" x14ac:dyDescent="0.25">
      <c r="A555" s="103" t="str">
        <f t="shared" si="55"/>
        <v>Street Light</v>
      </c>
      <c r="B555" s="103" t="s">
        <v>12</v>
      </c>
      <c r="D555" s="131"/>
      <c r="E555" s="132"/>
      <c r="F555" s="60"/>
      <c r="G555" s="61"/>
      <c r="H555" s="62"/>
      <c r="I555" s="60"/>
      <c r="J555" s="63"/>
      <c r="K555" s="62"/>
      <c r="L555" s="64"/>
      <c r="M555" s="65"/>
    </row>
    <row r="556" spans="1:13" ht="13.15" hidden="1" customHeight="1" x14ac:dyDescent="0.2">
      <c r="A556" s="103" t="str">
        <f t="shared" si="55"/>
        <v>Street Light</v>
      </c>
      <c r="B556" s="103" t="s">
        <v>78</v>
      </c>
      <c r="D556" s="135" t="s">
        <v>86</v>
      </c>
      <c r="E556" s="25"/>
      <c r="F556" s="66"/>
      <c r="G556" s="67"/>
      <c r="H556" s="68">
        <f>SUM(H548,H541:H544,H540)</f>
        <v>73803.526012728544</v>
      </c>
      <c r="I556" s="69"/>
      <c r="J556" s="69"/>
      <c r="K556" s="68">
        <f>SUM(K548,K541:K544,K540)</f>
        <v>75814.858592275879</v>
      </c>
      <c r="L556" s="70">
        <f>K556-H556</f>
        <v>2011.3325795473356</v>
      </c>
      <c r="M556" s="71">
        <f>IF((H556)=0,"",(L556/H556))</f>
        <v>2.7252526921280842E-2</v>
      </c>
    </row>
    <row r="557" spans="1:13" ht="13.15" hidden="1" customHeight="1" x14ac:dyDescent="0.2">
      <c r="A557" s="103" t="str">
        <f t="shared" si="55"/>
        <v>Street Light</v>
      </c>
      <c r="B557" s="103" t="s">
        <v>78</v>
      </c>
      <c r="D557" s="142" t="s">
        <v>82</v>
      </c>
      <c r="E557" s="25"/>
      <c r="F557" s="66">
        <v>0.13</v>
      </c>
      <c r="G557" s="67"/>
      <c r="H557" s="73">
        <f>H556*F557</f>
        <v>9594.458381654711</v>
      </c>
      <c r="I557" s="66">
        <v>0.13</v>
      </c>
      <c r="J557" s="74"/>
      <c r="K557" s="73">
        <f>K556*I557</f>
        <v>9855.9316169958638</v>
      </c>
      <c r="L557" s="32">
        <f>K557-H557</f>
        <v>261.47323534115276</v>
      </c>
      <c r="M557" s="75">
        <f>IF((H557)=0,"",(L557/H557))</f>
        <v>2.7252526921280752E-2</v>
      </c>
    </row>
    <row r="558" spans="1:13" ht="14.45" hidden="1" customHeight="1" x14ac:dyDescent="0.25">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15" hidden="1" customHeight="1" x14ac:dyDescent="0.2">
      <c r="A559" s="103" t="str">
        <f t="shared" si="55"/>
        <v>Street Light</v>
      </c>
      <c r="B559" s="103" t="s">
        <v>87</v>
      </c>
      <c r="D559" s="234" t="s">
        <v>86</v>
      </c>
      <c r="E559" s="234"/>
      <c r="F559" s="84"/>
      <c r="G559" s="85"/>
      <c r="H559" s="79">
        <f>SUM(H556,H557)</f>
        <v>83397.984394383253</v>
      </c>
      <c r="I559" s="86"/>
      <c r="J559" s="86"/>
      <c r="K559" s="79">
        <f>SUM(K556,K557)</f>
        <v>85670.790209271741</v>
      </c>
      <c r="L559" s="87">
        <f>K559-H559</f>
        <v>2272.8058148884884</v>
      </c>
      <c r="M559" s="88">
        <f>IF((H559)=0,"",(L559/H559))</f>
        <v>2.7252526921280832E-2</v>
      </c>
    </row>
    <row r="560" spans="1:13" ht="13.9" hidden="1" customHeight="1" thickBot="1" x14ac:dyDescent="0.25">
      <c r="A560" s="103" t="str">
        <f t="shared" si="55"/>
        <v>Street Light</v>
      </c>
      <c r="B560" s="103" t="s">
        <v>78</v>
      </c>
      <c r="D560" s="131"/>
      <c r="E560" s="132"/>
      <c r="F560" s="89"/>
      <c r="G560" s="90"/>
      <c r="H560" s="91"/>
      <c r="I560" s="89"/>
      <c r="J560" s="61"/>
      <c r="K560" s="91"/>
      <c r="L560" s="92"/>
      <c r="M560" s="65"/>
    </row>
    <row r="561" spans="1:14" x14ac:dyDescent="0.2">
      <c r="A561" s="103" t="str">
        <f t="shared" si="55"/>
        <v>Street Light</v>
      </c>
      <c r="B561" s="103" t="s">
        <v>17</v>
      </c>
      <c r="D561" s="135" t="s">
        <v>88</v>
      </c>
      <c r="E561" s="25"/>
      <c r="F561" s="136"/>
      <c r="G561" s="137"/>
      <c r="H561" s="138">
        <f>SUM(H549,H541:H544,H540)</f>
        <v>73803.526012728544</v>
      </c>
      <c r="I561" s="139"/>
      <c r="J561" s="139"/>
      <c r="K561" s="138">
        <f>SUM(K549,K541:K544,K540)</f>
        <v>75814.858592275879</v>
      </c>
      <c r="L561" s="140">
        <f>K561-H561</f>
        <v>2011.3325795473356</v>
      </c>
      <c r="M561" s="141">
        <f>IF((H561)=0,"",(L561/H561))</f>
        <v>2.7252526921280842E-2</v>
      </c>
    </row>
    <row r="562" spans="1:14" x14ac:dyDescent="0.2">
      <c r="A562" s="103" t="str">
        <f t="shared" si="55"/>
        <v>Street Light</v>
      </c>
      <c r="B562" s="103" t="s">
        <v>17</v>
      </c>
      <c r="D562" s="142" t="s">
        <v>82</v>
      </c>
      <c r="E562" s="25"/>
      <c r="F562" s="136">
        <v>0.13</v>
      </c>
      <c r="G562" s="137"/>
      <c r="H562" s="144">
        <f>H561*F562</f>
        <v>9594.458381654711</v>
      </c>
      <c r="I562" s="136">
        <v>0.13</v>
      </c>
      <c r="J562" s="145"/>
      <c r="K562" s="144">
        <f>K561*I562</f>
        <v>9855.9316169958638</v>
      </c>
      <c r="L562" s="119">
        <f>K562-H562</f>
        <v>261.47323534115276</v>
      </c>
      <c r="M562" s="146">
        <f>IF((H562)=0,"",(L562/H562))</f>
        <v>2.7252526921280752E-2</v>
      </c>
    </row>
    <row r="563" spans="1:14" ht="15" x14ac:dyDescent="0.25">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9" customHeight="1" thickBot="1" x14ac:dyDescent="0.25">
      <c r="A564" s="103" t="str">
        <f t="shared" si="55"/>
        <v>Street Light</v>
      </c>
      <c r="B564" s="103" t="s">
        <v>89</v>
      </c>
      <c r="C564" s="24">
        <f>B24</f>
        <v>9</v>
      </c>
      <c r="D564" s="226" t="s">
        <v>88</v>
      </c>
      <c r="E564" s="226"/>
      <c r="F564" s="84"/>
      <c r="G564" s="85"/>
      <c r="H564" s="79">
        <f>SUM(H561,H562)</f>
        <v>83397.984394383253</v>
      </c>
      <c r="I564" s="86"/>
      <c r="J564" s="86"/>
      <c r="K564" s="79">
        <f>SUM(K561,K562)</f>
        <v>85670.790209271741</v>
      </c>
      <c r="L564" s="87">
        <f>K564-H564</f>
        <v>2272.8058148884884</v>
      </c>
      <c r="M564" s="88">
        <f>IF((H564)=0,"",(L564/H564))</f>
        <v>2.7252526921280832E-2</v>
      </c>
    </row>
    <row r="565" spans="1:14" ht="13.5" thickBot="1" x14ac:dyDescent="0.25">
      <c r="A565" s="103" t="str">
        <f t="shared" si="55"/>
        <v>Street Light</v>
      </c>
      <c r="B565" s="103" t="s">
        <v>17</v>
      </c>
      <c r="D565" s="58"/>
      <c r="E565" s="59"/>
      <c r="F565" s="93"/>
      <c r="G565" s="90"/>
      <c r="H565" s="94"/>
      <c r="I565" s="93"/>
      <c r="J565" s="61"/>
      <c r="K565" s="94"/>
      <c r="L565" s="92"/>
      <c r="M565" s="95"/>
    </row>
    <row r="568" spans="1:14" x14ac:dyDescent="0.2">
      <c r="C568" s="103"/>
      <c r="D568" s="104" t="s">
        <v>34</v>
      </c>
      <c r="E568" s="229" t="str">
        <f>D25</f>
        <v>Residential (Low)</v>
      </c>
      <c r="F568" s="229"/>
      <c r="G568" s="229"/>
      <c r="H568" s="229"/>
      <c r="I568" s="229"/>
      <c r="J568" s="229"/>
      <c r="K568" s="103" t="str">
        <f>IF(N520="DEMAND - INTERVAL","RTSR - INTERVAL METERED","")</f>
        <v/>
      </c>
    </row>
    <row r="569" spans="1:14" x14ac:dyDescent="0.2">
      <c r="C569" s="103"/>
      <c r="D569" s="104" t="s">
        <v>35</v>
      </c>
      <c r="E569" s="230" t="str">
        <f>H25</f>
        <v>RPP</v>
      </c>
      <c r="F569" s="230"/>
      <c r="G569" s="230"/>
      <c r="H569" s="20"/>
      <c r="I569" s="20"/>
    </row>
    <row r="570" spans="1:14" ht="15.75" x14ac:dyDescent="0.2">
      <c r="C570" s="103"/>
      <c r="D570" s="104" t="s">
        <v>36</v>
      </c>
      <c r="E570" s="21">
        <f>K25</f>
        <v>325</v>
      </c>
      <c r="F570" s="105" t="s">
        <v>11</v>
      </c>
      <c r="J570" s="22"/>
      <c r="K570" s="22"/>
      <c r="L570" s="22"/>
      <c r="M570" s="22"/>
      <c r="N570" s="22"/>
    </row>
    <row r="571" spans="1:14" ht="15.75" x14ac:dyDescent="0.25">
      <c r="C571" s="103"/>
      <c r="D571" s="104" t="s">
        <v>37</v>
      </c>
      <c r="E571" s="21">
        <f>L25</f>
        <v>0</v>
      </c>
      <c r="F571" s="106" t="s">
        <v>16</v>
      </c>
      <c r="G571" s="107"/>
      <c r="H571" s="108"/>
      <c r="I571" s="108"/>
      <c r="J571" s="108"/>
    </row>
    <row r="572" spans="1:14" x14ac:dyDescent="0.2">
      <c r="C572" s="103"/>
      <c r="D572" s="104" t="s">
        <v>38</v>
      </c>
      <c r="E572" s="23">
        <f>I25</f>
        <v>1.0415000000000001</v>
      </c>
    </row>
    <row r="573" spans="1:14" x14ac:dyDescent="0.2">
      <c r="C573" s="103"/>
      <c r="D573" s="104" t="s">
        <v>39</v>
      </c>
      <c r="E573" s="23">
        <f>J25</f>
        <v>1.0415000000000001</v>
      </c>
    </row>
    <row r="574" spans="1:14" x14ac:dyDescent="0.2">
      <c r="C574" s="103"/>
    </row>
    <row r="575" spans="1:14" x14ac:dyDescent="0.2">
      <c r="C575" s="103"/>
      <c r="E575" s="105"/>
      <c r="F575" s="231" t="s">
        <v>40</v>
      </c>
      <c r="G575" s="232"/>
      <c r="H575" s="233"/>
      <c r="I575" s="231" t="s">
        <v>41</v>
      </c>
      <c r="J575" s="232"/>
      <c r="K575" s="233"/>
      <c r="L575" s="231" t="s">
        <v>42</v>
      </c>
      <c r="M575" s="233"/>
    </row>
    <row r="576" spans="1:14" x14ac:dyDescent="0.2">
      <c r="C576" s="103"/>
      <c r="E576" s="220"/>
      <c r="F576" s="109" t="s">
        <v>43</v>
      </c>
      <c r="G576" s="109" t="s">
        <v>44</v>
      </c>
      <c r="H576" s="110" t="s">
        <v>45</v>
      </c>
      <c r="I576" s="109" t="s">
        <v>43</v>
      </c>
      <c r="J576" s="111" t="s">
        <v>44</v>
      </c>
      <c r="K576" s="110" t="s">
        <v>45</v>
      </c>
      <c r="L576" s="222" t="s">
        <v>46</v>
      </c>
      <c r="M576" s="224" t="s">
        <v>47</v>
      </c>
    </row>
    <row r="577" spans="1:15" x14ac:dyDescent="0.2">
      <c r="C577" s="103"/>
      <c r="E577" s="221"/>
      <c r="F577" s="112" t="s">
        <v>48</v>
      </c>
      <c r="G577" s="112"/>
      <c r="H577" s="113" t="s">
        <v>48</v>
      </c>
      <c r="I577" s="112" t="s">
        <v>48</v>
      </c>
      <c r="J577" s="113"/>
      <c r="K577" s="113" t="s">
        <v>48</v>
      </c>
      <c r="L577" s="223"/>
      <c r="M577" s="225"/>
    </row>
    <row r="578" spans="1:15" x14ac:dyDescent="0.2">
      <c r="A578" s="103" t="str">
        <f>$E568</f>
        <v>Residential (Low)</v>
      </c>
      <c r="D578" s="114" t="s">
        <v>49</v>
      </c>
      <c r="E578" s="25"/>
      <c r="F578" s="26">
        <f>F74</f>
        <v>55.75</v>
      </c>
      <c r="G578" s="115">
        <v>1</v>
      </c>
      <c r="H578" s="116">
        <f>G578*F578</f>
        <v>55.75</v>
      </c>
      <c r="I578" s="29">
        <f>I74</f>
        <v>60.23</v>
      </c>
      <c r="J578" s="117">
        <f>G578</f>
        <v>1</v>
      </c>
      <c r="K578" s="118">
        <f>J578*I578</f>
        <v>60.23</v>
      </c>
      <c r="L578" s="119">
        <f>K578-H578</f>
        <v>4.4799999999999969</v>
      </c>
      <c r="M578" s="120">
        <f>IF(ISERROR(L578/H578), "", L578/H578)</f>
        <v>8.0358744394618778E-2</v>
      </c>
    </row>
    <row r="579" spans="1:15" x14ac:dyDescent="0.2">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15" hidden="1" customHeight="1" x14ac:dyDescent="0.2">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15" hidden="1" customHeight="1" x14ac:dyDescent="0.2">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
      <c r="A582" s="103" t="str">
        <f t="shared" si="60"/>
        <v>Residential (Low)</v>
      </c>
      <c r="D582" s="114" t="s">
        <v>53</v>
      </c>
      <c r="E582" s="25"/>
      <c r="F582" s="26">
        <f t="shared" si="61"/>
        <v>2.0090912328787764</v>
      </c>
      <c r="G582" s="115">
        <v>1</v>
      </c>
      <c r="H582" s="116">
        <f>G582*F582</f>
        <v>2.0090912328787764</v>
      </c>
      <c r="I582" s="29">
        <f t="shared" si="62"/>
        <v>2.0090912328787764</v>
      </c>
      <c r="J582" s="117">
        <f>G582</f>
        <v>1</v>
      </c>
      <c r="K582" s="118">
        <f>J582*I582</f>
        <v>2.0090912328787764</v>
      </c>
      <c r="L582" s="119">
        <f t="shared" si="63"/>
        <v>0</v>
      </c>
      <c r="M582" s="120">
        <f>IF(ISERROR(L582/H582), "", L582/H582)</f>
        <v>0</v>
      </c>
    </row>
    <row r="583" spans="1:15" x14ac:dyDescent="0.2">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ht="25.5" x14ac:dyDescent="0.2">
      <c r="A584" s="103" t="str">
        <f t="shared" si="60"/>
        <v>Residential (Low)</v>
      </c>
      <c r="B584" s="103" t="s">
        <v>55</v>
      </c>
      <c r="C584" s="24">
        <f>B25</f>
        <v>10</v>
      </c>
      <c r="D584" s="46" t="s">
        <v>56</v>
      </c>
      <c r="E584" s="47"/>
      <c r="F584" s="48"/>
      <c r="G584" s="49"/>
      <c r="H584" s="50">
        <f>SUM(H578:H583)</f>
        <v>57.759091232878774</v>
      </c>
      <c r="I584" s="51"/>
      <c r="J584" s="52"/>
      <c r="K584" s="50">
        <f>SUM(K578:K583)</f>
        <v>62.239091232878771</v>
      </c>
      <c r="L584" s="41">
        <f t="shared" si="63"/>
        <v>4.4799999999999969</v>
      </c>
      <c r="M584" s="42">
        <f>IF((H584)=0,"",(L584/H584))</f>
        <v>7.7563547216092668E-2</v>
      </c>
    </row>
    <row r="585" spans="1:15" x14ac:dyDescent="0.2">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5.5" x14ac:dyDescent="0.2">
      <c r="A586" s="103" t="str">
        <f t="shared" si="60"/>
        <v>Residential (Low)</v>
      </c>
      <c r="D586" s="123" t="s">
        <v>58</v>
      </c>
      <c r="E586" s="25"/>
      <c r="F586" s="36">
        <f t="shared" si="61"/>
        <v>0</v>
      </c>
      <c r="G586" s="55">
        <f>IF($E571&gt;0, $E571, $E570)</f>
        <v>325</v>
      </c>
      <c r="H586" s="116">
        <f t="shared" si="64"/>
        <v>0</v>
      </c>
      <c r="I586" s="35">
        <f t="shared" si="62"/>
        <v>0</v>
      </c>
      <c r="J586" s="56">
        <f>IF($E571&gt;0, $E571, $E570)</f>
        <v>325</v>
      </c>
      <c r="K586" s="118">
        <f t="shared" si="65"/>
        <v>0</v>
      </c>
      <c r="L586" s="119">
        <f t="shared" si="63"/>
        <v>0</v>
      </c>
      <c r="M586" s="120" t="str">
        <f t="shared" si="66"/>
        <v/>
      </c>
    </row>
    <row r="587" spans="1:15" x14ac:dyDescent="0.2">
      <c r="A587" s="103" t="str">
        <f t="shared" si="60"/>
        <v>Residential (Low)</v>
      </c>
      <c r="D587" s="123" t="s">
        <v>59</v>
      </c>
      <c r="E587" s="25"/>
      <c r="F587" s="36">
        <f t="shared" si="61"/>
        <v>0</v>
      </c>
      <c r="G587" s="55">
        <f>IF($E571&gt;0, $E571, $E570)</f>
        <v>325</v>
      </c>
      <c r="H587" s="116">
        <f t="shared" si="64"/>
        <v>0</v>
      </c>
      <c r="I587" s="35">
        <f t="shared" si="62"/>
        <v>0</v>
      </c>
      <c r="J587" s="56">
        <f>IF($E571&gt;0, $E571, $E570)</f>
        <v>325</v>
      </c>
      <c r="K587" s="118">
        <f t="shared" si="65"/>
        <v>0</v>
      </c>
      <c r="L587" s="119">
        <f t="shared" si="63"/>
        <v>0</v>
      </c>
      <c r="M587" s="120" t="str">
        <f t="shared" si="66"/>
        <v/>
      </c>
    </row>
    <row r="588" spans="1:15" x14ac:dyDescent="0.2">
      <c r="A588" s="103" t="str">
        <f t="shared" si="60"/>
        <v>Residential (Low)</v>
      </c>
      <c r="D588" s="123" t="s">
        <v>60</v>
      </c>
      <c r="E588" s="25"/>
      <c r="F588" s="34">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
      <c r="A589" s="103" t="str">
        <f t="shared" si="60"/>
        <v>Residential (Low)</v>
      </c>
      <c r="D589" s="114" t="s">
        <v>61</v>
      </c>
      <c r="E589" s="25"/>
      <c r="F589" s="36">
        <f t="shared" si="61"/>
        <v>1.6739183936243331E-3</v>
      </c>
      <c r="G589" s="55">
        <f>IF($E571&gt;0, $E571, $E570)</f>
        <v>325</v>
      </c>
      <c r="H589" s="116">
        <f t="shared" si="64"/>
        <v>0.54402347792790828</v>
      </c>
      <c r="I589" s="35">
        <f t="shared" si="62"/>
        <v>1.7504409626728226E-3</v>
      </c>
      <c r="J589" s="56">
        <f>IF($E571&gt;0, $E571, $E570)</f>
        <v>325</v>
      </c>
      <c r="K589" s="118">
        <f t="shared" si="65"/>
        <v>0.56889331286866729</v>
      </c>
      <c r="L589" s="119">
        <f t="shared" si="63"/>
        <v>2.4869834940759006E-2</v>
      </c>
      <c r="M589" s="120">
        <f t="shared" si="66"/>
        <v>4.5714635396773541E-2</v>
      </c>
      <c r="O589" s="160"/>
    </row>
    <row r="590" spans="1:15" ht="25.5" x14ac:dyDescent="0.2">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
      <c r="A591" s="103" t="str">
        <f t="shared" si="60"/>
        <v>Residential (Low)</v>
      </c>
      <c r="D591" s="114" t="s">
        <v>63</v>
      </c>
      <c r="E591" s="25"/>
      <c r="F591" s="36">
        <f t="shared" si="61"/>
        <v>0.11976777650932291</v>
      </c>
      <c r="G591" s="115">
        <v>1</v>
      </c>
      <c r="H591" s="116">
        <f t="shared" si="64"/>
        <v>0.11976777650932291</v>
      </c>
      <c r="I591" s="29">
        <f t="shared" si="62"/>
        <v>0.11976777650932291</v>
      </c>
      <c r="J591" s="121">
        <v>1</v>
      </c>
      <c r="K591" s="118">
        <f t="shared" si="65"/>
        <v>0.11976777650932291</v>
      </c>
      <c r="L591" s="119">
        <f t="shared" si="63"/>
        <v>0</v>
      </c>
      <c r="M591" s="120">
        <f t="shared" si="66"/>
        <v>0</v>
      </c>
    </row>
    <row r="592" spans="1:15" x14ac:dyDescent="0.2">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5.5" x14ac:dyDescent="0.2">
      <c r="A593" s="103" t="str">
        <f t="shared" si="60"/>
        <v>Residential (Low)</v>
      </c>
      <c r="B593" s="103" t="s">
        <v>65</v>
      </c>
      <c r="C593" s="24">
        <f>B25</f>
        <v>10</v>
      </c>
      <c r="D593" s="46" t="s">
        <v>66</v>
      </c>
      <c r="E593" s="47"/>
      <c r="F593" s="48"/>
      <c r="G593" s="49"/>
      <c r="H593" s="50">
        <f>SUM(H584:H592)</f>
        <v>60.562808487316005</v>
      </c>
      <c r="I593" s="51"/>
      <c r="J593" s="52"/>
      <c r="K593" s="50">
        <f>SUM(K584:K592)</f>
        <v>65.067678322256768</v>
      </c>
      <c r="L593" s="41">
        <f t="shared" si="63"/>
        <v>4.504869834940763</v>
      </c>
      <c r="M593" s="42">
        <f>IF((H593)=0,"",(L593/H593))</f>
        <v>7.4383436756970109E-2</v>
      </c>
    </row>
    <row r="594" spans="1:15" x14ac:dyDescent="0.2">
      <c r="A594" s="103" t="str">
        <f t="shared" si="60"/>
        <v>Residential (Low)</v>
      </c>
      <c r="D594" s="126" t="s">
        <v>67</v>
      </c>
      <c r="E594" s="25"/>
      <c r="F594" s="36">
        <f t="shared" si="61"/>
        <v>1.46E-2</v>
      </c>
      <c r="G594" s="43">
        <f>IF($E571&gt;0, $E571, $E570*$E572)</f>
        <v>338.48750000000001</v>
      </c>
      <c r="H594" s="116">
        <f>G594*F594</f>
        <v>4.9419175000000006</v>
      </c>
      <c r="I594" s="35">
        <f t="shared" si="62"/>
        <v>1.54E-2</v>
      </c>
      <c r="J594" s="44">
        <f>IF($E571&gt;0, $E571, $E570*$E573)</f>
        <v>338.48750000000001</v>
      </c>
      <c r="K594" s="118">
        <f>J594*I594</f>
        <v>5.2127075000000005</v>
      </c>
      <c r="L594" s="119">
        <f t="shared" si="63"/>
        <v>0.27078999999999986</v>
      </c>
      <c r="M594" s="120">
        <f>IF(ISERROR(L594/H594), "", L594/H594)</f>
        <v>5.4794520547945168E-2</v>
      </c>
      <c r="N594" s="127" t="str">
        <f>IF(ISERROR(ABS(M594)), "", IF(ABS(M594)&gt;=4%, "In the manager's summary, discuss the reasoning for the change in RTSR rates", ""))</f>
        <v>In the manager's summary, discuss the reasoning for the change in RTSR rates</v>
      </c>
      <c r="O594" s="160"/>
    </row>
    <row r="595" spans="1:15" ht="25.5" x14ac:dyDescent="0.2">
      <c r="A595" s="103" t="str">
        <f t="shared" si="60"/>
        <v>Residential (Low)</v>
      </c>
      <c r="D595" s="128" t="s">
        <v>68</v>
      </c>
      <c r="E595" s="25"/>
      <c r="F595" s="36">
        <f t="shared" si="61"/>
        <v>1.0500000000000001E-2</v>
      </c>
      <c r="G595" s="43">
        <f>IF($E571&gt;0, $E571, $E570*$E572)</f>
        <v>338.48750000000001</v>
      </c>
      <c r="H595" s="116">
        <f>G595*F595</f>
        <v>3.5541187500000002</v>
      </c>
      <c r="I595" s="35">
        <f t="shared" si="62"/>
        <v>1.11E-2</v>
      </c>
      <c r="J595" s="44">
        <f>IF($E571&gt;0, $E571, $E570*$E573)</f>
        <v>338.48750000000001</v>
      </c>
      <c r="K595" s="118">
        <f>J595*I595</f>
        <v>3.7572112500000001</v>
      </c>
      <c r="L595" s="119">
        <f t="shared" si="63"/>
        <v>0.2030924999999999</v>
      </c>
      <c r="M595" s="120">
        <f>IF(ISERROR(L595/H595), "", L595/H595)</f>
        <v>5.7142857142857113E-2</v>
      </c>
      <c r="N595" s="127" t="str">
        <f>IF(ISERROR(ABS(M595)), "", IF(ABS(M595)&gt;=4%, "In the manager's summary, discuss the reasoning for the change in RTSR rates", ""))</f>
        <v>In the manager's summary, discuss the reasoning for the change in RTSR rates</v>
      </c>
      <c r="O595" s="160"/>
    </row>
    <row r="596" spans="1:15" ht="25.5" x14ac:dyDescent="0.2">
      <c r="A596" s="103" t="str">
        <f t="shared" si="60"/>
        <v>Residential (Low)</v>
      </c>
      <c r="B596" s="103" t="s">
        <v>69</v>
      </c>
      <c r="C596" s="24">
        <f>B25</f>
        <v>10</v>
      </c>
      <c r="D596" s="46" t="s">
        <v>70</v>
      </c>
      <c r="E596" s="47"/>
      <c r="F596" s="48"/>
      <c r="G596" s="49"/>
      <c r="H596" s="50">
        <f>SUM(H593:H595)</f>
        <v>69.058844737316008</v>
      </c>
      <c r="I596" s="51"/>
      <c r="J596" s="52"/>
      <c r="K596" s="50">
        <f>SUM(K593:K595)</f>
        <v>74.037597072256759</v>
      </c>
      <c r="L596" s="41">
        <f t="shared" si="63"/>
        <v>4.9787523349407508</v>
      </c>
      <c r="M596" s="42">
        <f>IF((H596)=0,"",(L596/H596))</f>
        <v>7.2094347275555817E-2</v>
      </c>
    </row>
    <row r="597" spans="1:15" ht="25.5" x14ac:dyDescent="0.2">
      <c r="A597" s="103" t="str">
        <f t="shared" si="60"/>
        <v>Residential (Low)</v>
      </c>
      <c r="D597" s="129" t="s">
        <v>71</v>
      </c>
      <c r="E597" s="25"/>
      <c r="F597" s="34">
        <f t="shared" si="61"/>
        <v>4.7000000000000002E-3</v>
      </c>
      <c r="G597" s="43">
        <f>E570*E572</f>
        <v>338.48750000000001</v>
      </c>
      <c r="H597" s="53">
        <f>G597*F597</f>
        <v>1.5908912500000001</v>
      </c>
      <c r="I597" s="35">
        <f t="shared" si="62"/>
        <v>4.7000000000000002E-3</v>
      </c>
      <c r="J597" s="44">
        <f>E570*E573</f>
        <v>338.48750000000001</v>
      </c>
      <c r="K597" s="31">
        <f>J597*I597</f>
        <v>1.5908912500000001</v>
      </c>
      <c r="L597" s="119">
        <f t="shared" si="63"/>
        <v>0</v>
      </c>
      <c r="M597" s="120">
        <f>IF(ISERROR(L597/H597), "", L597/H597)</f>
        <v>0</v>
      </c>
    </row>
    <row r="598" spans="1:15" ht="25.5" x14ac:dyDescent="0.2">
      <c r="A598" s="103" t="str">
        <f t="shared" si="60"/>
        <v>Residential (Low)</v>
      </c>
      <c r="D598" s="129" t="s">
        <v>72</v>
      </c>
      <c r="E598" s="25"/>
      <c r="F598" s="34">
        <f t="shared" si="61"/>
        <v>5.9999999999999995E-4</v>
      </c>
      <c r="G598" s="43">
        <f>E570*E572</f>
        <v>338.48750000000001</v>
      </c>
      <c r="H598" s="53">
        <f>G598*F598</f>
        <v>0.20309249999999998</v>
      </c>
      <c r="I598" s="35">
        <f t="shared" si="62"/>
        <v>5.9999999999999995E-4</v>
      </c>
      <c r="J598" s="44">
        <f>E570*E573</f>
        <v>338.48750000000001</v>
      </c>
      <c r="K598" s="31">
        <f>J598*I598</f>
        <v>0.20309249999999998</v>
      </c>
      <c r="L598" s="119">
        <f t="shared" si="63"/>
        <v>0</v>
      </c>
      <c r="M598" s="120">
        <f>IF(ISERROR(L598/H598), "", L598/H598)</f>
        <v>0</v>
      </c>
    </row>
    <row r="599" spans="1:15" x14ac:dyDescent="0.2">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5" hidden="1" customHeight="1" x14ac:dyDescent="0.2">
      <c r="A600" s="103" t="str">
        <f t="shared" si="60"/>
        <v>Residential (Low)</v>
      </c>
      <c r="D600" s="129" t="s">
        <v>74</v>
      </c>
      <c r="E600" s="25"/>
      <c r="F600" s="34">
        <f t="shared" si="61"/>
        <v>0</v>
      </c>
      <c r="G600" s="55"/>
      <c r="H600" s="130"/>
      <c r="I600" s="35">
        <f t="shared" si="62"/>
        <v>0</v>
      </c>
      <c r="J600" s="56"/>
      <c r="K600" s="118"/>
      <c r="L600" s="119"/>
      <c r="M600" s="120"/>
    </row>
    <row r="601" spans="1:15" x14ac:dyDescent="0.2">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5" thickBot="1" x14ac:dyDescent="0.25">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15" hidden="1" customHeight="1" x14ac:dyDescent="0.2">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9" hidden="1" customHeight="1" thickBot="1" x14ac:dyDescent="0.25">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5" thickBot="1" x14ac:dyDescent="0.25">
      <c r="A606" s="103" t="str">
        <f t="shared" si="60"/>
        <v>Residential (Low)</v>
      </c>
      <c r="D606" s="58"/>
      <c r="E606" s="59"/>
      <c r="F606" s="60"/>
      <c r="G606" s="61"/>
      <c r="H606" s="62"/>
      <c r="I606" s="60"/>
      <c r="J606" s="63"/>
      <c r="K606" s="62"/>
      <c r="L606" s="64"/>
      <c r="M606" s="65"/>
    </row>
    <row r="607" spans="1:15" x14ac:dyDescent="0.2">
      <c r="A607" s="103" t="str">
        <f t="shared" si="60"/>
        <v>Residential (Low)</v>
      </c>
      <c r="B607" s="103" t="s">
        <v>12</v>
      </c>
      <c r="D607" s="135" t="s">
        <v>81</v>
      </c>
      <c r="E607" s="25"/>
      <c r="F607" s="136"/>
      <c r="G607" s="137"/>
      <c r="H607" s="138">
        <f>SUM(H597:H603,H596)</f>
        <v>112.54682848731601</v>
      </c>
      <c r="I607" s="139"/>
      <c r="J607" s="139"/>
      <c r="K607" s="138">
        <f>SUM(K597:K603,K596)</f>
        <v>117.52558082225676</v>
      </c>
      <c r="L607" s="140">
        <f>K607-H607</f>
        <v>4.9787523349407508</v>
      </c>
      <c r="M607" s="141">
        <f>IF((H607)=0,"",(L607/H607))</f>
        <v>4.4237162449245332E-2</v>
      </c>
    </row>
    <row r="608" spans="1:15" x14ac:dyDescent="0.2">
      <c r="A608" s="103" t="str">
        <f t="shared" si="60"/>
        <v>Residential (Low)</v>
      </c>
      <c r="B608" s="103" t="s">
        <v>12</v>
      </c>
      <c r="D608" s="142" t="s">
        <v>82</v>
      </c>
      <c r="E608" s="25"/>
      <c r="F608" s="136">
        <v>0.13</v>
      </c>
      <c r="G608" s="143"/>
      <c r="H608" s="144">
        <f>H607*F608</f>
        <v>14.631087703351081</v>
      </c>
      <c r="I608" s="145">
        <v>0.13</v>
      </c>
      <c r="J608" s="115"/>
      <c r="K608" s="144">
        <f>K607*I608</f>
        <v>15.278325506893379</v>
      </c>
      <c r="L608" s="119">
        <f>K608-H608</f>
        <v>0.6472378035422981</v>
      </c>
      <c r="M608" s="146">
        <f>IF((H608)=0,"",(L608/H608))</f>
        <v>4.4237162449245367E-2</v>
      </c>
    </row>
    <row r="609" spans="1:14" ht="15" x14ac:dyDescent="0.25">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-26.448504694519261</v>
      </c>
      <c r="I609" s="148">
        <f>OER</f>
        <v>0.23499999999999999</v>
      </c>
      <c r="J609" s="115"/>
      <c r="K609" s="144">
        <f>IF(OR(ISNUMBER(SEARCH("[DGEN]", E568))=TRUE, ISNUMBER(SEARCH("STREET LIGHT", E568))=TRUE), 0, IF(AND(E570=0, E571=0),0, IF(AND(E571=0, E570*12&gt;250000), 0, IF(AND(E570=0, E571&gt;=50), 0, IF(E570*12&lt;=250000, I609*K607*-1, IF(E571&lt;50, I609*K607*-1, 0))))))</f>
        <v>-27.618511493230336</v>
      </c>
      <c r="L609" s="119">
        <f>K609-H609</f>
        <v>-1.1700067987110749</v>
      </c>
      <c r="M609" s="146"/>
    </row>
    <row r="610" spans="1:14" ht="13.5" thickBot="1" x14ac:dyDescent="0.25">
      <c r="A610" s="103" t="str">
        <f t="shared" si="60"/>
        <v>Residential (Low)</v>
      </c>
      <c r="B610" s="103" t="s">
        <v>84</v>
      </c>
      <c r="C610" s="24">
        <f>B25</f>
        <v>10</v>
      </c>
      <c r="D610" s="226" t="s">
        <v>85</v>
      </c>
      <c r="E610" s="226"/>
      <c r="F610" s="77"/>
      <c r="G610" s="78"/>
      <c r="H610" s="79">
        <f>H607+H608+H609</f>
        <v>100.72941149614783</v>
      </c>
      <c r="I610" s="80"/>
      <c r="J610" s="80"/>
      <c r="K610" s="81">
        <f>K607+K608+K609</f>
        <v>105.18539483591979</v>
      </c>
      <c r="L610" s="82">
        <f>K610-H610</f>
        <v>4.4559833397719615</v>
      </c>
      <c r="M610" s="83">
        <f>IF((H610)=0,"",(L610/H610))</f>
        <v>4.4237162449245228E-2</v>
      </c>
    </row>
    <row r="611" spans="1:14" ht="13.5" thickBot="1" x14ac:dyDescent="0.25">
      <c r="A611" s="103" t="str">
        <f t="shared" si="60"/>
        <v>Residential (Low)</v>
      </c>
      <c r="B611" s="103" t="s">
        <v>12</v>
      </c>
      <c r="D611" s="58"/>
      <c r="E611" s="59"/>
      <c r="F611" s="60"/>
      <c r="G611" s="61"/>
      <c r="H611" s="62"/>
      <c r="I611" s="60"/>
      <c r="J611" s="63"/>
      <c r="K611" s="62"/>
      <c r="L611" s="64"/>
      <c r="M611" s="65"/>
    </row>
    <row r="614" spans="1:14" x14ac:dyDescent="0.2">
      <c r="C614" s="103"/>
      <c r="D614" s="104" t="s">
        <v>34</v>
      </c>
      <c r="E614" s="229" t="str">
        <f>D26</f>
        <v>Residential (High)</v>
      </c>
      <c r="F614" s="229"/>
      <c r="G614" s="229"/>
      <c r="H614" s="229"/>
      <c r="I614" s="229"/>
      <c r="J614" s="229"/>
      <c r="K614" s="103" t="str">
        <f>IF(N566="DEMAND - INTERVAL","RTSR - INTERVAL METERED","")</f>
        <v/>
      </c>
    </row>
    <row r="615" spans="1:14" x14ac:dyDescent="0.2">
      <c r="C615" s="103"/>
      <c r="D615" s="104" t="s">
        <v>35</v>
      </c>
      <c r="E615" s="230" t="str">
        <f>H26</f>
        <v>RPP</v>
      </c>
      <c r="F615" s="230"/>
      <c r="G615" s="230"/>
      <c r="H615" s="20"/>
      <c r="I615" s="20"/>
    </row>
    <row r="616" spans="1:14" ht="15.75" x14ac:dyDescent="0.2">
      <c r="C616" s="103"/>
      <c r="D616" s="104" t="s">
        <v>36</v>
      </c>
      <c r="E616" s="21">
        <f>K26</f>
        <v>1500</v>
      </c>
      <c r="F616" s="105" t="s">
        <v>11</v>
      </c>
      <c r="J616" s="22"/>
      <c r="K616" s="22"/>
      <c r="L616" s="22"/>
      <c r="M616" s="22"/>
      <c r="N616" s="22"/>
    </row>
    <row r="617" spans="1:14" ht="15.75" x14ac:dyDescent="0.25">
      <c r="C617" s="103"/>
      <c r="D617" s="104" t="s">
        <v>37</v>
      </c>
      <c r="E617" s="21">
        <f>L26</f>
        <v>0</v>
      </c>
      <c r="F617" s="106" t="s">
        <v>16</v>
      </c>
      <c r="G617" s="107"/>
      <c r="H617" s="108"/>
      <c r="I617" s="108"/>
      <c r="J617" s="108"/>
    </row>
    <row r="618" spans="1:14" x14ac:dyDescent="0.2">
      <c r="C618" s="103"/>
      <c r="D618" s="104" t="s">
        <v>38</v>
      </c>
      <c r="E618" s="23">
        <f>I26</f>
        <v>1.0415000000000001</v>
      </c>
    </row>
    <row r="619" spans="1:14" x14ac:dyDescent="0.2">
      <c r="C619" s="103"/>
      <c r="D619" s="104" t="s">
        <v>39</v>
      </c>
      <c r="E619" s="23">
        <f>J26</f>
        <v>1.0415000000000001</v>
      </c>
    </row>
    <row r="620" spans="1:14" x14ac:dyDescent="0.2">
      <c r="C620" s="103"/>
    </row>
    <row r="621" spans="1:14" x14ac:dyDescent="0.2">
      <c r="C621" s="103"/>
      <c r="E621" s="105"/>
      <c r="F621" s="231" t="s">
        <v>40</v>
      </c>
      <c r="G621" s="232"/>
      <c r="H621" s="233"/>
      <c r="I621" s="231" t="s">
        <v>41</v>
      </c>
      <c r="J621" s="232"/>
      <c r="K621" s="233"/>
      <c r="L621" s="231" t="s">
        <v>42</v>
      </c>
      <c r="M621" s="233"/>
    </row>
    <row r="622" spans="1:14" x14ac:dyDescent="0.2">
      <c r="C622" s="103"/>
      <c r="E622" s="220"/>
      <c r="F622" s="109" t="s">
        <v>43</v>
      </c>
      <c r="G622" s="109" t="s">
        <v>44</v>
      </c>
      <c r="H622" s="110" t="s">
        <v>45</v>
      </c>
      <c r="I622" s="109" t="s">
        <v>43</v>
      </c>
      <c r="J622" s="111" t="s">
        <v>44</v>
      </c>
      <c r="K622" s="110" t="s">
        <v>45</v>
      </c>
      <c r="L622" s="222" t="s">
        <v>46</v>
      </c>
      <c r="M622" s="224" t="s">
        <v>47</v>
      </c>
    </row>
    <row r="623" spans="1:14" x14ac:dyDescent="0.2">
      <c r="C623" s="103"/>
      <c r="E623" s="221"/>
      <c r="F623" s="112" t="s">
        <v>48</v>
      </c>
      <c r="G623" s="112"/>
      <c r="H623" s="113" t="s">
        <v>48</v>
      </c>
      <c r="I623" s="112" t="s">
        <v>48</v>
      </c>
      <c r="J623" s="113"/>
      <c r="K623" s="113" t="s">
        <v>48</v>
      </c>
      <c r="L623" s="223"/>
      <c r="M623" s="225"/>
    </row>
    <row r="624" spans="1:14" x14ac:dyDescent="0.2">
      <c r="A624" s="103" t="str">
        <f>$E614</f>
        <v>Residential (High)</v>
      </c>
      <c r="D624" s="114" t="s">
        <v>49</v>
      </c>
      <c r="E624" s="25"/>
      <c r="F624" s="26">
        <f>F74</f>
        <v>55.75</v>
      </c>
      <c r="G624" s="115">
        <v>1</v>
      </c>
      <c r="H624" s="116">
        <f>G624*F624</f>
        <v>55.75</v>
      </c>
      <c r="I624" s="29">
        <f>I74</f>
        <v>60.23</v>
      </c>
      <c r="J624" s="117">
        <f>G624</f>
        <v>1</v>
      </c>
      <c r="K624" s="118">
        <f>J624*I624</f>
        <v>60.23</v>
      </c>
      <c r="L624" s="119">
        <f>K624-H624</f>
        <v>4.4799999999999969</v>
      </c>
      <c r="M624" s="120">
        <f>IF(ISERROR(L624/H624), "", L624/H624)</f>
        <v>8.0358744394618778E-2</v>
      </c>
    </row>
    <row r="625" spans="1:15" x14ac:dyDescent="0.2">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9" hidden="1" customHeight="1" x14ac:dyDescent="0.2">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15" hidden="1" customHeight="1" x14ac:dyDescent="0.2">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
      <c r="A628" s="103" t="str">
        <f t="shared" si="67"/>
        <v>Residential (High)</v>
      </c>
      <c r="D628" s="114" t="s">
        <v>53</v>
      </c>
      <c r="E628" s="25"/>
      <c r="F628" s="26">
        <f t="shared" si="68"/>
        <v>2.0090912328787764</v>
      </c>
      <c r="G628" s="115">
        <v>1</v>
      </c>
      <c r="H628" s="116">
        <f>G628*F628</f>
        <v>2.0090912328787764</v>
      </c>
      <c r="I628" s="29">
        <f t="shared" si="69"/>
        <v>2.0090912328787764</v>
      </c>
      <c r="J628" s="117">
        <f>G628</f>
        <v>1</v>
      </c>
      <c r="K628" s="118">
        <f>J628*I628</f>
        <v>2.0090912328787764</v>
      </c>
      <c r="L628" s="119">
        <f t="shared" si="70"/>
        <v>0</v>
      </c>
      <c r="M628" s="120">
        <f>IF(ISERROR(L628/H628), "", L628/H628)</f>
        <v>0</v>
      </c>
    </row>
    <row r="629" spans="1:15" x14ac:dyDescent="0.2">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ht="25.5" x14ac:dyDescent="0.2">
      <c r="A630" s="103" t="str">
        <f t="shared" si="67"/>
        <v>Residential (High)</v>
      </c>
      <c r="B630" s="103" t="s">
        <v>55</v>
      </c>
      <c r="C630" s="24">
        <f>B26</f>
        <v>11</v>
      </c>
      <c r="D630" s="46" t="s">
        <v>56</v>
      </c>
      <c r="E630" s="47"/>
      <c r="F630" s="48"/>
      <c r="G630" s="49"/>
      <c r="H630" s="50">
        <f>SUM(H624:H629)</f>
        <v>57.759091232878774</v>
      </c>
      <c r="I630" s="51"/>
      <c r="J630" s="52"/>
      <c r="K630" s="50">
        <f>SUM(K624:K629)</f>
        <v>62.239091232878771</v>
      </c>
      <c r="L630" s="41">
        <f t="shared" si="70"/>
        <v>4.4799999999999969</v>
      </c>
      <c r="M630" s="42">
        <f>IF((H630)=0,"",(L630/H630))</f>
        <v>7.7563547216092668E-2</v>
      </c>
    </row>
    <row r="631" spans="1:15" x14ac:dyDescent="0.2">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5.5" x14ac:dyDescent="0.2">
      <c r="A632" s="103" t="str">
        <f t="shared" si="67"/>
        <v>Residential (High)</v>
      </c>
      <c r="D632" s="123" t="s">
        <v>58</v>
      </c>
      <c r="E632" s="25"/>
      <c r="F632" s="36">
        <f t="shared" si="68"/>
        <v>0</v>
      </c>
      <c r="G632" s="55">
        <f>IF($E617&gt;0, $E617, $E616)</f>
        <v>1500</v>
      </c>
      <c r="H632" s="116">
        <f t="shared" si="71"/>
        <v>0</v>
      </c>
      <c r="I632" s="35">
        <f t="shared" si="69"/>
        <v>0</v>
      </c>
      <c r="J632" s="56">
        <f>IF($E617&gt;0, $E617, $E616)</f>
        <v>1500</v>
      </c>
      <c r="K632" s="118">
        <f t="shared" si="72"/>
        <v>0</v>
      </c>
      <c r="L632" s="119">
        <f t="shared" si="70"/>
        <v>0</v>
      </c>
      <c r="M632" s="120" t="str">
        <f t="shared" si="73"/>
        <v/>
      </c>
    </row>
    <row r="633" spans="1:15" x14ac:dyDescent="0.2">
      <c r="A633" s="103" t="str">
        <f t="shared" si="67"/>
        <v>Residential (High)</v>
      </c>
      <c r="D633" s="123" t="s">
        <v>59</v>
      </c>
      <c r="E633" s="25"/>
      <c r="F633" s="36">
        <f t="shared" si="68"/>
        <v>0</v>
      </c>
      <c r="G633" s="55">
        <f>IF($E617&gt;0, $E617, $E616)</f>
        <v>1500</v>
      </c>
      <c r="H633" s="116">
        <f t="shared" si="71"/>
        <v>0</v>
      </c>
      <c r="I633" s="35">
        <f t="shared" si="69"/>
        <v>0</v>
      </c>
      <c r="J633" s="56">
        <f>IF($E617&gt;0, $E617, $E616)</f>
        <v>1500</v>
      </c>
      <c r="K633" s="118">
        <f t="shared" si="72"/>
        <v>0</v>
      </c>
      <c r="L633" s="119">
        <f t="shared" si="70"/>
        <v>0</v>
      </c>
      <c r="M633" s="120" t="str">
        <f t="shared" si="73"/>
        <v/>
      </c>
    </row>
    <row r="634" spans="1:15" x14ac:dyDescent="0.2">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
      <c r="A635" s="103" t="str">
        <f t="shared" si="67"/>
        <v>Residential (High)</v>
      </c>
      <c r="D635" s="114" t="s">
        <v>61</v>
      </c>
      <c r="E635" s="25"/>
      <c r="F635" s="36">
        <f t="shared" si="68"/>
        <v>1.6739183936243331E-3</v>
      </c>
      <c r="G635" s="55">
        <f>IF($E617&gt;0, $E617, $E616)</f>
        <v>1500</v>
      </c>
      <c r="H635" s="116">
        <f t="shared" si="71"/>
        <v>2.5108775904364999</v>
      </c>
      <c r="I635" s="35">
        <f t="shared" si="69"/>
        <v>1.7504409626728226E-3</v>
      </c>
      <c r="J635" s="56">
        <f>IF($E617&gt;0, $E617, $E616)</f>
        <v>1500</v>
      </c>
      <c r="K635" s="118">
        <f t="shared" si="72"/>
        <v>2.6256614440092338</v>
      </c>
      <c r="L635" s="119">
        <f t="shared" si="70"/>
        <v>0.11478385357273391</v>
      </c>
      <c r="M635" s="120">
        <f t="shared" si="73"/>
        <v>4.5714635396773555E-2</v>
      </c>
      <c r="O635" s="160"/>
    </row>
    <row r="636" spans="1:15" ht="25.5" x14ac:dyDescent="0.2">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
      <c r="A637" s="103" t="str">
        <f t="shared" si="67"/>
        <v>Residential (High)</v>
      </c>
      <c r="D637" s="114" t="s">
        <v>63</v>
      </c>
      <c r="E637" s="25"/>
      <c r="F637" s="36">
        <f t="shared" si="68"/>
        <v>0.11976777650932291</v>
      </c>
      <c r="G637" s="115">
        <v>1</v>
      </c>
      <c r="H637" s="116">
        <f t="shared" si="71"/>
        <v>0.11976777650932291</v>
      </c>
      <c r="I637" s="29">
        <f t="shared" si="69"/>
        <v>0.11976777650932291</v>
      </c>
      <c r="J637" s="121">
        <v>1</v>
      </c>
      <c r="K637" s="118">
        <f t="shared" si="72"/>
        <v>0.11976777650932291</v>
      </c>
      <c r="L637" s="119">
        <f t="shared" si="70"/>
        <v>0</v>
      </c>
      <c r="M637" s="120">
        <f t="shared" si="73"/>
        <v>0</v>
      </c>
    </row>
    <row r="638" spans="1:15" x14ac:dyDescent="0.2">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5.5" x14ac:dyDescent="0.2">
      <c r="A639" s="103" t="str">
        <f t="shared" si="67"/>
        <v>Residential (High)</v>
      </c>
      <c r="B639" s="103" t="s">
        <v>65</v>
      </c>
      <c r="C639" s="24">
        <f>B26</f>
        <v>11</v>
      </c>
      <c r="D639" s="46" t="s">
        <v>66</v>
      </c>
      <c r="E639" s="47"/>
      <c r="F639" s="48"/>
      <c r="G639" s="49"/>
      <c r="H639" s="50">
        <f>SUM(H630:H638)</f>
        <v>68.747856599824615</v>
      </c>
      <c r="I639" s="51"/>
      <c r="J639" s="52"/>
      <c r="K639" s="50">
        <f>SUM(K630:K638)</f>
        <v>73.342640453397365</v>
      </c>
      <c r="L639" s="41">
        <f t="shared" si="70"/>
        <v>4.5947838535727499</v>
      </c>
      <c r="M639" s="42">
        <f>IF((H639)=0,"",(L639/H639))</f>
        <v>6.6835303394527534E-2</v>
      </c>
    </row>
    <row r="640" spans="1:15" x14ac:dyDescent="0.2">
      <c r="A640" s="103" t="str">
        <f t="shared" si="67"/>
        <v>Residential (High)</v>
      </c>
      <c r="D640" s="126" t="s">
        <v>67</v>
      </c>
      <c r="E640" s="25"/>
      <c r="F640" s="36">
        <f t="shared" si="68"/>
        <v>1.46E-2</v>
      </c>
      <c r="G640" s="43">
        <f>IF($E617&gt;0, $E617, $E616*$E618)</f>
        <v>1562.2500000000002</v>
      </c>
      <c r="H640" s="116">
        <f>G640*F640</f>
        <v>22.808850000000003</v>
      </c>
      <c r="I640" s="35">
        <f t="shared" si="69"/>
        <v>1.54E-2</v>
      </c>
      <c r="J640" s="44">
        <f>IF($E617&gt;0, $E617, $E616*$E619)</f>
        <v>1562.2500000000002</v>
      </c>
      <c r="K640" s="118">
        <f>J640*I640</f>
        <v>24.058650000000004</v>
      </c>
      <c r="L640" s="119">
        <f t="shared" si="70"/>
        <v>1.2498000000000005</v>
      </c>
      <c r="M640" s="120">
        <f>IF(ISERROR(L640/H640), "", L640/H640)</f>
        <v>5.4794520547945216E-2</v>
      </c>
      <c r="N640" s="127" t="str">
        <f>IF(ISERROR(ABS(M640)), "", IF(ABS(M640)&gt;=4%, "In the manager's summary, discuss the reasoning for the change in RTSR rates", ""))</f>
        <v>In the manager's summary, discuss the reasoning for the change in RTSR rates</v>
      </c>
      <c r="O640" s="160"/>
    </row>
    <row r="641" spans="1:15" ht="25.5" x14ac:dyDescent="0.2">
      <c r="A641" s="103" t="str">
        <f t="shared" si="67"/>
        <v>Residential (High)</v>
      </c>
      <c r="D641" s="128" t="s">
        <v>68</v>
      </c>
      <c r="E641" s="25"/>
      <c r="F641" s="36">
        <f t="shared" si="68"/>
        <v>1.0500000000000001E-2</v>
      </c>
      <c r="G641" s="43">
        <f>IF($E617&gt;0, $E617, $E616*$E618)</f>
        <v>1562.2500000000002</v>
      </c>
      <c r="H641" s="116">
        <f>G641*F641</f>
        <v>16.403625000000002</v>
      </c>
      <c r="I641" s="35">
        <f t="shared" si="69"/>
        <v>1.11E-2</v>
      </c>
      <c r="J641" s="44">
        <f>IF($E617&gt;0, $E617, $E616*$E619)</f>
        <v>1562.2500000000002</v>
      </c>
      <c r="K641" s="118">
        <f>J641*I641</f>
        <v>17.340975000000004</v>
      </c>
      <c r="L641" s="119">
        <f t="shared" si="70"/>
        <v>0.93735000000000213</v>
      </c>
      <c r="M641" s="120">
        <f>IF(ISERROR(L641/H641), "", L641/H641)</f>
        <v>5.7142857142857266E-2</v>
      </c>
      <c r="N641" s="127" t="str">
        <f>IF(ISERROR(ABS(M641)), "", IF(ABS(M641)&gt;=4%, "In the manager's summary, discuss the reasoning for the change in RTSR rates", ""))</f>
        <v>In the manager's summary, discuss the reasoning for the change in RTSR rates</v>
      </c>
      <c r="O641" s="160"/>
    </row>
    <row r="642" spans="1:15" ht="25.5" x14ac:dyDescent="0.2">
      <c r="A642" s="103" t="str">
        <f t="shared" si="67"/>
        <v>Residential (High)</v>
      </c>
      <c r="B642" s="103" t="s">
        <v>69</v>
      </c>
      <c r="C642" s="24">
        <f>B26</f>
        <v>11</v>
      </c>
      <c r="D642" s="46" t="s">
        <v>70</v>
      </c>
      <c r="E642" s="47"/>
      <c r="F642" s="48"/>
      <c r="G642" s="49"/>
      <c r="H642" s="50">
        <f>SUM(H639:H641)</f>
        <v>107.96033159982463</v>
      </c>
      <c r="I642" s="51"/>
      <c r="J642" s="52"/>
      <c r="K642" s="50">
        <f>SUM(K639:K641)</f>
        <v>114.74226545339737</v>
      </c>
      <c r="L642" s="41">
        <f t="shared" si="70"/>
        <v>6.7819338535727383</v>
      </c>
      <c r="M642" s="42">
        <f>IF((H642)=0,"",(L642/H642))</f>
        <v>6.2818757158983704E-2</v>
      </c>
    </row>
    <row r="643" spans="1:15" ht="25.5" x14ac:dyDescent="0.2">
      <c r="A643" s="103" t="str">
        <f t="shared" si="67"/>
        <v>Residential (High)</v>
      </c>
      <c r="D643" s="129" t="s">
        <v>71</v>
      </c>
      <c r="E643" s="25"/>
      <c r="F643" s="34">
        <f t="shared" si="68"/>
        <v>4.7000000000000002E-3</v>
      </c>
      <c r="G643" s="43">
        <f>E616*E618</f>
        <v>1562.2500000000002</v>
      </c>
      <c r="H643" s="53">
        <f>G643*F643</f>
        <v>7.342575000000001</v>
      </c>
      <c r="I643" s="35">
        <f t="shared" si="69"/>
        <v>4.7000000000000002E-3</v>
      </c>
      <c r="J643" s="44">
        <f>E616*E619</f>
        <v>1562.2500000000002</v>
      </c>
      <c r="K643" s="31">
        <f>J643*I643</f>
        <v>7.342575000000001</v>
      </c>
      <c r="L643" s="119">
        <f t="shared" si="70"/>
        <v>0</v>
      </c>
      <c r="M643" s="120">
        <f>IF(ISERROR(L643/H643), "", L643/H643)</f>
        <v>0</v>
      </c>
    </row>
    <row r="644" spans="1:15" ht="25.5" x14ac:dyDescent="0.2">
      <c r="A644" s="103" t="str">
        <f t="shared" si="67"/>
        <v>Residential (High)</v>
      </c>
      <c r="D644" s="129" t="s">
        <v>72</v>
      </c>
      <c r="E644" s="25"/>
      <c r="F644" s="34">
        <f t="shared" si="68"/>
        <v>5.9999999999999995E-4</v>
      </c>
      <c r="G644" s="43">
        <f>E616*E618</f>
        <v>1562.2500000000002</v>
      </c>
      <c r="H644" s="53">
        <f>G644*F644</f>
        <v>0.93735000000000002</v>
      </c>
      <c r="I644" s="35">
        <f t="shared" si="69"/>
        <v>5.9999999999999995E-4</v>
      </c>
      <c r="J644" s="44">
        <f>E616*E619</f>
        <v>1562.2500000000002</v>
      </c>
      <c r="K644" s="31">
        <f>J644*I644</f>
        <v>0.93735000000000002</v>
      </c>
      <c r="L644" s="119">
        <f t="shared" si="70"/>
        <v>0</v>
      </c>
      <c r="M644" s="120">
        <f>IF(ISERROR(L644/H644), "", L644/H644)</f>
        <v>0</v>
      </c>
    </row>
    <row r="645" spans="1:15" x14ac:dyDescent="0.2">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5.5" x14ac:dyDescent="0.2">
      <c r="A646" s="103" t="str">
        <f t="shared" si="67"/>
        <v>Residential (High)</v>
      </c>
      <c r="D646" s="129" t="s">
        <v>74</v>
      </c>
      <c r="E646" s="25"/>
      <c r="F646" s="34">
        <f t="shared" si="68"/>
        <v>0</v>
      </c>
      <c r="G646" s="55"/>
      <c r="H646" s="130"/>
      <c r="I646" s="35">
        <f t="shared" si="69"/>
        <v>0</v>
      </c>
      <c r="J646" s="56"/>
      <c r="K646" s="118"/>
      <c r="L646" s="119"/>
      <c r="M646" s="120"/>
    </row>
    <row r="647" spans="1:15" x14ac:dyDescent="0.2">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5" thickBot="1" x14ac:dyDescent="0.25">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15" hidden="1" customHeight="1" x14ac:dyDescent="0.2">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9" hidden="1" customHeight="1" thickBot="1" x14ac:dyDescent="0.25">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5" thickBot="1" x14ac:dyDescent="0.25">
      <c r="A652" s="103" t="str">
        <f t="shared" si="67"/>
        <v>Residential (High)</v>
      </c>
      <c r="D652" s="58"/>
      <c r="E652" s="59"/>
      <c r="F652" s="60"/>
      <c r="G652" s="61"/>
      <c r="H652" s="62"/>
      <c r="I652" s="60"/>
      <c r="J652" s="63"/>
      <c r="K652" s="62"/>
      <c r="L652" s="64"/>
      <c r="M652" s="65"/>
    </row>
    <row r="653" spans="1:15" x14ac:dyDescent="0.2">
      <c r="A653" s="103" t="str">
        <f t="shared" si="67"/>
        <v>Residential (High)</v>
      </c>
      <c r="B653" s="103" t="s">
        <v>12</v>
      </c>
      <c r="D653" s="135" t="s">
        <v>81</v>
      </c>
      <c r="E653" s="25"/>
      <c r="F653" s="136"/>
      <c r="G653" s="137"/>
      <c r="H653" s="138">
        <f>SUM(H643:H649,H642)</f>
        <v>307.77025659982462</v>
      </c>
      <c r="I653" s="139"/>
      <c r="J653" s="139"/>
      <c r="K653" s="138">
        <f>SUM(K643:K649,K642)</f>
        <v>314.55219045339737</v>
      </c>
      <c r="L653" s="140">
        <f>K653-H653</f>
        <v>6.7819338535727525</v>
      </c>
      <c r="M653" s="141">
        <f>IF((H653)=0,"",(L653/H653))</f>
        <v>2.2035702632535081E-2</v>
      </c>
    </row>
    <row r="654" spans="1:15" x14ac:dyDescent="0.2">
      <c r="A654" s="103" t="str">
        <f t="shared" si="67"/>
        <v>Residential (High)</v>
      </c>
      <c r="B654" s="103" t="s">
        <v>12</v>
      </c>
      <c r="D654" s="142" t="s">
        <v>82</v>
      </c>
      <c r="E654" s="25"/>
      <c r="F654" s="136">
        <v>0.13</v>
      </c>
      <c r="G654" s="143"/>
      <c r="H654" s="144">
        <f>H653*F654</f>
        <v>40.010133357977203</v>
      </c>
      <c r="I654" s="145">
        <v>0.13</v>
      </c>
      <c r="J654" s="115"/>
      <c r="K654" s="144">
        <f>K653*I654</f>
        <v>40.891784758941661</v>
      </c>
      <c r="L654" s="119">
        <f>K654-H654</f>
        <v>0.88165140096445782</v>
      </c>
      <c r="M654" s="146">
        <f>IF((H654)=0,"",(L654/H654))</f>
        <v>2.2035702632535077E-2</v>
      </c>
    </row>
    <row r="655" spans="1:15" ht="15" x14ac:dyDescent="0.25">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-72.326010300958785</v>
      </c>
      <c r="I655" s="148">
        <f>OER</f>
        <v>0.23499999999999999</v>
      </c>
      <c r="J655" s="115"/>
      <c r="K655" s="144">
        <f>IF(OR(ISNUMBER(SEARCH("[DGEN]", E614))=TRUE, ISNUMBER(SEARCH("STREET LIGHT", E614))=TRUE), 0, IF(AND(E616=0, E617=0),0, IF(AND(E617=0, E616*12&gt;250000), 0, IF(AND(E616=0, E617&gt;=50), 0, IF(E616*12&lt;=250000, I655*K653*-1, IF(E617&lt;50, I655*K653*-1, 0))))))</f>
        <v>-73.919764756548375</v>
      </c>
      <c r="L655" s="119">
        <f>K655-H655</f>
        <v>-1.5937544555895897</v>
      </c>
      <c r="M655" s="146"/>
    </row>
    <row r="656" spans="1:15" ht="13.5" thickBot="1" x14ac:dyDescent="0.25">
      <c r="A656" s="103" t="str">
        <f t="shared" si="67"/>
        <v>Residential (High)</v>
      </c>
      <c r="B656" s="103" t="s">
        <v>84</v>
      </c>
      <c r="C656" s="24">
        <f>B26</f>
        <v>11</v>
      </c>
      <c r="D656" s="226" t="s">
        <v>85</v>
      </c>
      <c r="E656" s="226"/>
      <c r="F656" s="77"/>
      <c r="G656" s="78"/>
      <c r="H656" s="79">
        <f>H653+H654+H655</f>
        <v>275.45437965684306</v>
      </c>
      <c r="I656" s="80"/>
      <c r="J656" s="80"/>
      <c r="K656" s="81">
        <f>K653+K654+K655</f>
        <v>281.52421045579064</v>
      </c>
      <c r="L656" s="82">
        <f>K656-H656</f>
        <v>6.0698307989475779</v>
      </c>
      <c r="M656" s="83">
        <f>IF((H656)=0,"",(L656/H656))</f>
        <v>2.2035702632534949E-2</v>
      </c>
    </row>
    <row r="657" spans="1:14" ht="13.5" thickBot="1" x14ac:dyDescent="0.25">
      <c r="A657" s="103" t="str">
        <f t="shared" si="67"/>
        <v>Residential (High)</v>
      </c>
      <c r="B657" s="103" t="s">
        <v>12</v>
      </c>
      <c r="D657" s="58"/>
      <c r="E657" s="59"/>
      <c r="F657" s="60"/>
      <c r="G657" s="61"/>
      <c r="H657" s="62"/>
      <c r="I657" s="60"/>
      <c r="J657" s="63"/>
      <c r="K657" s="62"/>
      <c r="L657" s="64"/>
      <c r="M657" s="65"/>
    </row>
    <row r="660" spans="1:14" x14ac:dyDescent="0.2">
      <c r="C660" s="103"/>
      <c r="D660" s="104" t="s">
        <v>34</v>
      </c>
      <c r="E660" s="229" t="str">
        <f>D27</f>
        <v>Seasonal Residential (Low)</v>
      </c>
      <c r="F660" s="229"/>
      <c r="G660" s="229"/>
      <c r="H660" s="229"/>
      <c r="I660" s="229"/>
      <c r="J660" s="229"/>
      <c r="K660" s="103" t="str">
        <f>IF(N612="DEMAND - INTERVAL","RTSR - INTERVAL METERED","")</f>
        <v/>
      </c>
    </row>
    <row r="661" spans="1:14" x14ac:dyDescent="0.2">
      <c r="C661" s="103"/>
      <c r="D661" s="104" t="s">
        <v>35</v>
      </c>
      <c r="E661" s="230" t="str">
        <f>H27</f>
        <v>RPP</v>
      </c>
      <c r="F661" s="230"/>
      <c r="G661" s="230"/>
      <c r="H661" s="20"/>
      <c r="I661" s="20"/>
    </row>
    <row r="662" spans="1:14" ht="15.75" x14ac:dyDescent="0.2">
      <c r="C662" s="103"/>
      <c r="D662" s="104" t="s">
        <v>36</v>
      </c>
      <c r="E662" s="21">
        <f>K27</f>
        <v>350</v>
      </c>
      <c r="F662" s="105" t="s">
        <v>11</v>
      </c>
      <c r="J662" s="22"/>
      <c r="K662" s="22"/>
      <c r="L662" s="22"/>
      <c r="M662" s="22"/>
      <c r="N662" s="22"/>
    </row>
    <row r="663" spans="1:14" ht="15.75" x14ac:dyDescent="0.25">
      <c r="C663" s="103"/>
      <c r="D663" s="104" t="s">
        <v>37</v>
      </c>
      <c r="E663" s="21">
        <f>L27</f>
        <v>0</v>
      </c>
      <c r="F663" s="106" t="s">
        <v>16</v>
      </c>
      <c r="G663" s="107"/>
      <c r="H663" s="108"/>
      <c r="I663" s="108"/>
      <c r="J663" s="108"/>
    </row>
    <row r="664" spans="1:14" x14ac:dyDescent="0.2">
      <c r="C664" s="103"/>
      <c r="D664" s="104" t="s">
        <v>38</v>
      </c>
      <c r="E664" s="23">
        <f>I27</f>
        <v>1.0415000000000001</v>
      </c>
    </row>
    <row r="665" spans="1:14" x14ac:dyDescent="0.2">
      <c r="C665" s="103"/>
      <c r="D665" s="104" t="s">
        <v>39</v>
      </c>
      <c r="E665" s="23">
        <f>J27</f>
        <v>1.0415000000000001</v>
      </c>
    </row>
    <row r="666" spans="1:14" x14ac:dyDescent="0.2">
      <c r="C666" s="103"/>
    </row>
    <row r="667" spans="1:14" x14ac:dyDescent="0.2">
      <c r="C667" s="103"/>
      <c r="E667" s="105"/>
      <c r="F667" s="231" t="s">
        <v>40</v>
      </c>
      <c r="G667" s="232"/>
      <c r="H667" s="233"/>
      <c r="I667" s="231" t="s">
        <v>41</v>
      </c>
      <c r="J667" s="232"/>
      <c r="K667" s="233"/>
      <c r="L667" s="231" t="s">
        <v>42</v>
      </c>
      <c r="M667" s="233"/>
    </row>
    <row r="668" spans="1:14" x14ac:dyDescent="0.2">
      <c r="C668" s="103"/>
      <c r="E668" s="220"/>
      <c r="F668" s="109" t="s">
        <v>43</v>
      </c>
      <c r="G668" s="109" t="s">
        <v>44</v>
      </c>
      <c r="H668" s="110" t="s">
        <v>45</v>
      </c>
      <c r="I668" s="109" t="s">
        <v>43</v>
      </c>
      <c r="J668" s="111" t="s">
        <v>44</v>
      </c>
      <c r="K668" s="110" t="s">
        <v>45</v>
      </c>
      <c r="L668" s="222" t="s">
        <v>46</v>
      </c>
      <c r="M668" s="224" t="s">
        <v>47</v>
      </c>
    </row>
    <row r="669" spans="1:14" x14ac:dyDescent="0.2">
      <c r="C669" s="103"/>
      <c r="E669" s="221"/>
      <c r="F669" s="112" t="s">
        <v>48</v>
      </c>
      <c r="G669" s="112"/>
      <c r="H669" s="113" t="s">
        <v>48</v>
      </c>
      <c r="I669" s="112" t="s">
        <v>48</v>
      </c>
      <c r="J669" s="113"/>
      <c r="K669" s="113" t="s">
        <v>48</v>
      </c>
      <c r="L669" s="223"/>
      <c r="M669" s="225"/>
    </row>
    <row r="670" spans="1:14" x14ac:dyDescent="0.2">
      <c r="A670" s="103" t="str">
        <f>$E660</f>
        <v>Seasonal Residential (Low)</v>
      </c>
      <c r="D670" s="114" t="s">
        <v>49</v>
      </c>
      <c r="E670" s="25"/>
      <c r="F670" s="26">
        <f>F130</f>
        <v>105.31</v>
      </c>
      <c r="G670" s="115">
        <v>1</v>
      </c>
      <c r="H670" s="116">
        <f>G670*F670</f>
        <v>105.31</v>
      </c>
      <c r="I670" s="29">
        <f>I130</f>
        <v>115.74</v>
      </c>
      <c r="J670" s="117">
        <f>G670</f>
        <v>1</v>
      </c>
      <c r="K670" s="118">
        <f>J670*I670</f>
        <v>115.74</v>
      </c>
      <c r="L670" s="119">
        <f>K670-H670</f>
        <v>10.429999999999993</v>
      </c>
      <c r="M670" s="120">
        <f>IF(ISERROR(L670/H670), "", L670/H670)</f>
        <v>9.9040926787579461E-2</v>
      </c>
    </row>
    <row r="671" spans="1:14" x14ac:dyDescent="0.2">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15" hidden="1" customHeight="1" x14ac:dyDescent="0.2">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15" hidden="1" customHeight="1" x14ac:dyDescent="0.2">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
      <c r="A674" s="103" t="str">
        <f t="shared" si="74"/>
        <v>Seasonal Residential (Low)</v>
      </c>
      <c r="D674" s="114" t="s">
        <v>53</v>
      </c>
      <c r="E674" s="25"/>
      <c r="F674" s="26">
        <f t="shared" si="75"/>
        <v>3.2201751691573017</v>
      </c>
      <c r="G674" s="115">
        <v>1</v>
      </c>
      <c r="H674" s="116">
        <f>G674*F674</f>
        <v>3.2201751691573017</v>
      </c>
      <c r="I674" s="29">
        <f t="shared" si="76"/>
        <v>3.2201751691573017</v>
      </c>
      <c r="J674" s="117">
        <f>G674</f>
        <v>1</v>
      </c>
      <c r="K674" s="118">
        <f>J674*I674</f>
        <v>3.2201751691573017</v>
      </c>
      <c r="L674" s="119">
        <f t="shared" si="77"/>
        <v>0</v>
      </c>
      <c r="M674" s="120">
        <f>IF(ISERROR(L674/H674), "", L674/H674)</f>
        <v>0</v>
      </c>
    </row>
    <row r="675" spans="1:15" x14ac:dyDescent="0.2">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ht="25.5" x14ac:dyDescent="0.2">
      <c r="A676" s="103" t="str">
        <f t="shared" si="74"/>
        <v>Seasonal Residential (Low)</v>
      </c>
      <c r="B676" s="103" t="s">
        <v>55</v>
      </c>
      <c r="C676" s="24">
        <f>B27</f>
        <v>12</v>
      </c>
      <c r="D676" s="46" t="s">
        <v>56</v>
      </c>
      <c r="E676" s="47"/>
      <c r="F676" s="48"/>
      <c r="G676" s="49"/>
      <c r="H676" s="50">
        <f>SUM(H670:H675)</f>
        <v>108.5301751691573</v>
      </c>
      <c r="I676" s="51"/>
      <c r="J676" s="52"/>
      <c r="K676" s="50">
        <f>SUM(K670:K675)</f>
        <v>118.9601751691573</v>
      </c>
      <c r="L676" s="41">
        <f t="shared" si="77"/>
        <v>10.429999999999993</v>
      </c>
      <c r="M676" s="42">
        <f>IF((H676)=0,"",(L676/H676))</f>
        <v>9.6102305038608712E-2</v>
      </c>
    </row>
    <row r="677" spans="1:15" x14ac:dyDescent="0.2">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5.5" x14ac:dyDescent="0.2">
      <c r="A678" s="103" t="str">
        <f t="shared" si="74"/>
        <v>Seasonal Residential (Low)</v>
      </c>
      <c r="D678" s="123" t="s">
        <v>58</v>
      </c>
      <c r="E678" s="25"/>
      <c r="F678" s="36">
        <f t="shared" si="75"/>
        <v>0</v>
      </c>
      <c r="G678" s="55">
        <f>IF($E663&gt;0, $E663, $E662)</f>
        <v>350</v>
      </c>
      <c r="H678" s="116">
        <f t="shared" si="78"/>
        <v>0</v>
      </c>
      <c r="I678" s="35">
        <f t="shared" si="76"/>
        <v>0</v>
      </c>
      <c r="J678" s="56">
        <f>IF($E663&gt;0, $E663, $E662)</f>
        <v>350</v>
      </c>
      <c r="K678" s="118">
        <f t="shared" si="79"/>
        <v>0</v>
      </c>
      <c r="L678" s="119">
        <f t="shared" si="77"/>
        <v>0</v>
      </c>
      <c r="M678" s="120" t="str">
        <f t="shared" si="80"/>
        <v/>
      </c>
    </row>
    <row r="679" spans="1:15" x14ac:dyDescent="0.2">
      <c r="A679" s="103" t="str">
        <f t="shared" si="74"/>
        <v>Seasonal Residential (Low)</v>
      </c>
      <c r="D679" s="123" t="s">
        <v>59</v>
      </c>
      <c r="E679" s="25"/>
      <c r="F679" s="36">
        <f t="shared" si="75"/>
        <v>0</v>
      </c>
      <c r="G679" s="55">
        <f>IF($E663&gt;0, $E663, $E662)</f>
        <v>350</v>
      </c>
      <c r="H679" s="116">
        <f t="shared" si="78"/>
        <v>0</v>
      </c>
      <c r="I679" s="35">
        <f t="shared" si="76"/>
        <v>0</v>
      </c>
      <c r="J679" s="56">
        <f>IF($E663&gt;0, $E663, $E662)</f>
        <v>350</v>
      </c>
      <c r="K679" s="118">
        <f t="shared" si="79"/>
        <v>0</v>
      </c>
      <c r="L679" s="119">
        <f t="shared" si="77"/>
        <v>0</v>
      </c>
      <c r="M679" s="120" t="str">
        <f t="shared" si="80"/>
        <v/>
      </c>
    </row>
    <row r="680" spans="1:15" x14ac:dyDescent="0.2">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
      <c r="A681" s="103" t="str">
        <f t="shared" si="74"/>
        <v>Seasonal Residential (Low)</v>
      </c>
      <c r="D681" s="114" t="s">
        <v>61</v>
      </c>
      <c r="E681" s="25"/>
      <c r="F681" s="36">
        <f t="shared" si="75"/>
        <v>2.020215854863042E-3</v>
      </c>
      <c r="G681" s="55">
        <f>IF($E663&gt;0, $E663, $E662)</f>
        <v>350</v>
      </c>
      <c r="H681" s="116">
        <f t="shared" si="78"/>
        <v>0.70707554920206472</v>
      </c>
      <c r="I681" s="35">
        <f t="shared" si="76"/>
        <v>2.1125692860908874E-3</v>
      </c>
      <c r="J681" s="56">
        <f>IF($E663&gt;0, $E663, $E662)</f>
        <v>350</v>
      </c>
      <c r="K681" s="118">
        <f t="shared" si="79"/>
        <v>0.73939925013181063</v>
      </c>
      <c r="L681" s="119">
        <f t="shared" si="77"/>
        <v>3.2323700929745902E-2</v>
      </c>
      <c r="M681" s="120">
        <f t="shared" si="80"/>
        <v>4.5714635396773687E-2</v>
      </c>
      <c r="O681" s="160"/>
    </row>
    <row r="682" spans="1:15" ht="25.5" x14ac:dyDescent="0.2">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
      <c r="A683" s="103" t="str">
        <f t="shared" si="74"/>
        <v>Seasonal Residential (Low)</v>
      </c>
      <c r="D683" s="114" t="s">
        <v>63</v>
      </c>
      <c r="E683" s="25"/>
      <c r="F683" s="36">
        <f t="shared" si="75"/>
        <v>0.23509396017000769</v>
      </c>
      <c r="G683" s="115">
        <v>1</v>
      </c>
      <c r="H683" s="116">
        <f t="shared" si="78"/>
        <v>0.23509396017000769</v>
      </c>
      <c r="I683" s="29">
        <f t="shared" si="76"/>
        <v>0.23509396017000769</v>
      </c>
      <c r="J683" s="121">
        <v>1</v>
      </c>
      <c r="K683" s="118">
        <f t="shared" si="79"/>
        <v>0.23509396017000769</v>
      </c>
      <c r="L683" s="119">
        <f t="shared" si="77"/>
        <v>0</v>
      </c>
      <c r="M683" s="120">
        <f t="shared" si="80"/>
        <v>0</v>
      </c>
    </row>
    <row r="684" spans="1:15" x14ac:dyDescent="0.2">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5.5" x14ac:dyDescent="0.2">
      <c r="A685" s="103" t="str">
        <f t="shared" si="74"/>
        <v>Seasonal Residential (Low)</v>
      </c>
      <c r="B685" s="103" t="s">
        <v>65</v>
      </c>
      <c r="C685" s="24">
        <f>B27</f>
        <v>12</v>
      </c>
      <c r="D685" s="46" t="s">
        <v>66</v>
      </c>
      <c r="E685" s="47"/>
      <c r="F685" s="48"/>
      <c r="G685" s="49"/>
      <c r="H685" s="50">
        <f>SUM(H676:H684)</f>
        <v>111.74457267852938</v>
      </c>
      <c r="I685" s="51"/>
      <c r="J685" s="52"/>
      <c r="K685" s="50">
        <f>SUM(K676:K684)</f>
        <v>122.20689637945912</v>
      </c>
      <c r="L685" s="41">
        <f t="shared" si="77"/>
        <v>10.462323700929744</v>
      </c>
      <c r="M685" s="42">
        <f>IF((H685)=0,"",(L685/H685))</f>
        <v>9.3627130608196205E-2</v>
      </c>
    </row>
    <row r="686" spans="1:15" x14ac:dyDescent="0.2">
      <c r="A686" s="103" t="str">
        <f t="shared" si="74"/>
        <v>Seasonal Residential (Low)</v>
      </c>
      <c r="D686" s="126" t="s">
        <v>67</v>
      </c>
      <c r="E686" s="25"/>
      <c r="F686" s="36">
        <f t="shared" si="75"/>
        <v>1.47E-2</v>
      </c>
      <c r="G686" s="43">
        <f>IF($E663&gt;0, $E663, $E662*$E664)</f>
        <v>364.52500000000003</v>
      </c>
      <c r="H686" s="116">
        <f>G686*F686</f>
        <v>5.3585175000000005</v>
      </c>
      <c r="I686" s="35">
        <f t="shared" si="76"/>
        <v>1.55E-2</v>
      </c>
      <c r="J686" s="44">
        <f>IF($E663&gt;0, $E663, $E662*$E665)</f>
        <v>364.52500000000003</v>
      </c>
      <c r="K686" s="118">
        <f>J686*I686</f>
        <v>5.6501375000000005</v>
      </c>
      <c r="L686" s="119">
        <f t="shared" si="77"/>
        <v>0.29161999999999999</v>
      </c>
      <c r="M686" s="120">
        <f>IF(ISERROR(L686/H686), "", L686/H686)</f>
        <v>5.4421768707482984E-2</v>
      </c>
      <c r="N686" s="127" t="str">
        <f>IF(ISERROR(ABS(M686)), "", IF(ABS(M686)&gt;=4%, "In the manager's summary, discuss the reasoning for the change in RTSR rates", ""))</f>
        <v>In the manager's summary, discuss the reasoning for the change in RTSR rates</v>
      </c>
      <c r="O686" s="160"/>
    </row>
    <row r="687" spans="1:15" ht="25.5" x14ac:dyDescent="0.2">
      <c r="A687" s="103" t="str">
        <f t="shared" si="74"/>
        <v>Seasonal Residential (Low)</v>
      </c>
      <c r="D687" s="128" t="s">
        <v>68</v>
      </c>
      <c r="E687" s="25"/>
      <c r="F687" s="36">
        <f t="shared" si="75"/>
        <v>1.2800000000000001E-2</v>
      </c>
      <c r="G687" s="43">
        <f>IF($E663&gt;0, $E663, $E662*$E664)</f>
        <v>364.52500000000003</v>
      </c>
      <c r="H687" s="116">
        <f>G687*F687</f>
        <v>4.6659200000000007</v>
      </c>
      <c r="I687" s="35">
        <f t="shared" si="76"/>
        <v>1.35E-2</v>
      </c>
      <c r="J687" s="44">
        <f>IF($E663&gt;0, $E663, $E662*$E665)</f>
        <v>364.52500000000003</v>
      </c>
      <c r="K687" s="118">
        <f>J687*I687</f>
        <v>4.9210875000000005</v>
      </c>
      <c r="L687" s="119">
        <f t="shared" si="77"/>
        <v>0.25516749999999977</v>
      </c>
      <c r="M687" s="120">
        <f>IF(ISERROR(L687/H687), "", L687/H687)</f>
        <v>5.4687499999999944E-2</v>
      </c>
      <c r="N687" s="127" t="str">
        <f>IF(ISERROR(ABS(M687)), "", IF(ABS(M687)&gt;=4%, "In the manager's summary, discuss the reasoning for the change in RTSR rates", ""))</f>
        <v>In the manager's summary, discuss the reasoning for the change in RTSR rates</v>
      </c>
      <c r="O687" s="160"/>
    </row>
    <row r="688" spans="1:15" ht="25.5" x14ac:dyDescent="0.2">
      <c r="A688" s="103" t="str">
        <f t="shared" si="74"/>
        <v>Seasonal Residential (Low)</v>
      </c>
      <c r="B688" s="103" t="s">
        <v>69</v>
      </c>
      <c r="C688" s="24">
        <f>B27</f>
        <v>12</v>
      </c>
      <c r="D688" s="46" t="s">
        <v>70</v>
      </c>
      <c r="E688" s="47"/>
      <c r="F688" s="48"/>
      <c r="G688" s="49"/>
      <c r="H688" s="50">
        <f>SUM(H685:H687)</f>
        <v>121.76901017852938</v>
      </c>
      <c r="I688" s="51"/>
      <c r="J688" s="52"/>
      <c r="K688" s="50">
        <f>SUM(K685:K687)</f>
        <v>132.77812137945912</v>
      </c>
      <c r="L688" s="41">
        <f t="shared" si="77"/>
        <v>11.009111200929738</v>
      </c>
      <c r="M688" s="42">
        <f>IF((H688)=0,"",(L688/H688))</f>
        <v>9.0409794616782488E-2</v>
      </c>
    </row>
    <row r="689" spans="1:13" ht="25.5" x14ac:dyDescent="0.2">
      <c r="A689" s="103" t="str">
        <f t="shared" si="74"/>
        <v>Seasonal Residential (Low)</v>
      </c>
      <c r="D689" s="129" t="s">
        <v>71</v>
      </c>
      <c r="E689" s="25"/>
      <c r="F689" s="34">
        <f t="shared" si="75"/>
        <v>4.7000000000000002E-3</v>
      </c>
      <c r="G689" s="43">
        <f>E662*E664</f>
        <v>364.52500000000003</v>
      </c>
      <c r="H689" s="53">
        <f>G689*F689</f>
        <v>1.7132675000000002</v>
      </c>
      <c r="I689" s="35">
        <f t="shared" si="76"/>
        <v>4.7000000000000002E-3</v>
      </c>
      <c r="J689" s="44">
        <f>E662*E665</f>
        <v>364.52500000000003</v>
      </c>
      <c r="K689" s="31">
        <f>J689*I689</f>
        <v>1.7132675000000002</v>
      </c>
      <c r="L689" s="119">
        <f t="shared" si="77"/>
        <v>0</v>
      </c>
      <c r="M689" s="120">
        <f>IF(ISERROR(L689/H689), "", L689/H689)</f>
        <v>0</v>
      </c>
    </row>
    <row r="690" spans="1:13" ht="25.5" x14ac:dyDescent="0.2">
      <c r="A690" s="103" t="str">
        <f t="shared" si="74"/>
        <v>Seasonal Residential (Low)</v>
      </c>
      <c r="D690" s="129" t="s">
        <v>72</v>
      </c>
      <c r="E690" s="25"/>
      <c r="F690" s="34">
        <f t="shared" si="75"/>
        <v>5.9999999999999995E-4</v>
      </c>
      <c r="G690" s="43">
        <f>E662*E664</f>
        <v>364.52500000000003</v>
      </c>
      <c r="H690" s="53">
        <f>G690*F690</f>
        <v>0.21871499999999999</v>
      </c>
      <c r="I690" s="35">
        <f t="shared" si="76"/>
        <v>5.9999999999999995E-4</v>
      </c>
      <c r="J690" s="44">
        <f>E662*E665</f>
        <v>364.52500000000003</v>
      </c>
      <c r="K690" s="31">
        <f>J690*I690</f>
        <v>0.21871499999999999</v>
      </c>
      <c r="L690" s="119">
        <f t="shared" si="77"/>
        <v>0</v>
      </c>
      <c r="M690" s="120">
        <f>IF(ISERROR(L690/H690), "", L690/H690)</f>
        <v>0</v>
      </c>
    </row>
    <row r="691" spans="1:13" x14ac:dyDescent="0.2">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5" hidden="1" customHeight="1" x14ac:dyDescent="0.2">
      <c r="A692" s="103" t="str">
        <f t="shared" si="74"/>
        <v>Seasonal Residential (Low)</v>
      </c>
      <c r="D692" s="129" t="s">
        <v>74</v>
      </c>
      <c r="E692" s="25"/>
      <c r="F692" s="34">
        <f t="shared" si="75"/>
        <v>0</v>
      </c>
      <c r="G692" s="55"/>
      <c r="H692" s="130"/>
      <c r="I692" s="35">
        <f t="shared" si="76"/>
        <v>0</v>
      </c>
      <c r="J692" s="56"/>
      <c r="K692" s="118"/>
      <c r="L692" s="119"/>
      <c r="M692" s="120"/>
    </row>
    <row r="693" spans="1:13" x14ac:dyDescent="0.2">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5" thickBot="1" x14ac:dyDescent="0.25">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15" hidden="1" customHeight="1" x14ac:dyDescent="0.2">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9" hidden="1" customHeight="1" thickBot="1" x14ac:dyDescent="0.25">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5" thickBot="1" x14ac:dyDescent="0.25">
      <c r="A698" s="103" t="str">
        <f t="shared" si="74"/>
        <v>Seasonal Residential (Low)</v>
      </c>
      <c r="D698" s="58"/>
      <c r="E698" s="59"/>
      <c r="F698" s="60"/>
      <c r="G698" s="61"/>
      <c r="H698" s="62"/>
      <c r="I698" s="60"/>
      <c r="J698" s="63"/>
      <c r="K698" s="62"/>
      <c r="L698" s="64"/>
      <c r="M698" s="65"/>
    </row>
    <row r="699" spans="1:13" x14ac:dyDescent="0.2">
      <c r="A699" s="103" t="str">
        <f t="shared" si="74"/>
        <v>Seasonal Residential (Low)</v>
      </c>
      <c r="B699" s="103" t="s">
        <v>12</v>
      </c>
      <c r="D699" s="135" t="s">
        <v>81</v>
      </c>
      <c r="E699" s="25"/>
      <c r="F699" s="136"/>
      <c r="G699" s="137"/>
      <c r="H699" s="138">
        <f>SUM(H689:H695,H688)</f>
        <v>168.58299267852939</v>
      </c>
      <c r="I699" s="139"/>
      <c r="J699" s="139"/>
      <c r="K699" s="138">
        <f>SUM(K689:K695,K688)</f>
        <v>179.59210387945913</v>
      </c>
      <c r="L699" s="140">
        <f>K699-H699</f>
        <v>11.009111200929738</v>
      </c>
      <c r="M699" s="141">
        <f>IF((H699)=0,"",(L699/H699))</f>
        <v>6.5303806902532527E-2</v>
      </c>
    </row>
    <row r="700" spans="1:13" x14ac:dyDescent="0.2">
      <c r="A700" s="103" t="str">
        <f t="shared" si="74"/>
        <v>Seasonal Residential (Low)</v>
      </c>
      <c r="B700" s="103" t="s">
        <v>12</v>
      </c>
      <c r="D700" s="142" t="s">
        <v>82</v>
      </c>
      <c r="E700" s="25"/>
      <c r="F700" s="136">
        <v>0.13</v>
      </c>
      <c r="G700" s="143"/>
      <c r="H700" s="144">
        <f>H699*F700</f>
        <v>21.915789048208822</v>
      </c>
      <c r="I700" s="145">
        <v>0.13</v>
      </c>
      <c r="J700" s="115"/>
      <c r="K700" s="144">
        <f>K699*I700</f>
        <v>23.346973504329689</v>
      </c>
      <c r="L700" s="119">
        <f>K700-H700</f>
        <v>1.4311844561208673</v>
      </c>
      <c r="M700" s="146">
        <f>IF((H700)=0,"",(L700/H700))</f>
        <v>6.5303806902532582E-2</v>
      </c>
    </row>
    <row r="701" spans="1:13" ht="15" x14ac:dyDescent="0.25">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-39.617003279454408</v>
      </c>
      <c r="I701" s="148">
        <f>OER</f>
        <v>0.23499999999999999</v>
      </c>
      <c r="J701" s="115"/>
      <c r="K701" s="144">
        <f>IF(OR(ISNUMBER(SEARCH("[DGEN]", E660))=TRUE, ISNUMBER(SEARCH("STREET LIGHT", E660))=TRUE), 0, IF(AND(E662=0, E663=0),0, IF(AND(E663=0, E662*12&gt;250000), 0, IF(AND(E662=0, E663&gt;=50), 0, IF(E662*12&lt;=250000, I701*K699*-1, IF(E663&lt;50, I701*K699*-1, 0))))))</f>
        <v>-42.204144411672893</v>
      </c>
      <c r="L701" s="119">
        <f>K701-H701</f>
        <v>-2.5871411322184841</v>
      </c>
      <c r="M701" s="146"/>
    </row>
    <row r="702" spans="1:13" ht="13.5" thickBot="1" x14ac:dyDescent="0.25">
      <c r="A702" s="103" t="str">
        <f t="shared" si="74"/>
        <v>Seasonal Residential (Low)</v>
      </c>
      <c r="B702" s="103" t="s">
        <v>84</v>
      </c>
      <c r="C702" s="24">
        <f>B27</f>
        <v>12</v>
      </c>
      <c r="D702" s="226" t="s">
        <v>85</v>
      </c>
      <c r="E702" s="226"/>
      <c r="F702" s="77"/>
      <c r="G702" s="78"/>
      <c r="H702" s="79">
        <f>H699+H700+H701</f>
        <v>150.88177844728381</v>
      </c>
      <c r="I702" s="80"/>
      <c r="J702" s="80"/>
      <c r="K702" s="81">
        <f>K699+K700+K701</f>
        <v>160.73493297211593</v>
      </c>
      <c r="L702" s="82">
        <f>K702-H702</f>
        <v>9.8531545248321208</v>
      </c>
      <c r="M702" s="83">
        <f>IF((H702)=0,"",(L702/H702))</f>
        <v>6.5303806902532555E-2</v>
      </c>
    </row>
    <row r="703" spans="1:13" ht="13.5" thickBot="1" x14ac:dyDescent="0.25">
      <c r="A703" s="103" t="str">
        <f t="shared" si="74"/>
        <v>Seasonal Residential (Low)</v>
      </c>
      <c r="B703" s="103" t="s">
        <v>12</v>
      </c>
      <c r="D703" s="58"/>
      <c r="E703" s="59"/>
      <c r="F703" s="60"/>
      <c r="G703" s="61"/>
      <c r="H703" s="62"/>
      <c r="I703" s="60"/>
      <c r="J703" s="63"/>
      <c r="K703" s="62"/>
      <c r="L703" s="64"/>
      <c r="M703" s="65"/>
    </row>
    <row r="706" spans="1:14" x14ac:dyDescent="0.2">
      <c r="C706" s="103"/>
      <c r="D706" s="104" t="s">
        <v>34</v>
      </c>
      <c r="E706" s="229" t="str">
        <f>D28</f>
        <v>Seasonal Residential (High)</v>
      </c>
      <c r="F706" s="229"/>
      <c r="G706" s="229"/>
      <c r="H706" s="229"/>
      <c r="I706" s="229"/>
      <c r="J706" s="229"/>
      <c r="K706" s="103" t="str">
        <f>IF(N658="DEMAND - INTERVAL","RTSR - INTERVAL METERED","")</f>
        <v/>
      </c>
    </row>
    <row r="707" spans="1:14" x14ac:dyDescent="0.2">
      <c r="C707" s="103"/>
      <c r="D707" s="104" t="s">
        <v>35</v>
      </c>
      <c r="E707" s="230" t="str">
        <f>H28</f>
        <v>RPP</v>
      </c>
      <c r="F707" s="230"/>
      <c r="G707" s="230"/>
      <c r="H707" s="20"/>
      <c r="I707" s="20"/>
    </row>
    <row r="708" spans="1:14" ht="15.75" x14ac:dyDescent="0.2">
      <c r="C708" s="103"/>
      <c r="D708" s="104" t="s">
        <v>36</v>
      </c>
      <c r="E708" s="21">
        <f>K28</f>
        <v>1500</v>
      </c>
      <c r="F708" s="105" t="s">
        <v>11</v>
      </c>
      <c r="J708" s="22"/>
      <c r="K708" s="22"/>
      <c r="L708" s="22"/>
      <c r="M708" s="22"/>
      <c r="N708" s="22"/>
    </row>
    <row r="709" spans="1:14" ht="15.75" x14ac:dyDescent="0.25">
      <c r="C709" s="103"/>
      <c r="D709" s="104" t="s">
        <v>37</v>
      </c>
      <c r="E709" s="21">
        <f>L28</f>
        <v>0</v>
      </c>
      <c r="F709" s="106" t="s">
        <v>16</v>
      </c>
      <c r="G709" s="107"/>
      <c r="H709" s="108"/>
      <c r="I709" s="108"/>
      <c r="J709" s="108"/>
    </row>
    <row r="710" spans="1:14" x14ac:dyDescent="0.2">
      <c r="C710" s="103"/>
      <c r="D710" s="104" t="s">
        <v>38</v>
      </c>
      <c r="E710" s="23">
        <f>I28</f>
        <v>1.0415000000000001</v>
      </c>
    </row>
    <row r="711" spans="1:14" x14ac:dyDescent="0.2">
      <c r="C711" s="103"/>
      <c r="D711" s="104" t="s">
        <v>39</v>
      </c>
      <c r="E711" s="23">
        <f>J28</f>
        <v>1.0415000000000001</v>
      </c>
    </row>
    <row r="712" spans="1:14" x14ac:dyDescent="0.2">
      <c r="C712" s="103"/>
    </row>
    <row r="713" spans="1:14" x14ac:dyDescent="0.2">
      <c r="C713" s="103"/>
      <c r="E713" s="105"/>
      <c r="F713" s="231" t="s">
        <v>40</v>
      </c>
      <c r="G713" s="232"/>
      <c r="H713" s="233"/>
      <c r="I713" s="231" t="s">
        <v>41</v>
      </c>
      <c r="J713" s="232"/>
      <c r="K713" s="233"/>
      <c r="L713" s="231" t="s">
        <v>42</v>
      </c>
      <c r="M713" s="233"/>
    </row>
    <row r="714" spans="1:14" x14ac:dyDescent="0.2">
      <c r="C714" s="103"/>
      <c r="E714" s="220"/>
      <c r="F714" s="109" t="s">
        <v>43</v>
      </c>
      <c r="G714" s="109" t="s">
        <v>44</v>
      </c>
      <c r="H714" s="110" t="s">
        <v>45</v>
      </c>
      <c r="I714" s="109" t="s">
        <v>43</v>
      </c>
      <c r="J714" s="111" t="s">
        <v>44</v>
      </c>
      <c r="K714" s="110" t="s">
        <v>45</v>
      </c>
      <c r="L714" s="222" t="s">
        <v>46</v>
      </c>
      <c r="M714" s="224" t="s">
        <v>47</v>
      </c>
    </row>
    <row r="715" spans="1:14" x14ac:dyDescent="0.2">
      <c r="C715" s="103"/>
      <c r="E715" s="221"/>
      <c r="F715" s="112" t="s">
        <v>48</v>
      </c>
      <c r="G715" s="112"/>
      <c r="H715" s="113" t="s">
        <v>48</v>
      </c>
      <c r="I715" s="112" t="s">
        <v>48</v>
      </c>
      <c r="J715" s="113"/>
      <c r="K715" s="113" t="s">
        <v>48</v>
      </c>
      <c r="L715" s="223"/>
      <c r="M715" s="225"/>
    </row>
    <row r="716" spans="1:14" x14ac:dyDescent="0.2">
      <c r="A716" s="103" t="str">
        <f>$E706</f>
        <v>Seasonal Residential (High)</v>
      </c>
      <c r="D716" s="114" t="s">
        <v>49</v>
      </c>
      <c r="E716" s="25"/>
      <c r="F716" s="26">
        <f>F130</f>
        <v>105.31</v>
      </c>
      <c r="G716" s="115">
        <v>1</v>
      </c>
      <c r="H716" s="116">
        <f>G716*F716</f>
        <v>105.31</v>
      </c>
      <c r="I716" s="29">
        <f>I130</f>
        <v>115.74</v>
      </c>
      <c r="J716" s="117">
        <f>G716</f>
        <v>1</v>
      </c>
      <c r="K716" s="118">
        <f>J716*I716</f>
        <v>115.74</v>
      </c>
      <c r="L716" s="119">
        <f>K716-H716</f>
        <v>10.429999999999993</v>
      </c>
      <c r="M716" s="120">
        <f>IF(ISERROR(L716/H716), "", L716/H716)</f>
        <v>9.9040926787579461E-2</v>
      </c>
    </row>
    <row r="717" spans="1:14" x14ac:dyDescent="0.2">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15" hidden="1" customHeight="1" x14ac:dyDescent="0.2">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15" hidden="1" customHeight="1" x14ac:dyDescent="0.2">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
      <c r="A720" s="103" t="str">
        <f t="shared" si="81"/>
        <v>Seasonal Residential (High)</v>
      </c>
      <c r="D720" s="114" t="s">
        <v>53</v>
      </c>
      <c r="E720" s="25"/>
      <c r="F720" s="26">
        <f t="shared" si="82"/>
        <v>3.2201751691573017</v>
      </c>
      <c r="G720" s="115">
        <v>1</v>
      </c>
      <c r="H720" s="116">
        <f>G720*F720</f>
        <v>3.2201751691573017</v>
      </c>
      <c r="I720" s="29">
        <f t="shared" si="83"/>
        <v>3.2201751691573017</v>
      </c>
      <c r="J720" s="117">
        <f>G720</f>
        <v>1</v>
      </c>
      <c r="K720" s="118">
        <f>J720*I720</f>
        <v>3.2201751691573017</v>
      </c>
      <c r="L720" s="119">
        <f t="shared" si="84"/>
        <v>0</v>
      </c>
      <c r="M720" s="120">
        <f>IF(ISERROR(L720/H720), "", L720/H720)</f>
        <v>0</v>
      </c>
    </row>
    <row r="721" spans="1:15" x14ac:dyDescent="0.2">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ht="25.5" x14ac:dyDescent="0.2">
      <c r="A722" s="103" t="str">
        <f t="shared" si="81"/>
        <v>Seasonal Residential (High)</v>
      </c>
      <c r="B722" s="103" t="s">
        <v>55</v>
      </c>
      <c r="C722" s="24">
        <f>B28</f>
        <v>13</v>
      </c>
      <c r="D722" s="46" t="s">
        <v>56</v>
      </c>
      <c r="E722" s="47"/>
      <c r="F722" s="48"/>
      <c r="G722" s="49"/>
      <c r="H722" s="50">
        <f>SUM(H716:H721)</f>
        <v>108.5301751691573</v>
      </c>
      <c r="I722" s="51"/>
      <c r="J722" s="52"/>
      <c r="K722" s="50">
        <f>SUM(K716:K721)</f>
        <v>118.9601751691573</v>
      </c>
      <c r="L722" s="41">
        <f t="shared" si="84"/>
        <v>10.429999999999993</v>
      </c>
      <c r="M722" s="42">
        <f>IF((H722)=0,"",(L722/H722))</f>
        <v>9.6102305038608712E-2</v>
      </c>
    </row>
    <row r="723" spans="1:15" x14ac:dyDescent="0.2">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5.5" x14ac:dyDescent="0.2">
      <c r="A724" s="103" t="str">
        <f t="shared" si="81"/>
        <v>Seasonal Residential (High)</v>
      </c>
      <c r="D724" s="123" t="s">
        <v>58</v>
      </c>
      <c r="E724" s="25"/>
      <c r="F724" s="36">
        <f t="shared" si="82"/>
        <v>0</v>
      </c>
      <c r="G724" s="55">
        <f>IF($E709&gt;0, $E709, $E708)</f>
        <v>1500</v>
      </c>
      <c r="H724" s="116">
        <f t="shared" si="85"/>
        <v>0</v>
      </c>
      <c r="I724" s="35">
        <f t="shared" si="83"/>
        <v>0</v>
      </c>
      <c r="J724" s="56">
        <f>IF($E709&gt;0, $E709, $E708)</f>
        <v>1500</v>
      </c>
      <c r="K724" s="118">
        <f t="shared" si="86"/>
        <v>0</v>
      </c>
      <c r="L724" s="119">
        <f t="shared" si="84"/>
        <v>0</v>
      </c>
      <c r="M724" s="120" t="str">
        <f t="shared" si="87"/>
        <v/>
      </c>
    </row>
    <row r="725" spans="1:15" x14ac:dyDescent="0.2">
      <c r="A725" s="103" t="str">
        <f t="shared" si="81"/>
        <v>Seasonal Residential (High)</v>
      </c>
      <c r="D725" s="123" t="s">
        <v>59</v>
      </c>
      <c r="E725" s="25"/>
      <c r="F725" s="36">
        <f t="shared" si="82"/>
        <v>0</v>
      </c>
      <c r="G725" s="55">
        <f>IF($E709&gt;0, $E709, $E708)</f>
        <v>1500</v>
      </c>
      <c r="H725" s="116">
        <f t="shared" si="85"/>
        <v>0</v>
      </c>
      <c r="I725" s="35">
        <f t="shared" si="83"/>
        <v>0</v>
      </c>
      <c r="J725" s="56">
        <f>IF($E709&gt;0, $E709, $E708)</f>
        <v>1500</v>
      </c>
      <c r="K725" s="118">
        <f t="shared" si="86"/>
        <v>0</v>
      </c>
      <c r="L725" s="119">
        <f t="shared" si="84"/>
        <v>0</v>
      </c>
      <c r="M725" s="120" t="str">
        <f t="shared" si="87"/>
        <v/>
      </c>
    </row>
    <row r="726" spans="1:15" x14ac:dyDescent="0.2">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
      <c r="A727" s="103" t="str">
        <f t="shared" si="81"/>
        <v>Seasonal Residential (High)</v>
      </c>
      <c r="D727" s="114" t="s">
        <v>61</v>
      </c>
      <c r="E727" s="25"/>
      <c r="F727" s="36">
        <f t="shared" si="82"/>
        <v>2.020215854863042E-3</v>
      </c>
      <c r="G727" s="55">
        <f>IF($E709&gt;0, $E709, $E708)</f>
        <v>1500</v>
      </c>
      <c r="H727" s="116">
        <f t="shared" si="85"/>
        <v>3.030323782294563</v>
      </c>
      <c r="I727" s="35">
        <f t="shared" si="83"/>
        <v>2.1125692860908874E-3</v>
      </c>
      <c r="J727" s="56">
        <f>IF($E709&gt;0, $E709, $E708)</f>
        <v>1500</v>
      </c>
      <c r="K727" s="118">
        <f t="shared" si="86"/>
        <v>3.1688539291363313</v>
      </c>
      <c r="L727" s="119">
        <f t="shared" si="84"/>
        <v>0.13853014684176834</v>
      </c>
      <c r="M727" s="120">
        <f t="shared" si="87"/>
        <v>4.5714635396773749E-2</v>
      </c>
      <c r="O727" s="160"/>
    </row>
    <row r="728" spans="1:15" ht="25.5" x14ac:dyDescent="0.2">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
      <c r="A729" s="103" t="str">
        <f t="shared" si="81"/>
        <v>Seasonal Residential (High)</v>
      </c>
      <c r="D729" s="114" t="s">
        <v>63</v>
      </c>
      <c r="E729" s="25"/>
      <c r="F729" s="36">
        <f t="shared" si="82"/>
        <v>0.23509396017000769</v>
      </c>
      <c r="G729" s="115">
        <v>1</v>
      </c>
      <c r="H729" s="116">
        <f t="shared" si="85"/>
        <v>0.23509396017000769</v>
      </c>
      <c r="I729" s="29">
        <f t="shared" si="83"/>
        <v>0.23509396017000769</v>
      </c>
      <c r="J729" s="121">
        <v>1</v>
      </c>
      <c r="K729" s="118">
        <f t="shared" si="86"/>
        <v>0.23509396017000769</v>
      </c>
      <c r="L729" s="119">
        <f t="shared" si="84"/>
        <v>0</v>
      </c>
      <c r="M729" s="120">
        <f t="shared" si="87"/>
        <v>0</v>
      </c>
    </row>
    <row r="730" spans="1:15" x14ac:dyDescent="0.2">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5.5" x14ac:dyDescent="0.2">
      <c r="A731" s="103" t="str">
        <f t="shared" si="81"/>
        <v>Seasonal Residential (High)</v>
      </c>
      <c r="B731" s="103" t="s">
        <v>65</v>
      </c>
      <c r="C731" s="24">
        <f>B28</f>
        <v>13</v>
      </c>
      <c r="D731" s="46" t="s">
        <v>66</v>
      </c>
      <c r="E731" s="47"/>
      <c r="F731" s="48"/>
      <c r="G731" s="49"/>
      <c r="H731" s="50">
        <f>SUM(H722:H730)</f>
        <v>120.15371291162189</v>
      </c>
      <c r="I731" s="51"/>
      <c r="J731" s="52"/>
      <c r="K731" s="50">
        <f>SUM(K722:K730)</f>
        <v>130.72224305846365</v>
      </c>
      <c r="L731" s="41">
        <f t="shared" si="84"/>
        <v>10.568530146841752</v>
      </c>
      <c r="M731" s="42">
        <f>IF((H731)=0,"",(L731/H731))</f>
        <v>8.7958415023057596E-2</v>
      </c>
    </row>
    <row r="732" spans="1:15" x14ac:dyDescent="0.2">
      <c r="A732" s="103" t="str">
        <f t="shared" si="81"/>
        <v>Seasonal Residential (High)</v>
      </c>
      <c r="D732" s="126" t="s">
        <v>67</v>
      </c>
      <c r="E732" s="25"/>
      <c r="F732" s="36">
        <f t="shared" si="82"/>
        <v>1.47E-2</v>
      </c>
      <c r="G732" s="43">
        <f>IF($E709&gt;0, $E709, $E708*$E710)</f>
        <v>1562.2500000000002</v>
      </c>
      <c r="H732" s="116">
        <f>G732*F732</f>
        <v>22.965075000000002</v>
      </c>
      <c r="I732" s="35">
        <f t="shared" si="83"/>
        <v>1.55E-2</v>
      </c>
      <c r="J732" s="44">
        <f>IF($E709&gt;0, $E709, $E708*$E711)</f>
        <v>1562.2500000000002</v>
      </c>
      <c r="K732" s="118">
        <f>J732*I732</f>
        <v>24.214875000000003</v>
      </c>
      <c r="L732" s="119">
        <f t="shared" si="84"/>
        <v>1.2498000000000005</v>
      </c>
      <c r="M732" s="120">
        <f>IF(ISERROR(L732/H732), "", L732/H732)</f>
        <v>5.4421768707483005E-2</v>
      </c>
      <c r="N732" s="127" t="str">
        <f>IF(ISERROR(ABS(M732)), "", IF(ABS(M732)&gt;=4%, "In the manager's summary, discuss the reasoning for the change in RTSR rates", ""))</f>
        <v>In the manager's summary, discuss the reasoning for the change in RTSR rates</v>
      </c>
      <c r="O732" s="160"/>
    </row>
    <row r="733" spans="1:15" ht="25.5" x14ac:dyDescent="0.2">
      <c r="A733" s="103" t="str">
        <f t="shared" si="81"/>
        <v>Seasonal Residential (High)</v>
      </c>
      <c r="D733" s="128" t="s">
        <v>68</v>
      </c>
      <c r="E733" s="25"/>
      <c r="F733" s="36">
        <f t="shared" si="82"/>
        <v>1.2800000000000001E-2</v>
      </c>
      <c r="G733" s="43">
        <f>IF($E709&gt;0, $E709, $E708*$E710)</f>
        <v>1562.2500000000002</v>
      </c>
      <c r="H733" s="116">
        <f>G733*F733</f>
        <v>19.996800000000004</v>
      </c>
      <c r="I733" s="35">
        <f t="shared" si="83"/>
        <v>1.35E-2</v>
      </c>
      <c r="J733" s="44">
        <f>IF($E709&gt;0, $E709, $E708*$E711)</f>
        <v>1562.2500000000002</v>
      </c>
      <c r="K733" s="118">
        <f>J733*I733</f>
        <v>21.090375000000002</v>
      </c>
      <c r="L733" s="119">
        <f t="shared" si="84"/>
        <v>1.0935749999999977</v>
      </c>
      <c r="M733" s="120">
        <f>IF(ISERROR(L733/H733), "", L733/H733)</f>
        <v>5.4687499999999875E-2</v>
      </c>
      <c r="N733" s="127" t="str">
        <f>IF(ISERROR(ABS(M733)), "", IF(ABS(M733)&gt;=4%, "In the manager's summary, discuss the reasoning for the change in RTSR rates", ""))</f>
        <v>In the manager's summary, discuss the reasoning for the change in RTSR rates</v>
      </c>
      <c r="O733" s="160"/>
    </row>
    <row r="734" spans="1:15" ht="25.5" x14ac:dyDescent="0.2">
      <c r="A734" s="103" t="str">
        <f t="shared" si="81"/>
        <v>Seasonal Residential (High)</v>
      </c>
      <c r="B734" s="103" t="s">
        <v>69</v>
      </c>
      <c r="C734" s="24">
        <f>B28</f>
        <v>13</v>
      </c>
      <c r="D734" s="46" t="s">
        <v>70</v>
      </c>
      <c r="E734" s="47"/>
      <c r="F734" s="48"/>
      <c r="G734" s="49"/>
      <c r="H734" s="50">
        <f>SUM(H731:H733)</f>
        <v>163.1155879116219</v>
      </c>
      <c r="I734" s="51"/>
      <c r="J734" s="52"/>
      <c r="K734" s="50">
        <f>SUM(K731:K733)</f>
        <v>176.02749305846365</v>
      </c>
      <c r="L734" s="41">
        <f t="shared" si="84"/>
        <v>12.911905146841747</v>
      </c>
      <c r="M734" s="42">
        <f>IF((H734)=0,"",(L734/H734))</f>
        <v>7.9158008821557754E-2</v>
      </c>
    </row>
    <row r="735" spans="1:15" ht="25.5" x14ac:dyDescent="0.2">
      <c r="A735" s="103" t="str">
        <f t="shared" si="81"/>
        <v>Seasonal Residential (High)</v>
      </c>
      <c r="D735" s="129" t="s">
        <v>71</v>
      </c>
      <c r="E735" s="25"/>
      <c r="F735" s="34">
        <f t="shared" si="82"/>
        <v>4.7000000000000002E-3</v>
      </c>
      <c r="G735" s="43">
        <f>E708*E710</f>
        <v>1562.2500000000002</v>
      </c>
      <c r="H735" s="53">
        <f>G735*F735</f>
        <v>7.342575000000001</v>
      </c>
      <c r="I735" s="35">
        <f t="shared" si="83"/>
        <v>4.7000000000000002E-3</v>
      </c>
      <c r="J735" s="44">
        <f>E708*E711</f>
        <v>1562.2500000000002</v>
      </c>
      <c r="K735" s="31">
        <f>J735*I735</f>
        <v>7.342575000000001</v>
      </c>
      <c r="L735" s="119">
        <f t="shared" si="84"/>
        <v>0</v>
      </c>
      <c r="M735" s="120">
        <f>IF(ISERROR(L735/H735), "", L735/H735)</f>
        <v>0</v>
      </c>
    </row>
    <row r="736" spans="1:15" ht="25.5" x14ac:dyDescent="0.2">
      <c r="A736" s="103" t="str">
        <f t="shared" si="81"/>
        <v>Seasonal Residential (High)</v>
      </c>
      <c r="D736" s="129" t="s">
        <v>72</v>
      </c>
      <c r="E736" s="25"/>
      <c r="F736" s="34">
        <f t="shared" si="82"/>
        <v>5.9999999999999995E-4</v>
      </c>
      <c r="G736" s="43">
        <f>E708*E710</f>
        <v>1562.2500000000002</v>
      </c>
      <c r="H736" s="53">
        <f>G736*F736</f>
        <v>0.93735000000000002</v>
      </c>
      <c r="I736" s="35">
        <f t="shared" si="83"/>
        <v>5.9999999999999995E-4</v>
      </c>
      <c r="J736" s="44">
        <f>E708*E711</f>
        <v>1562.2500000000002</v>
      </c>
      <c r="K736" s="31">
        <f>J736*I736</f>
        <v>0.93735000000000002</v>
      </c>
      <c r="L736" s="119">
        <f t="shared" si="84"/>
        <v>0</v>
      </c>
      <c r="M736" s="120">
        <f>IF(ISERROR(L736/H736), "", L736/H736)</f>
        <v>0</v>
      </c>
    </row>
    <row r="737" spans="1:13" x14ac:dyDescent="0.2">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5.5" x14ac:dyDescent="0.2">
      <c r="A738" s="103" t="str">
        <f t="shared" si="81"/>
        <v>Seasonal Residential (High)</v>
      </c>
      <c r="D738" s="129" t="s">
        <v>74</v>
      </c>
      <c r="E738" s="25"/>
      <c r="F738" s="34">
        <f t="shared" si="82"/>
        <v>0</v>
      </c>
      <c r="G738" s="55"/>
      <c r="H738" s="130"/>
      <c r="I738" s="35">
        <f t="shared" si="83"/>
        <v>0</v>
      </c>
      <c r="J738" s="56"/>
      <c r="K738" s="118"/>
      <c r="L738" s="119"/>
      <c r="M738" s="120"/>
    </row>
    <row r="739" spans="1:13" x14ac:dyDescent="0.2">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5" thickBot="1" x14ac:dyDescent="0.25">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15" hidden="1" customHeight="1" x14ac:dyDescent="0.2">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9" hidden="1" customHeight="1" thickBot="1" x14ac:dyDescent="0.25">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5" thickBot="1" x14ac:dyDescent="0.25">
      <c r="A744" s="103" t="str">
        <f t="shared" si="81"/>
        <v>Seasonal Residential (High)</v>
      </c>
      <c r="D744" s="58"/>
      <c r="E744" s="59"/>
      <c r="F744" s="60"/>
      <c r="G744" s="61"/>
      <c r="H744" s="62"/>
      <c r="I744" s="60"/>
      <c r="J744" s="63"/>
      <c r="K744" s="62"/>
      <c r="L744" s="64"/>
      <c r="M744" s="65"/>
    </row>
    <row r="745" spans="1:13" x14ac:dyDescent="0.2">
      <c r="A745" s="103" t="str">
        <f t="shared" si="81"/>
        <v>Seasonal Residential (High)</v>
      </c>
      <c r="B745" s="103" t="s">
        <v>12</v>
      </c>
      <c r="D745" s="135" t="s">
        <v>81</v>
      </c>
      <c r="E745" s="25"/>
      <c r="F745" s="136"/>
      <c r="G745" s="137"/>
      <c r="H745" s="138">
        <f>SUM(H735:H741,H734)</f>
        <v>362.92551291162192</v>
      </c>
      <c r="I745" s="139"/>
      <c r="J745" s="139"/>
      <c r="K745" s="138">
        <f>SUM(K735:K741,K734)</f>
        <v>375.83741805846364</v>
      </c>
      <c r="L745" s="140">
        <f>K745-H745</f>
        <v>12.911905146841718</v>
      </c>
      <c r="M745" s="141">
        <f>IF((H745)=0,"",(L745/H745))</f>
        <v>3.5577287039574898E-2</v>
      </c>
    </row>
    <row r="746" spans="1:13" x14ac:dyDescent="0.2">
      <c r="A746" s="103" t="str">
        <f t="shared" si="81"/>
        <v>Seasonal Residential (High)</v>
      </c>
      <c r="B746" s="103" t="s">
        <v>12</v>
      </c>
      <c r="D746" s="142" t="s">
        <v>82</v>
      </c>
      <c r="E746" s="25"/>
      <c r="F746" s="136">
        <v>0.13</v>
      </c>
      <c r="G746" s="143"/>
      <c r="H746" s="144">
        <f>H745*F746</f>
        <v>47.180316678510849</v>
      </c>
      <c r="I746" s="145">
        <v>0.13</v>
      </c>
      <c r="J746" s="115"/>
      <c r="K746" s="144">
        <f>K745*I746</f>
        <v>48.858864347600274</v>
      </c>
      <c r="L746" s="119">
        <f>K746-H746</f>
        <v>1.6785476690894257</v>
      </c>
      <c r="M746" s="146">
        <f>IF((H746)=0,"",(L746/H746))</f>
        <v>3.5577287039574947E-2</v>
      </c>
    </row>
    <row r="747" spans="1:13" ht="15" x14ac:dyDescent="0.25">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-85.287495534231141</v>
      </c>
      <c r="I747" s="148">
        <f>OER</f>
        <v>0.23499999999999999</v>
      </c>
      <c r="J747" s="115"/>
      <c r="K747" s="144">
        <f>IF(OR(ISNUMBER(SEARCH("[DGEN]", E706))=TRUE, ISNUMBER(SEARCH("STREET LIGHT", E706))=TRUE), 0, IF(AND(E708=0, E709=0),0, IF(AND(E709=0, E708*12&gt;250000), 0, IF(AND(E708=0, E709&gt;=50), 0, IF(E708*12&lt;=250000, I747*K745*-1, IF(E709&lt;50, I747*K745*-1, 0))))))</f>
        <v>-88.321793243738952</v>
      </c>
      <c r="L747" s="119">
        <f>K747-H747</f>
        <v>-3.0342977095078112</v>
      </c>
      <c r="M747" s="146"/>
    </row>
    <row r="748" spans="1:13" ht="13.5" thickBot="1" x14ac:dyDescent="0.25">
      <c r="A748" s="103" t="str">
        <f t="shared" si="81"/>
        <v>Seasonal Residential (High)</v>
      </c>
      <c r="B748" s="103" t="s">
        <v>84</v>
      </c>
      <c r="C748" s="24">
        <f>B28</f>
        <v>13</v>
      </c>
      <c r="D748" s="226" t="s">
        <v>85</v>
      </c>
      <c r="E748" s="226"/>
      <c r="F748" s="77"/>
      <c r="G748" s="78"/>
      <c r="H748" s="79">
        <f>H745+H746+H747</f>
        <v>324.81833405590163</v>
      </c>
      <c r="I748" s="80"/>
      <c r="J748" s="80"/>
      <c r="K748" s="81">
        <f>K745+K746+K747</f>
        <v>336.37448916232495</v>
      </c>
      <c r="L748" s="82">
        <f>K748-H748</f>
        <v>11.556155106423319</v>
      </c>
      <c r="M748" s="83">
        <f>IF((H748)=0,"",(L748/H748))</f>
        <v>3.5577287039574836E-2</v>
      </c>
    </row>
    <row r="749" spans="1:13" ht="13.5" thickBot="1" x14ac:dyDescent="0.25">
      <c r="A749" s="103" t="str">
        <f t="shared" si="81"/>
        <v>Seasonal Residential (High)</v>
      </c>
      <c r="B749" s="103" t="s">
        <v>12</v>
      </c>
      <c r="D749" s="58"/>
      <c r="E749" s="59"/>
      <c r="F749" s="60"/>
      <c r="G749" s="61"/>
      <c r="H749" s="62"/>
      <c r="I749" s="60"/>
      <c r="J749" s="63"/>
      <c r="K749" s="62"/>
      <c r="L749" s="64"/>
      <c r="M749" s="65"/>
    </row>
    <row r="752" spans="1:13" x14ac:dyDescent="0.2">
      <c r="C752" s="103"/>
      <c r="D752" s="104" t="s">
        <v>34</v>
      </c>
      <c r="E752" s="229" t="str">
        <f>D29</f>
        <v>GS &lt; 50 (Low)</v>
      </c>
      <c r="F752" s="229"/>
      <c r="G752" s="229"/>
      <c r="H752" s="229"/>
      <c r="I752" s="229"/>
      <c r="J752" s="229"/>
      <c r="K752" s="103" t="str">
        <f>IF(N704="DEMAND - INTERVAL","RTSR - INTERVAL METERED","")</f>
        <v/>
      </c>
    </row>
    <row r="753" spans="1:14" x14ac:dyDescent="0.2">
      <c r="C753" s="103"/>
      <c r="D753" s="104" t="s">
        <v>35</v>
      </c>
      <c r="E753" s="230" t="str">
        <f>H29</f>
        <v>RPP</v>
      </c>
      <c r="F753" s="230"/>
      <c r="G753" s="230"/>
      <c r="H753" s="20"/>
      <c r="I753" s="20"/>
    </row>
    <row r="754" spans="1:14" ht="15.75" x14ac:dyDescent="0.2">
      <c r="C754" s="103"/>
      <c r="D754" s="104" t="s">
        <v>36</v>
      </c>
      <c r="E754" s="21">
        <f>K29</f>
        <v>1000</v>
      </c>
      <c r="F754" s="105" t="s">
        <v>11</v>
      </c>
      <c r="J754" s="22"/>
      <c r="K754" s="22"/>
      <c r="L754" s="22"/>
      <c r="M754" s="22"/>
      <c r="N754" s="22"/>
    </row>
    <row r="755" spans="1:14" ht="15.75" x14ac:dyDescent="0.25">
      <c r="C755" s="103"/>
      <c r="D755" s="104" t="s">
        <v>37</v>
      </c>
      <c r="E755" s="21">
        <f>L29</f>
        <v>0</v>
      </c>
      <c r="F755" s="106" t="s">
        <v>16</v>
      </c>
      <c r="G755" s="107"/>
      <c r="H755" s="108"/>
      <c r="I755" s="108"/>
      <c r="J755" s="108"/>
    </row>
    <row r="756" spans="1:14" x14ac:dyDescent="0.2">
      <c r="C756" s="103"/>
      <c r="D756" s="104" t="s">
        <v>38</v>
      </c>
      <c r="E756" s="23">
        <f>I29</f>
        <v>1.0415000000000001</v>
      </c>
    </row>
    <row r="757" spans="1:14" x14ac:dyDescent="0.2">
      <c r="C757" s="103"/>
      <c r="D757" s="104" t="s">
        <v>39</v>
      </c>
      <c r="E757" s="23">
        <f>J29</f>
        <v>1.0415000000000001</v>
      </c>
    </row>
    <row r="758" spans="1:14" x14ac:dyDescent="0.2">
      <c r="C758" s="103"/>
    </row>
    <row r="759" spans="1:14" x14ac:dyDescent="0.2">
      <c r="C759" s="103"/>
      <c r="E759" s="105"/>
      <c r="F759" s="231" t="s">
        <v>40</v>
      </c>
      <c r="G759" s="232"/>
      <c r="H759" s="233"/>
      <c r="I759" s="231" t="s">
        <v>41</v>
      </c>
      <c r="J759" s="232"/>
      <c r="K759" s="233"/>
      <c r="L759" s="231" t="s">
        <v>42</v>
      </c>
      <c r="M759" s="233"/>
    </row>
    <row r="760" spans="1:14" x14ac:dyDescent="0.2">
      <c r="C760" s="103"/>
      <c r="E760" s="220"/>
      <c r="F760" s="109" t="s">
        <v>43</v>
      </c>
      <c r="G760" s="109" t="s">
        <v>44</v>
      </c>
      <c r="H760" s="110" t="s">
        <v>45</v>
      </c>
      <c r="I760" s="109" t="s">
        <v>43</v>
      </c>
      <c r="J760" s="111" t="s">
        <v>44</v>
      </c>
      <c r="K760" s="110" t="s">
        <v>45</v>
      </c>
      <c r="L760" s="222" t="s">
        <v>46</v>
      </c>
      <c r="M760" s="224" t="s">
        <v>47</v>
      </c>
    </row>
    <row r="761" spans="1:14" x14ac:dyDescent="0.2">
      <c r="C761" s="103"/>
      <c r="E761" s="221"/>
      <c r="F761" s="112" t="s">
        <v>48</v>
      </c>
      <c r="G761" s="112"/>
      <c r="H761" s="113" t="s">
        <v>48</v>
      </c>
      <c r="I761" s="112" t="s">
        <v>48</v>
      </c>
      <c r="J761" s="113"/>
      <c r="K761" s="113" t="s">
        <v>48</v>
      </c>
      <c r="L761" s="223"/>
      <c r="M761" s="225"/>
    </row>
    <row r="762" spans="1:14" x14ac:dyDescent="0.2">
      <c r="A762" s="103" t="str">
        <f>$E752</f>
        <v>GS &lt; 50 (Low)</v>
      </c>
      <c r="D762" s="114" t="s">
        <v>49</v>
      </c>
      <c r="E762" s="25"/>
      <c r="F762" s="26">
        <f>F186</f>
        <v>34.200000000000003</v>
      </c>
      <c r="G762" s="115">
        <v>1</v>
      </c>
      <c r="H762" s="116">
        <f>G762*F762</f>
        <v>34.200000000000003</v>
      </c>
      <c r="I762" s="29">
        <f>I186</f>
        <v>37.21</v>
      </c>
      <c r="J762" s="117">
        <f>G762</f>
        <v>1</v>
      </c>
      <c r="K762" s="118">
        <f>J762*I762</f>
        <v>37.21</v>
      </c>
      <c r="L762" s="119">
        <f>K762-H762</f>
        <v>3.009999999999998</v>
      </c>
      <c r="M762" s="120">
        <f>IF(ISERROR(L762/H762), "", L762/H762)</f>
        <v>8.801169590643268E-2</v>
      </c>
    </row>
    <row r="763" spans="1:14" x14ac:dyDescent="0.2">
      <c r="A763" s="103" t="str">
        <f t="shared" ref="A763:A795" si="88">A762</f>
        <v>GS &lt; 50 (Low)</v>
      </c>
      <c r="D763" s="114" t="s">
        <v>50</v>
      </c>
      <c r="E763" s="25"/>
      <c r="F763" s="34">
        <f t="shared" ref="F763:F789" si="89">F187</f>
        <v>3.9600000000000003E-2</v>
      </c>
      <c r="G763" s="115">
        <f>IF($E755&gt;0, $E755, $E754)</f>
        <v>1000</v>
      </c>
      <c r="H763" s="116">
        <f>G763*F763</f>
        <v>39.6</v>
      </c>
      <c r="I763" s="35">
        <f t="shared" ref="I763:I789" si="90">I187</f>
        <v>4.3200000000000002E-2</v>
      </c>
      <c r="J763" s="117">
        <f>IF($E755&gt;0, $E755, $E754)</f>
        <v>1000</v>
      </c>
      <c r="K763" s="118">
        <f>J763*I763</f>
        <v>43.2</v>
      </c>
      <c r="L763" s="119">
        <f>K763-H763</f>
        <v>3.6000000000000014</v>
      </c>
      <c r="M763" s="120">
        <f>IF(ISERROR(L763/H763), "", L763/H763)</f>
        <v>9.0909090909090939E-2</v>
      </c>
    </row>
    <row r="764" spans="1:14" ht="13.15" hidden="1" customHeight="1" x14ac:dyDescent="0.2">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15" hidden="1" customHeight="1" x14ac:dyDescent="0.2">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
      <c r="A767" s="103" t="str">
        <f t="shared" si="88"/>
        <v>GS &lt; 50 (Low)</v>
      </c>
      <c r="D767" s="114" t="s">
        <v>54</v>
      </c>
      <c r="E767" s="25"/>
      <c r="F767" s="36">
        <f t="shared" si="89"/>
        <v>2.2204907479117498E-3</v>
      </c>
      <c r="G767" s="115">
        <f>IF($E755&gt;0, $E755, $E754)</f>
        <v>1000</v>
      </c>
      <c r="H767" s="116">
        <f>G767*F767</f>
        <v>2.2204907479117497</v>
      </c>
      <c r="I767" s="35">
        <f t="shared" si="90"/>
        <v>2.2204907479117498E-3</v>
      </c>
      <c r="J767" s="117">
        <f>IF($E755&gt;0, $E755, $E754)</f>
        <v>1000</v>
      </c>
      <c r="K767" s="118">
        <f>J767*I767</f>
        <v>2.2204907479117497</v>
      </c>
      <c r="L767" s="119">
        <f t="shared" si="91"/>
        <v>0</v>
      </c>
      <c r="M767" s="120">
        <f>IF(ISERROR(L767/H767), "", L767/H767)</f>
        <v>0</v>
      </c>
    </row>
    <row r="768" spans="1:14" ht="25.5" x14ac:dyDescent="0.2">
      <c r="A768" s="103" t="str">
        <f t="shared" si="88"/>
        <v>GS &lt; 50 (Low)</v>
      </c>
      <c r="B768" s="103" t="s">
        <v>55</v>
      </c>
      <c r="C768" s="24">
        <f>B29</f>
        <v>14</v>
      </c>
      <c r="D768" s="46" t="s">
        <v>56</v>
      </c>
      <c r="E768" s="47"/>
      <c r="F768" s="48"/>
      <c r="G768" s="49"/>
      <c r="H768" s="50">
        <f>SUM(H762:H767)</f>
        <v>76.020490747911765</v>
      </c>
      <c r="I768" s="51"/>
      <c r="J768" s="52"/>
      <c r="K768" s="50">
        <f>SUM(K762:K767)</f>
        <v>82.63049074791175</v>
      </c>
      <c r="L768" s="41">
        <f t="shared" si="91"/>
        <v>6.6099999999999852</v>
      </c>
      <c r="M768" s="42">
        <f>IF((H768)=0,"",(L768/H768))</f>
        <v>8.6950241112216942E-2</v>
      </c>
    </row>
    <row r="769" spans="1:14" x14ac:dyDescent="0.2">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5.5" x14ac:dyDescent="0.2">
      <c r="A770" s="103" t="str">
        <f t="shared" si="88"/>
        <v>GS &lt; 50 (Low)</v>
      </c>
      <c r="D770" s="123" t="s">
        <v>58</v>
      </c>
      <c r="E770" s="25"/>
      <c r="F770" s="36">
        <f t="shared" si="89"/>
        <v>0</v>
      </c>
      <c r="G770" s="55">
        <f>IF($E755&gt;0, $E755, $E754)</f>
        <v>1000</v>
      </c>
      <c r="H770" s="116">
        <f t="shared" si="92"/>
        <v>0</v>
      </c>
      <c r="I770" s="35">
        <f t="shared" si="90"/>
        <v>0</v>
      </c>
      <c r="J770" s="56">
        <f>IF($E755&gt;0, $E755, $E754)</f>
        <v>1000</v>
      </c>
      <c r="K770" s="118">
        <f t="shared" si="93"/>
        <v>0</v>
      </c>
      <c r="L770" s="119">
        <f t="shared" si="91"/>
        <v>0</v>
      </c>
      <c r="M770" s="120" t="str">
        <f t="shared" si="94"/>
        <v/>
      </c>
    </row>
    <row r="771" spans="1:14" x14ac:dyDescent="0.2">
      <c r="A771" s="103" t="str">
        <f t="shared" si="88"/>
        <v>GS &lt; 50 (Low)</v>
      </c>
      <c r="D771" s="123" t="s">
        <v>59</v>
      </c>
      <c r="E771" s="25"/>
      <c r="F771" s="36">
        <f t="shared" si="89"/>
        <v>0</v>
      </c>
      <c r="G771" s="55">
        <f>IF($E755&gt;0, $E755, $E754)</f>
        <v>1000</v>
      </c>
      <c r="H771" s="116">
        <f t="shared" si="92"/>
        <v>0</v>
      </c>
      <c r="I771" s="35">
        <f t="shared" si="90"/>
        <v>0</v>
      </c>
      <c r="J771" s="56">
        <f>IF($E755&gt;0, $E755, $E754)</f>
        <v>1000</v>
      </c>
      <c r="K771" s="118">
        <f t="shared" si="93"/>
        <v>0</v>
      </c>
      <c r="L771" s="119">
        <f t="shared" si="91"/>
        <v>0</v>
      </c>
      <c r="M771" s="120" t="str">
        <f t="shared" si="94"/>
        <v/>
      </c>
    </row>
    <row r="772" spans="1:14" x14ac:dyDescent="0.2">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
      <c r="A773" s="103" t="str">
        <f t="shared" si="88"/>
        <v>GS &lt; 50 (Low)</v>
      </c>
      <c r="D773" s="114" t="s">
        <v>61</v>
      </c>
      <c r="E773" s="25"/>
      <c r="F773" s="36">
        <f t="shared" si="89"/>
        <v>1.5687745503208945E-3</v>
      </c>
      <c r="G773" s="55">
        <f>IF($E755&gt;0, $E755, $E754)</f>
        <v>1000</v>
      </c>
      <c r="H773" s="116">
        <f t="shared" si="92"/>
        <v>1.5687745503208945</v>
      </c>
      <c r="I773" s="35">
        <f t="shared" si="90"/>
        <v>1.6404905069085519E-3</v>
      </c>
      <c r="J773" s="56">
        <f>IF($E755&gt;0, $E755, $E754)</f>
        <v>1000</v>
      </c>
      <c r="K773" s="118">
        <f t="shared" si="93"/>
        <v>1.6404905069085518</v>
      </c>
      <c r="L773" s="119">
        <f t="shared" si="91"/>
        <v>7.1715956587657281E-2</v>
      </c>
      <c r="M773" s="120">
        <f t="shared" si="94"/>
        <v>4.571463539677368E-2</v>
      </c>
    </row>
    <row r="774" spans="1:14" ht="25.5" x14ac:dyDescent="0.2">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
      <c r="A776" s="103" t="str">
        <f t="shared" si="88"/>
        <v>GS &lt; 50 (Low)</v>
      </c>
      <c r="D776" s="114" t="s">
        <v>64</v>
      </c>
      <c r="E776" s="25"/>
      <c r="F776" s="34">
        <f t="shared" si="89"/>
        <v>1.3448684688911199E-4</v>
      </c>
      <c r="G776" s="55">
        <f>IF($E755&gt;0, $E755, $E754)</f>
        <v>1000</v>
      </c>
      <c r="H776" s="116">
        <f t="shared" si="92"/>
        <v>0.134486846889112</v>
      </c>
      <c r="I776" s="35">
        <f t="shared" si="90"/>
        <v>1.3448684688911199E-4</v>
      </c>
      <c r="J776" s="56">
        <f>IF($E755&gt;0, $E755, $E754)</f>
        <v>1000</v>
      </c>
      <c r="K776" s="118">
        <f t="shared" si="93"/>
        <v>0.134486846889112</v>
      </c>
      <c r="L776" s="119">
        <f t="shared" si="91"/>
        <v>0</v>
      </c>
      <c r="M776" s="120">
        <f t="shared" si="94"/>
        <v>0</v>
      </c>
    </row>
    <row r="777" spans="1:14" ht="25.5" x14ac:dyDescent="0.2">
      <c r="A777" s="103" t="str">
        <f t="shared" si="88"/>
        <v>GS &lt; 50 (Low)</v>
      </c>
      <c r="B777" s="103" t="s">
        <v>65</v>
      </c>
      <c r="C777" s="24">
        <f>B29</f>
        <v>14</v>
      </c>
      <c r="D777" s="46" t="s">
        <v>66</v>
      </c>
      <c r="E777" s="47"/>
      <c r="F777" s="48"/>
      <c r="G777" s="49"/>
      <c r="H777" s="50">
        <f>SUM(H768:H776)</f>
        <v>83.435832145121779</v>
      </c>
      <c r="I777" s="51"/>
      <c r="J777" s="52"/>
      <c r="K777" s="50">
        <f>SUM(K768:K776)</f>
        <v>90.117548101709417</v>
      </c>
      <c r="L777" s="41">
        <f t="shared" si="91"/>
        <v>6.6817159565876381</v>
      </c>
      <c r="M777" s="42">
        <f>IF((H777)=0,"",(L777/H777))</f>
        <v>8.0082091648177992E-2</v>
      </c>
    </row>
    <row r="778" spans="1:14" x14ac:dyDescent="0.2">
      <c r="A778" s="103" t="str">
        <f t="shared" si="88"/>
        <v>GS &lt; 50 (Low)</v>
      </c>
      <c r="D778" s="126" t="s">
        <v>67</v>
      </c>
      <c r="E778" s="25"/>
      <c r="F778" s="36">
        <f t="shared" si="89"/>
        <v>1.34E-2</v>
      </c>
      <c r="G778" s="43">
        <f>IF($E755&gt;0, $E755, $E754*$E756)</f>
        <v>1041.5</v>
      </c>
      <c r="H778" s="116">
        <f>G778*F778</f>
        <v>13.956100000000001</v>
      </c>
      <c r="I778" s="35">
        <f t="shared" si="90"/>
        <v>1.41E-2</v>
      </c>
      <c r="J778" s="44">
        <f>IF($E755&gt;0, $E755, $E754*$E757)</f>
        <v>1041.5</v>
      </c>
      <c r="K778" s="118">
        <f>J778*I778</f>
        <v>14.68515</v>
      </c>
      <c r="L778" s="119">
        <f t="shared" si="91"/>
        <v>0.72904999999999909</v>
      </c>
      <c r="M778" s="120">
        <f>IF(ISERROR(L778/H778), "", L778/H778)</f>
        <v>5.2238805970149182E-2</v>
      </c>
      <c r="N778" s="127" t="str">
        <f>IF(ISERROR(ABS(M778)), "", IF(ABS(M778)&gt;=4%, "In the manager's summary, discuss the reasoning for the change in RTSR rates", ""))</f>
        <v>In the manager's summary, discuss the reasoning for the change in RTSR rates</v>
      </c>
    </row>
    <row r="779" spans="1:14" ht="25.5" x14ac:dyDescent="0.2">
      <c r="A779" s="103" t="str">
        <f t="shared" si="88"/>
        <v>GS &lt; 50 (Low)</v>
      </c>
      <c r="D779" s="128" t="s">
        <v>68</v>
      </c>
      <c r="E779" s="25"/>
      <c r="F779" s="36">
        <f t="shared" si="89"/>
        <v>9.9000000000000008E-3</v>
      </c>
      <c r="G779" s="43">
        <f>IF($E755&gt;0, $E755, $E754*$E756)</f>
        <v>1041.5</v>
      </c>
      <c r="H779" s="116">
        <f>G779*F779</f>
        <v>10.31085</v>
      </c>
      <c r="I779" s="35">
        <f t="shared" si="90"/>
        <v>1.0500000000000001E-2</v>
      </c>
      <c r="J779" s="44">
        <f>IF($E755&gt;0, $E755, $E754*$E757)</f>
        <v>1041.5</v>
      </c>
      <c r="K779" s="118">
        <f>J779*I779</f>
        <v>10.935750000000001</v>
      </c>
      <c r="L779" s="119">
        <f t="shared" si="91"/>
        <v>0.62490000000000023</v>
      </c>
      <c r="M779" s="120">
        <f>IF(ISERROR(L779/H779), "", L779/H779)</f>
        <v>6.0606060606060629E-2</v>
      </c>
      <c r="N779" s="127" t="str">
        <f>IF(ISERROR(ABS(M779)), "", IF(ABS(M779)&gt;=4%, "In the manager's summary, discuss the reasoning for the change in RTSR rates", ""))</f>
        <v>In the manager's summary, discuss the reasoning for the change in RTSR rates</v>
      </c>
    </row>
    <row r="780" spans="1:14" ht="25.5" x14ac:dyDescent="0.2">
      <c r="A780" s="103" t="str">
        <f t="shared" si="88"/>
        <v>GS &lt; 50 (Low)</v>
      </c>
      <c r="B780" s="103" t="s">
        <v>69</v>
      </c>
      <c r="C780" s="24">
        <f>B29</f>
        <v>14</v>
      </c>
      <c r="D780" s="46" t="s">
        <v>70</v>
      </c>
      <c r="E780" s="47"/>
      <c r="F780" s="48"/>
      <c r="G780" s="49"/>
      <c r="H780" s="50">
        <f>SUM(H777:H779)</f>
        <v>107.70278214512179</v>
      </c>
      <c r="I780" s="51"/>
      <c r="J780" s="52"/>
      <c r="K780" s="50">
        <f>SUM(K777:K779)</f>
        <v>115.73844810170941</v>
      </c>
      <c r="L780" s="41">
        <f t="shared" si="91"/>
        <v>8.0356659565876214</v>
      </c>
      <c r="M780" s="42">
        <f>IF((H780)=0,"",(L780/H780))</f>
        <v>7.4609641427462264E-2</v>
      </c>
    </row>
    <row r="781" spans="1:14" ht="25.5" x14ac:dyDescent="0.2">
      <c r="A781" s="103" t="str">
        <f t="shared" si="88"/>
        <v>GS &lt; 50 (Low)</v>
      </c>
      <c r="D781" s="129" t="s">
        <v>71</v>
      </c>
      <c r="E781" s="25"/>
      <c r="F781" s="34">
        <f t="shared" si="89"/>
        <v>4.7000000000000002E-3</v>
      </c>
      <c r="G781" s="43">
        <f>E754*E756</f>
        <v>1041.5</v>
      </c>
      <c r="H781" s="53">
        <f>G781*F781</f>
        <v>4.8950500000000003</v>
      </c>
      <c r="I781" s="35">
        <f t="shared" si="90"/>
        <v>4.7000000000000002E-3</v>
      </c>
      <c r="J781" s="44">
        <f>E754*E757</f>
        <v>1041.5</v>
      </c>
      <c r="K781" s="31">
        <f>J781*I781</f>
        <v>4.8950500000000003</v>
      </c>
      <c r="L781" s="119">
        <f t="shared" si="91"/>
        <v>0</v>
      </c>
      <c r="M781" s="120">
        <f>IF(ISERROR(L781/H781), "", L781/H781)</f>
        <v>0</v>
      </c>
    </row>
    <row r="782" spans="1:14" ht="25.5" x14ac:dyDescent="0.2">
      <c r="A782" s="103" t="str">
        <f t="shared" si="88"/>
        <v>GS &lt; 50 (Low)</v>
      </c>
      <c r="D782" s="129" t="s">
        <v>72</v>
      </c>
      <c r="E782" s="25"/>
      <c r="F782" s="34">
        <f t="shared" si="89"/>
        <v>5.9999999999999995E-4</v>
      </c>
      <c r="G782" s="43">
        <f>E754*E756</f>
        <v>1041.5</v>
      </c>
      <c r="H782" s="53">
        <f>G782*F782</f>
        <v>0.6248999999999999</v>
      </c>
      <c r="I782" s="35">
        <f t="shared" si="90"/>
        <v>5.9999999999999995E-4</v>
      </c>
      <c r="J782" s="44">
        <f>E754*E757</f>
        <v>1041.5</v>
      </c>
      <c r="K782" s="31">
        <f>J782*I782</f>
        <v>0.6248999999999999</v>
      </c>
      <c r="L782" s="119">
        <f t="shared" si="91"/>
        <v>0</v>
      </c>
      <c r="M782" s="120">
        <f>IF(ISERROR(L782/H782), "", L782/H782)</f>
        <v>0</v>
      </c>
    </row>
    <row r="783" spans="1:14" x14ac:dyDescent="0.2">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5.5" x14ac:dyDescent="0.2">
      <c r="A784" s="103" t="str">
        <f t="shared" si="88"/>
        <v>GS &lt; 50 (Low)</v>
      </c>
      <c r="D784" s="129" t="s">
        <v>74</v>
      </c>
      <c r="E784" s="25"/>
      <c r="F784" s="34">
        <f t="shared" si="89"/>
        <v>0</v>
      </c>
      <c r="G784" s="55"/>
      <c r="H784" s="130"/>
      <c r="I784" s="35">
        <f t="shared" si="90"/>
        <v>0</v>
      </c>
      <c r="J784" s="56"/>
      <c r="K784" s="118"/>
      <c r="L784" s="119"/>
      <c r="M784" s="120"/>
    </row>
    <row r="785" spans="1:14" x14ac:dyDescent="0.2">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5" thickBot="1" x14ac:dyDescent="0.25">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15" hidden="1" customHeight="1" x14ac:dyDescent="0.2">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9" hidden="1" customHeight="1" thickBot="1" x14ac:dyDescent="0.25">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5" thickBot="1" x14ac:dyDescent="0.25">
      <c r="A790" s="103" t="str">
        <f t="shared" si="88"/>
        <v>GS &lt; 50 (Low)</v>
      </c>
      <c r="D790" s="58"/>
      <c r="E790" s="59"/>
      <c r="F790" s="60"/>
      <c r="G790" s="61"/>
      <c r="H790" s="62"/>
      <c r="I790" s="60"/>
      <c r="J790" s="63"/>
      <c r="K790" s="62"/>
      <c r="L790" s="64"/>
      <c r="M790" s="65"/>
    </row>
    <row r="791" spans="1:14" x14ac:dyDescent="0.2">
      <c r="A791" s="103" t="str">
        <f t="shared" si="88"/>
        <v>GS &lt; 50 (Low)</v>
      </c>
      <c r="B791" s="103" t="s">
        <v>12</v>
      </c>
      <c r="D791" s="135" t="s">
        <v>81</v>
      </c>
      <c r="E791" s="25"/>
      <c r="F791" s="136"/>
      <c r="G791" s="137"/>
      <c r="H791" s="138">
        <f>SUM(H781:H787,H780)</f>
        <v>240.99273214512181</v>
      </c>
      <c r="I791" s="139"/>
      <c r="J791" s="139"/>
      <c r="K791" s="138">
        <f>SUM(K781:K787,K780)</f>
        <v>249.0283981017094</v>
      </c>
      <c r="L791" s="140">
        <f>K791-H791</f>
        <v>8.035665956587593</v>
      </c>
      <c r="M791" s="141">
        <f>IF((H791)=0,"",(L791/H791))</f>
        <v>3.3344017826017459E-2</v>
      </c>
    </row>
    <row r="792" spans="1:14" x14ac:dyDescent="0.2">
      <c r="A792" s="103" t="str">
        <f t="shared" si="88"/>
        <v>GS &lt; 50 (Low)</v>
      </c>
      <c r="B792" s="103" t="s">
        <v>12</v>
      </c>
      <c r="D792" s="142" t="s">
        <v>82</v>
      </c>
      <c r="E792" s="25"/>
      <c r="F792" s="136">
        <v>0.13</v>
      </c>
      <c r="G792" s="143"/>
      <c r="H792" s="144">
        <f>H791*F792</f>
        <v>31.329055178865836</v>
      </c>
      <c r="I792" s="145">
        <v>0.13</v>
      </c>
      <c r="J792" s="115"/>
      <c r="K792" s="144">
        <f>K791*I792</f>
        <v>32.373691753222225</v>
      </c>
      <c r="L792" s="119">
        <f>K792-H792</f>
        <v>1.0446365743563888</v>
      </c>
      <c r="M792" s="146">
        <f>IF((H792)=0,"",(L792/H792))</f>
        <v>3.3344017826017515E-2</v>
      </c>
    </row>
    <row r="793" spans="1:14" ht="15" x14ac:dyDescent="0.25">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-56.63329205410362</v>
      </c>
      <c r="I793" s="148">
        <f>OER</f>
        <v>0.23499999999999999</v>
      </c>
      <c r="J793" s="115"/>
      <c r="K793" s="144">
        <f>IF(OR(ISNUMBER(SEARCH("[DGEN]", E752))=TRUE, ISNUMBER(SEARCH("STREET LIGHT", E752))=TRUE), 0, IF(AND(E754=0, E755=0),0, IF(AND(E755=0, E754*12&gt;250000), 0, IF(AND(E754=0, E755&gt;=50), 0, IF(E754*12&lt;=250000, I793*K791*-1, IF(E755&lt;50, I793*K791*-1, 0))))))</f>
        <v>-58.521673553901707</v>
      </c>
      <c r="L793" s="119">
        <f>K793-H793</f>
        <v>-1.8883814997980863</v>
      </c>
      <c r="M793" s="146"/>
    </row>
    <row r="794" spans="1:14" ht="13.5" thickBot="1" x14ac:dyDescent="0.25">
      <c r="A794" s="103" t="str">
        <f t="shared" si="88"/>
        <v>GS &lt; 50 (Low)</v>
      </c>
      <c r="B794" s="103" t="s">
        <v>84</v>
      </c>
      <c r="C794" s="24">
        <f>B29</f>
        <v>14</v>
      </c>
      <c r="D794" s="226" t="s">
        <v>85</v>
      </c>
      <c r="E794" s="226"/>
      <c r="F794" s="77"/>
      <c r="G794" s="78"/>
      <c r="H794" s="79">
        <f>H791+H792+H793</f>
        <v>215.68849526988402</v>
      </c>
      <c r="I794" s="80"/>
      <c r="J794" s="80"/>
      <c r="K794" s="81">
        <f>K791+K792+K793</f>
        <v>222.8804163010299</v>
      </c>
      <c r="L794" s="82">
        <f>K794-H794</f>
        <v>7.1919210311458812</v>
      </c>
      <c r="M794" s="83">
        <f>IF((H794)=0,"",(L794/H794))</f>
        <v>3.3344017826017397E-2</v>
      </c>
    </row>
    <row r="795" spans="1:14" ht="13.5" thickBot="1" x14ac:dyDescent="0.25">
      <c r="A795" s="103" t="str">
        <f t="shared" si="88"/>
        <v>GS &lt; 50 (Low)</v>
      </c>
      <c r="B795" s="103" t="s">
        <v>12</v>
      </c>
      <c r="D795" s="58"/>
      <c r="E795" s="59"/>
      <c r="F795" s="60"/>
      <c r="G795" s="61"/>
      <c r="H795" s="62"/>
      <c r="I795" s="60"/>
      <c r="J795" s="63"/>
      <c r="K795" s="62"/>
      <c r="L795" s="64"/>
      <c r="M795" s="65"/>
    </row>
    <row r="798" spans="1:14" x14ac:dyDescent="0.2">
      <c r="C798" s="103"/>
      <c r="D798" s="104" t="s">
        <v>34</v>
      </c>
      <c r="E798" s="229" t="str">
        <f>D30</f>
        <v>GS &lt; 50 (High)</v>
      </c>
      <c r="F798" s="229"/>
      <c r="G798" s="229"/>
      <c r="H798" s="229"/>
      <c r="I798" s="229"/>
      <c r="J798" s="229"/>
      <c r="K798" s="103" t="str">
        <f>IF(N750="DEMAND - INTERVAL","RTSR - INTERVAL METERED","")</f>
        <v/>
      </c>
    </row>
    <row r="799" spans="1:14" x14ac:dyDescent="0.2">
      <c r="C799" s="103"/>
      <c r="D799" s="104" t="s">
        <v>35</v>
      </c>
      <c r="E799" s="230" t="str">
        <f>H30</f>
        <v>RPP</v>
      </c>
      <c r="F799" s="230"/>
      <c r="G799" s="230"/>
      <c r="H799" s="20"/>
      <c r="I799" s="20"/>
    </row>
    <row r="800" spans="1:14" ht="15.75" x14ac:dyDescent="0.2">
      <c r="C800" s="103"/>
      <c r="D800" s="104" t="s">
        <v>36</v>
      </c>
      <c r="E800" s="21">
        <f>K30</f>
        <v>5000</v>
      </c>
      <c r="F800" s="105" t="s">
        <v>11</v>
      </c>
      <c r="J800" s="22"/>
      <c r="K800" s="22"/>
      <c r="L800" s="22"/>
      <c r="M800" s="22"/>
      <c r="N800" s="22"/>
    </row>
    <row r="801" spans="1:13" ht="15.75" x14ac:dyDescent="0.25">
      <c r="C801" s="103"/>
      <c r="D801" s="104" t="s">
        <v>37</v>
      </c>
      <c r="E801" s="21">
        <f>L30</f>
        <v>0</v>
      </c>
      <c r="F801" s="106" t="s">
        <v>16</v>
      </c>
      <c r="G801" s="107"/>
      <c r="H801" s="108"/>
      <c r="I801" s="108"/>
      <c r="J801" s="108"/>
    </row>
    <row r="802" spans="1:13" x14ac:dyDescent="0.2">
      <c r="C802" s="103"/>
      <c r="D802" s="104" t="s">
        <v>38</v>
      </c>
      <c r="E802" s="23">
        <f>I30</f>
        <v>1.0415000000000001</v>
      </c>
    </row>
    <row r="803" spans="1:13" x14ac:dyDescent="0.2">
      <c r="C803" s="103"/>
      <c r="D803" s="104" t="s">
        <v>39</v>
      </c>
      <c r="E803" s="23">
        <f>J30</f>
        <v>1.0415000000000001</v>
      </c>
    </row>
    <row r="804" spans="1:13" x14ac:dyDescent="0.2">
      <c r="C804" s="103"/>
    </row>
    <row r="805" spans="1:13" x14ac:dyDescent="0.2">
      <c r="C805" s="103"/>
      <c r="E805" s="105"/>
      <c r="F805" s="231" t="s">
        <v>40</v>
      </c>
      <c r="G805" s="232"/>
      <c r="H805" s="233"/>
      <c r="I805" s="231" t="s">
        <v>41</v>
      </c>
      <c r="J805" s="232"/>
      <c r="K805" s="233"/>
      <c r="L805" s="231" t="s">
        <v>42</v>
      </c>
      <c r="M805" s="233"/>
    </row>
    <row r="806" spans="1:13" x14ac:dyDescent="0.2">
      <c r="C806" s="103"/>
      <c r="E806" s="220"/>
      <c r="F806" s="109" t="s">
        <v>43</v>
      </c>
      <c r="G806" s="109" t="s">
        <v>44</v>
      </c>
      <c r="H806" s="110" t="s">
        <v>45</v>
      </c>
      <c r="I806" s="109" t="s">
        <v>43</v>
      </c>
      <c r="J806" s="111" t="s">
        <v>44</v>
      </c>
      <c r="K806" s="110" t="s">
        <v>45</v>
      </c>
      <c r="L806" s="222" t="s">
        <v>46</v>
      </c>
      <c r="M806" s="224" t="s">
        <v>47</v>
      </c>
    </row>
    <row r="807" spans="1:13" x14ac:dyDescent="0.2">
      <c r="C807" s="103"/>
      <c r="E807" s="221"/>
      <c r="F807" s="112" t="s">
        <v>48</v>
      </c>
      <c r="G807" s="112"/>
      <c r="H807" s="113" t="s">
        <v>48</v>
      </c>
      <c r="I807" s="112" t="s">
        <v>48</v>
      </c>
      <c r="J807" s="113"/>
      <c r="K807" s="113" t="s">
        <v>48</v>
      </c>
      <c r="L807" s="223"/>
      <c r="M807" s="225"/>
    </row>
    <row r="808" spans="1:13" x14ac:dyDescent="0.2">
      <c r="A808" s="103" t="str">
        <f>$E798</f>
        <v>GS &lt; 50 (High)</v>
      </c>
      <c r="D808" s="114" t="s">
        <v>49</v>
      </c>
      <c r="E808" s="25"/>
      <c r="F808" s="26">
        <f>F186</f>
        <v>34.200000000000003</v>
      </c>
      <c r="G808" s="115">
        <v>1</v>
      </c>
      <c r="H808" s="116">
        <f>G808*F808</f>
        <v>34.200000000000003</v>
      </c>
      <c r="I808" s="29">
        <f>I186</f>
        <v>37.21</v>
      </c>
      <c r="J808" s="117">
        <f>G808</f>
        <v>1</v>
      </c>
      <c r="K808" s="118">
        <f>J808*I808</f>
        <v>37.21</v>
      </c>
      <c r="L808" s="119">
        <f>K808-H808</f>
        <v>3.009999999999998</v>
      </c>
      <c r="M808" s="120">
        <f>IF(ISERROR(L808/H808), "", L808/H808)</f>
        <v>8.801169590643268E-2</v>
      </c>
    </row>
    <row r="809" spans="1:13" x14ac:dyDescent="0.2">
      <c r="A809" s="103" t="str">
        <f t="shared" ref="A809:A841" si="95">A808</f>
        <v>GS &lt; 50 (High)</v>
      </c>
      <c r="D809" s="114" t="s">
        <v>50</v>
      </c>
      <c r="E809" s="25"/>
      <c r="F809" s="34">
        <f t="shared" ref="F809:F835" si="96">F187</f>
        <v>3.9600000000000003E-2</v>
      </c>
      <c r="G809" s="115">
        <f>IF($E801&gt;0, $E801, $E800)</f>
        <v>5000</v>
      </c>
      <c r="H809" s="116">
        <f>G809*F809</f>
        <v>198.00000000000003</v>
      </c>
      <c r="I809" s="35">
        <f t="shared" ref="I809:I835" si="97">I187</f>
        <v>4.3200000000000002E-2</v>
      </c>
      <c r="J809" s="117">
        <f>IF($E801&gt;0, $E801, $E800)</f>
        <v>5000</v>
      </c>
      <c r="K809" s="118">
        <f>J809*I809</f>
        <v>216</v>
      </c>
      <c r="L809" s="119">
        <f>K809-H809</f>
        <v>17.999999999999972</v>
      </c>
      <c r="M809" s="120">
        <f>IF(ISERROR(L809/H809), "", L809/H809)</f>
        <v>9.0909090909090759E-2</v>
      </c>
    </row>
    <row r="810" spans="1:13" ht="13.15" hidden="1" customHeight="1" x14ac:dyDescent="0.2">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15" hidden="1" customHeight="1" x14ac:dyDescent="0.2">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
      <c r="A813" s="103" t="str">
        <f t="shared" si="95"/>
        <v>GS &lt; 50 (High)</v>
      </c>
      <c r="D813" s="114" t="s">
        <v>54</v>
      </c>
      <c r="E813" s="25"/>
      <c r="F813" s="36">
        <f t="shared" si="96"/>
        <v>2.2204907479117498E-3</v>
      </c>
      <c r="G813" s="115">
        <f>IF($E801&gt;0, $E801, $E800)</f>
        <v>5000</v>
      </c>
      <c r="H813" s="116">
        <f>G813*F813</f>
        <v>11.102453739558749</v>
      </c>
      <c r="I813" s="35">
        <f t="shared" si="97"/>
        <v>2.2204907479117498E-3</v>
      </c>
      <c r="J813" s="117">
        <f>IF($E801&gt;0, $E801, $E800)</f>
        <v>5000</v>
      </c>
      <c r="K813" s="118">
        <f>J813*I813</f>
        <v>11.102453739558749</v>
      </c>
      <c r="L813" s="119">
        <f t="shared" si="98"/>
        <v>0</v>
      </c>
      <c r="M813" s="120">
        <f>IF(ISERROR(L813/H813), "", L813/H813)</f>
        <v>0</v>
      </c>
    </row>
    <row r="814" spans="1:13" ht="25.5" x14ac:dyDescent="0.2">
      <c r="A814" s="103" t="str">
        <f t="shared" si="95"/>
        <v>GS &lt; 50 (High)</v>
      </c>
      <c r="B814" s="103" t="s">
        <v>55</v>
      </c>
      <c r="C814" s="24">
        <f>B30</f>
        <v>15</v>
      </c>
      <c r="D814" s="46" t="s">
        <v>56</v>
      </c>
      <c r="E814" s="47"/>
      <c r="F814" s="48"/>
      <c r="G814" s="49"/>
      <c r="H814" s="50">
        <f>SUM(H808:H813)</f>
        <v>243.30245373955879</v>
      </c>
      <c r="I814" s="51"/>
      <c r="J814" s="52"/>
      <c r="K814" s="50">
        <f>SUM(K808:K813)</f>
        <v>264.31245373955875</v>
      </c>
      <c r="L814" s="41">
        <f t="shared" si="98"/>
        <v>21.009999999999962</v>
      </c>
      <c r="M814" s="42">
        <f>IF((H814)=0,"",(L814/H814))</f>
        <v>8.6353424213674201E-2</v>
      </c>
    </row>
    <row r="815" spans="1:13" x14ac:dyDescent="0.2">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5.5" x14ac:dyDescent="0.2">
      <c r="A816" s="103" t="str">
        <f t="shared" si="95"/>
        <v>GS &lt; 50 (High)</v>
      </c>
      <c r="D816" s="123" t="s">
        <v>58</v>
      </c>
      <c r="E816" s="25"/>
      <c r="F816" s="36">
        <f t="shared" si="96"/>
        <v>0</v>
      </c>
      <c r="G816" s="55">
        <f>IF($E801&gt;0, $E801, $E800)</f>
        <v>5000</v>
      </c>
      <c r="H816" s="116">
        <f t="shared" si="99"/>
        <v>0</v>
      </c>
      <c r="I816" s="35">
        <f t="shared" si="97"/>
        <v>0</v>
      </c>
      <c r="J816" s="56">
        <f>IF($E801&gt;0, $E801, $E800)</f>
        <v>5000</v>
      </c>
      <c r="K816" s="118">
        <f t="shared" si="100"/>
        <v>0</v>
      </c>
      <c r="L816" s="119">
        <f t="shared" si="98"/>
        <v>0</v>
      </c>
      <c r="M816" s="120" t="str">
        <f t="shared" si="101"/>
        <v/>
      </c>
    </row>
    <row r="817" spans="1:14" x14ac:dyDescent="0.2">
      <c r="A817" s="103" t="str">
        <f t="shared" si="95"/>
        <v>GS &lt; 50 (High)</v>
      </c>
      <c r="D817" s="123" t="s">
        <v>59</v>
      </c>
      <c r="E817" s="25"/>
      <c r="F817" s="36">
        <f t="shared" si="96"/>
        <v>0</v>
      </c>
      <c r="G817" s="55">
        <f>IF($E801&gt;0, $E801, $E800)</f>
        <v>5000</v>
      </c>
      <c r="H817" s="116">
        <f t="shared" si="99"/>
        <v>0</v>
      </c>
      <c r="I817" s="35">
        <f t="shared" si="97"/>
        <v>0</v>
      </c>
      <c r="J817" s="56">
        <f>IF($E801&gt;0, $E801, $E800)</f>
        <v>5000</v>
      </c>
      <c r="K817" s="118">
        <f t="shared" si="100"/>
        <v>0</v>
      </c>
      <c r="L817" s="119">
        <f t="shared" si="98"/>
        <v>0</v>
      </c>
      <c r="M817" s="120" t="str">
        <f t="shared" si="101"/>
        <v/>
      </c>
    </row>
    <row r="818" spans="1:14" x14ac:dyDescent="0.2">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
      <c r="A819" s="103" t="str">
        <f t="shared" si="95"/>
        <v>GS &lt; 50 (High)</v>
      </c>
      <c r="D819" s="114" t="s">
        <v>61</v>
      </c>
      <c r="E819" s="25"/>
      <c r="F819" s="36">
        <f t="shared" si="96"/>
        <v>1.5687745503208945E-3</v>
      </c>
      <c r="G819" s="55">
        <f>IF($E801&gt;0, $E801, $E800)</f>
        <v>5000</v>
      </c>
      <c r="H819" s="116">
        <f t="shared" si="99"/>
        <v>7.8438727516044731</v>
      </c>
      <c r="I819" s="35">
        <f t="shared" si="97"/>
        <v>1.6404905069085519E-3</v>
      </c>
      <c r="J819" s="56">
        <f>IF($E801&gt;0, $E801, $E800)</f>
        <v>5000</v>
      </c>
      <c r="K819" s="118">
        <f t="shared" si="100"/>
        <v>8.2024525345427595</v>
      </c>
      <c r="L819" s="119">
        <f t="shared" si="98"/>
        <v>0.35857978293828641</v>
      </c>
      <c r="M819" s="120">
        <f t="shared" si="101"/>
        <v>4.571463539677368E-2</v>
      </c>
    </row>
    <row r="820" spans="1:14" ht="25.5" x14ac:dyDescent="0.2">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
      <c r="A822" s="103" t="str">
        <f t="shared" si="95"/>
        <v>GS &lt; 50 (High)</v>
      </c>
      <c r="D822" s="114" t="s">
        <v>64</v>
      </c>
      <c r="E822" s="25"/>
      <c r="F822" s="34">
        <f t="shared" si="96"/>
        <v>1.3448684688911199E-4</v>
      </c>
      <c r="G822" s="55">
        <f>IF($E801&gt;0, $E801, $E800)</f>
        <v>5000</v>
      </c>
      <c r="H822" s="116">
        <f t="shared" si="99"/>
        <v>0.67243423444555994</v>
      </c>
      <c r="I822" s="35">
        <f t="shared" si="97"/>
        <v>1.3448684688911199E-4</v>
      </c>
      <c r="J822" s="56">
        <f>IF($E801&gt;0, $E801, $E800)</f>
        <v>5000</v>
      </c>
      <c r="K822" s="118">
        <f t="shared" si="100"/>
        <v>0.67243423444555994</v>
      </c>
      <c r="L822" s="119">
        <f t="shared" si="98"/>
        <v>0</v>
      </c>
      <c r="M822" s="120">
        <f t="shared" si="101"/>
        <v>0</v>
      </c>
    </row>
    <row r="823" spans="1:14" ht="25.5" x14ac:dyDescent="0.2">
      <c r="A823" s="103" t="str">
        <f t="shared" si="95"/>
        <v>GS &lt; 50 (High)</v>
      </c>
      <c r="B823" s="103" t="s">
        <v>65</v>
      </c>
      <c r="C823" s="24">
        <f>B30</f>
        <v>15</v>
      </c>
      <c r="D823" s="46" t="s">
        <v>66</v>
      </c>
      <c r="E823" s="47"/>
      <c r="F823" s="48"/>
      <c r="G823" s="49"/>
      <c r="H823" s="50">
        <f>SUM(H814:H822)</f>
        <v>278.69916072560898</v>
      </c>
      <c r="I823" s="51"/>
      <c r="J823" s="52"/>
      <c r="K823" s="50">
        <f>SUM(K814:K822)</f>
        <v>300.06774050854722</v>
      </c>
      <c r="L823" s="41">
        <f t="shared" si="98"/>
        <v>21.368579782938241</v>
      </c>
      <c r="M823" s="42">
        <f>IF((H823)=0,"",(L823/H823))</f>
        <v>7.667256595715588E-2</v>
      </c>
    </row>
    <row r="824" spans="1:14" x14ac:dyDescent="0.2">
      <c r="A824" s="103" t="str">
        <f t="shared" si="95"/>
        <v>GS &lt; 50 (High)</v>
      </c>
      <c r="D824" s="126" t="s">
        <v>67</v>
      </c>
      <c r="E824" s="25"/>
      <c r="F824" s="36">
        <f t="shared" si="96"/>
        <v>1.34E-2</v>
      </c>
      <c r="G824" s="43">
        <f>IF($E801&gt;0, $E801, $E800*$E802)</f>
        <v>5207.5000000000009</v>
      </c>
      <c r="H824" s="116">
        <f>G824*F824</f>
        <v>69.780500000000018</v>
      </c>
      <c r="I824" s="35">
        <f t="shared" si="97"/>
        <v>1.41E-2</v>
      </c>
      <c r="J824" s="44">
        <f>IF($E801&gt;0, $E801, $E800*$E803)</f>
        <v>5207.5000000000009</v>
      </c>
      <c r="K824" s="118">
        <f>J824*I824</f>
        <v>73.425750000000008</v>
      </c>
      <c r="L824" s="119">
        <f t="shared" si="98"/>
        <v>3.6452499999999901</v>
      </c>
      <c r="M824" s="120">
        <f>IF(ISERROR(L824/H824), "", L824/H824)</f>
        <v>5.2238805970149099E-2</v>
      </c>
      <c r="N824" s="127" t="str">
        <f>IF(ISERROR(ABS(M824)), "", IF(ABS(M824)&gt;=4%, "In the manager's summary, discuss the reasoning for the change in RTSR rates", ""))</f>
        <v>In the manager's summary, discuss the reasoning for the change in RTSR rates</v>
      </c>
    </row>
    <row r="825" spans="1:14" ht="25.5" x14ac:dyDescent="0.2">
      <c r="A825" s="103" t="str">
        <f t="shared" si="95"/>
        <v>GS &lt; 50 (High)</v>
      </c>
      <c r="D825" s="128" t="s">
        <v>68</v>
      </c>
      <c r="E825" s="25"/>
      <c r="F825" s="36">
        <f t="shared" si="96"/>
        <v>9.9000000000000008E-3</v>
      </c>
      <c r="G825" s="43">
        <f>IF($E801&gt;0, $E801, $E800*$E802)</f>
        <v>5207.5000000000009</v>
      </c>
      <c r="H825" s="116">
        <f>G825*F825</f>
        <v>51.55425000000001</v>
      </c>
      <c r="I825" s="35">
        <f t="shared" si="97"/>
        <v>1.0500000000000001E-2</v>
      </c>
      <c r="J825" s="44">
        <f>IF($E801&gt;0, $E801, $E800*$E803)</f>
        <v>5207.5000000000009</v>
      </c>
      <c r="K825" s="118">
        <f>J825*I825</f>
        <v>54.678750000000015</v>
      </c>
      <c r="L825" s="119">
        <f t="shared" si="98"/>
        <v>3.1245000000000047</v>
      </c>
      <c r="M825" s="120">
        <f>IF(ISERROR(L825/H825), "", L825/H825)</f>
        <v>6.0606060606060684E-2</v>
      </c>
      <c r="N825" s="127" t="str">
        <f>IF(ISERROR(ABS(M825)), "", IF(ABS(M825)&gt;=4%, "In the manager's summary, discuss the reasoning for the change in RTSR rates", ""))</f>
        <v>In the manager's summary, discuss the reasoning for the change in RTSR rates</v>
      </c>
    </row>
    <row r="826" spans="1:14" ht="25.5" x14ac:dyDescent="0.2">
      <c r="A826" s="103" t="str">
        <f t="shared" si="95"/>
        <v>GS &lt; 50 (High)</v>
      </c>
      <c r="B826" s="103" t="s">
        <v>69</v>
      </c>
      <c r="C826" s="24">
        <f>B30</f>
        <v>15</v>
      </c>
      <c r="D826" s="46" t="s">
        <v>70</v>
      </c>
      <c r="E826" s="47"/>
      <c r="F826" s="48"/>
      <c r="G826" s="49"/>
      <c r="H826" s="50">
        <f>SUM(H823:H825)</f>
        <v>400.03391072560902</v>
      </c>
      <c r="I826" s="51"/>
      <c r="J826" s="52"/>
      <c r="K826" s="50">
        <f>SUM(K823:K825)</f>
        <v>428.17224050854725</v>
      </c>
      <c r="L826" s="41">
        <f t="shared" si="98"/>
        <v>28.138329782938229</v>
      </c>
      <c r="M826" s="42">
        <f>IF((H826)=0,"",(L826/H826))</f>
        <v>7.033986126800848E-2</v>
      </c>
    </row>
    <row r="827" spans="1:14" ht="25.5" x14ac:dyDescent="0.2">
      <c r="A827" s="103" t="str">
        <f t="shared" si="95"/>
        <v>GS &lt; 50 (High)</v>
      </c>
      <c r="D827" s="129" t="s">
        <v>71</v>
      </c>
      <c r="E827" s="25"/>
      <c r="F827" s="34">
        <f t="shared" si="96"/>
        <v>4.7000000000000002E-3</v>
      </c>
      <c r="G827" s="43">
        <f>E800*E802</f>
        <v>5207.5000000000009</v>
      </c>
      <c r="H827" s="53">
        <f>G827*F827</f>
        <v>24.475250000000006</v>
      </c>
      <c r="I827" s="35">
        <f t="shared" si="97"/>
        <v>4.7000000000000002E-3</v>
      </c>
      <c r="J827" s="44">
        <f>E800*E803</f>
        <v>5207.5000000000009</v>
      </c>
      <c r="K827" s="31">
        <f>J827*I827</f>
        <v>24.475250000000006</v>
      </c>
      <c r="L827" s="119">
        <f t="shared" si="98"/>
        <v>0</v>
      </c>
      <c r="M827" s="120">
        <f>IF(ISERROR(L827/H827), "", L827/H827)</f>
        <v>0</v>
      </c>
    </row>
    <row r="828" spans="1:14" ht="25.5" x14ac:dyDescent="0.2">
      <c r="A828" s="103" t="str">
        <f t="shared" si="95"/>
        <v>GS &lt; 50 (High)</v>
      </c>
      <c r="D828" s="129" t="s">
        <v>72</v>
      </c>
      <c r="E828" s="25"/>
      <c r="F828" s="34">
        <f t="shared" si="96"/>
        <v>5.9999999999999995E-4</v>
      </c>
      <c r="G828" s="43">
        <f>E800*E802</f>
        <v>5207.5000000000009</v>
      </c>
      <c r="H828" s="53">
        <f>G828*F828</f>
        <v>3.1245000000000003</v>
      </c>
      <c r="I828" s="35">
        <f t="shared" si="97"/>
        <v>5.9999999999999995E-4</v>
      </c>
      <c r="J828" s="44">
        <f>E800*E803</f>
        <v>5207.5000000000009</v>
      </c>
      <c r="K828" s="31">
        <f>J828*I828</f>
        <v>3.1245000000000003</v>
      </c>
      <c r="L828" s="119">
        <f t="shared" si="98"/>
        <v>0</v>
      </c>
      <c r="M828" s="120">
        <f>IF(ISERROR(L828/H828), "", L828/H828)</f>
        <v>0</v>
      </c>
    </row>
    <row r="829" spans="1:14" x14ac:dyDescent="0.2">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5.5" x14ac:dyDescent="0.2">
      <c r="A830" s="103" t="str">
        <f t="shared" si="95"/>
        <v>GS &lt; 50 (High)</v>
      </c>
      <c r="D830" s="129" t="s">
        <v>74</v>
      </c>
      <c r="E830" s="25"/>
      <c r="F830" s="34">
        <f t="shared" si="96"/>
        <v>0</v>
      </c>
      <c r="G830" s="55"/>
      <c r="H830" s="130"/>
      <c r="I830" s="35">
        <f t="shared" si="97"/>
        <v>0</v>
      </c>
      <c r="J830" s="56"/>
      <c r="K830" s="118"/>
      <c r="L830" s="119"/>
      <c r="M830" s="120"/>
    </row>
    <row r="831" spans="1:14" x14ac:dyDescent="0.2">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5" thickBot="1" x14ac:dyDescent="0.25">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15" hidden="1" customHeight="1" x14ac:dyDescent="0.2">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9" hidden="1" customHeight="1" thickBot="1" x14ac:dyDescent="0.25">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5" thickBot="1" x14ac:dyDescent="0.25">
      <c r="A836" s="103" t="str">
        <f t="shared" si="95"/>
        <v>GS &lt; 50 (High)</v>
      </c>
      <c r="D836" s="58"/>
      <c r="E836" s="59"/>
      <c r="F836" s="60"/>
      <c r="G836" s="61"/>
      <c r="H836" s="62"/>
      <c r="I836" s="60"/>
      <c r="J836" s="63"/>
      <c r="K836" s="62"/>
      <c r="L836" s="64"/>
      <c r="M836" s="65"/>
    </row>
    <row r="837" spans="1:13" x14ac:dyDescent="0.2">
      <c r="A837" s="103" t="str">
        <f t="shared" si="95"/>
        <v>GS &lt; 50 (High)</v>
      </c>
      <c r="B837" s="103" t="s">
        <v>12</v>
      </c>
      <c r="D837" s="135" t="s">
        <v>81</v>
      </c>
      <c r="E837" s="25"/>
      <c r="F837" s="136"/>
      <c r="G837" s="137"/>
      <c r="H837" s="138">
        <f>SUM(H827:H833,H826)</f>
        <v>1065.4836607256091</v>
      </c>
      <c r="I837" s="139"/>
      <c r="J837" s="139"/>
      <c r="K837" s="138">
        <f>SUM(K827:K833,K826)</f>
        <v>1093.6219905085472</v>
      </c>
      <c r="L837" s="140">
        <f>K837-H837</f>
        <v>28.138329782938172</v>
      </c>
      <c r="M837" s="141">
        <f>IF((H837)=0,"",(L837/H837))</f>
        <v>2.6408973520791093E-2</v>
      </c>
    </row>
    <row r="838" spans="1:13" x14ac:dyDescent="0.2">
      <c r="A838" s="103" t="str">
        <f t="shared" si="95"/>
        <v>GS &lt; 50 (High)</v>
      </c>
      <c r="B838" s="103" t="s">
        <v>12</v>
      </c>
      <c r="D838" s="142" t="s">
        <v>82</v>
      </c>
      <c r="E838" s="25"/>
      <c r="F838" s="136">
        <v>0.13</v>
      </c>
      <c r="G838" s="143"/>
      <c r="H838" s="144">
        <f>H837*F838</f>
        <v>138.51287589432917</v>
      </c>
      <c r="I838" s="145">
        <v>0.13</v>
      </c>
      <c r="J838" s="115"/>
      <c r="K838" s="144">
        <f>K837*I838</f>
        <v>142.17085876611114</v>
      </c>
      <c r="L838" s="119">
        <f>K838-H838</f>
        <v>3.657982871781968</v>
      </c>
      <c r="M838" s="146">
        <f>IF((H838)=0,"",(L838/H838))</f>
        <v>2.6408973520791138E-2</v>
      </c>
    </row>
    <row r="839" spans="1:13" ht="15" x14ac:dyDescent="0.25">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-250.38866027051813</v>
      </c>
      <c r="I839" s="148">
        <f>OER</f>
        <v>0.23499999999999999</v>
      </c>
      <c r="J839" s="115"/>
      <c r="K839" s="144">
        <f>IF(OR(ISNUMBER(SEARCH("[DGEN]", E798))=TRUE, ISNUMBER(SEARCH("STREET LIGHT", E798))=TRUE), 0, IF(AND(E800=0, E801=0),0, IF(AND(E801=0, E800*12&gt;250000), 0, IF(AND(E800=0, E801&gt;=50), 0, IF(E800*12&lt;=250000, I839*K837*-1, IF(E801&lt;50, I839*K837*-1, 0))))))</f>
        <v>-257.00116776950858</v>
      </c>
      <c r="L839" s="119">
        <f>K839-H839</f>
        <v>-6.6125074989904533</v>
      </c>
      <c r="M839" s="146"/>
    </row>
    <row r="840" spans="1:13" ht="13.5" thickBot="1" x14ac:dyDescent="0.25">
      <c r="A840" s="103" t="str">
        <f t="shared" si="95"/>
        <v>GS &lt; 50 (High)</v>
      </c>
      <c r="B840" s="103" t="s">
        <v>84</v>
      </c>
      <c r="C840" s="24">
        <f>B30</f>
        <v>15</v>
      </c>
      <c r="D840" s="226" t="s">
        <v>85</v>
      </c>
      <c r="E840" s="226"/>
      <c r="F840" s="77"/>
      <c r="G840" s="78"/>
      <c r="H840" s="79">
        <f>H837+H838+H839</f>
        <v>953.60787634942017</v>
      </c>
      <c r="I840" s="80"/>
      <c r="J840" s="80"/>
      <c r="K840" s="81">
        <f>K837+K838+K839</f>
        <v>978.79168150514988</v>
      </c>
      <c r="L840" s="82">
        <f>K840-H840</f>
        <v>25.183805155729715</v>
      </c>
      <c r="M840" s="83">
        <f>IF((H840)=0,"",(L840/H840))</f>
        <v>2.6408973520791145E-2</v>
      </c>
    </row>
    <row r="841" spans="1:13" ht="13.5" thickBot="1" x14ac:dyDescent="0.25">
      <c r="A841" s="103" t="str">
        <f t="shared" si="95"/>
        <v>GS &lt; 50 (High)</v>
      </c>
      <c r="B841" s="103" t="s">
        <v>12</v>
      </c>
      <c r="D841" s="58"/>
      <c r="E841" s="59"/>
      <c r="F841" s="60"/>
      <c r="G841" s="61"/>
      <c r="H841" s="62"/>
      <c r="I841" s="60"/>
      <c r="J841" s="63"/>
      <c r="K841" s="62"/>
      <c r="L841" s="64"/>
      <c r="M841" s="65"/>
    </row>
  </sheetData>
  <mergeCells count="18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L71:M71"/>
    <mergeCell ref="E72:E73"/>
    <mergeCell ref="L72:L73"/>
    <mergeCell ref="M72:M73"/>
    <mergeCell ref="D55:F55"/>
    <mergeCell ref="D56:F56"/>
    <mergeCell ref="D57:F57"/>
    <mergeCell ref="D58:F58"/>
    <mergeCell ref="D59:F59"/>
    <mergeCell ref="D60:F60"/>
    <mergeCell ref="D106:E106"/>
    <mergeCell ref="D111:E111"/>
    <mergeCell ref="D116:E116"/>
    <mergeCell ref="E120:J120"/>
    <mergeCell ref="E121:G121"/>
    <mergeCell ref="F127:H127"/>
    <mergeCell ref="I127:K127"/>
    <mergeCell ref="E64:J64"/>
    <mergeCell ref="E65:G65"/>
    <mergeCell ref="F71:H71"/>
    <mergeCell ref="I71:K71"/>
    <mergeCell ref="D172:E172"/>
    <mergeCell ref="E176:J176"/>
    <mergeCell ref="E177:G177"/>
    <mergeCell ref="F183:H183"/>
    <mergeCell ref="I183:K183"/>
    <mergeCell ref="L183:M183"/>
    <mergeCell ref="L127:M127"/>
    <mergeCell ref="E128:E129"/>
    <mergeCell ref="L128:L129"/>
    <mergeCell ref="M128:M129"/>
    <mergeCell ref="D162:E162"/>
    <mergeCell ref="D167:E167"/>
    <mergeCell ref="L239:M239"/>
    <mergeCell ref="E240:E241"/>
    <mergeCell ref="L240:L241"/>
    <mergeCell ref="M240:M241"/>
    <mergeCell ref="E184:E185"/>
    <mergeCell ref="L184:L185"/>
    <mergeCell ref="M184:M185"/>
    <mergeCell ref="D218:E218"/>
    <mergeCell ref="D223:E223"/>
    <mergeCell ref="D228:E228"/>
    <mergeCell ref="D274:E274"/>
    <mergeCell ref="D279:E279"/>
    <mergeCell ref="D284:E284"/>
    <mergeCell ref="E288:J288"/>
    <mergeCell ref="E289:G289"/>
    <mergeCell ref="F295:H295"/>
    <mergeCell ref="I295:K295"/>
    <mergeCell ref="E232:J232"/>
    <mergeCell ref="E233:G233"/>
    <mergeCell ref="F239:H239"/>
    <mergeCell ref="I239:K239"/>
    <mergeCell ref="D340:E340"/>
    <mergeCell ref="E344:J344"/>
    <mergeCell ref="E345:G345"/>
    <mergeCell ref="F351:H351"/>
    <mergeCell ref="I351:K351"/>
    <mergeCell ref="L351:M351"/>
    <mergeCell ref="L295:M295"/>
    <mergeCell ref="E296:E297"/>
    <mergeCell ref="L296:L297"/>
    <mergeCell ref="M296:M297"/>
    <mergeCell ref="D330:E330"/>
    <mergeCell ref="D335:E335"/>
    <mergeCell ref="L407:M407"/>
    <mergeCell ref="E408:E409"/>
    <mergeCell ref="L408:L409"/>
    <mergeCell ref="M408:M409"/>
    <mergeCell ref="E352:E353"/>
    <mergeCell ref="L352:L353"/>
    <mergeCell ref="M352:M353"/>
    <mergeCell ref="D386:E386"/>
    <mergeCell ref="D391:E391"/>
    <mergeCell ref="D396:E396"/>
    <mergeCell ref="D442:E442"/>
    <mergeCell ref="D447:E447"/>
    <mergeCell ref="D452:E452"/>
    <mergeCell ref="E456:J456"/>
    <mergeCell ref="E457:G457"/>
    <mergeCell ref="F463:H463"/>
    <mergeCell ref="I463:K463"/>
    <mergeCell ref="E400:J400"/>
    <mergeCell ref="E401:G401"/>
    <mergeCell ref="F407:H407"/>
    <mergeCell ref="I407:K407"/>
    <mergeCell ref="D508:E508"/>
    <mergeCell ref="E512:J512"/>
    <mergeCell ref="E513:G513"/>
    <mergeCell ref="F519:H519"/>
    <mergeCell ref="I519:K519"/>
    <mergeCell ref="L519:M519"/>
    <mergeCell ref="L463:M463"/>
    <mergeCell ref="E464:E465"/>
    <mergeCell ref="L464:L465"/>
    <mergeCell ref="M464:M465"/>
    <mergeCell ref="D498:E498"/>
    <mergeCell ref="D503:E503"/>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E622:E623"/>
    <mergeCell ref="L622:L623"/>
    <mergeCell ref="M622:M623"/>
    <mergeCell ref="D656:E656"/>
    <mergeCell ref="E660:J660"/>
    <mergeCell ref="E661:G661"/>
    <mergeCell ref="D610:E610"/>
    <mergeCell ref="E614:J614"/>
    <mergeCell ref="E615:G615"/>
    <mergeCell ref="F621:H621"/>
    <mergeCell ref="I621:K621"/>
    <mergeCell ref="L621:M621"/>
    <mergeCell ref="D702:E702"/>
    <mergeCell ref="E706:J706"/>
    <mergeCell ref="E707:G707"/>
    <mergeCell ref="F713:H713"/>
    <mergeCell ref="I713:K713"/>
    <mergeCell ref="L713:M713"/>
    <mergeCell ref="F667:H667"/>
    <mergeCell ref="I667:K667"/>
    <mergeCell ref="L667:M667"/>
    <mergeCell ref="E668:E669"/>
    <mergeCell ref="L668:L669"/>
    <mergeCell ref="M668:M669"/>
    <mergeCell ref="F759:H759"/>
    <mergeCell ref="I759:K759"/>
    <mergeCell ref="L759:M759"/>
    <mergeCell ref="E760:E761"/>
    <mergeCell ref="L760:L761"/>
    <mergeCell ref="M760:M761"/>
    <mergeCell ref="E714:E715"/>
    <mergeCell ref="L714:L715"/>
    <mergeCell ref="M714:M715"/>
    <mergeCell ref="D748:E748"/>
    <mergeCell ref="E752:J752"/>
    <mergeCell ref="E753:G753"/>
    <mergeCell ref="E806:E807"/>
    <mergeCell ref="L806:L807"/>
    <mergeCell ref="M806:M807"/>
    <mergeCell ref="D840:E840"/>
    <mergeCell ref="D794:E794"/>
    <mergeCell ref="E798:J798"/>
    <mergeCell ref="E799:G799"/>
    <mergeCell ref="F805:H805"/>
    <mergeCell ref="I805:K805"/>
    <mergeCell ref="L805:M805"/>
  </mergeCells>
  <conditionalFormatting sqref="K16:K35">
    <cfRule type="expression" dxfId="2" priority="3">
      <formula>$G16="kVa"</formula>
    </cfRule>
    <cfRule type="expression" dxfId="1" priority="4">
      <formula>$G16="kWh"</formula>
    </cfRule>
  </conditionalFormatting>
  <conditionalFormatting sqref="K16:L35">
    <cfRule type="expression" dxfId="0" priority="1">
      <formula>$G16="kW"</formula>
    </cfRule>
  </conditionalFormatting>
  <dataValidations count="4">
    <dataValidation type="list" allowBlank="1" showInputMessage="1" showErrorMessage="1" sqref="M16:M35" xr:uid="{9E2EB5A0-5550-4BCE-BD22-F90C38D60CC8}">
      <formula1>"CONSUMPTION, DEMAND, DEMAND - INTERVAL"</formula1>
    </dataValidation>
    <dataValidation type="list" allowBlank="1" showInputMessage="1" showErrorMessage="1" sqref="H16:H35" xr:uid="{28D86023-377A-4708-B3E9-697078D7287D}">
      <formula1>"RPP, Non-RPP (Retailer), Non-RPP (Other)"</formula1>
    </dataValidation>
    <dataValidation allowBlank="1" showInputMessage="1" showErrorMessage="1" sqref="D16:D24" xr:uid="{8342C615-069D-4992-AA1F-562A4943AF3A}"/>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B2632348-A6E7-417F-A422-48F2EF342DF6}">
      <formula1>"Monthly, per kWh, per kW"</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97E18-0005-4691-A4D1-85D5770BFDED}">
  <sheetPr codeName="Sheet11"/>
  <dimension ref="A1:O637"/>
  <sheetViews>
    <sheetView topLeftCell="C14" zoomScale="85" zoomScaleNormal="85" workbookViewId="0"/>
  </sheetViews>
  <sheetFormatPr defaultColWidth="9.28515625" defaultRowHeight="12.75" x14ac:dyDescent="0.2"/>
  <cols>
    <col min="1" max="1" width="7.42578125" style="103" hidden="1" customWidth="1"/>
    <col min="2" max="2" width="12.2851562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17" style="103" customWidth="1"/>
    <col min="15" max="15" width="15.5703125" style="103" customWidth="1"/>
    <col min="16" max="17" width="9.28515625" style="103"/>
    <col min="18" max="18" width="10" style="103" customWidth="1"/>
    <col min="19" max="16384" width="9.28515625" style="103"/>
  </cols>
  <sheetData>
    <row r="1" spans="2:14" s="98" customFormat="1" ht="27.75" hidden="1" customHeight="1" x14ac:dyDescent="0.2">
      <c r="C1" s="5"/>
    </row>
    <row r="2" spans="2:14" s="98" customFormat="1" hidden="1" x14ac:dyDescent="0.2">
      <c r="C2" s="5"/>
    </row>
    <row r="3" spans="2:14" s="98" customFormat="1" hidden="1" x14ac:dyDescent="0.2">
      <c r="C3" s="5"/>
    </row>
    <row r="4" spans="2:14" s="98" customFormat="1" hidden="1" x14ac:dyDescent="0.2">
      <c r="C4" s="5"/>
    </row>
    <row r="5" spans="2:14" s="98" customFormat="1" hidden="1" x14ac:dyDescent="0.2">
      <c r="C5" s="5"/>
    </row>
    <row r="6" spans="2:14" s="98" customFormat="1" hidden="1" x14ac:dyDescent="0.2">
      <c r="C6" s="5"/>
    </row>
    <row r="7" spans="2:14" s="98" customFormat="1" hidden="1" x14ac:dyDescent="0.2">
      <c r="C7" s="5"/>
    </row>
    <row r="8" spans="2:14" s="98" customFormat="1" hidden="1" x14ac:dyDescent="0.2">
      <c r="C8" s="5"/>
    </row>
    <row r="9" spans="2:14" s="98" customFormat="1" hidden="1" x14ac:dyDescent="0.2">
      <c r="C9" s="5"/>
    </row>
    <row r="10" spans="2:14" s="98" customFormat="1" hidden="1" x14ac:dyDescent="0.2">
      <c r="C10" s="5"/>
    </row>
    <row r="11" spans="2:14" s="98" customFormat="1" hidden="1" x14ac:dyDescent="0.2">
      <c r="C11" s="5"/>
    </row>
    <row r="12" spans="2:14" s="98" customFormat="1" hidden="1" x14ac:dyDescent="0.2">
      <c r="C12" s="5"/>
    </row>
    <row r="13" spans="2:14" s="98" customFormat="1" hidden="1" x14ac:dyDescent="0.2">
      <c r="C13" s="5"/>
    </row>
    <row r="14" spans="2:14" s="98" customFormat="1" ht="15.75" x14ac:dyDescent="0.25">
      <c r="C14" s="5"/>
      <c r="D14" s="99" t="s">
        <v>0</v>
      </c>
    </row>
    <row r="15" spans="2:14"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4" s="98" customFormat="1" ht="15" x14ac:dyDescent="0.25">
      <c r="B16" s="98">
        <v>1</v>
      </c>
      <c r="C16" s="5">
        <v>1</v>
      </c>
      <c r="D16" s="6" t="s">
        <v>10</v>
      </c>
      <c r="E16" s="7"/>
      <c r="F16" s="8"/>
      <c r="G16" s="9" t="s">
        <v>11</v>
      </c>
      <c r="H16" s="10" t="s">
        <v>12</v>
      </c>
      <c r="I16" s="97">
        <v>1.0454000000000001</v>
      </c>
      <c r="J16" s="11">
        <v>1.0415000000000001</v>
      </c>
      <c r="K16" s="12">
        <v>750</v>
      </c>
      <c r="L16" s="12"/>
      <c r="M16" s="10" t="s">
        <v>13</v>
      </c>
      <c r="N16" s="13"/>
    </row>
    <row r="17" spans="2:14" s="98" customFormat="1" ht="15" x14ac:dyDescent="0.25">
      <c r="B17" s="98">
        <v>2</v>
      </c>
      <c r="C17" s="5">
        <v>2</v>
      </c>
      <c r="D17" s="6" t="s">
        <v>14</v>
      </c>
      <c r="E17" s="7"/>
      <c r="F17" s="8"/>
      <c r="G17" s="9" t="s">
        <v>11</v>
      </c>
      <c r="H17" s="10" t="s">
        <v>12</v>
      </c>
      <c r="I17" s="97">
        <v>1.0454000000000001</v>
      </c>
      <c r="J17" s="11">
        <v>1.0415000000000001</v>
      </c>
      <c r="K17" s="12">
        <v>2000</v>
      </c>
      <c r="L17" s="12"/>
      <c r="M17" s="10" t="s">
        <v>13</v>
      </c>
      <c r="N17" s="13"/>
    </row>
    <row r="18" spans="2:14" s="98" customFormat="1" ht="15" x14ac:dyDescent="0.25">
      <c r="B18" s="98">
        <v>3</v>
      </c>
      <c r="C18" s="5">
        <v>3</v>
      </c>
      <c r="D18" s="6" t="s">
        <v>15</v>
      </c>
      <c r="E18" s="7"/>
      <c r="F18" s="8"/>
      <c r="G18" s="9" t="s">
        <v>16</v>
      </c>
      <c r="H18" s="10" t="s">
        <v>17</v>
      </c>
      <c r="I18" s="97">
        <v>1.0454000000000001</v>
      </c>
      <c r="J18" s="11">
        <v>1.0415000000000001</v>
      </c>
      <c r="K18" s="12">
        <v>75000</v>
      </c>
      <c r="L18" s="12">
        <v>175</v>
      </c>
      <c r="M18" s="10" t="s">
        <v>18</v>
      </c>
      <c r="N18" s="13"/>
    </row>
    <row r="19" spans="2:14" s="98" customFormat="1" ht="15" x14ac:dyDescent="0.25">
      <c r="B19" s="98">
        <v>4</v>
      </c>
      <c r="C19" s="5"/>
      <c r="D19" s="6" t="s">
        <v>19</v>
      </c>
      <c r="E19" s="7"/>
      <c r="F19" s="8"/>
      <c r="G19" s="9" t="s">
        <v>16</v>
      </c>
      <c r="H19" s="10" t="s">
        <v>17</v>
      </c>
      <c r="I19" s="97">
        <v>1.0348999999999999</v>
      </c>
      <c r="J19" s="11">
        <v>1.0310999999999999</v>
      </c>
      <c r="K19" s="12">
        <v>2000000</v>
      </c>
      <c r="L19" s="12">
        <v>4000</v>
      </c>
      <c r="M19" s="10" t="s">
        <v>18</v>
      </c>
      <c r="N19" s="13"/>
    </row>
    <row r="20" spans="2:14" s="98" customFormat="1" ht="15" x14ac:dyDescent="0.25">
      <c r="B20" s="98">
        <v>5</v>
      </c>
      <c r="C20" s="5">
        <v>4</v>
      </c>
      <c r="D20" s="6" t="s">
        <v>20</v>
      </c>
      <c r="E20" s="7"/>
      <c r="F20" s="8"/>
      <c r="G20" s="9" t="s">
        <v>11</v>
      </c>
      <c r="H20" s="10" t="s">
        <v>12</v>
      </c>
      <c r="I20" s="97">
        <v>1.0454000000000001</v>
      </c>
      <c r="J20" s="11">
        <v>1.0415000000000001</v>
      </c>
      <c r="K20" s="12">
        <v>450</v>
      </c>
      <c r="L20" s="12"/>
      <c r="M20" s="10" t="s">
        <v>13</v>
      </c>
      <c r="N20" s="14">
        <v>1</v>
      </c>
    </row>
    <row r="21" spans="2:14" s="98" customFormat="1" ht="15" x14ac:dyDescent="0.25">
      <c r="B21" s="98">
        <v>6</v>
      </c>
      <c r="C21" s="5">
        <v>5</v>
      </c>
      <c r="D21" s="6" t="s">
        <v>21</v>
      </c>
      <c r="E21" s="7"/>
      <c r="F21" s="8"/>
      <c r="G21" s="9" t="s">
        <v>16</v>
      </c>
      <c r="H21" s="10" t="s">
        <v>12</v>
      </c>
      <c r="I21" s="97">
        <v>1.0454000000000001</v>
      </c>
      <c r="J21" s="11">
        <v>1.0415000000000001</v>
      </c>
      <c r="K21" s="12">
        <v>60</v>
      </c>
      <c r="L21" s="15">
        <v>0.2</v>
      </c>
      <c r="M21" s="10" t="s">
        <v>18</v>
      </c>
      <c r="N21" s="14">
        <v>1</v>
      </c>
    </row>
    <row r="22" spans="2:14" s="98" customFormat="1" ht="15" x14ac:dyDescent="0.25">
      <c r="B22" s="98">
        <v>7</v>
      </c>
      <c r="C22" s="5">
        <v>6</v>
      </c>
      <c r="D22" s="6" t="s">
        <v>22</v>
      </c>
      <c r="E22" s="7"/>
      <c r="F22" s="8"/>
      <c r="G22" s="9" t="s">
        <v>16</v>
      </c>
      <c r="H22" s="10" t="s">
        <v>17</v>
      </c>
      <c r="I22" s="97">
        <v>1.0454000000000001</v>
      </c>
      <c r="J22" s="11">
        <v>1.0415000000000001</v>
      </c>
      <c r="K22" s="12">
        <v>326077.50428732426</v>
      </c>
      <c r="L22" s="15">
        <v>863.33336806145189</v>
      </c>
      <c r="M22" s="10" t="s">
        <v>18</v>
      </c>
      <c r="N22" s="14">
        <v>14512.19970608427</v>
      </c>
    </row>
    <row r="23" spans="2:14" s="98" customFormat="1" ht="15" x14ac:dyDescent="0.25">
      <c r="B23" s="98">
        <v>8</v>
      </c>
      <c r="C23" s="5" t="str">
        <f>IF(ISERROR(VLOOKUP(D23, D16:N35, 42, FALSE)),"", VLOOKUP(D23, D16:N35, 42, FALSE))</f>
        <v/>
      </c>
      <c r="D23" s="16" t="s">
        <v>92</v>
      </c>
      <c r="E23" s="17"/>
      <c r="F23" s="18"/>
      <c r="G23" s="9" t="s">
        <v>11</v>
      </c>
      <c r="H23" s="10" t="s">
        <v>12</v>
      </c>
      <c r="I23" s="97">
        <v>1.0454000000000001</v>
      </c>
      <c r="J23" s="11">
        <f>J22</f>
        <v>1.0415000000000001</v>
      </c>
      <c r="K23" s="12">
        <v>325</v>
      </c>
      <c r="L23" s="12"/>
      <c r="M23" s="10" t="s">
        <v>13</v>
      </c>
      <c r="N23" s="13"/>
    </row>
    <row r="24" spans="2:14" s="98" customFormat="1" ht="15" x14ac:dyDescent="0.25">
      <c r="B24" s="98">
        <v>9</v>
      </c>
      <c r="C24" s="5" t="str">
        <f>IF(ISERROR(VLOOKUP(D24, D16:N35, 42, FALSE)),"", VLOOKUP(D24, D16:N35, 42, FALSE))</f>
        <v/>
      </c>
      <c r="D24" s="16" t="s">
        <v>93</v>
      </c>
      <c r="E24" s="17"/>
      <c r="F24" s="18"/>
      <c r="G24" s="9" t="s">
        <v>11</v>
      </c>
      <c r="H24" s="10" t="s">
        <v>12</v>
      </c>
      <c r="I24" s="97">
        <v>1.0454000000000001</v>
      </c>
      <c r="J24" s="11">
        <f>J23</f>
        <v>1.0415000000000001</v>
      </c>
      <c r="K24" s="12">
        <v>1500</v>
      </c>
      <c r="L24" s="12"/>
      <c r="M24" s="10" t="s">
        <v>13</v>
      </c>
      <c r="N24" s="13"/>
    </row>
    <row r="25" spans="2:14" s="98" customFormat="1" ht="15" x14ac:dyDescent="0.25">
      <c r="B25" s="98">
        <v>10</v>
      </c>
      <c r="C25" s="5" t="str">
        <f>IF(ISERROR(VLOOKUP(D25, D16:N35, 42, FALSE)),"", VLOOKUP(D25, D16:N35, 42, FALSE))</f>
        <v/>
      </c>
      <c r="D25" s="16" t="s">
        <v>94</v>
      </c>
      <c r="E25" s="17"/>
      <c r="F25" s="18"/>
      <c r="G25" s="9" t="s">
        <v>11</v>
      </c>
      <c r="H25" s="10" t="s">
        <v>12</v>
      </c>
      <c r="I25" s="97">
        <v>1.0454000000000001</v>
      </c>
      <c r="J25" s="11">
        <f>J24</f>
        <v>1.0415000000000001</v>
      </c>
      <c r="K25" s="12">
        <v>1000</v>
      </c>
      <c r="L25" s="12"/>
      <c r="M25" s="10" t="s">
        <v>13</v>
      </c>
      <c r="N25" s="13"/>
    </row>
    <row r="26" spans="2:14" s="98" customFormat="1" ht="15" x14ac:dyDescent="0.25">
      <c r="B26" s="98">
        <v>11</v>
      </c>
      <c r="C26" s="5" t="str">
        <f>IF(ISERROR(VLOOKUP(D26, D16:N35, 42, FALSE)),"", VLOOKUP(D26, D16:N35, 42, FALSE))</f>
        <v/>
      </c>
      <c r="D26" s="16" t="s">
        <v>95</v>
      </c>
      <c r="E26" s="17"/>
      <c r="F26" s="18"/>
      <c r="G26" s="9" t="s">
        <v>11</v>
      </c>
      <c r="H26" s="10" t="s">
        <v>12</v>
      </c>
      <c r="I26" s="97">
        <v>1.0454000000000001</v>
      </c>
      <c r="J26" s="11">
        <f>J25</f>
        <v>1.0415000000000001</v>
      </c>
      <c r="K26" s="12">
        <v>5000</v>
      </c>
      <c r="L26" s="12"/>
      <c r="M26" s="10" t="s">
        <v>13</v>
      </c>
      <c r="N26" s="13"/>
    </row>
    <row r="27" spans="2:14" s="98" customFormat="1" ht="15" x14ac:dyDescent="0.25">
      <c r="B27" s="98">
        <v>12</v>
      </c>
      <c r="C27" s="5" t="str">
        <f>IF(ISERROR(VLOOKUP(D27, D16:N35, 42, FALSE)),"", VLOOKUP(D27, D16:N35, 42, FALSE))</f>
        <v/>
      </c>
      <c r="D27" s="16" t="s">
        <v>23</v>
      </c>
      <c r="E27" s="17"/>
      <c r="F27" s="18"/>
      <c r="G27" s="9" t="s">
        <v>24</v>
      </c>
      <c r="H27" s="10"/>
      <c r="I27" s="97">
        <v>1.0454000000000001</v>
      </c>
      <c r="J27" s="11">
        <f t="shared" ref="J27:J35" si="0">J26</f>
        <v>1.0415000000000001</v>
      </c>
      <c r="K27" s="12"/>
      <c r="L27" s="12"/>
      <c r="M27" s="10"/>
      <c r="N27" s="13"/>
    </row>
    <row r="28" spans="2:14" s="98" customFormat="1" ht="15" x14ac:dyDescent="0.25">
      <c r="B28" s="98">
        <v>13</v>
      </c>
      <c r="C28" s="5" t="str">
        <f>IF(ISERROR(VLOOKUP(D28, D16:N35, 42, FALSE)),"", VLOOKUP(D28, D16:N35, 42, FALSE))</f>
        <v/>
      </c>
      <c r="D28" s="16" t="s">
        <v>23</v>
      </c>
      <c r="E28" s="17"/>
      <c r="F28" s="18"/>
      <c r="G28" s="9" t="s">
        <v>24</v>
      </c>
      <c r="H28" s="10"/>
      <c r="I28" s="97">
        <v>1.0454000000000001</v>
      </c>
      <c r="J28" s="11">
        <f t="shared" si="0"/>
        <v>1.0415000000000001</v>
      </c>
      <c r="K28" s="12"/>
      <c r="L28" s="12"/>
      <c r="M28" s="10"/>
      <c r="N28" s="13"/>
    </row>
    <row r="29" spans="2:14" s="98" customFormat="1" ht="15" x14ac:dyDescent="0.25">
      <c r="B29" s="98">
        <v>14</v>
      </c>
      <c r="C29" s="5" t="str">
        <f>IF(ISERROR(VLOOKUP(D29, D16:N35, 42, FALSE)),"", VLOOKUP(D29, D16:N35, 42, FALSE))</f>
        <v/>
      </c>
      <c r="D29" s="16" t="s">
        <v>23</v>
      </c>
      <c r="E29" s="17"/>
      <c r="F29" s="18"/>
      <c r="G29" s="9" t="s">
        <v>24</v>
      </c>
      <c r="H29" s="10"/>
      <c r="I29" s="97">
        <v>1.0454000000000001</v>
      </c>
      <c r="J29" s="11">
        <f t="shared" si="0"/>
        <v>1.0415000000000001</v>
      </c>
      <c r="K29" s="12"/>
      <c r="L29" s="12"/>
      <c r="M29" s="10"/>
      <c r="N29" s="13"/>
    </row>
    <row r="30" spans="2:14" s="98" customFormat="1" ht="15" x14ac:dyDescent="0.25">
      <c r="B30" s="98">
        <v>15</v>
      </c>
      <c r="C30" s="5" t="str">
        <f>IF(ISERROR(VLOOKUP(D30, D16:N35, 42, FALSE)),"", VLOOKUP(D30, D16:N35, 42, FALSE))</f>
        <v/>
      </c>
      <c r="D30" s="16" t="s">
        <v>23</v>
      </c>
      <c r="E30" s="17"/>
      <c r="F30" s="18"/>
      <c r="G30" s="9" t="s">
        <v>24</v>
      </c>
      <c r="H30" s="10"/>
      <c r="I30" s="97">
        <v>1.0454000000000001</v>
      </c>
      <c r="J30" s="11">
        <f t="shared" si="0"/>
        <v>1.0415000000000001</v>
      </c>
      <c r="K30" s="12"/>
      <c r="L30" s="12"/>
      <c r="M30" s="10"/>
      <c r="N30" s="13"/>
    </row>
    <row r="31" spans="2:14" s="98" customFormat="1" ht="15" x14ac:dyDescent="0.25">
      <c r="B31" s="98">
        <v>16</v>
      </c>
      <c r="C31" s="5" t="str">
        <f>IF(ISERROR(VLOOKUP(D31, D16:N35, 42, FALSE)),"", VLOOKUP(D31, D16:N35, 42, FALSE))</f>
        <v/>
      </c>
      <c r="D31" s="16" t="s">
        <v>23</v>
      </c>
      <c r="E31" s="17"/>
      <c r="F31" s="18"/>
      <c r="G31" s="9" t="s">
        <v>24</v>
      </c>
      <c r="H31" s="10"/>
      <c r="I31" s="97">
        <v>1.0454000000000001</v>
      </c>
      <c r="J31" s="11">
        <f t="shared" si="0"/>
        <v>1.0415000000000001</v>
      </c>
      <c r="K31" s="12"/>
      <c r="L31" s="12"/>
      <c r="M31" s="10"/>
      <c r="N31" s="13"/>
    </row>
    <row r="32" spans="2:14" s="98" customFormat="1" ht="15" x14ac:dyDescent="0.25">
      <c r="B32" s="98">
        <v>17</v>
      </c>
      <c r="C32" s="5" t="str">
        <f>IF(ISERROR(VLOOKUP(D32, D16:N35, 42, FALSE)),"", VLOOKUP(D32, D16:N35, 42, FALSE))</f>
        <v/>
      </c>
      <c r="D32" s="16" t="s">
        <v>23</v>
      </c>
      <c r="E32" s="17"/>
      <c r="F32" s="18"/>
      <c r="G32" s="9" t="s">
        <v>24</v>
      </c>
      <c r="H32" s="10"/>
      <c r="I32" s="97">
        <v>1.0454000000000001</v>
      </c>
      <c r="J32" s="11">
        <f t="shared" si="0"/>
        <v>1.0415000000000001</v>
      </c>
      <c r="K32" s="12"/>
      <c r="L32" s="12"/>
      <c r="M32" s="10"/>
      <c r="N32" s="13"/>
    </row>
    <row r="33" spans="2:15" s="98" customFormat="1" ht="15" x14ac:dyDescent="0.25">
      <c r="B33" s="98">
        <v>18</v>
      </c>
      <c r="C33" s="5" t="str">
        <f>IF(ISERROR(VLOOKUP(D33, D16:N35, 42, FALSE)),"", VLOOKUP(D33, D16:N35, 42, FALSE))</f>
        <v/>
      </c>
      <c r="D33" s="16" t="s">
        <v>23</v>
      </c>
      <c r="E33" s="17"/>
      <c r="F33" s="18"/>
      <c r="G33" s="9" t="s">
        <v>24</v>
      </c>
      <c r="H33" s="10"/>
      <c r="I33" s="97">
        <v>1.0454000000000001</v>
      </c>
      <c r="J33" s="11">
        <f t="shared" si="0"/>
        <v>1.0415000000000001</v>
      </c>
      <c r="K33" s="12"/>
      <c r="L33" s="12"/>
      <c r="M33" s="10"/>
      <c r="N33" s="13"/>
    </row>
    <row r="34" spans="2:15" s="98" customFormat="1" ht="15" x14ac:dyDescent="0.25">
      <c r="B34" s="98">
        <v>19</v>
      </c>
      <c r="C34" s="5" t="str">
        <f>IF(ISERROR(VLOOKUP(D34, D16:N35, 42, FALSE)),"", VLOOKUP(D34, D16:N35, 42, FALSE))</f>
        <v/>
      </c>
      <c r="D34" s="16" t="s">
        <v>23</v>
      </c>
      <c r="E34" s="17"/>
      <c r="F34" s="18"/>
      <c r="G34" s="9" t="s">
        <v>24</v>
      </c>
      <c r="H34" s="10"/>
      <c r="I34" s="97">
        <v>1.0454000000000001</v>
      </c>
      <c r="J34" s="11">
        <f t="shared" si="0"/>
        <v>1.0415000000000001</v>
      </c>
      <c r="K34" s="12"/>
      <c r="L34" s="12"/>
      <c r="M34" s="10"/>
      <c r="N34" s="13"/>
    </row>
    <row r="35" spans="2:15" s="98" customFormat="1" ht="15" x14ac:dyDescent="0.25">
      <c r="B35" s="98">
        <v>20</v>
      </c>
      <c r="C35" s="5" t="str">
        <f>IF(ISERROR(VLOOKUP(D35, D16:N35, 42, FALSE)),"", VLOOKUP(D35, D16:N35, 42, FALSE))</f>
        <v/>
      </c>
      <c r="D35" s="16" t="s">
        <v>23</v>
      </c>
      <c r="E35" s="17"/>
      <c r="F35" s="18"/>
      <c r="G35" s="9" t="s">
        <v>24</v>
      </c>
      <c r="H35" s="10"/>
      <c r="I35" s="97">
        <v>1.0454000000000001</v>
      </c>
      <c r="J35" s="11">
        <f t="shared" si="0"/>
        <v>1.0415000000000001</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51" si="1">H16</f>
        <v>RPP</v>
      </c>
      <c r="C41" s="5">
        <v>1</v>
      </c>
      <c r="D41" s="241" t="str">
        <f t="shared" ref="D41:D51" si="2">IF(ISBLANK(D16), "", IF(D16 = "Add additional scenarios if required", "", IF(M16="YES", D16 &amp; " - " &amp; H16 &amp; " - Interval Customers", D16 &amp; " - " &amp;H16)))</f>
        <v>Residential - RPP</v>
      </c>
      <c r="E41" s="241"/>
      <c r="F41" s="241"/>
      <c r="G41" s="100" t="str">
        <f t="shared" ref="G41:G51" si="3">IF(ISBLANK(G16), "", G16)</f>
        <v>kWh</v>
      </c>
      <c r="H41" s="101" cm="1">
        <f t="array" ref="H41">IF(LEN($G41)&gt;1, (SUMPRODUCT(--($C$64:$C$2042=$B16), --($A$64:$A$2042=$D16), --($B$64:$B$2042="ST_A"), $L$64:$L$2042)), "")</f>
        <v>6.4162000904585597</v>
      </c>
      <c r="I41" s="102">
        <f t="shared" ref="I41:I51" si="4">IF(LEN($G41)&gt;1, (SUMPRODUCT(--($C$64:$C$2042=$B16), --($A$64:$A$2042=$D16), --($B$64:$B$2042="ST_A"), $M$64:$M$2042)), "")</f>
        <v>0.16268255807450707</v>
      </c>
      <c r="J41" s="101">
        <f t="shared" ref="J41:J51" si="5">IF(LEN($G41)&gt;1, (SUMPRODUCT(--($C$64:$C$2042=$B16), --($A$64:$A$2042=$D16), --($B$64:$B$2042="ST_B"), $L$64:$L$2042)), "")</f>
        <v>3.7898040944365974</v>
      </c>
      <c r="K41" s="102">
        <f t="shared" ref="K41:K51" si="6">IF(LEN($G41)&gt;1, (SUMPRODUCT(--($C$64:$C$2042=$B16), --($A$64:$A$2042=$D16), --($B$64:$B$2042="ST_B"), $M$64:$M$2042)), "")</f>
        <v>8.47507513561849E-2</v>
      </c>
      <c r="L41" s="101">
        <f t="shared" ref="L41:L51" si="7">IF(LEN($G41)&gt;1, (SUMPRODUCT(--($C$64:$C$2042=$B16), --($A$64:$A$2042=$D16), --($B$64:$B$2042="ST_C"), $L$64:$L$2042)), "")</f>
        <v>2.6298315944365882</v>
      </c>
      <c r="M41" s="102">
        <f t="shared" ref="M41:M51" si="8">IF(LEN($G41)&gt;1, (SUMPRODUCT(--($C$64:$C$2042=$B16), --($A$64:$A$2042=$D16), --($B$64:$B$2042="ST_C"), $M$64:$M$2042)), "")</f>
        <v>4.206721543695955E-2</v>
      </c>
      <c r="N41" s="101" cm="1">
        <f t="array" ref="N41">IF(LEN($G41)&gt;1, (SUMPRODUCT(--($C$64:$C$2042=$B16), --($A$64:$A$2042=$D16), --($B$64:$B$2042=$B41&amp;"_TOTAL"), $L$64:$L$2042)), "")</f>
        <v>2.339824539520805</v>
      </c>
      <c r="O41" s="102" cm="1">
        <f t="array" ref="O41">IF(LEN($G41)&gt;1, (SUMPRODUCT(--($C$64:$C$2042=$B16), --($A$64:$A$2042=$D16), --($B$64:$B$2042=$B41&amp;"_TOTAL"), $M$64:$M$2042)), "")</f>
        <v>1.6082195872018555E-2</v>
      </c>
    </row>
    <row r="42" spans="2:15" s="98" customFormat="1" ht="15" x14ac:dyDescent="0.2">
      <c r="B42" s="98" t="str">
        <f t="shared" si="1"/>
        <v>RPP</v>
      </c>
      <c r="C42" s="5">
        <v>2</v>
      </c>
      <c r="D42" s="241" t="str">
        <f t="shared" si="2"/>
        <v>GS &lt;50 - RPP</v>
      </c>
      <c r="E42" s="241"/>
      <c r="F42" s="241"/>
      <c r="G42" s="100" t="str">
        <f t="shared" si="3"/>
        <v>kWh</v>
      </c>
      <c r="H42" s="101">
        <f>IF(LEN($G42)&gt;1, (SUMPRODUCT(--($C$64:$C$2042=$B17), --($A$64:$A$2042=$D17), --($B$64:$B$2042="ST_A"), $L$64:$L$2042)), "")</f>
        <v>7.2109764299447505</v>
      </c>
      <c r="I42" s="102">
        <f t="shared" si="4"/>
        <v>8.6868767979095901E-2</v>
      </c>
      <c r="J42" s="101">
        <f t="shared" si="5"/>
        <v>0.86571481446166842</v>
      </c>
      <c r="K42" s="102">
        <f t="shared" si="6"/>
        <v>8.9796229264102606E-3</v>
      </c>
      <c r="L42" s="101">
        <f t="shared" si="7"/>
        <v>-2.0059851855383499</v>
      </c>
      <c r="M42" s="102">
        <f t="shared" si="8"/>
        <v>-1.4296236176152692E-2</v>
      </c>
      <c r="N42" s="101">
        <f>IF(LEN($G42)&gt;1, (SUMPRODUCT(--($C$64:$C$2042=$B17), --($A$64:$A$2042=$D17), --($B$64:$B$2042=$B42&amp;"_TOTAL"), $L$64:$L$2042)), "")</f>
        <v>-1.8323560410568689</v>
      </c>
      <c r="O42" s="102" cm="1">
        <f t="array" ref="O42">IF(LEN($G42)&gt;1, (SUMPRODUCT(--($C$64:$C$2042=$B17), --($A$64:$A$2042=$D17), --($B$64:$B$2042=$B42&amp;"_TOTAL"), $M$64:$M$2042)), "")</f>
        <v>-5.0341562687199323E-3</v>
      </c>
    </row>
    <row r="43" spans="2:15" s="98" customFormat="1" ht="15" x14ac:dyDescent="0.2">
      <c r="B43" s="98" t="str">
        <f t="shared" si="1"/>
        <v>Non-RPP (Other)</v>
      </c>
      <c r="C43" s="5">
        <v>3</v>
      </c>
      <c r="D43" s="241" t="str">
        <f t="shared" si="2"/>
        <v>GS 50 - 2,999 kW - Non-RPP (Other)</v>
      </c>
      <c r="E43" s="241"/>
      <c r="F43" s="241"/>
      <c r="G43" s="100" t="str">
        <f t="shared" si="3"/>
        <v>kW</v>
      </c>
      <c r="H43" s="101" cm="1">
        <f t="array" ref="H43">IF(LEN($G43)&gt;1, (SUMPRODUCT(--($C$64:$C$2042=$B18), --($A$64:$A$2042=$D18), --($B$64:$B$2042="ST_A"), $L$64:$L$2042)), "")</f>
        <v>66.94640790958897</v>
      </c>
      <c r="I43" s="102">
        <f t="shared" si="4"/>
        <v>5.6030772889182817E-2</v>
      </c>
      <c r="J43" s="101">
        <f t="shared" si="5"/>
        <v>37.311192176554187</v>
      </c>
      <c r="K43" s="102">
        <f t="shared" si="6"/>
        <v>2.9844536749804373E-2</v>
      </c>
      <c r="L43" s="101">
        <f t="shared" si="7"/>
        <v>159.35619217655403</v>
      </c>
      <c r="M43" s="102">
        <f t="shared" si="8"/>
        <v>5.9494176228661565E-2</v>
      </c>
      <c r="N43" s="101">
        <f>IF(LEN($G43)&gt;1, (SUMPRODUCT(--($C$64:$C$2042=$B18), --($A$64:$A$2042=$D18), --($B$64:$B$2042=$B43&amp;"_TOTAL"), $L$64:$L$2042)), "")</f>
        <v>140.94494765950367</v>
      </c>
      <c r="O43" s="102" cm="1">
        <f t="array" ref="O43">IF(LEN($G43)&gt;1, (SUMPRODUCT(--($C$64:$C$2042=$B18), --($A$64:$A$2042=$D18), --($B$64:$B$2042=$B43&amp;"_TOTAL"), $M$64:$M$2042)), "")</f>
        <v>1.0428626886042153E-2</v>
      </c>
    </row>
    <row r="44" spans="2:15" s="98" customFormat="1" ht="15" x14ac:dyDescent="0.2">
      <c r="B44" s="98" t="str">
        <f t="shared" si="1"/>
        <v>Non-RPP (Other)</v>
      </c>
      <c r="C44" s="5">
        <v>4</v>
      </c>
      <c r="D44" s="241" t="str">
        <f t="shared" si="2"/>
        <v>GS 3,000 - 4,999 kW - Non-RPP (Other)</v>
      </c>
      <c r="E44" s="241"/>
      <c r="F44" s="241"/>
      <c r="G44" s="100" t="str">
        <f t="shared" si="3"/>
        <v>kW</v>
      </c>
      <c r="H44" s="101">
        <f>IF(LEN($G44)&gt;1, (SUMPRODUCT(--($C$64:$C$2042=$B19), --($A$64:$A$2042=$D19), --($B$64:$B$2042="ST_A"), $L$64:$L$2042)), "")</f>
        <v>3745.6473022945211</v>
      </c>
      <c r="I44" s="102">
        <f t="shared" si="4"/>
        <v>0.17220472234290912</v>
      </c>
      <c r="J44" s="101">
        <f t="shared" si="5"/>
        <v>-3849.273967022571</v>
      </c>
      <c r="K44" s="102">
        <f t="shared" si="6"/>
        <v>-0.16723809016409241</v>
      </c>
      <c r="L44" s="101">
        <f t="shared" si="7"/>
        <v>-4417.6739670225725</v>
      </c>
      <c r="M44" s="102">
        <f t="shared" si="8"/>
        <v>-7.9362743915584219E-2</v>
      </c>
      <c r="N44" s="101" cm="1">
        <f t="array" ref="N44">IF(LEN($G44)&gt;1, (SUMPRODUCT(--($C$64:$C$2042=$B19), --($A$64:$A$2042=$D19), --($B$64:$B$2042=$B44&amp;"_TOTAL"), $L$64:$L$2042)), "")</f>
        <v>-6008.6190227354527</v>
      </c>
      <c r="O44" s="102" cm="1">
        <f t="array" ref="O44">IF(LEN($G44)&gt;1, (SUMPRODUCT(--($C$64:$C$2042=$B19), --($A$64:$A$2042=$D19), --($B$64:$B$2042=$B44&amp;"_TOTAL"), $M$64:$M$2042)), "")</f>
        <v>-1.7684013789354296E-2</v>
      </c>
    </row>
    <row r="45" spans="2:15" s="98" customFormat="1" ht="15" x14ac:dyDescent="0.2">
      <c r="B45" s="98" t="str">
        <f t="shared" si="1"/>
        <v>RPP</v>
      </c>
      <c r="C45" s="5">
        <v>5</v>
      </c>
      <c r="D45" s="241" t="str">
        <f t="shared" si="2"/>
        <v>Unmetered Scattered Load - RPP</v>
      </c>
      <c r="E45" s="241"/>
      <c r="F45" s="241"/>
      <c r="G45" s="100" t="str">
        <f t="shared" si="3"/>
        <v>kWh</v>
      </c>
      <c r="H45" s="101">
        <f>IF(LEN($G45)&gt;1, (SUMPRODUCT(--($C$64:$C$2042=$B20), --($A$64:$A$2042=$D20), --($B$64:$B$2042="ST_A"), $L$64:$L$2042)), "")</f>
        <v>-5.804257377453947</v>
      </c>
      <c r="I45" s="102">
        <f t="shared" si="4"/>
        <v>-0.19480642313992103</v>
      </c>
      <c r="J45" s="101">
        <f t="shared" si="5"/>
        <v>-7.293053842353256</v>
      </c>
      <c r="K45" s="102">
        <f t="shared" si="6"/>
        <v>-0.22384903472126286</v>
      </c>
      <c r="L45" s="101">
        <f t="shared" si="7"/>
        <v>-7.9391863423532527</v>
      </c>
      <c r="M45" s="102">
        <f t="shared" si="8"/>
        <v>-0.18698360897510363</v>
      </c>
      <c r="N45" s="101">
        <f t="shared" ref="N45:N51" si="9">IF(LEN($G45)&gt;1, (SUMPRODUCT(--($C$64:$C$2042=$B20), --($A$64:$A$2042=$D20), --($B$64:$B$2042=$B45&amp;"_TOTAL"), $L$64:$L$2042)), "")</f>
        <v>-7.1138966189061676</v>
      </c>
      <c r="O45" s="102" cm="1">
        <f t="array" ref="O45">IF(LEN($G45)&gt;1, (SUMPRODUCT(--($C$64:$C$2042=$B20), --($A$64:$A$2042=$D20), --($B$64:$B$2042=$B45&amp;"_TOTAL"), $M$64:$M$2042)), "")</f>
        <v>-7.7480804410629003E-2</v>
      </c>
    </row>
    <row r="46" spans="2:15" s="98" customFormat="1" ht="15" x14ac:dyDescent="0.2">
      <c r="B46" s="98" t="str">
        <f t="shared" si="1"/>
        <v>RPP</v>
      </c>
      <c r="C46" s="5">
        <v>6</v>
      </c>
      <c r="D46" s="241" t="str">
        <f t="shared" si="2"/>
        <v>Sentinel - RPP</v>
      </c>
      <c r="E46" s="241"/>
      <c r="F46" s="241"/>
      <c r="G46" s="100" t="str">
        <f t="shared" si="3"/>
        <v>kW</v>
      </c>
      <c r="H46" s="101">
        <f>IF(LEN($G46)&gt;1, (SUMPRODUCT(--($C$64:$C$2042=$B21), --($A$64:$A$2042=$D21), --($B$64:$B$2042="ST_A"), $L$64:$L$2042)), "")</f>
        <v>2.1223406253606392</v>
      </c>
      <c r="I46" s="102">
        <f t="shared" si="4"/>
        <v>0.21985512043067273</v>
      </c>
      <c r="J46" s="101">
        <f t="shared" si="5"/>
        <v>2.0477240668994359</v>
      </c>
      <c r="K46" s="102">
        <f t="shared" si="6"/>
        <v>0.20608507629985948</v>
      </c>
      <c r="L46" s="101">
        <f t="shared" si="7"/>
        <v>1.9370040668994353</v>
      </c>
      <c r="M46" s="102">
        <f t="shared" si="8"/>
        <v>0.17302118338110983</v>
      </c>
      <c r="N46" s="101">
        <f t="shared" si="9"/>
        <v>1.7325086608749913</v>
      </c>
      <c r="O46" s="102" cm="1">
        <f t="array" ref="O46">IF(LEN($G46)&gt;1, (SUMPRODUCT(--($C$64:$C$2042=$B21), --($A$64:$A$2042=$D21), --($B$64:$B$2042=$B46&amp;"_TOTAL"), $M$64:$M$2042)), "")</f>
        <v>9.9633621574287401E-2</v>
      </c>
    </row>
    <row r="47" spans="2:15" s="98" customFormat="1" ht="15" x14ac:dyDescent="0.2">
      <c r="B47" s="98" t="str">
        <f t="shared" si="1"/>
        <v>Non-RPP (Other)</v>
      </c>
      <c r="C47" s="5">
        <v>7</v>
      </c>
      <c r="D47" s="241" t="str">
        <f t="shared" si="2"/>
        <v>Street Light - Non-RPP (Other)</v>
      </c>
      <c r="E47" s="241"/>
      <c r="F47" s="241"/>
      <c r="G47" s="100" t="str">
        <f t="shared" si="3"/>
        <v>kW</v>
      </c>
      <c r="H47" s="101">
        <f>IF(LEN($G47)&gt;1, (SUMPRODUCT(--($C$64:$C$2042=$B22), --($A$64:$A$2042=$D22), --($B$64:$B$2042="ST_A"), $L$64:$L$2042)), "")</f>
        <v>-36365.28303784196</v>
      </c>
      <c r="I47" s="102">
        <f t="shared" si="4"/>
        <v>-0.68763503692736971</v>
      </c>
      <c r="J47" s="101">
        <f t="shared" si="5"/>
        <v>-36046.74674893375</v>
      </c>
      <c r="K47" s="102">
        <f t="shared" si="6"/>
        <v>-0.68540941966459124</v>
      </c>
      <c r="L47" s="101">
        <f t="shared" si="7"/>
        <v>-36201.974088511197</v>
      </c>
      <c r="M47" s="102">
        <f t="shared" si="8"/>
        <v>-0.62457553002603106</v>
      </c>
      <c r="N47" s="101">
        <f t="shared" si="9"/>
        <v>-41078.345569215497</v>
      </c>
      <c r="O47" s="102" cm="1">
        <f t="array" ref="O47">IF(LEN($G47)&gt;1, (SUMPRODUCT(--($C$64:$C$2042=$B22), --($A$64:$A$2042=$D22), --($B$64:$B$2042=$B47&amp;"_TOTAL"), $M$64:$M$2042)), "")</f>
        <v>-0.35857128042214215</v>
      </c>
    </row>
    <row r="48" spans="2:15" s="98" customFormat="1" ht="15" x14ac:dyDescent="0.2">
      <c r="B48" s="98" t="str">
        <f t="shared" si="1"/>
        <v>RPP</v>
      </c>
      <c r="C48" s="5">
        <v>8</v>
      </c>
      <c r="D48" s="241" t="str">
        <f t="shared" si="2"/>
        <v>Residential (Low) - RPP</v>
      </c>
      <c r="E48" s="241"/>
      <c r="F48" s="241"/>
      <c r="G48" s="100" t="str">
        <f t="shared" si="3"/>
        <v>kWh</v>
      </c>
      <c r="H48" s="101" cm="1">
        <f t="array" ref="H48">IF(LEN($G48)&gt;1, (SUMPRODUCT(--($C$64:$C$2042=$B23), --($A$64:$A$2042=$D23), --($B$64:$B$2042="ST_A"), $L$64:$L$2042)), "")</f>
        <v>6.4162000904585597</v>
      </c>
      <c r="I48" s="102">
        <f t="shared" si="4"/>
        <v>0.16268255807450707</v>
      </c>
      <c r="J48" s="101">
        <f t="shared" si="5"/>
        <v>5.2490349007435597</v>
      </c>
      <c r="K48" s="102">
        <f t="shared" si="6"/>
        <v>0.12560787924405259</v>
      </c>
      <c r="L48" s="101">
        <f t="shared" si="7"/>
        <v>4.7463801507435619</v>
      </c>
      <c r="M48" s="102">
        <f t="shared" si="8"/>
        <v>9.5883569683534495E-2</v>
      </c>
      <c r="N48" s="101">
        <f t="shared" si="9"/>
        <v>4.241997848665477</v>
      </c>
      <c r="O48" s="102" cm="1">
        <f t="array" ref="O48">IF(LEN($G48)&gt;1, (SUMPRODUCT(--($C$64:$C$2042=$B23), --($A$64:$A$2042=$D23), --($B$64:$B$2042=$B48&amp;"_TOTAL"), $M$64:$M$2042)), "")</f>
        <v>5.0966195640923154E-2</v>
      </c>
    </row>
    <row r="49" spans="2:15" s="98" customFormat="1" ht="15" x14ac:dyDescent="0.2">
      <c r="B49" s="98" t="str">
        <f t="shared" si="1"/>
        <v>RPP</v>
      </c>
      <c r="C49" s="5">
        <v>9</v>
      </c>
      <c r="D49" s="241" t="str">
        <f t="shared" si="2"/>
        <v>Residential (High) - RPP</v>
      </c>
      <c r="E49" s="241"/>
      <c r="F49" s="241"/>
      <c r="G49" s="100" t="str">
        <f t="shared" si="3"/>
        <v>kWh</v>
      </c>
      <c r="H49" s="101" cm="1">
        <f t="array" ref="H49">IF(LEN($G49)&gt;1, (SUMPRODUCT(--($C$64:$C$2042=$B24), --($A$64:$A$2042=$D24), --($B$64:$B$2042="ST_A"), $L$64:$L$2042)), "")</f>
        <v>6.4162000904585597</v>
      </c>
      <c r="I49" s="102">
        <f t="shared" si="4"/>
        <v>0.16268255807450707</v>
      </c>
      <c r="J49" s="101">
        <f t="shared" si="5"/>
        <v>1.2146909068360756</v>
      </c>
      <c r="K49" s="102">
        <f t="shared" si="6"/>
        <v>2.4350256186500323E-2</v>
      </c>
      <c r="L49" s="101">
        <f t="shared" si="7"/>
        <v>-1.1052540931639214</v>
      </c>
      <c r="M49" s="102">
        <f t="shared" si="8"/>
        <v>-1.2929975735885404E-2</v>
      </c>
      <c r="N49" s="101">
        <f t="shared" si="9"/>
        <v>-1.0169518883816977</v>
      </c>
      <c r="O49" s="102" cm="1">
        <f t="array" ref="O49">IF(LEN($G49)&gt;1, (SUMPRODUCT(--($C$64:$C$2042=$B24), --($A$64:$A$2042=$D24), --($B$64:$B$2042=$B49&amp;"_TOTAL"), $M$64:$M$2042)), "")</f>
        <v>-3.98238981222627E-3</v>
      </c>
    </row>
    <row r="50" spans="2:15" s="98" customFormat="1" ht="15" x14ac:dyDescent="0.2">
      <c r="B50" s="98" t="str">
        <f t="shared" si="1"/>
        <v>RPP</v>
      </c>
      <c r="C50" s="5">
        <v>10</v>
      </c>
      <c r="D50" s="241" t="str">
        <f t="shared" si="2"/>
        <v>GS &lt; 50 (Low) - RPP</v>
      </c>
      <c r="E50" s="241"/>
      <c r="F50" s="241"/>
      <c r="G50" s="100" t="str">
        <f t="shared" si="3"/>
        <v>kWh</v>
      </c>
      <c r="H50" s="101" cm="1">
        <f t="array" ref="H50">IF(LEN($G50)&gt;1, (SUMPRODUCT(--($C$64:$C$2042=$B25), --($A$64:$A$2042=$D25), --($B$64:$B$2042="ST_A"), $L$64:$L$2042)), "")</f>
        <v>1.1054882149723824</v>
      </c>
      <c r="I50" s="102">
        <f t="shared" si="4"/>
        <v>1.9024061520777534E-2</v>
      </c>
      <c r="J50" s="101">
        <f t="shared" si="5"/>
        <v>-2.0671425927691445</v>
      </c>
      <c r="K50" s="102">
        <f t="shared" si="6"/>
        <v>-3.1792700923532626E-2</v>
      </c>
      <c r="L50" s="101">
        <f t="shared" si="7"/>
        <v>-3.5029925927691465</v>
      </c>
      <c r="M50" s="102">
        <f t="shared" si="8"/>
        <v>-4.0276871281069208E-2</v>
      </c>
      <c r="N50" s="101">
        <f t="shared" si="9"/>
        <v>-3.1536780205283605</v>
      </c>
      <c r="O50" s="102" cm="1">
        <f t="array" ref="O50">IF(LEN($G50)&gt;1, (SUMPRODUCT(--($C$64:$C$2042=$B25), --($A$64:$A$2042=$D25), --($B$64:$B$2042=$B50&amp;"_TOTAL"), $M$64:$M$2042)), "")</f>
        <v>-1.5996040304807304E-2</v>
      </c>
    </row>
    <row r="51" spans="2:15" s="98" customFormat="1" ht="15" x14ac:dyDescent="0.2">
      <c r="B51" s="98" t="str">
        <f t="shared" si="1"/>
        <v>RPP</v>
      </c>
      <c r="C51" s="5">
        <v>11</v>
      </c>
      <c r="D51" s="241" t="str">
        <f t="shared" si="2"/>
        <v>GS &lt; 50 (High) - RPP</v>
      </c>
      <c r="E51" s="241"/>
      <c r="F51" s="241"/>
      <c r="G51" s="100" t="str">
        <f t="shared" si="3"/>
        <v>kWh</v>
      </c>
      <c r="H51" s="101" cm="1">
        <f t="array" ref="H51">IF(LEN($G51)&gt;1, (SUMPRODUCT(--($C$64:$C$2042=$B26), --($A$64:$A$2042=$D26), --($B$64:$B$2042="ST_A"), $L$64:$L$2042)), "")</f>
        <v>25.527441074861827</v>
      </c>
      <c r="I51" s="102">
        <f t="shared" si="4"/>
        <v>0.16186317338698766</v>
      </c>
      <c r="J51" s="101">
        <f t="shared" si="5"/>
        <v>9.6642870361542066</v>
      </c>
      <c r="K51" s="102">
        <f t="shared" si="6"/>
        <v>5.0710657674996946E-2</v>
      </c>
      <c r="L51" s="101">
        <f t="shared" si="7"/>
        <v>2.4850370361542105</v>
      </c>
      <c r="M51" s="102">
        <f t="shared" si="8"/>
        <v>8.2739682004484231E-3</v>
      </c>
      <c r="N51" s="101">
        <f t="shared" si="9"/>
        <v>2.1316098973580893</v>
      </c>
      <c r="O51" s="102" cm="1">
        <f t="array" ref="O51">IF(LEN($G51)&gt;1, (SUMPRODUCT(--($C$64:$C$2042=$B26), --($A$64:$A$2042=$D26), --($B$64:$B$2042=$B51&amp;"_TOTAL"), $M$64:$M$2042)), "")</f>
        <v>2.4657770869414616E-3</v>
      </c>
    </row>
    <row r="52" spans="2:15" s="98" customFormat="1" ht="15" x14ac:dyDescent="0.2">
      <c r="C52" s="5"/>
      <c r="D52" s="241"/>
      <c r="E52" s="241"/>
      <c r="F52" s="241"/>
      <c r="G52" s="100"/>
      <c r="H52" s="101"/>
      <c r="I52" s="102"/>
      <c r="J52" s="101"/>
      <c r="K52" s="102"/>
      <c r="L52" s="101"/>
      <c r="M52" s="102"/>
      <c r="N52" s="101"/>
      <c r="O52" s="102"/>
    </row>
    <row r="53" spans="2:15" s="98" customFormat="1" ht="15" x14ac:dyDescent="0.2">
      <c r="B53" s="98">
        <f t="shared" ref="B53:B60" si="10">H28</f>
        <v>0</v>
      </c>
      <c r="C53" s="5">
        <v>12</v>
      </c>
      <c r="D53" s="241" t="str">
        <f t="shared" ref="D53:D60" si="11">IF(ISBLANK(D28), "", IF(D28 = "Add additional scenarios if required", "", IF(M28="YES", D28 &amp; " - " &amp; H28 &amp; " - Interval Customers", D28 &amp; " - " &amp;H28)))</f>
        <v/>
      </c>
      <c r="E53" s="241"/>
      <c r="F53" s="241"/>
      <c r="G53" s="100" t="str">
        <f t="shared" ref="G53:G60" si="12">IF(ISBLANK(G28), "", G28)</f>
        <v/>
      </c>
      <c r="H53" s="101" t="str">
        <f t="shared" ref="H53:H60" si="13">IF(LEN($G53)&gt;1, (SUMPRODUCT(--($C$64:$C$2042=$B28), --($A$64:$A$2042=$D28), --($B$64:$B$2042="ST_A"), $L$64:$L$2042)), "")</f>
        <v/>
      </c>
      <c r="I53" s="102" t="str">
        <f t="shared" ref="I53:I60" si="14">IF(LEN($G53)&gt;1, (SUMPRODUCT(--($C$64:$C$2042=$B28), --($A$64:$A$2042=$D28), --($B$64:$B$2042="ST_A"), $M$64:$M$2042)), "")</f>
        <v/>
      </c>
      <c r="J53" s="101" t="str">
        <f t="shared" ref="J53:J60" si="15">IF(LEN($G53)&gt;1, (SUMPRODUCT(--($C$64:$C$2042=$B28), --($A$64:$A$2042=$D28), --($B$64:$B$2042="ST_B"), $L$64:$L$2042)), "")</f>
        <v/>
      </c>
      <c r="K53" s="102" t="str">
        <f t="shared" ref="K53:K60" si="16">IF(LEN($G53)&gt;1, (SUMPRODUCT(--($C$64:$C$2042=$B28), --($A$64:$A$2042=$D28), --($B$64:$B$2042="ST_B"), $M$64:$M$2042)), "")</f>
        <v/>
      </c>
      <c r="L53" s="101" t="str">
        <f t="shared" ref="L53:L60" si="17">IF(LEN($G53)&gt;1, (SUMPRODUCT(--($C$64:$C$2042=$B28), --($A$64:$A$2042=$D28), --($B$64:$B$2042="ST_C"), $L$64:$L$2042)), "")</f>
        <v/>
      </c>
      <c r="M53" s="102" t="str">
        <f t="shared" ref="M53:M60" si="18">IF(LEN($G53)&gt;1, (SUMPRODUCT(--($C$64:$C$2042=$B28), --($A$64:$A$2042=$D28), --($B$64:$B$2042="ST_C"), $M$64:$M$2042)), "")</f>
        <v/>
      </c>
      <c r="N53" s="101" t="str">
        <f t="shared" ref="N53:N60" si="19">IF(LEN($G53)&gt;1, (SUMPRODUCT(--($C$64:$C$2042=$B28), --($A$64:$A$2042=$D28), --($B$64:$B$2042=$B53&amp;"_TOTAL"), $L$64:$L$2042)), "")</f>
        <v/>
      </c>
      <c r="O53" s="102" t="str">
        <f t="shared" ref="O53:O60" si="20">IF(LEN($G53)&gt;1, (SUMPRODUCT(--($C$66:$C$2044=$B27), --($A$66:$A$2044=$D27), --($B$66:$B$2044=$B53&amp;"_TOTAL"), $M$66:$M$2044)), "")</f>
        <v/>
      </c>
    </row>
    <row r="54" spans="2:15" s="98" customFormat="1" ht="15" x14ac:dyDescent="0.2">
      <c r="B54" s="98">
        <f t="shared" si="10"/>
        <v>0</v>
      </c>
      <c r="C54" s="5">
        <v>13</v>
      </c>
      <c r="D54" s="241" t="str">
        <f t="shared" si="11"/>
        <v/>
      </c>
      <c r="E54" s="241"/>
      <c r="F54" s="241"/>
      <c r="G54" s="100" t="str">
        <f t="shared" si="12"/>
        <v/>
      </c>
      <c r="H54" s="101" t="str">
        <f t="shared" si="13"/>
        <v/>
      </c>
      <c r="I54" s="102" t="str">
        <f t="shared" si="14"/>
        <v/>
      </c>
      <c r="J54" s="101" t="str">
        <f t="shared" si="15"/>
        <v/>
      </c>
      <c r="K54" s="102" t="str">
        <f t="shared" si="16"/>
        <v/>
      </c>
      <c r="L54" s="101" t="str">
        <f t="shared" si="17"/>
        <v/>
      </c>
      <c r="M54" s="102" t="str">
        <f t="shared" si="18"/>
        <v/>
      </c>
      <c r="N54" s="101" t="str">
        <f t="shared" si="19"/>
        <v/>
      </c>
      <c r="O54" s="102" t="str">
        <f t="shared" si="20"/>
        <v/>
      </c>
    </row>
    <row r="55" spans="2:15" s="98" customFormat="1" ht="15" x14ac:dyDescent="0.2">
      <c r="B55" s="98">
        <f t="shared" si="10"/>
        <v>0</v>
      </c>
      <c r="C55" s="5">
        <v>14</v>
      </c>
      <c r="D55" s="241" t="str">
        <f t="shared" si="11"/>
        <v/>
      </c>
      <c r="E55" s="241"/>
      <c r="F55" s="241"/>
      <c r="G55" s="100" t="str">
        <f t="shared" si="12"/>
        <v/>
      </c>
      <c r="H55" s="101" t="str">
        <f t="shared" si="13"/>
        <v/>
      </c>
      <c r="I55" s="102" t="str">
        <f t="shared" si="14"/>
        <v/>
      </c>
      <c r="J55" s="101" t="str">
        <f t="shared" si="15"/>
        <v/>
      </c>
      <c r="K55" s="102" t="str">
        <f t="shared" si="16"/>
        <v/>
      </c>
      <c r="L55" s="101" t="str">
        <f t="shared" si="17"/>
        <v/>
      </c>
      <c r="M55" s="102" t="str">
        <f t="shared" si="18"/>
        <v/>
      </c>
      <c r="N55" s="101" t="str">
        <f t="shared" si="19"/>
        <v/>
      </c>
      <c r="O55" s="102" t="str">
        <f t="shared" si="20"/>
        <v/>
      </c>
    </row>
    <row r="56" spans="2:15" s="98" customFormat="1" ht="15" x14ac:dyDescent="0.2">
      <c r="B56" s="98">
        <f t="shared" si="10"/>
        <v>0</v>
      </c>
      <c r="C56" s="5">
        <v>15</v>
      </c>
      <c r="D56" s="241" t="str">
        <f t="shared" si="11"/>
        <v/>
      </c>
      <c r="E56" s="241"/>
      <c r="F56" s="241"/>
      <c r="G56" s="100" t="str">
        <f t="shared" si="12"/>
        <v/>
      </c>
      <c r="H56" s="101" t="str">
        <f t="shared" si="13"/>
        <v/>
      </c>
      <c r="I56" s="102" t="str">
        <f t="shared" si="14"/>
        <v/>
      </c>
      <c r="J56" s="101" t="str">
        <f t="shared" si="15"/>
        <v/>
      </c>
      <c r="K56" s="102" t="str">
        <f t="shared" si="16"/>
        <v/>
      </c>
      <c r="L56" s="101" t="str">
        <f t="shared" si="17"/>
        <v/>
      </c>
      <c r="M56" s="102" t="str">
        <f t="shared" si="18"/>
        <v/>
      </c>
      <c r="N56" s="101" t="str">
        <f t="shared" si="19"/>
        <v/>
      </c>
      <c r="O56" s="102" t="str">
        <f t="shared" si="20"/>
        <v/>
      </c>
    </row>
    <row r="57" spans="2:15" s="98" customFormat="1" ht="15" x14ac:dyDescent="0.2">
      <c r="B57" s="98">
        <f t="shared" si="10"/>
        <v>0</v>
      </c>
      <c r="C57" s="5">
        <v>16</v>
      </c>
      <c r="D57" s="241" t="str">
        <f t="shared" si="11"/>
        <v/>
      </c>
      <c r="E57" s="241"/>
      <c r="F57" s="241"/>
      <c r="G57" s="100" t="str">
        <f t="shared" si="12"/>
        <v/>
      </c>
      <c r="H57" s="101" t="str">
        <f t="shared" si="13"/>
        <v/>
      </c>
      <c r="I57" s="102" t="str">
        <f t="shared" si="14"/>
        <v/>
      </c>
      <c r="J57" s="101" t="str">
        <f t="shared" si="15"/>
        <v/>
      </c>
      <c r="K57" s="102" t="str">
        <f t="shared" si="16"/>
        <v/>
      </c>
      <c r="L57" s="101" t="str">
        <f t="shared" si="17"/>
        <v/>
      </c>
      <c r="M57" s="102" t="str">
        <f t="shared" si="18"/>
        <v/>
      </c>
      <c r="N57" s="101" t="str">
        <f t="shared" si="19"/>
        <v/>
      </c>
      <c r="O57" s="102" t="str">
        <f t="shared" si="20"/>
        <v/>
      </c>
    </row>
    <row r="58" spans="2:15" s="98" customFormat="1" ht="15" x14ac:dyDescent="0.2">
      <c r="B58" s="98">
        <f t="shared" si="10"/>
        <v>0</v>
      </c>
      <c r="C58" s="5">
        <v>17</v>
      </c>
      <c r="D58" s="241" t="str">
        <f t="shared" si="11"/>
        <v/>
      </c>
      <c r="E58" s="241"/>
      <c r="F58" s="241"/>
      <c r="G58" s="100" t="str">
        <f t="shared" si="12"/>
        <v/>
      </c>
      <c r="H58" s="101" t="str">
        <f t="shared" si="13"/>
        <v/>
      </c>
      <c r="I58" s="102" t="str">
        <f t="shared" si="14"/>
        <v/>
      </c>
      <c r="J58" s="101" t="str">
        <f t="shared" si="15"/>
        <v/>
      </c>
      <c r="K58" s="102" t="str">
        <f t="shared" si="16"/>
        <v/>
      </c>
      <c r="L58" s="101" t="str">
        <f t="shared" si="17"/>
        <v/>
      </c>
      <c r="M58" s="102" t="str">
        <f t="shared" si="18"/>
        <v/>
      </c>
      <c r="N58" s="101" t="str">
        <f t="shared" si="19"/>
        <v/>
      </c>
      <c r="O58" s="102" t="str">
        <f t="shared" si="20"/>
        <v/>
      </c>
    </row>
    <row r="59" spans="2:15" s="98" customFormat="1" ht="15" x14ac:dyDescent="0.2">
      <c r="B59" s="98">
        <f t="shared" si="10"/>
        <v>0</v>
      </c>
      <c r="C59" s="5">
        <v>18</v>
      </c>
      <c r="D59" s="241" t="str">
        <f t="shared" si="11"/>
        <v/>
      </c>
      <c r="E59" s="241"/>
      <c r="F59" s="241"/>
      <c r="G59" s="100" t="str">
        <f t="shared" si="12"/>
        <v/>
      </c>
      <c r="H59" s="101" t="str">
        <f t="shared" si="13"/>
        <v/>
      </c>
      <c r="I59" s="102" t="str">
        <f t="shared" si="14"/>
        <v/>
      </c>
      <c r="J59" s="101" t="str">
        <f t="shared" si="15"/>
        <v/>
      </c>
      <c r="K59" s="102" t="str">
        <f t="shared" si="16"/>
        <v/>
      </c>
      <c r="L59" s="101" t="str">
        <f t="shared" si="17"/>
        <v/>
      </c>
      <c r="M59" s="102" t="str">
        <f t="shared" si="18"/>
        <v/>
      </c>
      <c r="N59" s="101" t="str">
        <f t="shared" si="19"/>
        <v/>
      </c>
      <c r="O59" s="102" t="str">
        <f t="shared" si="20"/>
        <v/>
      </c>
    </row>
    <row r="60" spans="2:15" s="98" customFormat="1" ht="15" x14ac:dyDescent="0.2">
      <c r="B60" s="98">
        <f t="shared" si="10"/>
        <v>0</v>
      </c>
      <c r="C60" s="5">
        <v>19</v>
      </c>
      <c r="D60" s="241" t="str">
        <f t="shared" si="11"/>
        <v/>
      </c>
      <c r="E60" s="241"/>
      <c r="F60" s="241"/>
      <c r="G60" s="100" t="str">
        <f t="shared" si="12"/>
        <v/>
      </c>
      <c r="H60" s="101" t="str">
        <f t="shared" si="13"/>
        <v/>
      </c>
      <c r="I60" s="102" t="str">
        <f t="shared" si="14"/>
        <v/>
      </c>
      <c r="J60" s="101" t="str">
        <f t="shared" si="15"/>
        <v/>
      </c>
      <c r="K60" s="102" t="str">
        <f t="shared" si="16"/>
        <v/>
      </c>
      <c r="L60" s="101" t="str">
        <f t="shared" si="17"/>
        <v/>
      </c>
      <c r="M60" s="102" t="str">
        <f t="shared" si="18"/>
        <v/>
      </c>
      <c r="N60" s="101" t="str">
        <f t="shared" si="19"/>
        <v/>
      </c>
      <c r="O60" s="102" t="str">
        <f t="shared" si="20"/>
        <v/>
      </c>
    </row>
    <row r="61" spans="2:15" s="98" customFormat="1" x14ac:dyDescent="0.2">
      <c r="C61" s="5"/>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1.0454000000000001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v>38.56</v>
      </c>
      <c r="G74" s="115">
        <v>1</v>
      </c>
      <c r="H74" s="116">
        <f>G74*F74</f>
        <v>38.56</v>
      </c>
      <c r="I74" s="29">
        <v>47.09</v>
      </c>
      <c r="J74" s="117">
        <f>G74</f>
        <v>1</v>
      </c>
      <c r="K74" s="118">
        <f>J74*I74</f>
        <v>47.09</v>
      </c>
      <c r="L74" s="119">
        <f>K74-H74</f>
        <v>8.5300000000000011</v>
      </c>
      <c r="M74" s="120">
        <f>IF(ISERROR(L74/H74), "", L74/H74)</f>
        <v>0.22121369294605811</v>
      </c>
    </row>
    <row r="75" spans="1:14" x14ac:dyDescent="0.2">
      <c r="A75" s="103" t="str">
        <f t="shared" ref="A75:A117" si="21">A74</f>
        <v>Residential</v>
      </c>
      <c r="D75" s="114" t="s">
        <v>50</v>
      </c>
      <c r="E75" s="25"/>
      <c r="F75" s="26">
        <v>0</v>
      </c>
      <c r="G75" s="115">
        <f>IF($E67&gt;0, $E67, $E66)</f>
        <v>750</v>
      </c>
      <c r="H75" s="116">
        <f>G75*F75</f>
        <v>0</v>
      </c>
      <c r="I75" s="35">
        <v>0</v>
      </c>
      <c r="J75" s="117">
        <f>IF($E67&gt;0, $E67, $E66)</f>
        <v>750</v>
      </c>
      <c r="K75" s="118">
        <f>J75*I75</f>
        <v>0</v>
      </c>
      <c r="L75" s="119">
        <f>K75-H75</f>
        <v>0</v>
      </c>
      <c r="M75" s="120" t="str">
        <f>IF(ISERROR(L75/H75), "", L75/H75)</f>
        <v/>
      </c>
    </row>
    <row r="76" spans="1:14" hidden="1" x14ac:dyDescent="0.2">
      <c r="A76" s="103" t="str">
        <f t="shared" si="21"/>
        <v>Residential</v>
      </c>
      <c r="D76" s="114" t="s">
        <v>51</v>
      </c>
      <c r="E76" s="25"/>
      <c r="F76" s="26">
        <v>0</v>
      </c>
      <c r="G76" s="115">
        <f>IF($E67&gt;0, $E67, $E66)</f>
        <v>750</v>
      </c>
      <c r="H76" s="116">
        <v>0</v>
      </c>
      <c r="I76" s="35">
        <v>0</v>
      </c>
      <c r="J76" s="117">
        <f>IF($E67&gt;0, $E67, $E66)</f>
        <v>750</v>
      </c>
      <c r="K76" s="118">
        <v>0</v>
      </c>
      <c r="L76" s="119"/>
      <c r="M76" s="120"/>
    </row>
    <row r="77" spans="1:14" hidden="1" x14ac:dyDescent="0.2">
      <c r="A77" s="103" t="str">
        <f t="shared" si="21"/>
        <v>Residential</v>
      </c>
      <c r="D77" s="114" t="s">
        <v>52</v>
      </c>
      <c r="E77" s="25"/>
      <c r="F77" s="26">
        <v>0</v>
      </c>
      <c r="G77" s="115">
        <f>IF($E67&gt;0, $E67, $E66)</f>
        <v>750</v>
      </c>
      <c r="H77" s="116">
        <v>0</v>
      </c>
      <c r="I77" s="35">
        <v>0</v>
      </c>
      <c r="J77" s="121">
        <f>IF($E67&gt;0, $E67, $E66)</f>
        <v>750</v>
      </c>
      <c r="K77" s="118">
        <v>0</v>
      </c>
      <c r="L77" s="119">
        <f t="shared" ref="L77:L95" si="22">K77-H77</f>
        <v>0</v>
      </c>
      <c r="M77" s="120" t="str">
        <f>IF(ISERROR(L77/H77), "", L77/H77)</f>
        <v/>
      </c>
    </row>
    <row r="78" spans="1:14" x14ac:dyDescent="0.2">
      <c r="A78" s="103" t="str">
        <f t="shared" si="21"/>
        <v>Residential</v>
      </c>
      <c r="D78" s="114" t="s">
        <v>53</v>
      </c>
      <c r="E78" s="25"/>
      <c r="F78" s="26">
        <v>0.88000000000000012</v>
      </c>
      <c r="G78" s="115">
        <v>1</v>
      </c>
      <c r="H78" s="116">
        <f>G78*F78</f>
        <v>0.88000000000000012</v>
      </c>
      <c r="I78" s="29">
        <v>-1.2337999095414371</v>
      </c>
      <c r="J78" s="117">
        <f>G78</f>
        <v>1</v>
      </c>
      <c r="K78" s="118">
        <f>J78*I78</f>
        <v>-1.2337999095414371</v>
      </c>
      <c r="L78" s="119">
        <f t="shared" si="22"/>
        <v>-2.113799909541437</v>
      </c>
      <c r="M78" s="120">
        <f>IF(ISERROR(L78/H78), "", L78/H78)</f>
        <v>-2.4020453517516325</v>
      </c>
    </row>
    <row r="79" spans="1:14" x14ac:dyDescent="0.2">
      <c r="A79" s="103" t="str">
        <f t="shared" si="21"/>
        <v>Residential</v>
      </c>
      <c r="D79" s="114" t="s">
        <v>54</v>
      </c>
      <c r="E79" s="25"/>
      <c r="F79" s="26">
        <v>0</v>
      </c>
      <c r="G79" s="115">
        <f>IF($E67&gt;0, $E67, $E66)</f>
        <v>750</v>
      </c>
      <c r="H79" s="116">
        <f>G79*F79</f>
        <v>0</v>
      </c>
      <c r="I79" s="35">
        <v>0</v>
      </c>
      <c r="J79" s="117">
        <f>IF($E67&gt;0, $E67, $E66)</f>
        <v>750</v>
      </c>
      <c r="K79" s="118">
        <f>J79*I79</f>
        <v>0</v>
      </c>
      <c r="L79" s="119">
        <f t="shared" si="22"/>
        <v>0</v>
      </c>
      <c r="M79" s="120" t="str">
        <f>IF(ISERROR(L79/H79), "", L79/H79)</f>
        <v/>
      </c>
    </row>
    <row r="80" spans="1:14" ht="25.5" x14ac:dyDescent="0.2">
      <c r="A80" s="103" t="str">
        <f t="shared" si="21"/>
        <v>Residential</v>
      </c>
      <c r="B80" s="103" t="s">
        <v>55</v>
      </c>
      <c r="C80" s="24">
        <f>B16</f>
        <v>1</v>
      </c>
      <c r="D80" s="46" t="s">
        <v>56</v>
      </c>
      <c r="E80" s="47"/>
      <c r="F80" s="48"/>
      <c r="G80" s="49"/>
      <c r="H80" s="50">
        <f>SUM(H74:H79)</f>
        <v>39.440000000000005</v>
      </c>
      <c r="I80" s="51"/>
      <c r="J80" s="52"/>
      <c r="K80" s="50">
        <f>SUM(K74:K79)</f>
        <v>45.856200090458564</v>
      </c>
      <c r="L80" s="41">
        <f t="shared" si="22"/>
        <v>6.4162000904585597</v>
      </c>
      <c r="M80" s="42">
        <f>IF((H80)=0,"",(L80/H80))</f>
        <v>0.16268255807450707</v>
      </c>
    </row>
    <row r="81" spans="1:14" x14ac:dyDescent="0.2">
      <c r="A81" s="103" t="str">
        <f t="shared" si="21"/>
        <v>Residential</v>
      </c>
      <c r="D81" s="123" t="s">
        <v>57</v>
      </c>
      <c r="E81" s="25"/>
      <c r="F81" s="34">
        <f>IF((E66*12&gt;=150000), 0, IF(E65="RPP",(F97*OffPeakPer+F98*MidPeakPer+F99*OnPeakPer),IF(E65="Non-RPP (Retailer)",F100,F101)))</f>
        <v>0.12752000000000002</v>
      </c>
      <c r="G81" s="43">
        <f>IF(F81=0, 0, $E66*E68-E66)</f>
        <v>34.050000000000068</v>
      </c>
      <c r="H81" s="28">
        <f t="shared" ref="H81:H88" si="23">G81*F81</f>
        <v>4.3420560000000092</v>
      </c>
      <c r="I81" s="35">
        <f>IF((E66*12&gt;=150000), 0, IF(E65="RPP",(I97*OffPeakPer+I98*MidPeakPer+I99*OnPeakPer),IF(E65="Non-RPP (Retailer)",I100,I101)))</f>
        <v>0.12752000000000002</v>
      </c>
      <c r="J81" s="44">
        <f>IF(I81=0, 0, E66*E69-E66)</f>
        <v>31.125000000000114</v>
      </c>
      <c r="K81" s="31">
        <f t="shared" ref="K81:K88" si="24">J81*I81</f>
        <v>3.9690600000000154</v>
      </c>
      <c r="L81" s="119">
        <f t="shared" si="22"/>
        <v>-0.37299599999999389</v>
      </c>
      <c r="M81" s="120">
        <f t="shared" ref="M81:M88" si="25">IF(ISERROR(L81/H81), "", L81/H81)</f>
        <v>-8.5903083700438934E-2</v>
      </c>
    </row>
    <row r="82" spans="1:14" ht="25.5" x14ac:dyDescent="0.2">
      <c r="A82" s="103" t="str">
        <f t="shared" si="21"/>
        <v>Residential</v>
      </c>
      <c r="D82" s="123" t="s">
        <v>58</v>
      </c>
      <c r="E82" s="25"/>
      <c r="F82" s="36">
        <v>0</v>
      </c>
      <c r="G82" s="55">
        <f>IF($E67&gt;0, $E67, $E66)</f>
        <v>750</v>
      </c>
      <c r="H82" s="116">
        <f t="shared" si="23"/>
        <v>0</v>
      </c>
      <c r="I82" s="35">
        <v>-4.4999999999999997E-3</v>
      </c>
      <c r="J82" s="56">
        <f>IF($E67&gt;0, $E67, $E66)</f>
        <v>750</v>
      </c>
      <c r="K82" s="118">
        <f t="shared" si="24"/>
        <v>-3.3749999999999996</v>
      </c>
      <c r="L82" s="119">
        <f t="shared" si="22"/>
        <v>-3.3749999999999996</v>
      </c>
      <c r="M82" s="120" t="str">
        <f t="shared" si="25"/>
        <v/>
      </c>
    </row>
    <row r="83" spans="1:14" x14ac:dyDescent="0.2">
      <c r="A83" s="103" t="str">
        <f t="shared" si="21"/>
        <v>Residential</v>
      </c>
      <c r="D83" s="123" t="s">
        <v>59</v>
      </c>
      <c r="E83" s="25"/>
      <c r="F83" s="36">
        <v>0</v>
      </c>
      <c r="G83" s="55">
        <f>IF($E67&gt;0, $E67, $E66)</f>
        <v>750</v>
      </c>
      <c r="H83" s="116">
        <f t="shared" si="23"/>
        <v>0</v>
      </c>
      <c r="I83" s="35">
        <v>1.1999999999999999E-3</v>
      </c>
      <c r="J83" s="56">
        <f>IF($E67&gt;0, $E67, $E66)</f>
        <v>750</v>
      </c>
      <c r="K83" s="118">
        <f t="shared" si="24"/>
        <v>0.89999999999999991</v>
      </c>
      <c r="L83" s="119">
        <f t="shared" si="22"/>
        <v>0.89999999999999991</v>
      </c>
      <c r="M83" s="120" t="str">
        <f t="shared" si="25"/>
        <v/>
      </c>
    </row>
    <row r="84" spans="1:14" x14ac:dyDescent="0.2">
      <c r="A84" s="103" t="str">
        <f t="shared" si="21"/>
        <v>Residential</v>
      </c>
      <c r="D84" s="123" t="s">
        <v>60</v>
      </c>
      <c r="E84" s="25"/>
      <c r="F84" s="36">
        <v>0</v>
      </c>
      <c r="G84" s="55">
        <f>E66</f>
        <v>750</v>
      </c>
      <c r="H84" s="116">
        <f t="shared" si="23"/>
        <v>0</v>
      </c>
      <c r="I84" s="35">
        <v>0</v>
      </c>
      <c r="J84" s="56">
        <f>E66</f>
        <v>750</v>
      </c>
      <c r="K84" s="118">
        <f t="shared" si="24"/>
        <v>0</v>
      </c>
      <c r="L84" s="119">
        <f t="shared" si="22"/>
        <v>0</v>
      </c>
      <c r="M84" s="120" t="str">
        <f t="shared" si="25"/>
        <v/>
      </c>
    </row>
    <row r="85" spans="1:14" x14ac:dyDescent="0.2">
      <c r="A85" s="103" t="str">
        <f t="shared" si="21"/>
        <v>Residential</v>
      </c>
      <c r="D85" s="114" t="s">
        <v>61</v>
      </c>
      <c r="E85" s="25"/>
      <c r="F85" s="36">
        <v>1.1000000000000001E-3</v>
      </c>
      <c r="G85" s="55">
        <f>IF($E67&gt;0, $E67, $E66)</f>
        <v>750</v>
      </c>
      <c r="H85" s="116">
        <f t="shared" si="23"/>
        <v>0.82500000000000007</v>
      </c>
      <c r="I85" s="35">
        <v>1.4638437498659597E-3</v>
      </c>
      <c r="J85" s="56">
        <f>IF($E67&gt;0, $E67, $E66)</f>
        <v>750</v>
      </c>
      <c r="K85" s="118">
        <f t="shared" si="24"/>
        <v>1.0978828123994697</v>
      </c>
      <c r="L85" s="119">
        <f t="shared" si="22"/>
        <v>0.27288281239946965</v>
      </c>
      <c r="M85" s="120">
        <f t="shared" si="25"/>
        <v>0.33076704533269047</v>
      </c>
    </row>
    <row r="86" spans="1:14" ht="25.5" x14ac:dyDescent="0.2">
      <c r="A86" s="103" t="str">
        <f t="shared" si="21"/>
        <v>Residential</v>
      </c>
      <c r="D86" s="123" t="s">
        <v>62</v>
      </c>
      <c r="E86" s="25"/>
      <c r="F86" s="36">
        <v>0.42</v>
      </c>
      <c r="G86" s="115">
        <v>1</v>
      </c>
      <c r="H86" s="116">
        <f t="shared" si="23"/>
        <v>0.42</v>
      </c>
      <c r="I86" s="45">
        <v>0.42</v>
      </c>
      <c r="J86" s="121">
        <v>1</v>
      </c>
      <c r="K86" s="118">
        <f t="shared" si="24"/>
        <v>0.42</v>
      </c>
      <c r="L86" s="119">
        <f t="shared" si="22"/>
        <v>0</v>
      </c>
      <c r="M86" s="120">
        <f t="shared" si="25"/>
        <v>0</v>
      </c>
    </row>
    <row r="87" spans="1:14" x14ac:dyDescent="0.2">
      <c r="A87" s="103" t="str">
        <f t="shared" si="21"/>
        <v>Residential</v>
      </c>
      <c r="D87" s="114" t="s">
        <v>63</v>
      </c>
      <c r="E87" s="25"/>
      <c r="F87" s="36">
        <v>-0.31</v>
      </c>
      <c r="G87" s="115">
        <v>1</v>
      </c>
      <c r="H87" s="116">
        <f t="shared" si="23"/>
        <v>-0.31</v>
      </c>
      <c r="I87" s="29">
        <v>-0.36128280842143567</v>
      </c>
      <c r="J87" s="121">
        <v>1</v>
      </c>
      <c r="K87" s="118">
        <f t="shared" si="24"/>
        <v>-0.36128280842143567</v>
      </c>
      <c r="L87" s="119">
        <f t="shared" si="22"/>
        <v>-5.1282808421435677E-2</v>
      </c>
      <c r="M87" s="120">
        <f t="shared" si="25"/>
        <v>0.16542841426269572</v>
      </c>
    </row>
    <row r="88" spans="1:14" x14ac:dyDescent="0.2">
      <c r="A88" s="103" t="str">
        <f t="shared" si="21"/>
        <v>Residential</v>
      </c>
      <c r="D88" s="114" t="s">
        <v>64</v>
      </c>
      <c r="E88" s="25"/>
      <c r="F88" s="36">
        <v>0</v>
      </c>
      <c r="G88" s="55">
        <f>IF($E67&gt;0, $E67, $E66)</f>
        <v>750</v>
      </c>
      <c r="H88" s="116">
        <f t="shared" si="23"/>
        <v>0</v>
      </c>
      <c r="I88" s="35">
        <v>0</v>
      </c>
      <c r="J88" s="56">
        <f>IF($E67&gt;0, $E67, $E66)</f>
        <v>750</v>
      </c>
      <c r="K88" s="118">
        <f t="shared" si="24"/>
        <v>0</v>
      </c>
      <c r="L88" s="119">
        <f t="shared" si="22"/>
        <v>0</v>
      </c>
      <c r="M88" s="120" t="str">
        <f t="shared" si="25"/>
        <v/>
      </c>
    </row>
    <row r="89" spans="1:14" ht="25.5" x14ac:dyDescent="0.2">
      <c r="A89" s="103" t="str">
        <f t="shared" si="21"/>
        <v>Residential</v>
      </c>
      <c r="B89" s="103" t="s">
        <v>65</v>
      </c>
      <c r="C89" s="24">
        <f>B16</f>
        <v>1</v>
      </c>
      <c r="D89" s="46" t="s">
        <v>66</v>
      </c>
      <c r="E89" s="47"/>
      <c r="F89" s="48"/>
      <c r="G89" s="49"/>
      <c r="H89" s="50">
        <f>SUM(H80:H88)</f>
        <v>44.717056000000014</v>
      </c>
      <c r="I89" s="51"/>
      <c r="J89" s="52"/>
      <c r="K89" s="50">
        <f>SUM(K80:K88)</f>
        <v>48.506860094436611</v>
      </c>
      <c r="L89" s="41">
        <f t="shared" si="22"/>
        <v>3.7898040944365974</v>
      </c>
      <c r="M89" s="42">
        <f>IF((H89)=0,"",(L89/H89))</f>
        <v>8.47507513561849E-2</v>
      </c>
    </row>
    <row r="90" spans="1:14" x14ac:dyDescent="0.2">
      <c r="A90" s="103" t="str">
        <f t="shared" si="21"/>
        <v>Residential</v>
      </c>
      <c r="D90" s="126" t="s">
        <v>67</v>
      </c>
      <c r="E90" s="25"/>
      <c r="F90" s="36">
        <v>1.2999999999999999E-2</v>
      </c>
      <c r="G90" s="43">
        <f>IF($E67&gt;0, $E67, $E66*$E68)</f>
        <v>784.05000000000007</v>
      </c>
      <c r="H90" s="116">
        <f>G90*F90</f>
        <v>10.19265</v>
      </c>
      <c r="I90" s="35">
        <v>1.24E-2</v>
      </c>
      <c r="J90" s="44">
        <f>IF($E67&gt;0, $E67, $E66*$E69)</f>
        <v>781.12500000000011</v>
      </c>
      <c r="K90" s="118">
        <f>J90*I90</f>
        <v>9.6859500000000018</v>
      </c>
      <c r="L90" s="119">
        <f t="shared" si="22"/>
        <v>-0.5066999999999986</v>
      </c>
      <c r="M90" s="120">
        <f>IF(ISERROR(L90/H90), "", L90/H90)</f>
        <v>-4.9712292681490931E-2</v>
      </c>
      <c r="N90" s="127"/>
    </row>
    <row r="91" spans="1:14" ht="25.5" x14ac:dyDescent="0.2">
      <c r="A91" s="103" t="str">
        <f t="shared" si="21"/>
        <v>Residential</v>
      </c>
      <c r="D91" s="128" t="s">
        <v>68</v>
      </c>
      <c r="E91" s="25"/>
      <c r="F91" s="36">
        <v>9.7000000000000003E-3</v>
      </c>
      <c r="G91" s="43">
        <f>IF($E67&gt;0, $E67, $E66*$E68)</f>
        <v>784.05000000000007</v>
      </c>
      <c r="H91" s="116">
        <f>G91*F91</f>
        <v>7.6052850000000012</v>
      </c>
      <c r="I91" s="35">
        <v>8.8999999999999999E-3</v>
      </c>
      <c r="J91" s="44">
        <f>IF($E67&gt;0, $E67, $E66*$E69)</f>
        <v>781.12500000000011</v>
      </c>
      <c r="K91" s="118">
        <f>J91*I91</f>
        <v>6.9520125000000013</v>
      </c>
      <c r="L91" s="119">
        <f t="shared" si="22"/>
        <v>-0.65327249999999992</v>
      </c>
      <c r="M91" s="120">
        <f>IF(ISERROR(L91/H91), "", L91/H91)</f>
        <v>-8.5897175451018576E-2</v>
      </c>
      <c r="N91" s="127"/>
    </row>
    <row r="92" spans="1:14" ht="25.5" x14ac:dyDescent="0.2">
      <c r="A92" s="103" t="str">
        <f t="shared" si="21"/>
        <v>Residential</v>
      </c>
      <c r="B92" s="103" t="s">
        <v>69</v>
      </c>
      <c r="C92" s="24">
        <f>B16</f>
        <v>1</v>
      </c>
      <c r="D92" s="46" t="s">
        <v>70</v>
      </c>
      <c r="E92" s="47"/>
      <c r="F92" s="48"/>
      <c r="G92" s="49"/>
      <c r="H92" s="50">
        <f>SUM(H89:H91)</f>
        <v>62.514991000000016</v>
      </c>
      <c r="I92" s="51"/>
      <c r="J92" s="52"/>
      <c r="K92" s="50">
        <f>SUM(K89:K91)</f>
        <v>65.144822594436604</v>
      </c>
      <c r="L92" s="41">
        <f t="shared" si="22"/>
        <v>2.6298315944365882</v>
      </c>
      <c r="M92" s="42">
        <f>IF((H92)=0,"",(L92/H92))</f>
        <v>4.206721543695955E-2</v>
      </c>
    </row>
    <row r="93" spans="1:14" ht="25.5" x14ac:dyDescent="0.2">
      <c r="A93" s="103" t="str">
        <f t="shared" si="21"/>
        <v>Residential</v>
      </c>
      <c r="D93" s="129" t="s">
        <v>71</v>
      </c>
      <c r="E93" s="25"/>
      <c r="F93" s="36">
        <v>4.7000000000000002E-3</v>
      </c>
      <c r="G93" s="43">
        <f>E66*E68</f>
        <v>784.05000000000007</v>
      </c>
      <c r="H93" s="53">
        <f>G93*F93</f>
        <v>3.6850350000000005</v>
      </c>
      <c r="I93" s="35">
        <v>4.7000000000000002E-3</v>
      </c>
      <c r="J93" s="44">
        <f>E66*E69</f>
        <v>781.12500000000011</v>
      </c>
      <c r="K93" s="31">
        <f>J93*I93</f>
        <v>3.6712875000000005</v>
      </c>
      <c r="L93" s="119">
        <f t="shared" si="22"/>
        <v>-1.3747500000000024E-2</v>
      </c>
      <c r="M93" s="120">
        <f>IF(ISERROR(L93/H93), "", L93/H93)</f>
        <v>-3.7306294241438742E-3</v>
      </c>
    </row>
    <row r="94" spans="1:14" ht="25.5" x14ac:dyDescent="0.2">
      <c r="A94" s="103" t="str">
        <f t="shared" si="21"/>
        <v>Residential</v>
      </c>
      <c r="D94" s="129" t="s">
        <v>72</v>
      </c>
      <c r="E94" s="25"/>
      <c r="F94" s="36">
        <v>5.9999999999999995E-4</v>
      </c>
      <c r="G94" s="43">
        <f>E66*E68</f>
        <v>784.05000000000007</v>
      </c>
      <c r="H94" s="53">
        <f>G94*F94</f>
        <v>0.47043000000000001</v>
      </c>
      <c r="I94" s="35">
        <v>5.9999999999999995E-4</v>
      </c>
      <c r="J94" s="44">
        <f>E66*E69</f>
        <v>781.12500000000011</v>
      </c>
      <c r="K94" s="31">
        <f>J94*I94</f>
        <v>0.46867500000000001</v>
      </c>
      <c r="L94" s="119">
        <f t="shared" si="22"/>
        <v>-1.7550000000000066E-3</v>
      </c>
      <c r="M94" s="120">
        <f>IF(ISERROR(L94/H94), "", L94/H94)</f>
        <v>-3.7306294241438824E-3</v>
      </c>
    </row>
    <row r="95" spans="1:14" x14ac:dyDescent="0.2">
      <c r="A95" s="103" t="str">
        <f t="shared" si="21"/>
        <v>Residential</v>
      </c>
      <c r="D95" s="25" t="s">
        <v>73</v>
      </c>
      <c r="E95" s="25"/>
      <c r="F95" s="54">
        <v>0.25</v>
      </c>
      <c r="G95" s="115">
        <v>1</v>
      </c>
      <c r="H95" s="130">
        <f>G95*F95</f>
        <v>0.25</v>
      </c>
      <c r="I95" s="45">
        <v>0.25</v>
      </c>
      <c r="J95" s="117">
        <v>1</v>
      </c>
      <c r="K95" s="118">
        <f>J95*I95</f>
        <v>0.25</v>
      </c>
      <c r="L95" s="119">
        <f t="shared" si="22"/>
        <v>0</v>
      </c>
      <c r="M95" s="120">
        <f>IF(ISERROR(L95/H95), "", L95/H95)</f>
        <v>0</v>
      </c>
    </row>
    <row r="96" spans="1:14" ht="25.5" hidden="1" x14ac:dyDescent="0.2">
      <c r="A96" s="103" t="str">
        <f t="shared" si="21"/>
        <v>Residential</v>
      </c>
      <c r="D96" s="129" t="s">
        <v>74</v>
      </c>
      <c r="E96" s="25"/>
      <c r="F96" s="34"/>
      <c r="G96" s="55"/>
      <c r="H96" s="130"/>
      <c r="I96" s="35"/>
      <c r="J96" s="56"/>
      <c r="K96" s="118"/>
      <c r="L96" s="119"/>
      <c r="M96" s="120"/>
    </row>
    <row r="97" spans="1:13" x14ac:dyDescent="0.2">
      <c r="A97" s="103" t="str">
        <f t="shared" si="21"/>
        <v>Residential</v>
      </c>
      <c r="B97" s="103" t="s">
        <v>12</v>
      </c>
      <c r="D97" s="25" t="s">
        <v>75</v>
      </c>
      <c r="E97" s="25"/>
      <c r="F97" s="34">
        <v>9.8000000000000004E-2</v>
      </c>
      <c r="G97" s="55">
        <f>IF(AND(E66*12&gt;=150000),OffPeakPer*E66*E68,OffPeakPer*E66)</f>
        <v>480</v>
      </c>
      <c r="H97" s="130">
        <f>G97*F97</f>
        <v>47.04</v>
      </c>
      <c r="I97" s="35">
        <v>9.8000000000000004E-2</v>
      </c>
      <c r="J97" s="56">
        <f>IF(AND(E66*12&gt;=150000),OffPeakPer*E66*E69,OffPeakPer*E66)</f>
        <v>480</v>
      </c>
      <c r="K97" s="118">
        <f>J97*I97</f>
        <v>47.04</v>
      </c>
      <c r="L97" s="119">
        <f>K97-H97</f>
        <v>0</v>
      </c>
      <c r="M97" s="120">
        <f>IF(ISERROR(L97/H97), "", L97/H97)</f>
        <v>0</v>
      </c>
    </row>
    <row r="98" spans="1:13" x14ac:dyDescent="0.2">
      <c r="A98" s="103" t="str">
        <f t="shared" si="21"/>
        <v>Residential</v>
      </c>
      <c r="B98" s="103" t="s">
        <v>12</v>
      </c>
      <c r="D98" s="25" t="s">
        <v>76</v>
      </c>
      <c r="E98" s="25"/>
      <c r="F98" s="34">
        <v>0.157</v>
      </c>
      <c r="G98" s="55">
        <f>IF(AND(E66*12&gt;=150000),MidPeakPer*E66*E68,MidPeakPer*E66)</f>
        <v>135</v>
      </c>
      <c r="H98" s="130">
        <f>G98*F98</f>
        <v>21.195</v>
      </c>
      <c r="I98" s="35">
        <v>0.157</v>
      </c>
      <c r="J98" s="56">
        <f>IF(AND(E66*12&gt;=150000),MidPeakPer*E66*E69,MidPeakPer*E66)</f>
        <v>135</v>
      </c>
      <c r="K98" s="118">
        <f>J98*I98</f>
        <v>21.195</v>
      </c>
      <c r="L98" s="119">
        <f>K98-H98</f>
        <v>0</v>
      </c>
      <c r="M98" s="120">
        <f>IF(ISERROR(L98/H98), "", L98/H98)</f>
        <v>0</v>
      </c>
    </row>
    <row r="99" spans="1:13" ht="13.5" thickBot="1" x14ac:dyDescent="0.25">
      <c r="A99" s="103" t="str">
        <f t="shared" si="21"/>
        <v>Residential</v>
      </c>
      <c r="B99" s="103" t="s">
        <v>12</v>
      </c>
      <c r="D99" s="103" t="s">
        <v>77</v>
      </c>
      <c r="E99" s="25"/>
      <c r="F99" s="34">
        <v>0.20300000000000001</v>
      </c>
      <c r="G99" s="55">
        <f>IF(AND(E66*12&gt;=150000),OnPeakPer*E66*E68,OnPeakPer*E66)</f>
        <v>135</v>
      </c>
      <c r="H99" s="130">
        <f>G99*F99</f>
        <v>27.405000000000001</v>
      </c>
      <c r="I99" s="35">
        <v>0.20300000000000001</v>
      </c>
      <c r="J99" s="56">
        <f>IF(AND(E66*12&gt;=150000),OnPeakPer*E66*E69,OnPeakPer*E66)</f>
        <v>135</v>
      </c>
      <c r="K99" s="118">
        <f>J99*I99</f>
        <v>27.405000000000001</v>
      </c>
      <c r="L99" s="119">
        <f>K99-H99</f>
        <v>0</v>
      </c>
      <c r="M99" s="120">
        <f>IF(ISERROR(L99/H99), "", L99/H99)</f>
        <v>0</v>
      </c>
    </row>
    <row r="100" spans="1:13" ht="13.5" hidden="1" thickBot="1" x14ac:dyDescent="0.25">
      <c r="A100" s="103" t="str">
        <f t="shared" si="21"/>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5" hidden="1" thickBot="1" x14ac:dyDescent="0.25">
      <c r="A101" s="103" t="str">
        <f t="shared" si="21"/>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21"/>
        <v>Residential</v>
      </c>
      <c r="D102" s="58"/>
      <c r="E102" s="59"/>
      <c r="F102" s="60"/>
      <c r="G102" s="61"/>
      <c r="H102" s="62"/>
      <c r="I102" s="60"/>
      <c r="J102" s="63"/>
      <c r="K102" s="62"/>
      <c r="L102" s="64"/>
      <c r="M102" s="65"/>
    </row>
    <row r="103" spans="1:13" x14ac:dyDescent="0.2">
      <c r="A103" s="103" t="str">
        <f t="shared" si="21"/>
        <v>Residential</v>
      </c>
      <c r="B103" s="103" t="s">
        <v>12</v>
      </c>
      <c r="D103" s="135" t="s">
        <v>81</v>
      </c>
      <c r="E103" s="25"/>
      <c r="F103" s="136"/>
      <c r="G103" s="137"/>
      <c r="H103" s="138">
        <f>SUM(H93:H99,H92)</f>
        <v>162.56045600000002</v>
      </c>
      <c r="I103" s="139"/>
      <c r="J103" s="139"/>
      <c r="K103" s="138">
        <f>SUM(K93:K99,K92)</f>
        <v>165.17478509443663</v>
      </c>
      <c r="L103" s="140">
        <f>K103-H103</f>
        <v>2.6143290944366129</v>
      </c>
      <c r="M103" s="141">
        <f>IF((H103)=0,"",(L103/H103))</f>
        <v>1.6082195872018302E-2</v>
      </c>
    </row>
    <row r="104" spans="1:13" x14ac:dyDescent="0.2">
      <c r="A104" s="103" t="str">
        <f t="shared" si="21"/>
        <v>Residential</v>
      </c>
      <c r="B104" s="103" t="s">
        <v>12</v>
      </c>
      <c r="D104" s="142" t="s">
        <v>82</v>
      </c>
      <c r="E104" s="25"/>
      <c r="F104" s="136">
        <v>0.13</v>
      </c>
      <c r="G104" s="143"/>
      <c r="H104" s="144">
        <f>H103*F104</f>
        <v>21.132859280000002</v>
      </c>
      <c r="I104" s="145">
        <v>0.13</v>
      </c>
      <c r="J104" s="115"/>
      <c r="K104" s="144">
        <f>K103*I104</f>
        <v>21.472722062276763</v>
      </c>
      <c r="L104" s="119">
        <f>K104-H104</f>
        <v>0.33986278227676081</v>
      </c>
      <c r="M104" s="146">
        <f>IF((H104)=0,"",(L104/H104))</f>
        <v>1.6082195872018354E-2</v>
      </c>
    </row>
    <row r="105" spans="1:13" ht="15" x14ac:dyDescent="0.25">
      <c r="A105" s="103" t="str">
        <f t="shared" si="21"/>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-38.201707160000005</v>
      </c>
      <c r="I105" s="148">
        <v>0.23499999999999999</v>
      </c>
      <c r="J105" s="115"/>
      <c r="K105" s="144">
        <f>IF(OR(ISNUMBER(SEARCH("[DGEN]", E64))=TRUE, ISNUMBER(SEARCH("STREET LIGHT", E64))=TRUE), 0, IF(AND(E66=0, E67=0),0, IF(AND(E67=0, E66*12&gt;250000), 0, IF(AND(E66=0, E67&gt;=50), 0, IF(E66*12&lt;=250000, I105*K103*-1, IF(E67&lt;50, I105*K103*-1, 0))))))</f>
        <v>-38.816074497192602</v>
      </c>
      <c r="L105" s="119">
        <f>K105-H105</f>
        <v>-0.61436733719259706</v>
      </c>
      <c r="M105" s="146"/>
    </row>
    <row r="106" spans="1:13" ht="13.5" thickBot="1" x14ac:dyDescent="0.25">
      <c r="A106" s="103" t="str">
        <f t="shared" si="21"/>
        <v>Residential</v>
      </c>
      <c r="B106" s="103" t="s">
        <v>84</v>
      </c>
      <c r="C106" s="24">
        <f>B16</f>
        <v>1</v>
      </c>
      <c r="D106" s="226" t="s">
        <v>85</v>
      </c>
      <c r="E106" s="226"/>
      <c r="F106" s="77"/>
      <c r="G106" s="78"/>
      <c r="H106" s="79">
        <f>H103+H104+H105</f>
        <v>145.49160812</v>
      </c>
      <c r="I106" s="80"/>
      <c r="J106" s="80"/>
      <c r="K106" s="81">
        <f>K103+K104+K105</f>
        <v>147.8314326595208</v>
      </c>
      <c r="L106" s="82">
        <f>K106-H106</f>
        <v>2.339824539520805</v>
      </c>
      <c r="M106" s="83">
        <f>IF((H106)=0,"",(L106/H106))</f>
        <v>1.6082195872018555E-2</v>
      </c>
    </row>
    <row r="107" spans="1:13" ht="13.5" thickBot="1" x14ac:dyDescent="0.25">
      <c r="A107" s="103" t="str">
        <f t="shared" si="21"/>
        <v>Residential</v>
      </c>
      <c r="B107" s="103" t="s">
        <v>12</v>
      </c>
      <c r="D107" s="58"/>
      <c r="E107" s="59"/>
      <c r="F107" s="60"/>
      <c r="G107" s="61"/>
      <c r="H107" s="62"/>
      <c r="I107" s="60"/>
      <c r="J107" s="63"/>
      <c r="K107" s="62"/>
      <c r="L107" s="64"/>
      <c r="M107" s="65"/>
    </row>
    <row r="108" spans="1:13" ht="13.15" hidden="1" customHeight="1" x14ac:dyDescent="0.2">
      <c r="A108" s="103" t="str">
        <f t="shared" si="21"/>
        <v>Residential</v>
      </c>
      <c r="B108" s="103" t="s">
        <v>78</v>
      </c>
      <c r="D108" s="135" t="s">
        <v>86</v>
      </c>
      <c r="E108" s="25"/>
      <c r="F108" s="136"/>
      <c r="G108" s="137"/>
      <c r="H108" s="138">
        <f>SUM(H100,H93:H96,H92)</f>
        <v>151.730456</v>
      </c>
      <c r="I108" s="139"/>
      <c r="J108" s="139"/>
      <c r="K108" s="138">
        <f>SUM(K100,K93:K96,K92)</f>
        <v>154.34478509443662</v>
      </c>
      <c r="L108" s="140">
        <f>K108-H108</f>
        <v>2.6143290944366129</v>
      </c>
      <c r="M108" s="141">
        <f>IF((H108)=0,"",(L108/H108))</f>
        <v>1.7230087902962692E-2</v>
      </c>
    </row>
    <row r="109" spans="1:13" hidden="1" x14ac:dyDescent="0.2">
      <c r="A109" s="103" t="str">
        <f t="shared" si="21"/>
        <v>Residential</v>
      </c>
      <c r="B109" s="103" t="s">
        <v>78</v>
      </c>
      <c r="D109" s="142" t="s">
        <v>82</v>
      </c>
      <c r="E109" s="25"/>
      <c r="F109" s="136">
        <v>0.13</v>
      </c>
      <c r="G109" s="137"/>
      <c r="H109" s="144">
        <f>H108*F109</f>
        <v>19.72495928</v>
      </c>
      <c r="I109" s="136">
        <v>0.13</v>
      </c>
      <c r="J109" s="145"/>
      <c r="K109" s="144">
        <f>K108*I109</f>
        <v>20.064822062276761</v>
      </c>
      <c r="L109" s="119">
        <f>K109-H109</f>
        <v>0.33986278227676081</v>
      </c>
      <c r="M109" s="146">
        <f>IF((H109)=0,"",(L109/H109))</f>
        <v>1.7230087902962748E-2</v>
      </c>
    </row>
    <row r="110" spans="1:13" ht="15" hidden="1" x14ac:dyDescent="0.25">
      <c r="A110" s="103" t="str">
        <f t="shared" si="21"/>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-35.656657160000002</v>
      </c>
      <c r="I110" s="148">
        <v>0.23499999999999999</v>
      </c>
      <c r="J110" s="145"/>
      <c r="K110" s="144">
        <f>IF(OR(ISNUMBER(SEARCH("[DGEN]", E64))=TRUE, ISNUMBER(SEARCH("STREET LIGHT", E64))=TRUE), 0, IF(AND(E66=0, E67=0),0, IF(AND(E67=0, E66*12&gt;250000), 0, IF(AND(E66=0, E67&gt;=50), 0, IF(E66*12&lt;=250000, I110*K108*-1, IF(E67&lt;50, I110*K108*-1, 0))))))</f>
        <v>-36.271024497192606</v>
      </c>
      <c r="L110" s="119"/>
      <c r="M110" s="146"/>
    </row>
    <row r="111" spans="1:13" hidden="1" x14ac:dyDescent="0.2">
      <c r="A111" s="103" t="str">
        <f t="shared" si="21"/>
        <v>Residential</v>
      </c>
      <c r="B111" s="103" t="s">
        <v>87</v>
      </c>
      <c r="D111" s="234" t="s">
        <v>86</v>
      </c>
      <c r="E111" s="234"/>
      <c r="F111" s="149"/>
      <c r="G111" s="143"/>
      <c r="H111" s="138">
        <f>SUM(H108,H109)</f>
        <v>171.45541528000001</v>
      </c>
      <c r="I111" s="150"/>
      <c r="J111" s="150"/>
      <c r="K111" s="138">
        <f>SUM(K108,K109)</f>
        <v>174.40960715671338</v>
      </c>
      <c r="L111" s="140">
        <f>K111-H111</f>
        <v>2.9541918767133666</v>
      </c>
      <c r="M111" s="141">
        <f>IF((H111)=0,"",(L111/H111))</f>
        <v>1.7230087902962654E-2</v>
      </c>
    </row>
    <row r="112" spans="1:13" ht="13.5" hidden="1" thickBot="1" x14ac:dyDescent="0.25">
      <c r="A112" s="103" t="str">
        <f t="shared" si="21"/>
        <v>Residential</v>
      </c>
      <c r="B112" s="103" t="s">
        <v>78</v>
      </c>
      <c r="D112" s="131"/>
      <c r="E112" s="132"/>
      <c r="F112" s="151"/>
      <c r="G112" s="152"/>
      <c r="H112" s="153"/>
      <c r="I112" s="151"/>
      <c r="J112" s="133"/>
      <c r="K112" s="153"/>
      <c r="L112" s="154"/>
      <c r="M112" s="134"/>
    </row>
    <row r="113" spans="1:14" hidden="1" x14ac:dyDescent="0.2">
      <c r="A113" s="103" t="str">
        <f t="shared" si="21"/>
        <v>Residential</v>
      </c>
      <c r="B113" s="103" t="s">
        <v>17</v>
      </c>
      <c r="D113" s="135" t="s">
        <v>88</v>
      </c>
      <c r="E113" s="25"/>
      <c r="F113" s="136"/>
      <c r="G113" s="137"/>
      <c r="H113" s="138">
        <f>SUM(H101,H93:H96,H92)</f>
        <v>151.730456</v>
      </c>
      <c r="I113" s="139"/>
      <c r="J113" s="139"/>
      <c r="K113" s="138">
        <f>SUM(K101,K93:K96,K92)</f>
        <v>154.34478509443662</v>
      </c>
      <c r="L113" s="140">
        <f>K113-H113</f>
        <v>2.6143290944366129</v>
      </c>
      <c r="M113" s="141">
        <f>IF((H113)=0,"",(L113/H113))</f>
        <v>1.7230087902962692E-2</v>
      </c>
    </row>
    <row r="114" spans="1:14" hidden="1" x14ac:dyDescent="0.2">
      <c r="A114" s="103" t="str">
        <f t="shared" si="21"/>
        <v>Residential</v>
      </c>
      <c r="B114" s="103" t="s">
        <v>17</v>
      </c>
      <c r="D114" s="142" t="s">
        <v>82</v>
      </c>
      <c r="E114" s="25"/>
      <c r="F114" s="136">
        <v>0.13</v>
      </c>
      <c r="G114" s="137"/>
      <c r="H114" s="144">
        <f>H113*F114</f>
        <v>19.72495928</v>
      </c>
      <c r="I114" s="136">
        <v>0.13</v>
      </c>
      <c r="J114" s="145"/>
      <c r="K114" s="144">
        <f>K113*I114</f>
        <v>20.064822062276761</v>
      </c>
      <c r="L114" s="119">
        <f>K114-H114</f>
        <v>0.33986278227676081</v>
      </c>
      <c r="M114" s="146">
        <f>IF((H114)=0,"",(L114/H114))</f>
        <v>1.7230087902962748E-2</v>
      </c>
    </row>
    <row r="115" spans="1:14" ht="15" hidden="1" x14ac:dyDescent="0.25">
      <c r="A115" s="103" t="str">
        <f t="shared" si="21"/>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-35.656657160000002</v>
      </c>
      <c r="I115" s="148">
        <v>0.23499999999999999</v>
      </c>
      <c r="J115" s="145"/>
      <c r="K115" s="144">
        <f>IF(OR(ISNUMBER(SEARCH("[DGEN]", E64))=TRUE, ISNUMBER(SEARCH("STREET LIGHT", E64))=TRUE), 0, IF(AND(E66=0, E67=0),0, IF(AND(E67=0, E66*12&gt;250000), 0, IF(AND(E66=0, E67&gt;=50), 0, IF(E66*12&lt;=250000, I115*K113*-1, IF(E67&lt;50, I115*K113*-1, 0))))))</f>
        <v>-36.271024497192606</v>
      </c>
      <c r="L115" s="119"/>
      <c r="M115" s="146"/>
    </row>
    <row r="116" spans="1:14" hidden="1" x14ac:dyDescent="0.2">
      <c r="A116" s="103" t="str">
        <f t="shared" si="21"/>
        <v>Residential</v>
      </c>
      <c r="B116" s="103" t="s">
        <v>89</v>
      </c>
      <c r="D116" s="234" t="s">
        <v>88</v>
      </c>
      <c r="E116" s="234"/>
      <c r="F116" s="149"/>
      <c r="G116" s="143"/>
      <c r="H116" s="138">
        <f>SUM(H113,H114)</f>
        <v>171.45541528000001</v>
      </c>
      <c r="I116" s="150"/>
      <c r="J116" s="150"/>
      <c r="K116" s="138">
        <f>SUM(K113,K114)</f>
        <v>174.40960715671338</v>
      </c>
      <c r="L116" s="140">
        <f>K116-H116</f>
        <v>2.9541918767133666</v>
      </c>
      <c r="M116" s="141">
        <f>IF((H116)=0,"",(L116/H116))</f>
        <v>1.7230087902962654E-2</v>
      </c>
    </row>
    <row r="117" spans="1:14" ht="13.5" hidden="1" thickBot="1" x14ac:dyDescent="0.25">
      <c r="A117" s="103" t="str">
        <f t="shared" si="21"/>
        <v>Residential</v>
      </c>
      <c r="B117" s="103" t="s">
        <v>17</v>
      </c>
      <c r="D117" s="131"/>
      <c r="E117" s="132"/>
      <c r="F117" s="155"/>
      <c r="G117" s="152"/>
      <c r="H117" s="156"/>
      <c r="I117" s="155"/>
      <c r="J117" s="133"/>
      <c r="K117" s="156"/>
      <c r="L117" s="154"/>
      <c r="M117" s="157"/>
    </row>
    <row r="120" spans="1:14" x14ac:dyDescent="0.2">
      <c r="C120" s="103"/>
      <c r="D120" s="104" t="s">
        <v>34</v>
      </c>
      <c r="E120" s="229" t="str">
        <f>D17</f>
        <v>GS &lt;50</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2000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1.0454000000000001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3" x14ac:dyDescent="0.2">
      <c r="C129" s="103"/>
      <c r="E129" s="221"/>
      <c r="F129" s="112" t="s">
        <v>48</v>
      </c>
      <c r="G129" s="112"/>
      <c r="H129" s="113" t="s">
        <v>48</v>
      </c>
      <c r="I129" s="112" t="s">
        <v>48</v>
      </c>
      <c r="J129" s="113"/>
      <c r="K129" s="113" t="s">
        <v>48</v>
      </c>
      <c r="L129" s="223"/>
      <c r="M129" s="225"/>
    </row>
    <row r="130" spans="1:13" x14ac:dyDescent="0.2">
      <c r="A130" s="103" t="str">
        <f>$E120</f>
        <v>GS &lt;50</v>
      </c>
      <c r="D130" s="114" t="s">
        <v>49</v>
      </c>
      <c r="E130" s="25"/>
      <c r="F130" s="36">
        <v>32.409999999999997</v>
      </c>
      <c r="G130" s="115">
        <v>1</v>
      </c>
      <c r="H130" s="116">
        <f>G130*F130</f>
        <v>32.409999999999997</v>
      </c>
      <c r="I130" s="29">
        <v>28.21</v>
      </c>
      <c r="J130" s="117">
        <f>G130</f>
        <v>1</v>
      </c>
      <c r="K130" s="118">
        <f>J130*I130</f>
        <v>28.21</v>
      </c>
      <c r="L130" s="119">
        <f>K130-H130</f>
        <v>-4.1999999999999957</v>
      </c>
      <c r="M130" s="120">
        <f>IF(ISERROR(L130/H130), "", L130/H130)</f>
        <v>-0.12958963282937352</v>
      </c>
    </row>
    <row r="131" spans="1:13" x14ac:dyDescent="0.2">
      <c r="A131" s="103" t="str">
        <f t="shared" ref="A131:A173" si="26">A130</f>
        <v>GS &lt;50</v>
      </c>
      <c r="D131" s="114" t="s">
        <v>50</v>
      </c>
      <c r="E131" s="25"/>
      <c r="F131" s="36">
        <v>2.4E-2</v>
      </c>
      <c r="G131" s="115">
        <f>IF($E123&gt;0, $E123, $E122)</f>
        <v>2000</v>
      </c>
      <c r="H131" s="116">
        <f>G131*F131</f>
        <v>48</v>
      </c>
      <c r="I131" s="35">
        <v>3.1800000000000002E-2</v>
      </c>
      <c r="J131" s="117">
        <f>IF($E123&gt;0, $E123, $E122)</f>
        <v>2000</v>
      </c>
      <c r="K131" s="118">
        <f>J131*I131</f>
        <v>63.6</v>
      </c>
      <c r="L131" s="119">
        <f>K131-H131</f>
        <v>15.600000000000001</v>
      </c>
      <c r="M131" s="120">
        <f>IF(ISERROR(L131/H131), "", L131/H131)</f>
        <v>0.32500000000000001</v>
      </c>
    </row>
    <row r="132" spans="1:13" ht="13.15" hidden="1" customHeight="1" x14ac:dyDescent="0.2">
      <c r="A132" s="103" t="str">
        <f t="shared" si="26"/>
        <v>GS &lt;50</v>
      </c>
      <c r="D132" s="114" t="s">
        <v>51</v>
      </c>
      <c r="E132" s="25"/>
      <c r="F132" s="34"/>
      <c r="G132" s="115">
        <f>IF($E123&gt;0, $E123, $E122)</f>
        <v>2000</v>
      </c>
      <c r="H132" s="116">
        <v>0</v>
      </c>
      <c r="I132" s="35">
        <v>0</v>
      </c>
      <c r="J132" s="117">
        <f>IF($E123&gt;0, $E123, $E122)</f>
        <v>2000</v>
      </c>
      <c r="K132" s="118">
        <v>0</v>
      </c>
      <c r="L132" s="119"/>
      <c r="M132" s="120"/>
    </row>
    <row r="133" spans="1:13" ht="13.15" hidden="1" customHeight="1" x14ac:dyDescent="0.2">
      <c r="A133" s="103" t="str">
        <f t="shared" si="26"/>
        <v>GS &lt;50</v>
      </c>
      <c r="D133" s="114" t="s">
        <v>52</v>
      </c>
      <c r="E133" s="25"/>
      <c r="F133" s="34"/>
      <c r="G133" s="115">
        <f>IF($E123&gt;0, $E123, $E122)</f>
        <v>2000</v>
      </c>
      <c r="H133" s="116">
        <v>0</v>
      </c>
      <c r="I133" s="35">
        <v>0</v>
      </c>
      <c r="J133" s="121">
        <f>IF($E123&gt;0, $E123, $E122)</f>
        <v>2000</v>
      </c>
      <c r="K133" s="118">
        <v>0</v>
      </c>
      <c r="L133" s="119">
        <f t="shared" ref="L133:L151" si="27">K133-H133</f>
        <v>0</v>
      </c>
      <c r="M133" s="120" t="str">
        <f>IF(ISERROR(L133/H133), "", L133/H133)</f>
        <v/>
      </c>
    </row>
    <row r="134" spans="1:13" x14ac:dyDescent="0.2">
      <c r="A134" s="103" t="str">
        <f t="shared" si="26"/>
        <v>GS &lt;50</v>
      </c>
      <c r="D134" s="114" t="s">
        <v>53</v>
      </c>
      <c r="E134" s="25"/>
      <c r="F134" s="36">
        <v>0.79999999999999993</v>
      </c>
      <c r="G134" s="115">
        <v>1</v>
      </c>
      <c r="H134" s="116">
        <f>G134*F134</f>
        <v>0.79999999999999993</v>
      </c>
      <c r="I134" s="29">
        <v>0</v>
      </c>
      <c r="J134" s="117">
        <f>G134</f>
        <v>1</v>
      </c>
      <c r="K134" s="118">
        <f>J134*I134</f>
        <v>0</v>
      </c>
      <c r="L134" s="119">
        <f t="shared" si="27"/>
        <v>-0.79999999999999993</v>
      </c>
      <c r="M134" s="120">
        <f>IF(ISERROR(L134/H134), "", L134/H134)</f>
        <v>-1</v>
      </c>
    </row>
    <row r="135" spans="1:13" x14ac:dyDescent="0.2">
      <c r="A135" s="103" t="str">
        <f t="shared" si="26"/>
        <v>GS &lt;50</v>
      </c>
      <c r="D135" s="114" t="s">
        <v>54</v>
      </c>
      <c r="E135" s="25"/>
      <c r="F135" s="36">
        <v>8.9999999999999998E-4</v>
      </c>
      <c r="G135" s="115">
        <f>IF($E123&gt;0, $E123, $E122)</f>
        <v>2000</v>
      </c>
      <c r="H135" s="116">
        <f>G135*F135</f>
        <v>1.8</v>
      </c>
      <c r="I135" s="35">
        <v>-7.9451178502763233E-4</v>
      </c>
      <c r="J135" s="117">
        <f>IF($E123&gt;0, $E123, $E122)</f>
        <v>2000</v>
      </c>
      <c r="K135" s="118">
        <f>J135*I135</f>
        <v>-1.5890235700552646</v>
      </c>
      <c r="L135" s="119">
        <f t="shared" si="27"/>
        <v>-3.3890235700552647</v>
      </c>
      <c r="M135" s="120">
        <f>IF(ISERROR(L135/H135), "", L135/H135)</f>
        <v>-1.8827908722529247</v>
      </c>
    </row>
    <row r="136" spans="1:13" ht="25.5" x14ac:dyDescent="0.2">
      <c r="A136" s="103" t="str">
        <f t="shared" si="26"/>
        <v>GS &lt;50</v>
      </c>
      <c r="B136" s="103" t="s">
        <v>55</v>
      </c>
      <c r="C136" s="24">
        <f>B17</f>
        <v>2</v>
      </c>
      <c r="D136" s="46" t="s">
        <v>56</v>
      </c>
      <c r="E136" s="47"/>
      <c r="F136" s="48"/>
      <c r="G136" s="49"/>
      <c r="H136" s="50">
        <f>SUM(H130:H135)</f>
        <v>83.009999999999991</v>
      </c>
      <c r="I136" s="51"/>
      <c r="J136" s="52"/>
      <c r="K136" s="50">
        <f>SUM(K130:K135)</f>
        <v>90.220976429944741</v>
      </c>
      <c r="L136" s="41">
        <f t="shared" si="27"/>
        <v>7.2109764299447505</v>
      </c>
      <c r="M136" s="42">
        <f>IF((H136)=0,"",(L136/H136))</f>
        <v>8.6868767979095901E-2</v>
      </c>
    </row>
    <row r="137" spans="1:13" x14ac:dyDescent="0.2">
      <c r="A137" s="103" t="str">
        <f t="shared" si="26"/>
        <v>GS &lt;50</v>
      </c>
      <c r="D137" s="123" t="s">
        <v>57</v>
      </c>
      <c r="E137" s="25"/>
      <c r="F137" s="34">
        <f>IF((E122*12&gt;=150000), 0, IF(E121="RPP",(F153*OffPeakPer+F154*MidPeakPer+F155*OnPeakPer),IF(E121="Non-RPP (Retailer)",F156,F157)))</f>
        <v>0.12752000000000002</v>
      </c>
      <c r="G137" s="43">
        <f>IF(F137=0, 0, $E122*E124-E122)</f>
        <v>90.800000000000182</v>
      </c>
      <c r="H137" s="28">
        <f t="shared" ref="H137:H144" si="28">G137*F137</f>
        <v>11.578816000000025</v>
      </c>
      <c r="I137" s="35">
        <f>IF((E122*12&gt;=150000), 0, IF(E121="RPP",(I153*OffPeakPer+I154*MidPeakPer+I155*OnPeakPer),IF(E121="Non-RPP (Retailer)",I156,I157)))</f>
        <v>0.12752000000000002</v>
      </c>
      <c r="J137" s="44">
        <f>IF(I137=0, 0, E122*E125-E122)</f>
        <v>83</v>
      </c>
      <c r="K137" s="31">
        <f t="shared" ref="K137:K144" si="29">J137*I137</f>
        <v>10.584160000000002</v>
      </c>
      <c r="L137" s="119">
        <f t="shared" si="27"/>
        <v>-0.99465600000002219</v>
      </c>
      <c r="M137" s="120">
        <f t="shared" ref="M137:M144" si="30">IF(ISERROR(L137/H137), "", L137/H137)</f>
        <v>-8.5903083700442265E-2</v>
      </c>
    </row>
    <row r="138" spans="1:13" ht="25.5" x14ac:dyDescent="0.2">
      <c r="A138" s="103" t="str">
        <f t="shared" si="26"/>
        <v>GS &lt;50</v>
      </c>
      <c r="D138" s="123" t="s">
        <v>58</v>
      </c>
      <c r="E138" s="25"/>
      <c r="F138" s="36">
        <v>0</v>
      </c>
      <c r="G138" s="55">
        <f>IF($E123&gt;0, $E123, $E122)</f>
        <v>2000</v>
      </c>
      <c r="H138" s="116">
        <f t="shared" si="28"/>
        <v>0</v>
      </c>
      <c r="I138" s="35">
        <v>-4.1000000000000003E-3</v>
      </c>
      <c r="J138" s="56">
        <f>IF($E123&gt;0, $E123, $E122)</f>
        <v>2000</v>
      </c>
      <c r="K138" s="118">
        <f t="shared" si="29"/>
        <v>-8.2000000000000011</v>
      </c>
      <c r="L138" s="119">
        <f t="shared" si="27"/>
        <v>-8.2000000000000011</v>
      </c>
      <c r="M138" s="120" t="str">
        <f t="shared" si="30"/>
        <v/>
      </c>
    </row>
    <row r="139" spans="1:13" x14ac:dyDescent="0.2">
      <c r="A139" s="103" t="str">
        <f t="shared" si="26"/>
        <v>GS &lt;50</v>
      </c>
      <c r="D139" s="123" t="s">
        <v>59</v>
      </c>
      <c r="E139" s="25"/>
      <c r="F139" s="36">
        <v>0</v>
      </c>
      <c r="G139" s="55">
        <f>IF($E123&gt;0, $E123, $E122)</f>
        <v>2000</v>
      </c>
      <c r="H139" s="116">
        <f t="shared" si="28"/>
        <v>0</v>
      </c>
      <c r="I139" s="35">
        <v>1.1999999999999999E-3</v>
      </c>
      <c r="J139" s="56">
        <f>IF($E123&gt;0, $E123, $E122)</f>
        <v>2000</v>
      </c>
      <c r="K139" s="118">
        <f t="shared" si="29"/>
        <v>2.4</v>
      </c>
      <c r="L139" s="119">
        <f t="shared" si="27"/>
        <v>2.4</v>
      </c>
      <c r="M139" s="120" t="str">
        <f t="shared" si="30"/>
        <v/>
      </c>
    </row>
    <row r="140" spans="1:13" x14ac:dyDescent="0.2">
      <c r="A140" s="103" t="str">
        <f t="shared" si="26"/>
        <v>GS &lt;50</v>
      </c>
      <c r="D140" s="123" t="s">
        <v>60</v>
      </c>
      <c r="E140" s="25"/>
      <c r="F140" s="36">
        <v>0</v>
      </c>
      <c r="G140" s="55">
        <f>E122</f>
        <v>2000</v>
      </c>
      <c r="H140" s="116">
        <f t="shared" si="28"/>
        <v>0</v>
      </c>
      <c r="I140" s="35">
        <v>0</v>
      </c>
      <c r="J140" s="56">
        <f>E122</f>
        <v>2000</v>
      </c>
      <c r="K140" s="118">
        <f t="shared" si="29"/>
        <v>0</v>
      </c>
      <c r="L140" s="119">
        <f t="shared" si="27"/>
        <v>0</v>
      </c>
      <c r="M140" s="120" t="str">
        <f t="shared" si="30"/>
        <v/>
      </c>
    </row>
    <row r="141" spans="1:13" x14ac:dyDescent="0.2">
      <c r="A141" s="103" t="str">
        <f t="shared" si="26"/>
        <v>GS &lt;50</v>
      </c>
      <c r="D141" s="114" t="s">
        <v>61</v>
      </c>
      <c r="E141" s="25"/>
      <c r="F141" s="36">
        <v>1.1000000000000001E-3</v>
      </c>
      <c r="G141" s="55">
        <f>IF($E123&gt;0, $E123, $E122)</f>
        <v>2000</v>
      </c>
      <c r="H141" s="116">
        <f t="shared" si="28"/>
        <v>2.2000000000000002</v>
      </c>
      <c r="I141" s="35">
        <v>1.3718953260701185E-3</v>
      </c>
      <c r="J141" s="56">
        <f>IF($E123&gt;0, $E123, $E122)</f>
        <v>2000</v>
      </c>
      <c r="K141" s="118">
        <f t="shared" si="29"/>
        <v>2.7437906521402371</v>
      </c>
      <c r="L141" s="119">
        <f t="shared" si="27"/>
        <v>0.54379065214023692</v>
      </c>
      <c r="M141" s="120">
        <f t="shared" si="30"/>
        <v>0.24717756915465314</v>
      </c>
    </row>
    <row r="142" spans="1:13" ht="25.5" x14ac:dyDescent="0.2">
      <c r="A142" s="103" t="str">
        <f t="shared" si="26"/>
        <v>GS &lt;50</v>
      </c>
      <c r="D142" s="123" t="s">
        <v>62</v>
      </c>
      <c r="E142" s="25"/>
      <c r="F142" s="36">
        <v>0.42</v>
      </c>
      <c r="G142" s="115">
        <v>1</v>
      </c>
      <c r="H142" s="116">
        <f t="shared" si="28"/>
        <v>0.42</v>
      </c>
      <c r="I142" s="45">
        <v>0.42</v>
      </c>
      <c r="J142" s="121">
        <v>1</v>
      </c>
      <c r="K142" s="118">
        <f t="shared" si="29"/>
        <v>0.42</v>
      </c>
      <c r="L142" s="119">
        <f t="shared" si="27"/>
        <v>0</v>
      </c>
      <c r="M142" s="120">
        <f t="shared" si="30"/>
        <v>0</v>
      </c>
    </row>
    <row r="143" spans="1:13" x14ac:dyDescent="0.2">
      <c r="A143" s="103" t="str">
        <f t="shared" si="26"/>
        <v>GS &lt;50</v>
      </c>
      <c r="D143" s="114" t="s">
        <v>63</v>
      </c>
      <c r="E143" s="25"/>
      <c r="F143" s="36">
        <v>0</v>
      </c>
      <c r="G143" s="115">
        <v>1</v>
      </c>
      <c r="H143" s="116">
        <f t="shared" si="28"/>
        <v>0</v>
      </c>
      <c r="I143" s="29">
        <v>0</v>
      </c>
      <c r="J143" s="121">
        <v>1</v>
      </c>
      <c r="K143" s="118">
        <f t="shared" si="29"/>
        <v>0</v>
      </c>
      <c r="L143" s="119">
        <f t="shared" si="27"/>
        <v>0</v>
      </c>
      <c r="M143" s="120" t="str">
        <f t="shared" si="30"/>
        <v/>
      </c>
    </row>
    <row r="144" spans="1:13" x14ac:dyDescent="0.2">
      <c r="A144" s="103" t="str">
        <f t="shared" si="26"/>
        <v>GS &lt;50</v>
      </c>
      <c r="D144" s="114" t="s">
        <v>64</v>
      </c>
      <c r="E144" s="25"/>
      <c r="F144" s="36">
        <v>-4.0000000000000002E-4</v>
      </c>
      <c r="G144" s="55">
        <f>IF($E123&gt;0, $E123, $E122)</f>
        <v>2000</v>
      </c>
      <c r="H144" s="116">
        <f t="shared" si="28"/>
        <v>-0.8</v>
      </c>
      <c r="I144" s="35">
        <v>-4.4719813381164622E-4</v>
      </c>
      <c r="J144" s="56">
        <f>IF($E123&gt;0, $E123, $E122)</f>
        <v>2000</v>
      </c>
      <c r="K144" s="118">
        <f t="shared" si="29"/>
        <v>-0.8943962676232925</v>
      </c>
      <c r="L144" s="119">
        <f t="shared" si="27"/>
        <v>-9.4396267623292451E-2</v>
      </c>
      <c r="M144" s="120">
        <f t="shared" si="30"/>
        <v>0.11799533452911556</v>
      </c>
    </row>
    <row r="145" spans="1:14" ht="25.5" x14ac:dyDescent="0.2">
      <c r="A145" s="103" t="str">
        <f t="shared" si="26"/>
        <v>GS &lt;50</v>
      </c>
      <c r="B145" s="103" t="s">
        <v>65</v>
      </c>
      <c r="C145" s="24">
        <f>B17</f>
        <v>2</v>
      </c>
      <c r="D145" s="46" t="s">
        <v>66</v>
      </c>
      <c r="E145" s="47"/>
      <c r="F145" s="48"/>
      <c r="G145" s="49"/>
      <c r="H145" s="50">
        <f>SUM(H136:H144)</f>
        <v>96.408816000000016</v>
      </c>
      <c r="I145" s="51"/>
      <c r="J145" s="52"/>
      <c r="K145" s="50">
        <f>SUM(K136:K144)</f>
        <v>97.274530814461684</v>
      </c>
      <c r="L145" s="41">
        <f t="shared" si="27"/>
        <v>0.86571481446166842</v>
      </c>
      <c r="M145" s="42">
        <f>IF((H145)=0,"",(L145/H145))</f>
        <v>8.9796229264102606E-3</v>
      </c>
    </row>
    <row r="146" spans="1:14" x14ac:dyDescent="0.2">
      <c r="A146" s="103" t="str">
        <f t="shared" si="26"/>
        <v>GS &lt;50</v>
      </c>
      <c r="D146" s="126" t="s">
        <v>67</v>
      </c>
      <c r="E146" s="25"/>
      <c r="F146" s="36">
        <v>1.1900000000000001E-2</v>
      </c>
      <c r="G146" s="43">
        <f>IF($E123&gt;0, $E123, $E122*$E124)</f>
        <v>2090.8000000000002</v>
      </c>
      <c r="H146" s="116">
        <f>G146*F146</f>
        <v>24.880520000000004</v>
      </c>
      <c r="I146" s="35">
        <v>1.1299999999999999E-2</v>
      </c>
      <c r="J146" s="44">
        <f>IF($E123&gt;0, $E123, $E122*$E125)</f>
        <v>2083</v>
      </c>
      <c r="K146" s="118">
        <f>J146*I146</f>
        <v>23.537899999999997</v>
      </c>
      <c r="L146" s="119">
        <f t="shared" si="27"/>
        <v>-1.3426200000000073</v>
      </c>
      <c r="M146" s="120">
        <f>IF(ISERROR(L146/H146), "", L146/H146)</f>
        <v>-5.3962698528809167E-2</v>
      </c>
      <c r="N146" s="127"/>
    </row>
    <row r="147" spans="1:14" ht="25.5" x14ac:dyDescent="0.2">
      <c r="A147" s="103" t="str">
        <f t="shared" si="26"/>
        <v>GS &lt;50</v>
      </c>
      <c r="D147" s="128" t="s">
        <v>68</v>
      </c>
      <c r="E147" s="25"/>
      <c r="F147" s="36">
        <v>9.1000000000000004E-3</v>
      </c>
      <c r="G147" s="43">
        <f>IF($E123&gt;0, $E123, $E122*$E124)</f>
        <v>2090.8000000000002</v>
      </c>
      <c r="H147" s="116">
        <f>G147*F147</f>
        <v>19.026280000000003</v>
      </c>
      <c r="I147" s="35">
        <v>8.3999999999999995E-3</v>
      </c>
      <c r="J147" s="44">
        <f>IF($E123&gt;0, $E123, $E122*$E125)</f>
        <v>2083</v>
      </c>
      <c r="K147" s="118">
        <f>J147*I147</f>
        <v>17.497199999999999</v>
      </c>
      <c r="L147" s="119">
        <f t="shared" si="27"/>
        <v>-1.529080000000004</v>
      </c>
      <c r="M147" s="120">
        <f>IF(ISERROR(L147/H147), "", L147/H147)</f>
        <v>-8.0366734853056079E-2</v>
      </c>
      <c r="N147" s="127"/>
    </row>
    <row r="148" spans="1:14" ht="25.5" x14ac:dyDescent="0.2">
      <c r="A148" s="103" t="str">
        <f t="shared" si="26"/>
        <v>GS &lt;50</v>
      </c>
      <c r="B148" s="103" t="s">
        <v>69</v>
      </c>
      <c r="C148" s="24">
        <f>B17</f>
        <v>2</v>
      </c>
      <c r="D148" s="46" t="s">
        <v>70</v>
      </c>
      <c r="E148" s="47"/>
      <c r="F148" s="48"/>
      <c r="G148" s="49"/>
      <c r="H148" s="50">
        <f>SUM(H145:H147)</f>
        <v>140.31561600000003</v>
      </c>
      <c r="I148" s="51"/>
      <c r="J148" s="52"/>
      <c r="K148" s="50">
        <f>SUM(K145:K147)</f>
        <v>138.30963081446168</v>
      </c>
      <c r="L148" s="41">
        <f t="shared" si="27"/>
        <v>-2.0059851855383499</v>
      </c>
      <c r="M148" s="42">
        <f>IF((H148)=0,"",(L148/H148))</f>
        <v>-1.4296236176152692E-2</v>
      </c>
    </row>
    <row r="149" spans="1:14" ht="25.5" x14ac:dyDescent="0.2">
      <c r="A149" s="103" t="str">
        <f t="shared" si="26"/>
        <v>GS &lt;50</v>
      </c>
      <c r="D149" s="129" t="s">
        <v>71</v>
      </c>
      <c r="E149" s="25"/>
      <c r="F149" s="36">
        <v>4.7000000000000002E-3</v>
      </c>
      <c r="G149" s="43">
        <f>E122*E124</f>
        <v>2090.8000000000002</v>
      </c>
      <c r="H149" s="53">
        <f>G149*F149</f>
        <v>9.8267600000000019</v>
      </c>
      <c r="I149" s="35">
        <v>4.7000000000000002E-3</v>
      </c>
      <c r="J149" s="44">
        <f>E122*E125</f>
        <v>2083</v>
      </c>
      <c r="K149" s="31">
        <f>J149*I149</f>
        <v>9.7901000000000007</v>
      </c>
      <c r="L149" s="119">
        <f t="shared" si="27"/>
        <v>-3.6660000000001247E-2</v>
      </c>
      <c r="M149" s="120">
        <f>IF(ISERROR(L149/H149), "", L149/H149)</f>
        <v>-3.7306294241439947E-3</v>
      </c>
    </row>
    <row r="150" spans="1:14" ht="25.5" x14ac:dyDescent="0.2">
      <c r="A150" s="103" t="str">
        <f t="shared" si="26"/>
        <v>GS &lt;50</v>
      </c>
      <c r="D150" s="129" t="s">
        <v>72</v>
      </c>
      <c r="E150" s="25"/>
      <c r="F150" s="36">
        <v>5.9999999999999995E-4</v>
      </c>
      <c r="G150" s="43">
        <f>E122*E124</f>
        <v>2090.8000000000002</v>
      </c>
      <c r="H150" s="53">
        <f>G150*F150</f>
        <v>1.25448</v>
      </c>
      <c r="I150" s="35">
        <v>5.9999999999999995E-4</v>
      </c>
      <c r="J150" s="44">
        <f>E122*E125</f>
        <v>2083</v>
      </c>
      <c r="K150" s="31">
        <f>J150*I150</f>
        <v>1.2497999999999998</v>
      </c>
      <c r="L150" s="119">
        <f t="shared" si="27"/>
        <v>-4.6800000000002395E-3</v>
      </c>
      <c r="M150" s="120">
        <f>IF(ISERROR(L150/H150), "", L150/H150)</f>
        <v>-3.7306294241440593E-3</v>
      </c>
    </row>
    <row r="151" spans="1:14" x14ac:dyDescent="0.2">
      <c r="A151" s="103" t="str">
        <f t="shared" si="26"/>
        <v>GS &lt;50</v>
      </c>
      <c r="D151" s="25" t="s">
        <v>73</v>
      </c>
      <c r="E151" s="25"/>
      <c r="F151" s="54">
        <v>0.25</v>
      </c>
      <c r="G151" s="115">
        <v>1</v>
      </c>
      <c r="H151" s="130">
        <f>G151*F151</f>
        <v>0.25</v>
      </c>
      <c r="I151" s="45">
        <v>0.25</v>
      </c>
      <c r="J151" s="117">
        <v>1</v>
      </c>
      <c r="K151" s="118">
        <f>J151*I151</f>
        <v>0.25</v>
      </c>
      <c r="L151" s="119">
        <f t="shared" si="27"/>
        <v>0</v>
      </c>
      <c r="M151" s="120">
        <f>IF(ISERROR(L151/H151), "", L151/H151)</f>
        <v>0</v>
      </c>
    </row>
    <row r="152" spans="1:14" ht="26.45" hidden="1" customHeight="1" x14ac:dyDescent="0.2">
      <c r="A152" s="103" t="str">
        <f t="shared" si="26"/>
        <v>GS &lt;50</v>
      </c>
      <c r="D152" s="129" t="s">
        <v>74</v>
      </c>
      <c r="E152" s="25"/>
      <c r="F152" s="34"/>
      <c r="G152" s="55"/>
      <c r="H152" s="130"/>
      <c r="I152" s="35"/>
      <c r="J152" s="56"/>
      <c r="K152" s="118"/>
      <c r="L152" s="119"/>
      <c r="M152" s="120"/>
    </row>
    <row r="153" spans="1:14" x14ac:dyDescent="0.2">
      <c r="A153" s="103" t="str">
        <f t="shared" si="26"/>
        <v>GS &lt;50</v>
      </c>
      <c r="B153" s="103" t="s">
        <v>12</v>
      </c>
      <c r="D153" s="25" t="s">
        <v>75</v>
      </c>
      <c r="E153" s="25"/>
      <c r="F153" s="34">
        <v>9.8000000000000004E-2</v>
      </c>
      <c r="G153" s="55">
        <f>IF(AND(E122*12&gt;=150000),OffPeakPer*E122*E124,OffPeakPer*E122)</f>
        <v>1280</v>
      </c>
      <c r="H153" s="130">
        <f>G153*F153</f>
        <v>125.44</v>
      </c>
      <c r="I153" s="35">
        <v>9.8000000000000004E-2</v>
      </c>
      <c r="J153" s="56">
        <f>IF(AND(E122*12&gt;=150000),OffPeakPer*E122*E125,OffPeakPer*E122)</f>
        <v>1280</v>
      </c>
      <c r="K153" s="118">
        <f>J153*I153</f>
        <v>125.44</v>
      </c>
      <c r="L153" s="119">
        <f>K153-H153</f>
        <v>0</v>
      </c>
      <c r="M153" s="120">
        <f>IF(ISERROR(L153/H153), "", L153/H153)</f>
        <v>0</v>
      </c>
    </row>
    <row r="154" spans="1:14" x14ac:dyDescent="0.2">
      <c r="A154" s="103" t="str">
        <f t="shared" si="26"/>
        <v>GS &lt;50</v>
      </c>
      <c r="B154" s="103" t="s">
        <v>12</v>
      </c>
      <c r="D154" s="25" t="s">
        <v>76</v>
      </c>
      <c r="E154" s="25"/>
      <c r="F154" s="34">
        <v>0.157</v>
      </c>
      <c r="G154" s="55">
        <f>IF(AND(E122*12&gt;=150000),MidPeakPer*E122*E124,MidPeakPer*E122)</f>
        <v>360</v>
      </c>
      <c r="H154" s="130">
        <f>G154*F154</f>
        <v>56.52</v>
      </c>
      <c r="I154" s="35">
        <v>0.157</v>
      </c>
      <c r="J154" s="56">
        <f>IF(AND(E122*12&gt;=150000),MidPeakPer*E122*E125,MidPeakPer*E122)</f>
        <v>360</v>
      </c>
      <c r="K154" s="118">
        <f>J154*I154</f>
        <v>56.52</v>
      </c>
      <c r="L154" s="119">
        <f>K154-H154</f>
        <v>0</v>
      </c>
      <c r="M154" s="120">
        <f>IF(ISERROR(L154/H154), "", L154/H154)</f>
        <v>0</v>
      </c>
    </row>
    <row r="155" spans="1:14" ht="13.5" thickBot="1" x14ac:dyDescent="0.25">
      <c r="A155" s="103" t="str">
        <f t="shared" si="26"/>
        <v>GS &lt;50</v>
      </c>
      <c r="B155" s="103" t="s">
        <v>12</v>
      </c>
      <c r="D155" s="103" t="s">
        <v>77</v>
      </c>
      <c r="E155" s="25"/>
      <c r="F155" s="34">
        <v>0.20300000000000001</v>
      </c>
      <c r="G155" s="55">
        <f>IF(AND(E122*12&gt;=150000),OnPeakPer*E122*E124,OnPeakPer*E122)</f>
        <v>360</v>
      </c>
      <c r="H155" s="130">
        <f>G155*F155</f>
        <v>73.08</v>
      </c>
      <c r="I155" s="35">
        <v>0.20300000000000001</v>
      </c>
      <c r="J155" s="56">
        <f>IF(AND(E122*12&gt;=150000),OnPeakPer*E122*E125,OnPeakPer*E122)</f>
        <v>360</v>
      </c>
      <c r="K155" s="118">
        <f>J155*I155</f>
        <v>73.08</v>
      </c>
      <c r="L155" s="119">
        <f>K155-H155</f>
        <v>0</v>
      </c>
      <c r="M155" s="120">
        <f>IF(ISERROR(L155/H155), "", L155/H155)</f>
        <v>0</v>
      </c>
    </row>
    <row r="156" spans="1:14" ht="13.9" hidden="1" customHeight="1" thickBot="1" x14ac:dyDescent="0.25">
      <c r="A156" s="103" t="str">
        <f t="shared" si="26"/>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9" hidden="1" customHeight="1" thickBot="1" x14ac:dyDescent="0.25">
      <c r="A157" s="103" t="str">
        <f t="shared" si="26"/>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5" thickBot="1" x14ac:dyDescent="0.25">
      <c r="A158" s="103" t="str">
        <f t="shared" si="26"/>
        <v>GS &lt;50</v>
      </c>
      <c r="D158" s="58"/>
      <c r="E158" s="59"/>
      <c r="F158" s="60"/>
      <c r="G158" s="61"/>
      <c r="H158" s="62"/>
      <c r="I158" s="60"/>
      <c r="J158" s="63"/>
      <c r="K158" s="62"/>
      <c r="L158" s="64"/>
      <c r="M158" s="65"/>
    </row>
    <row r="159" spans="1:14" x14ac:dyDescent="0.2">
      <c r="A159" s="103" t="str">
        <f t="shared" si="26"/>
        <v>GS &lt;50</v>
      </c>
      <c r="B159" s="103" t="s">
        <v>12</v>
      </c>
      <c r="D159" s="135" t="s">
        <v>81</v>
      </c>
      <c r="E159" s="25"/>
      <c r="F159" s="136"/>
      <c r="G159" s="137"/>
      <c r="H159" s="138">
        <f>SUM(H149:H155,H148)</f>
        <v>406.68685600000003</v>
      </c>
      <c r="I159" s="139"/>
      <c r="J159" s="139"/>
      <c r="K159" s="138">
        <f>SUM(K149:K155,K148)</f>
        <v>404.63953081446169</v>
      </c>
      <c r="L159" s="140">
        <f>K159-H159</f>
        <v>-2.047325185538341</v>
      </c>
      <c r="M159" s="141">
        <f>IF((H159)=0,"",(L159/H159))</f>
        <v>-5.0341562687197857E-3</v>
      </c>
    </row>
    <row r="160" spans="1:14" x14ac:dyDescent="0.2">
      <c r="A160" s="103" t="str">
        <f t="shared" si="26"/>
        <v>GS &lt;50</v>
      </c>
      <c r="B160" s="103" t="s">
        <v>12</v>
      </c>
      <c r="D160" s="142" t="s">
        <v>82</v>
      </c>
      <c r="E160" s="25"/>
      <c r="F160" s="136">
        <v>0.13</v>
      </c>
      <c r="G160" s="143"/>
      <c r="H160" s="144">
        <f>H159*F160</f>
        <v>52.869291280000006</v>
      </c>
      <c r="I160" s="145">
        <v>0.13</v>
      </c>
      <c r="J160" s="115"/>
      <c r="K160" s="144">
        <f>K159*I160</f>
        <v>52.603139005880024</v>
      </c>
      <c r="L160" s="119">
        <f>K160-H160</f>
        <v>-0.26615227411998177</v>
      </c>
      <c r="M160" s="146">
        <f>IF((H160)=0,"",(L160/H160))</f>
        <v>-5.0341562687197371E-3</v>
      </c>
    </row>
    <row r="161" spans="1:13" ht="15" x14ac:dyDescent="0.25">
      <c r="A161" s="103" t="str">
        <f t="shared" si="26"/>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-95.571411159999997</v>
      </c>
      <c r="I161" s="148">
        <v>0.23499999999999999</v>
      </c>
      <c r="J161" s="115"/>
      <c r="K161" s="144">
        <f>IF(OR(ISNUMBER(SEARCH("[DGEN]", E120))=TRUE, ISNUMBER(SEARCH("STREET LIGHT", E120))=TRUE), 0, IF(AND(E122=0, E123=0),0, IF(AND(E123=0, E122*12&gt;250000), 0, IF(AND(E122=0, E123&gt;=50), 0, IF(E122*12&lt;=250000, I161*K159*-1, IF(E123&lt;50, I161*K159*-1, 0))))))</f>
        <v>-95.090289741398493</v>
      </c>
      <c r="L161" s="119">
        <f>K161-H161</f>
        <v>0.48112141860150359</v>
      </c>
      <c r="M161" s="146"/>
    </row>
    <row r="162" spans="1:13" ht="13.5" thickBot="1" x14ac:dyDescent="0.25">
      <c r="A162" s="103" t="str">
        <f t="shared" si="26"/>
        <v>GS &lt;50</v>
      </c>
      <c r="B162" s="103" t="s">
        <v>84</v>
      </c>
      <c r="C162" s="24">
        <f>B17</f>
        <v>2</v>
      </c>
      <c r="D162" s="226" t="s">
        <v>85</v>
      </c>
      <c r="E162" s="226"/>
      <c r="F162" s="77"/>
      <c r="G162" s="78"/>
      <c r="H162" s="79">
        <f>H159+H160+H161</f>
        <v>363.98473612000009</v>
      </c>
      <c r="I162" s="80"/>
      <c r="J162" s="80"/>
      <c r="K162" s="81">
        <f>K159+K160+K161</f>
        <v>362.15238007894322</v>
      </c>
      <c r="L162" s="82">
        <f>K162-H162</f>
        <v>-1.8323560410568689</v>
      </c>
      <c r="M162" s="83">
        <f>IF((H162)=0,"",(L162/H162))</f>
        <v>-5.0341562687199323E-3</v>
      </c>
    </row>
    <row r="163" spans="1:13" ht="13.5" thickBot="1" x14ac:dyDescent="0.25">
      <c r="A163" s="103" t="str">
        <f t="shared" si="26"/>
        <v>GS &lt;50</v>
      </c>
      <c r="B163" s="103" t="s">
        <v>12</v>
      </c>
      <c r="D163" s="58"/>
      <c r="E163" s="59"/>
      <c r="F163" s="60"/>
      <c r="G163" s="61"/>
      <c r="H163" s="62"/>
      <c r="I163" s="60"/>
      <c r="J163" s="63"/>
      <c r="K163" s="62"/>
      <c r="L163" s="64"/>
      <c r="M163" s="65"/>
    </row>
    <row r="164" spans="1:13" hidden="1" x14ac:dyDescent="0.2">
      <c r="A164" s="103" t="str">
        <f t="shared" si="26"/>
        <v>GS &lt;50</v>
      </c>
      <c r="B164" s="103" t="s">
        <v>78</v>
      </c>
      <c r="D164" s="135" t="s">
        <v>86</v>
      </c>
      <c r="E164" s="25"/>
      <c r="F164" s="136"/>
      <c r="G164" s="137"/>
      <c r="H164" s="138">
        <f>SUM(H156,H149:H152,H148)</f>
        <v>377.80685600000004</v>
      </c>
      <c r="I164" s="139"/>
      <c r="J164" s="139"/>
      <c r="K164" s="138">
        <f>SUM(K156,K149:K152,K148)</f>
        <v>375.75953081446164</v>
      </c>
      <c r="L164" s="140">
        <f>K164-H164</f>
        <v>-2.0473251855383978</v>
      </c>
      <c r="M164" s="141">
        <f>IF((H164)=0,"",(L164/H164))</f>
        <v>-5.4189730890918447E-3</v>
      </c>
    </row>
    <row r="165" spans="1:13" hidden="1" x14ac:dyDescent="0.2">
      <c r="A165" s="103" t="str">
        <f t="shared" si="26"/>
        <v>GS &lt;50</v>
      </c>
      <c r="B165" s="103" t="s">
        <v>78</v>
      </c>
      <c r="D165" s="142" t="s">
        <v>82</v>
      </c>
      <c r="E165" s="25"/>
      <c r="F165" s="136">
        <v>0.13</v>
      </c>
      <c r="G165" s="137"/>
      <c r="H165" s="144">
        <f>H164*F165</f>
        <v>49.114891280000009</v>
      </c>
      <c r="I165" s="136">
        <v>0.13</v>
      </c>
      <c r="J165" s="145"/>
      <c r="K165" s="144">
        <f>K164*I165</f>
        <v>48.848739005880013</v>
      </c>
      <c r="L165" s="119">
        <f>K165-H165</f>
        <v>-0.26615227411999598</v>
      </c>
      <c r="M165" s="146">
        <f>IF((H165)=0,"",(L165/H165))</f>
        <v>-5.4189730890919306E-3</v>
      </c>
    </row>
    <row r="166" spans="1:13" ht="15" hidden="1" x14ac:dyDescent="0.25">
      <c r="A166" s="103" t="str">
        <f t="shared" si="26"/>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-88.784611159999997</v>
      </c>
      <c r="I166" s="148">
        <v>0.23499999999999999</v>
      </c>
      <c r="J166" s="145"/>
      <c r="K166" s="144">
        <f>IF(OR(ISNUMBER(SEARCH("[DGEN]", E120))=TRUE, ISNUMBER(SEARCH("STREET LIGHT", E120))=TRUE), 0, IF(AND(E122=0, E123=0),0, IF(AND(E123=0, E122*12&gt;250000), 0, IF(AND(E122=0, E123&gt;=50), 0, IF(E122*12&lt;=250000, I166*K164*-1, IF(E123&lt;50, I166*K164*-1, 0))))))</f>
        <v>-88.303489741398479</v>
      </c>
      <c r="L166" s="119"/>
      <c r="M166" s="146"/>
    </row>
    <row r="167" spans="1:13" hidden="1" x14ac:dyDescent="0.2">
      <c r="A167" s="103" t="str">
        <f t="shared" si="26"/>
        <v>GS &lt;50</v>
      </c>
      <c r="B167" s="103" t="s">
        <v>87</v>
      </c>
      <c r="D167" s="234" t="s">
        <v>86</v>
      </c>
      <c r="E167" s="234"/>
      <c r="F167" s="149"/>
      <c r="G167" s="143"/>
      <c r="H167" s="138">
        <f>SUM(H164,H165)</f>
        <v>426.92174728000003</v>
      </c>
      <c r="I167" s="150"/>
      <c r="J167" s="150"/>
      <c r="K167" s="138">
        <f>SUM(K164,K165)</f>
        <v>424.60826982034166</v>
      </c>
      <c r="L167" s="140">
        <f>K167-H167</f>
        <v>-2.3134774596583725</v>
      </c>
      <c r="M167" s="141">
        <f>IF((H167)=0,"",(L167/H167))</f>
        <v>-5.4189730890918048E-3</v>
      </c>
    </row>
    <row r="168" spans="1:13" ht="13.5" hidden="1" thickBot="1" x14ac:dyDescent="0.25">
      <c r="A168" s="103" t="str">
        <f t="shared" si="26"/>
        <v>GS &lt;50</v>
      </c>
      <c r="B168" s="103" t="s">
        <v>78</v>
      </c>
      <c r="D168" s="131"/>
      <c r="E168" s="132"/>
      <c r="F168" s="151"/>
      <c r="G168" s="152"/>
      <c r="H168" s="153"/>
      <c r="I168" s="151"/>
      <c r="J168" s="133"/>
      <c r="K168" s="153"/>
      <c r="L168" s="154"/>
      <c r="M168" s="134"/>
    </row>
    <row r="169" spans="1:13" hidden="1" x14ac:dyDescent="0.2">
      <c r="A169" s="103" t="str">
        <f t="shared" si="26"/>
        <v>GS &lt;50</v>
      </c>
      <c r="B169" s="103" t="s">
        <v>17</v>
      </c>
      <c r="D169" s="135" t="s">
        <v>88</v>
      </c>
      <c r="E169" s="25"/>
      <c r="F169" s="136"/>
      <c r="G169" s="137"/>
      <c r="H169" s="138">
        <f>SUM(H157,H149:H152,H148)</f>
        <v>377.80685600000004</v>
      </c>
      <c r="I169" s="139"/>
      <c r="J169" s="139"/>
      <c r="K169" s="138">
        <f>SUM(K157,K149:K152,K148)</f>
        <v>375.75953081446164</v>
      </c>
      <c r="L169" s="140">
        <f>K169-H169</f>
        <v>-2.0473251855383978</v>
      </c>
      <c r="M169" s="141">
        <f>IF((H169)=0,"",(L169/H169))</f>
        <v>-5.4189730890918447E-3</v>
      </c>
    </row>
    <row r="170" spans="1:13" hidden="1" x14ac:dyDescent="0.2">
      <c r="A170" s="103" t="str">
        <f t="shared" si="26"/>
        <v>GS &lt;50</v>
      </c>
      <c r="B170" s="103" t="s">
        <v>17</v>
      </c>
      <c r="D170" s="142" t="s">
        <v>82</v>
      </c>
      <c r="E170" s="25"/>
      <c r="F170" s="136">
        <v>0.13</v>
      </c>
      <c r="G170" s="137"/>
      <c r="H170" s="144">
        <f>H169*F170</f>
        <v>49.114891280000009</v>
      </c>
      <c r="I170" s="136">
        <v>0.13</v>
      </c>
      <c r="J170" s="145"/>
      <c r="K170" s="144">
        <f>K169*I170</f>
        <v>48.848739005880013</v>
      </c>
      <c r="L170" s="119">
        <f>K170-H170</f>
        <v>-0.26615227411999598</v>
      </c>
      <c r="M170" s="146">
        <f>IF((H170)=0,"",(L170/H170))</f>
        <v>-5.4189730890919306E-3</v>
      </c>
    </row>
    <row r="171" spans="1:13" ht="15" hidden="1" x14ac:dyDescent="0.25">
      <c r="A171" s="103" t="str">
        <f t="shared" si="26"/>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-88.784611159999997</v>
      </c>
      <c r="I171" s="148">
        <v>0.23499999999999999</v>
      </c>
      <c r="J171" s="145"/>
      <c r="K171" s="144">
        <f>IF(OR(ISNUMBER(SEARCH("[DGEN]", E120))=TRUE, ISNUMBER(SEARCH("STREET LIGHT", E120))=TRUE), 0, IF(AND(E122=0, E123=0),0, IF(AND(E123=0, E122*12&gt;250000), 0, IF(AND(E122=0, E123&gt;=50), 0, IF(E122*12&lt;=250000, I171*K169*-1, IF(E123&lt;50, I171*K169*-1, 0))))))</f>
        <v>-88.303489741398479</v>
      </c>
      <c r="L171" s="119"/>
      <c r="M171" s="146"/>
    </row>
    <row r="172" spans="1:13" hidden="1" x14ac:dyDescent="0.2">
      <c r="A172" s="103" t="str">
        <f t="shared" si="26"/>
        <v>GS &lt;50</v>
      </c>
      <c r="B172" s="103" t="s">
        <v>89</v>
      </c>
      <c r="D172" s="234" t="s">
        <v>88</v>
      </c>
      <c r="E172" s="234"/>
      <c r="F172" s="149"/>
      <c r="G172" s="143"/>
      <c r="H172" s="138">
        <f>SUM(H169,H170)</f>
        <v>426.92174728000003</v>
      </c>
      <c r="I172" s="150"/>
      <c r="J172" s="150"/>
      <c r="K172" s="138">
        <f>SUM(K169,K170)</f>
        <v>424.60826982034166</v>
      </c>
      <c r="L172" s="140">
        <f>K172-H172</f>
        <v>-2.3134774596583725</v>
      </c>
      <c r="M172" s="141">
        <f>IF((H172)=0,"",(L172/H172))</f>
        <v>-5.4189730890918048E-3</v>
      </c>
    </row>
    <row r="173" spans="1:13" ht="13.5" hidden="1" thickBot="1" x14ac:dyDescent="0.25">
      <c r="A173" s="103" t="str">
        <f t="shared" si="26"/>
        <v>GS &lt;50</v>
      </c>
      <c r="B173" s="103" t="s">
        <v>17</v>
      </c>
      <c r="D173" s="131"/>
      <c r="E173" s="132"/>
      <c r="F173" s="155"/>
      <c r="G173" s="152"/>
      <c r="H173" s="156"/>
      <c r="I173" s="155"/>
      <c r="J173" s="133"/>
      <c r="K173" s="156"/>
      <c r="L173" s="154"/>
      <c r="M173" s="157"/>
    </row>
    <row r="176" spans="1:13" x14ac:dyDescent="0.2">
      <c r="C176" s="103"/>
      <c r="D176" s="104" t="s">
        <v>34</v>
      </c>
      <c r="E176" s="235" t="str">
        <f>D18</f>
        <v>GS 50 - 2,999 kW</v>
      </c>
      <c r="F176" s="236"/>
      <c r="G176" s="236"/>
      <c r="H176" s="236"/>
      <c r="I176" s="236"/>
      <c r="J176" s="237"/>
      <c r="K176" s="103" t="str">
        <f>IF(N18="DEMAND - INTERVAL","RTSR - INTERVAL METERED","")</f>
        <v/>
      </c>
    </row>
    <row r="177" spans="1:14" x14ac:dyDescent="0.2">
      <c r="C177" s="103"/>
      <c r="D177" s="104" t="s">
        <v>35</v>
      </c>
      <c r="E177" s="238" t="str">
        <f>H18</f>
        <v>Non-RPP (Other)</v>
      </c>
      <c r="F177" s="239"/>
      <c r="G177" s="240"/>
      <c r="H177" s="20"/>
      <c r="I177" s="20"/>
    </row>
    <row r="178" spans="1:14" ht="15.75" x14ac:dyDescent="0.2">
      <c r="C178" s="103"/>
      <c r="D178" s="104" t="s">
        <v>36</v>
      </c>
      <c r="E178" s="21">
        <f>K18</f>
        <v>75000</v>
      </c>
      <c r="F178" s="105" t="s">
        <v>11</v>
      </c>
      <c r="J178" s="22"/>
      <c r="K178" s="22"/>
      <c r="L178" s="22"/>
      <c r="M178" s="22"/>
      <c r="N178" s="22"/>
    </row>
    <row r="179" spans="1:14" ht="15.75" x14ac:dyDescent="0.25">
      <c r="C179" s="103"/>
      <c r="D179" s="104" t="s">
        <v>37</v>
      </c>
      <c r="E179" s="21">
        <f>L18</f>
        <v>175</v>
      </c>
      <c r="F179" s="106" t="s">
        <v>16</v>
      </c>
      <c r="G179" s="107"/>
      <c r="H179" s="108"/>
      <c r="I179" s="108"/>
      <c r="J179" s="108"/>
    </row>
    <row r="180" spans="1:14" x14ac:dyDescent="0.2">
      <c r="C180" s="103"/>
      <c r="D180" s="104" t="s">
        <v>38</v>
      </c>
      <c r="E180" s="23">
        <f>I18</f>
        <v>1.0454000000000001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50 - 2,999 kW</v>
      </c>
      <c r="D186" s="114" t="s">
        <v>49</v>
      </c>
      <c r="E186" s="25"/>
      <c r="F186" s="36">
        <v>246.85</v>
      </c>
      <c r="G186" s="115">
        <v>1</v>
      </c>
      <c r="H186" s="116">
        <f>G186*F186</f>
        <v>246.85</v>
      </c>
      <c r="I186" s="29">
        <v>165.94</v>
      </c>
      <c r="J186" s="117">
        <f>G186</f>
        <v>1</v>
      </c>
      <c r="K186" s="118">
        <f>J186*I186</f>
        <v>165.94</v>
      </c>
      <c r="L186" s="119">
        <f>K186-H186</f>
        <v>-80.91</v>
      </c>
      <c r="M186" s="120">
        <f>IF(ISERROR(L186/H186), "", L186/H186)</f>
        <v>-0.32776990074944296</v>
      </c>
    </row>
    <row r="187" spans="1:14" x14ac:dyDescent="0.2">
      <c r="A187" s="103" t="str">
        <f t="shared" ref="A187:A229" si="31">A186</f>
        <v>GS 50 - 2,999 kW</v>
      </c>
      <c r="D187" s="114" t="s">
        <v>50</v>
      </c>
      <c r="E187" s="25"/>
      <c r="F187" s="36">
        <v>4.9301000000000004</v>
      </c>
      <c r="G187" s="115">
        <f>IF($E179&gt;0, $E179, $E178)</f>
        <v>175</v>
      </c>
      <c r="H187" s="116">
        <f>G187*F187</f>
        <v>862.76750000000004</v>
      </c>
      <c r="I187" s="35">
        <v>6.2427999999999999</v>
      </c>
      <c r="J187" s="117">
        <f>IF($E179&gt;0, $E179, $E178)</f>
        <v>175</v>
      </c>
      <c r="K187" s="118">
        <f>J187*I187</f>
        <v>1092.49</v>
      </c>
      <c r="L187" s="119">
        <f>K187-H187</f>
        <v>229.72249999999997</v>
      </c>
      <c r="M187" s="120">
        <f>IF(ISERROR(L187/H187), "", L187/H187)</f>
        <v>0.26626234761972367</v>
      </c>
    </row>
    <row r="188" spans="1:14" ht="13.15" hidden="1" customHeight="1" x14ac:dyDescent="0.2">
      <c r="A188" s="103" t="str">
        <f t="shared" si="31"/>
        <v>GS 50 - 2,999 kW</v>
      </c>
      <c r="D188" s="114" t="s">
        <v>51</v>
      </c>
      <c r="E188" s="25"/>
      <c r="F188" s="34"/>
      <c r="G188" s="115">
        <f>IF($E179&gt;0, $E179, $E178)</f>
        <v>175</v>
      </c>
      <c r="H188" s="116">
        <v>0</v>
      </c>
      <c r="I188" s="35">
        <v>0</v>
      </c>
      <c r="J188" s="117">
        <f>IF($E179&gt;0, $E179, $E178)</f>
        <v>175</v>
      </c>
      <c r="K188" s="118">
        <v>0</v>
      </c>
      <c r="L188" s="119"/>
      <c r="M188" s="120"/>
    </row>
    <row r="189" spans="1:14" ht="13.15" hidden="1" customHeight="1" x14ac:dyDescent="0.2">
      <c r="A189" s="103" t="str">
        <f t="shared" si="31"/>
        <v>GS 50 - 2,999 kW</v>
      </c>
      <c r="D189" s="114" t="s">
        <v>52</v>
      </c>
      <c r="E189" s="25"/>
      <c r="F189" s="34"/>
      <c r="G189" s="115">
        <f>IF($E179&gt;0, $E179, $E178)</f>
        <v>175</v>
      </c>
      <c r="H189" s="116">
        <v>0</v>
      </c>
      <c r="I189" s="35">
        <v>0</v>
      </c>
      <c r="J189" s="121">
        <f>IF($E179&gt;0, $E179, $E178)</f>
        <v>175</v>
      </c>
      <c r="K189" s="118">
        <v>0</v>
      </c>
      <c r="L189" s="119">
        <f t="shared" ref="L189:L207" si="32">K189-H189</f>
        <v>0</v>
      </c>
      <c r="M189" s="120" t="str">
        <f>IF(ISERROR(L189/H189), "", L189/H189)</f>
        <v/>
      </c>
    </row>
    <row r="190" spans="1:14" x14ac:dyDescent="0.2">
      <c r="A190" s="103" t="str">
        <f t="shared" si="31"/>
        <v>GS 50 - 2,999 kW</v>
      </c>
      <c r="D190" s="114" t="s">
        <v>53</v>
      </c>
      <c r="E190" s="25"/>
      <c r="F190" s="36">
        <v>7.48</v>
      </c>
      <c r="G190" s="115">
        <v>1</v>
      </c>
      <c r="H190" s="116">
        <f>G190*F190</f>
        <v>7.48</v>
      </c>
      <c r="I190" s="29">
        <v>0</v>
      </c>
      <c r="J190" s="117">
        <f>G190</f>
        <v>1</v>
      </c>
      <c r="K190" s="118">
        <f>J190*I190</f>
        <v>0</v>
      </c>
      <c r="L190" s="119">
        <f t="shared" si="32"/>
        <v>-7.48</v>
      </c>
      <c r="M190" s="120">
        <f>IF(ISERROR(L190/H190), "", L190/H190)</f>
        <v>-1</v>
      </c>
    </row>
    <row r="191" spans="1:14" x14ac:dyDescent="0.2">
      <c r="A191" s="103" t="str">
        <f t="shared" si="31"/>
        <v>GS 50 - 2,999 kW</v>
      </c>
      <c r="D191" s="114" t="s">
        <v>54</v>
      </c>
      <c r="E191" s="25"/>
      <c r="F191" s="36">
        <v>0.44410000000000005</v>
      </c>
      <c r="G191" s="115">
        <f>IF($E179&gt;0, $E179, $E178)</f>
        <v>175</v>
      </c>
      <c r="H191" s="116">
        <f>G191*F191</f>
        <v>77.717500000000015</v>
      </c>
      <c r="I191" s="35">
        <v>1.9036616626222913E-2</v>
      </c>
      <c r="J191" s="117">
        <f>IF($E179&gt;0, $E179, $E178)</f>
        <v>175</v>
      </c>
      <c r="K191" s="118">
        <f>J191*I191</f>
        <v>3.3314079095890099</v>
      </c>
      <c r="L191" s="119">
        <f t="shared" si="32"/>
        <v>-74.386092090411012</v>
      </c>
      <c r="M191" s="120">
        <f>IF(ISERROR(L191/H191), "", L191/H191)</f>
        <v>-0.95713439174460058</v>
      </c>
    </row>
    <row r="192" spans="1:14" x14ac:dyDescent="0.2">
      <c r="A192" s="103" t="str">
        <f t="shared" si="31"/>
        <v>GS 50 - 2,999 kW</v>
      </c>
      <c r="B192" s="103" t="s">
        <v>55</v>
      </c>
      <c r="C192" s="24">
        <f>B18</f>
        <v>3</v>
      </c>
      <c r="D192" s="122" t="s">
        <v>56</v>
      </c>
      <c r="E192" s="7"/>
      <c r="F192" s="48"/>
      <c r="G192" s="38"/>
      <c r="H192" s="39">
        <f>SUM(H186:H191)</f>
        <v>1194.8150000000001</v>
      </c>
      <c r="I192" s="51"/>
      <c r="J192" s="40"/>
      <c r="K192" s="39">
        <f>SUM(K186:K191)</f>
        <v>1261.761407909589</v>
      </c>
      <c r="L192" s="41">
        <f t="shared" si="32"/>
        <v>66.94640790958897</v>
      </c>
      <c r="M192" s="42">
        <f>IF((H192)=0,"",(L192/H192))</f>
        <v>5.6030772889182817E-2</v>
      </c>
    </row>
    <row r="193" spans="1:14" x14ac:dyDescent="0.2">
      <c r="A193" s="103" t="str">
        <f t="shared" si="31"/>
        <v>GS 50 - 2,999 kW</v>
      </c>
      <c r="D193" s="123" t="s">
        <v>57</v>
      </c>
      <c r="E193" s="25"/>
      <c r="F193" s="34">
        <f>IF((E178*12&gt;=150000), 0, IF(E177="RPP",(F209*OffPeakPer+F210*MidPeakPer+F211*OnPeakPer),IF(E177="Non-RPP (Retailer)",F212,F213)))</f>
        <v>0</v>
      </c>
      <c r="G193" s="43">
        <f>IF(F193=0, 0, $E178*E180-E178)</f>
        <v>0</v>
      </c>
      <c r="H193" s="28">
        <f t="shared" ref="H193:H200" si="33">G193*F193</f>
        <v>0</v>
      </c>
      <c r="I193" s="35">
        <f>IF((E178*12&gt;=150000), 0, IF(E177="RPP",(I209*OffPeakPer+I210*MidPeakPer+I211*OnPeakPer),IF(E177="Non-RPP (Retailer)",I212,I213)))</f>
        <v>0</v>
      </c>
      <c r="J193" s="44">
        <f>IF(I193=0, 0, E178*E181-E178)</f>
        <v>0</v>
      </c>
      <c r="K193" s="31">
        <f t="shared" ref="K193:K200" si="34">J193*I193</f>
        <v>0</v>
      </c>
      <c r="L193" s="32">
        <f t="shared" si="32"/>
        <v>0</v>
      </c>
      <c r="M193" s="33" t="str">
        <f t="shared" ref="M193:M200" si="35">IF(ISERROR(L193/H193), "", L193/H193)</f>
        <v/>
      </c>
    </row>
    <row r="194" spans="1:14" ht="25.5" x14ac:dyDescent="0.2">
      <c r="A194" s="103" t="str">
        <f t="shared" si="31"/>
        <v>GS 50 - 2,999 kW</v>
      </c>
      <c r="D194" s="123" t="s">
        <v>58</v>
      </c>
      <c r="E194" s="25"/>
      <c r="F194" s="36">
        <v>0</v>
      </c>
      <c r="G194" s="55">
        <f>IF($E179&gt;0, $E179, $E178)</f>
        <v>175</v>
      </c>
      <c r="H194" s="116">
        <f t="shared" si="33"/>
        <v>0</v>
      </c>
      <c r="I194" s="35">
        <v>-4.1000000000000003E-3</v>
      </c>
      <c r="J194" s="56">
        <f>IF($E179&gt;0, $E179, $E178)</f>
        <v>175</v>
      </c>
      <c r="K194" s="118">
        <f t="shared" si="34"/>
        <v>-0.71750000000000003</v>
      </c>
      <c r="L194" s="119">
        <f t="shared" si="32"/>
        <v>-0.71750000000000003</v>
      </c>
      <c r="M194" s="120" t="str">
        <f t="shared" si="35"/>
        <v/>
      </c>
    </row>
    <row r="195" spans="1:14" x14ac:dyDescent="0.2">
      <c r="A195" s="103" t="str">
        <f t="shared" si="31"/>
        <v>GS 50 - 2,999 kW</v>
      </c>
      <c r="D195" s="123" t="s">
        <v>59</v>
      </c>
      <c r="E195" s="25"/>
      <c r="F195" s="36">
        <v>0</v>
      </c>
      <c r="G195" s="55">
        <f>IF($E179&gt;0, $E179, $E178)</f>
        <v>175</v>
      </c>
      <c r="H195" s="116">
        <f t="shared" si="33"/>
        <v>0</v>
      </c>
      <c r="I195" s="35">
        <v>1.1999999999999999E-3</v>
      </c>
      <c r="J195" s="56">
        <f>IF($E179&gt;0, $E179, $E178)</f>
        <v>175</v>
      </c>
      <c r="K195" s="118">
        <f t="shared" si="34"/>
        <v>0.21</v>
      </c>
      <c r="L195" s="119">
        <f t="shared" si="32"/>
        <v>0.21</v>
      </c>
      <c r="M195" s="120" t="str">
        <f t="shared" si="35"/>
        <v/>
      </c>
    </row>
    <row r="196" spans="1:14" x14ac:dyDescent="0.2">
      <c r="A196" s="103" t="str">
        <f t="shared" si="31"/>
        <v>GS 50 - 2,999 kW</v>
      </c>
      <c r="D196" s="123" t="s">
        <v>60</v>
      </c>
      <c r="E196" s="25"/>
      <c r="F196" s="36">
        <v>0</v>
      </c>
      <c r="G196" s="55">
        <f>E178</f>
        <v>75000</v>
      </c>
      <c r="H196" s="116">
        <f t="shared" si="33"/>
        <v>0</v>
      </c>
      <c r="I196" s="35">
        <v>-8.0000000000000004E-4</v>
      </c>
      <c r="J196" s="56">
        <f>E178</f>
        <v>75000</v>
      </c>
      <c r="K196" s="118">
        <f t="shared" si="34"/>
        <v>-60</v>
      </c>
      <c r="L196" s="119">
        <f t="shared" si="32"/>
        <v>-60</v>
      </c>
      <c r="M196" s="120" t="str">
        <f t="shared" si="35"/>
        <v/>
      </c>
    </row>
    <row r="197" spans="1:14" x14ac:dyDescent="0.2">
      <c r="A197" s="103" t="str">
        <f t="shared" si="31"/>
        <v>GS 50 - 2,999 kW</v>
      </c>
      <c r="D197" s="114" t="s">
        <v>61</v>
      </c>
      <c r="E197" s="25"/>
      <c r="F197" s="36">
        <v>0.3886</v>
      </c>
      <c r="G197" s="55">
        <f>IF($E179&gt;0, $E179, $E178)</f>
        <v>175</v>
      </c>
      <c r="H197" s="116">
        <f t="shared" si="33"/>
        <v>68.004999999999995</v>
      </c>
      <c r="I197" s="35">
        <v>0.57267001668258022</v>
      </c>
      <c r="J197" s="56">
        <f>IF($E179&gt;0, $E179, $E178)</f>
        <v>175</v>
      </c>
      <c r="K197" s="118">
        <f t="shared" si="34"/>
        <v>100.21725291945154</v>
      </c>
      <c r="L197" s="119">
        <f t="shared" si="32"/>
        <v>32.212252919451544</v>
      </c>
      <c r="M197" s="120">
        <f t="shared" si="35"/>
        <v>0.47367477272923381</v>
      </c>
    </row>
    <row r="198" spans="1:14" ht="25.5" x14ac:dyDescent="0.2">
      <c r="A198" s="103" t="str">
        <f t="shared" si="31"/>
        <v>GS 50 - 2,999 kW</v>
      </c>
      <c r="D198" s="123" t="s">
        <v>62</v>
      </c>
      <c r="E198" s="25"/>
      <c r="F198" s="36">
        <v>0</v>
      </c>
      <c r="G198" s="115">
        <v>1</v>
      </c>
      <c r="H198" s="116">
        <f t="shared" si="33"/>
        <v>0</v>
      </c>
      <c r="I198" s="45">
        <v>0</v>
      </c>
      <c r="J198" s="121">
        <v>1</v>
      </c>
      <c r="K198" s="118">
        <f t="shared" si="34"/>
        <v>0</v>
      </c>
      <c r="L198" s="119">
        <f t="shared" si="32"/>
        <v>0</v>
      </c>
      <c r="M198" s="120" t="str">
        <f t="shared" si="35"/>
        <v/>
      </c>
    </row>
    <row r="199" spans="1:14" x14ac:dyDescent="0.2">
      <c r="A199" s="103" t="str">
        <f t="shared" si="31"/>
        <v>GS 50 - 2,999 kW</v>
      </c>
      <c r="D199" s="114" t="s">
        <v>63</v>
      </c>
      <c r="E199" s="25"/>
      <c r="F199" s="36">
        <v>0</v>
      </c>
      <c r="G199" s="115">
        <v>1</v>
      </c>
      <c r="H199" s="116">
        <f t="shared" si="33"/>
        <v>0</v>
      </c>
      <c r="I199" s="29">
        <v>0</v>
      </c>
      <c r="J199" s="121">
        <v>1</v>
      </c>
      <c r="K199" s="118">
        <f t="shared" si="34"/>
        <v>0</v>
      </c>
      <c r="L199" s="119">
        <f t="shared" si="32"/>
        <v>0</v>
      </c>
      <c r="M199" s="120" t="str">
        <f t="shared" si="35"/>
        <v/>
      </c>
    </row>
    <row r="200" spans="1:14" x14ac:dyDescent="0.2">
      <c r="A200" s="103" t="str">
        <f t="shared" si="31"/>
        <v>GS 50 - 2,999 kW</v>
      </c>
      <c r="D200" s="114" t="s">
        <v>64</v>
      </c>
      <c r="E200" s="25"/>
      <c r="F200" s="36">
        <v>-7.22E-2</v>
      </c>
      <c r="G200" s="55">
        <f>IF($E179&gt;0, $E179, $E178)</f>
        <v>175</v>
      </c>
      <c r="H200" s="116">
        <f t="shared" si="33"/>
        <v>-12.635</v>
      </c>
      <c r="I200" s="35">
        <v>-7.985696372849245E-2</v>
      </c>
      <c r="J200" s="56">
        <f>IF($E179&gt;0, $E179, $E178)</f>
        <v>175</v>
      </c>
      <c r="K200" s="118">
        <f t="shared" si="34"/>
        <v>-13.974968652486179</v>
      </c>
      <c r="L200" s="119">
        <f t="shared" si="32"/>
        <v>-1.3399686524861796</v>
      </c>
      <c r="M200" s="120">
        <f t="shared" si="35"/>
        <v>0.1060521292034966</v>
      </c>
    </row>
    <row r="201" spans="1:14" ht="25.5" x14ac:dyDescent="0.2">
      <c r="A201" s="103" t="str">
        <f t="shared" si="31"/>
        <v>GS 50 - 2,999 kW</v>
      </c>
      <c r="B201" s="103" t="s">
        <v>65</v>
      </c>
      <c r="C201" s="24">
        <f>B18</f>
        <v>3</v>
      </c>
      <c r="D201" s="124" t="s">
        <v>66</v>
      </c>
      <c r="E201" s="125"/>
      <c r="F201" s="48"/>
      <c r="G201" s="49"/>
      <c r="H201" s="50">
        <f>SUM(H192:H200)</f>
        <v>1250.1850000000002</v>
      </c>
      <c r="I201" s="51"/>
      <c r="J201" s="52"/>
      <c r="K201" s="50">
        <f>SUM(K192:K200)</f>
        <v>1287.4961921765544</v>
      </c>
      <c r="L201" s="41">
        <f t="shared" si="32"/>
        <v>37.311192176554187</v>
      </c>
      <c r="M201" s="42">
        <f>IF((H201)=0,"",(L201/H201))</f>
        <v>2.9844536749804373E-2</v>
      </c>
    </row>
    <row r="202" spans="1:14" x14ac:dyDescent="0.2">
      <c r="A202" s="103" t="str">
        <f t="shared" si="31"/>
        <v>GS 50 - 2,999 kW</v>
      </c>
      <c r="D202" s="126" t="s">
        <v>67</v>
      </c>
      <c r="E202" s="25"/>
      <c r="F202" s="36">
        <v>4.6969000000000003</v>
      </c>
      <c r="G202" s="43">
        <f>IF($E179&gt;0, $E179, $E178*$E180)</f>
        <v>175</v>
      </c>
      <c r="H202" s="116">
        <f>G202*F202</f>
        <v>821.9575000000001</v>
      </c>
      <c r="I202" s="35">
        <v>5.1984000000000004</v>
      </c>
      <c r="J202" s="44">
        <f>IF($E179&gt;0, $E179, $E178*$E181)</f>
        <v>175</v>
      </c>
      <c r="K202" s="118">
        <f>J202*I202</f>
        <v>909.72</v>
      </c>
      <c r="L202" s="119">
        <f t="shared" si="32"/>
        <v>87.762499999999932</v>
      </c>
      <c r="M202" s="120">
        <f>IF(ISERROR(L202/H202), "", L202/H202)</f>
        <v>0.10677255210883765</v>
      </c>
      <c r="N202" s="127"/>
    </row>
    <row r="203" spans="1:14" ht="25.5" x14ac:dyDescent="0.2">
      <c r="A203" s="103" t="str">
        <f t="shared" si="31"/>
        <v>GS 50 - 2,999 kW</v>
      </c>
      <c r="D203" s="128" t="s">
        <v>68</v>
      </c>
      <c r="E203" s="25"/>
      <c r="F203" s="36">
        <v>3.4649999999999999</v>
      </c>
      <c r="G203" s="43">
        <f>IF($E179&gt;0, $E179, $E178*$E180)</f>
        <v>175</v>
      </c>
      <c r="H203" s="116">
        <f>G203*F203</f>
        <v>606.375</v>
      </c>
      <c r="I203" s="35">
        <v>3.6608999999999998</v>
      </c>
      <c r="J203" s="44">
        <f>IF($E179&gt;0, $E179, $E178*$E181)</f>
        <v>175</v>
      </c>
      <c r="K203" s="118">
        <f>J203*I203</f>
        <v>640.65749999999991</v>
      </c>
      <c r="L203" s="119">
        <f t="shared" si="32"/>
        <v>34.282499999999914</v>
      </c>
      <c r="M203" s="120">
        <f>IF(ISERROR(L203/H203), "", L203/H203)</f>
        <v>5.6536796536796392E-2</v>
      </c>
      <c r="N203" s="127"/>
    </row>
    <row r="204" spans="1:14" ht="25.5" x14ac:dyDescent="0.2">
      <c r="A204" s="103" t="str">
        <f t="shared" si="31"/>
        <v>GS 50 - 2,999 kW</v>
      </c>
      <c r="B204" s="103" t="s">
        <v>69</v>
      </c>
      <c r="C204" s="24">
        <f>B18</f>
        <v>3</v>
      </c>
      <c r="D204" s="124" t="s">
        <v>70</v>
      </c>
      <c r="E204" s="7"/>
      <c r="F204" s="48"/>
      <c r="G204" s="49"/>
      <c r="H204" s="50">
        <f>SUM(H201:H203)</f>
        <v>2678.5175000000004</v>
      </c>
      <c r="I204" s="51"/>
      <c r="J204" s="40"/>
      <c r="K204" s="50">
        <f>SUM(K201:K203)</f>
        <v>2837.8736921765544</v>
      </c>
      <c r="L204" s="41">
        <f t="shared" si="32"/>
        <v>159.35619217655403</v>
      </c>
      <c r="M204" s="42">
        <f>IF((H204)=0,"",(L204/H204))</f>
        <v>5.9494176228661565E-2</v>
      </c>
    </row>
    <row r="205" spans="1:14" ht="25.5" x14ac:dyDescent="0.2">
      <c r="A205" s="103" t="str">
        <f t="shared" si="31"/>
        <v>GS 50 - 2,999 kW</v>
      </c>
      <c r="D205" s="129" t="s">
        <v>71</v>
      </c>
      <c r="E205" s="25"/>
      <c r="F205" s="36">
        <v>4.7000000000000002E-3</v>
      </c>
      <c r="G205" s="43">
        <f>E178*E180</f>
        <v>78405.000000000015</v>
      </c>
      <c r="H205" s="130">
        <f>G205*F205</f>
        <v>368.50350000000009</v>
      </c>
      <c r="I205" s="35">
        <v>4.7000000000000002E-3</v>
      </c>
      <c r="J205" s="44">
        <f>E178*E181</f>
        <v>78112.5</v>
      </c>
      <c r="K205" s="118">
        <f>J205*I205</f>
        <v>367.12875000000003</v>
      </c>
      <c r="L205" s="119">
        <f t="shared" si="32"/>
        <v>-1.3747500000000628</v>
      </c>
      <c r="M205" s="120">
        <f>IF(ISERROR(L205/H205), "", L205/H205)</f>
        <v>-3.7306294241440377E-3</v>
      </c>
    </row>
    <row r="206" spans="1:14" ht="25.5" x14ac:dyDescent="0.2">
      <c r="A206" s="103" t="str">
        <f t="shared" si="31"/>
        <v>GS 50 - 2,999 kW</v>
      </c>
      <c r="D206" s="129" t="s">
        <v>72</v>
      </c>
      <c r="E206" s="25"/>
      <c r="F206" s="36">
        <v>5.9999999999999995E-4</v>
      </c>
      <c r="G206" s="43">
        <f>E178*E180</f>
        <v>78405.000000000015</v>
      </c>
      <c r="H206" s="130">
        <f>G206*F206</f>
        <v>47.043000000000006</v>
      </c>
      <c r="I206" s="35">
        <v>5.9999999999999995E-4</v>
      </c>
      <c r="J206" s="44">
        <f>E178*E181</f>
        <v>78112.5</v>
      </c>
      <c r="K206" s="118">
        <f>J206*I206</f>
        <v>46.867499999999993</v>
      </c>
      <c r="L206" s="119">
        <f t="shared" si="32"/>
        <v>-0.17550000000001376</v>
      </c>
      <c r="M206" s="120">
        <f>IF(ISERROR(L206/H206), "", L206/H206)</f>
        <v>-3.7306294241441604E-3</v>
      </c>
    </row>
    <row r="207" spans="1:14" x14ac:dyDescent="0.2">
      <c r="A207" s="103" t="str">
        <f t="shared" si="31"/>
        <v>GS 50 - 2,999 kW</v>
      </c>
      <c r="D207" s="25" t="s">
        <v>73</v>
      </c>
      <c r="E207" s="25"/>
      <c r="F207" s="54">
        <v>0.25</v>
      </c>
      <c r="G207" s="27">
        <v>1</v>
      </c>
      <c r="H207" s="130">
        <f>G207*F207</f>
        <v>0.25</v>
      </c>
      <c r="I207" s="45">
        <v>0.25</v>
      </c>
      <c r="J207" s="30">
        <v>1</v>
      </c>
      <c r="K207" s="118">
        <f>J207*I207</f>
        <v>0.25</v>
      </c>
      <c r="L207" s="119">
        <f t="shared" si="32"/>
        <v>0</v>
      </c>
      <c r="M207" s="120">
        <f>IF(ISERROR(L207/H207), "", L207/H207)</f>
        <v>0</v>
      </c>
    </row>
    <row r="208" spans="1:14" ht="26.45" hidden="1" customHeight="1" x14ac:dyDescent="0.2">
      <c r="A208" s="103" t="str">
        <f t="shared" si="31"/>
        <v>GS 50 - 2,999 kW</v>
      </c>
      <c r="D208" s="129" t="s">
        <v>74</v>
      </c>
      <c r="E208" s="25"/>
      <c r="F208" s="34"/>
      <c r="G208" s="43"/>
      <c r="H208" s="130"/>
      <c r="I208" s="35"/>
      <c r="J208" s="44"/>
      <c r="K208" s="118"/>
      <c r="L208" s="119"/>
      <c r="M208" s="120"/>
    </row>
    <row r="209" spans="1:13" ht="13.15" hidden="1" customHeight="1" x14ac:dyDescent="0.2">
      <c r="A209" s="103" t="str">
        <f t="shared" si="31"/>
        <v>GS 50 - 2,999 kW</v>
      </c>
      <c r="B209" s="103" t="s">
        <v>12</v>
      </c>
      <c r="D209" s="25" t="s">
        <v>75</v>
      </c>
      <c r="E209" s="25"/>
      <c r="F209" s="96">
        <v>9.8000000000000004E-2</v>
      </c>
      <c r="G209" s="55">
        <f>IF(AND(E178*12&gt;=150000),OffPeakPer*E178*E180,OffPeakPer*E178)</f>
        <v>50179.200000000004</v>
      </c>
      <c r="H209" s="130">
        <f>G209*F209</f>
        <v>4917.5616000000009</v>
      </c>
      <c r="I209" s="35">
        <v>9.8000000000000004E-2</v>
      </c>
      <c r="J209" s="56">
        <f>IF(AND(E178*12&gt;=150000),OffPeakPer*E178*E181,OffPeakPer*E178)</f>
        <v>49992.000000000007</v>
      </c>
      <c r="K209" s="118">
        <f>J209*I209</f>
        <v>4899.2160000000013</v>
      </c>
      <c r="L209" s="119">
        <f>K209-H209</f>
        <v>-18.345599999999649</v>
      </c>
      <c r="M209" s="120">
        <f>IF(ISERROR(L209/H209), "", L209/H209)</f>
        <v>-3.7306294241437965E-3</v>
      </c>
    </row>
    <row r="210" spans="1:13" ht="13.15" hidden="1" customHeight="1" x14ac:dyDescent="0.2">
      <c r="A210" s="103" t="str">
        <f t="shared" si="31"/>
        <v>GS 50 - 2,999 kW</v>
      </c>
      <c r="B210" s="103" t="s">
        <v>12</v>
      </c>
      <c r="D210" s="25" t="s">
        <v>76</v>
      </c>
      <c r="E210" s="25"/>
      <c r="F210" s="96">
        <v>0.157</v>
      </c>
      <c r="G210" s="55">
        <f>IF(AND(E178*12&gt;=150000),MidPeakPer*E178*E180,MidPeakPer*E178)</f>
        <v>14112.900000000001</v>
      </c>
      <c r="H210" s="130">
        <f>G210*F210</f>
        <v>2215.7253000000001</v>
      </c>
      <c r="I210" s="35">
        <v>0.157</v>
      </c>
      <c r="J210" s="56">
        <f>IF(AND(E178*12&gt;=150000),MidPeakPer*E178*E181,MidPeakPer*E178)</f>
        <v>14060.250000000002</v>
      </c>
      <c r="K210" s="118">
        <f>J210*I210</f>
        <v>2207.4592500000003</v>
      </c>
      <c r="L210" s="119">
        <f>K210-H210</f>
        <v>-8.2660499999997228</v>
      </c>
      <c r="M210" s="120">
        <f>IF(ISERROR(L210/H210), "", L210/H210)</f>
        <v>-3.7306294241437432E-3</v>
      </c>
    </row>
    <row r="211" spans="1:13" ht="13.15" hidden="1" customHeight="1" x14ac:dyDescent="0.2">
      <c r="A211" s="103" t="str">
        <f t="shared" si="31"/>
        <v>GS 50 - 2,999 kW</v>
      </c>
      <c r="B211" s="103" t="s">
        <v>12</v>
      </c>
      <c r="D211" s="103" t="s">
        <v>77</v>
      </c>
      <c r="E211" s="25"/>
      <c r="F211" s="96">
        <v>0.20300000000000001</v>
      </c>
      <c r="G211" s="55">
        <f>IF(AND(E178*12&gt;=150000),OnPeakPer*E178*E180,OnPeakPer*E178)</f>
        <v>14112.900000000001</v>
      </c>
      <c r="H211" s="130">
        <f>G211*F211</f>
        <v>2864.9187000000006</v>
      </c>
      <c r="I211" s="35">
        <v>0.20300000000000001</v>
      </c>
      <c r="J211" s="56">
        <f>IF(AND(E178*12&gt;=150000),OnPeakPer*E178*E181,OnPeakPer*E178)</f>
        <v>14060.250000000002</v>
      </c>
      <c r="K211" s="118">
        <f>J211*I211</f>
        <v>2854.2307500000006</v>
      </c>
      <c r="L211" s="119">
        <f>K211-H211</f>
        <v>-10.687950000000001</v>
      </c>
      <c r="M211" s="120">
        <f>IF(ISERROR(L211/H211), "", L211/H211)</f>
        <v>-3.7306294241438677E-3</v>
      </c>
    </row>
    <row r="212" spans="1:13" ht="13.15" hidden="1" customHeight="1" x14ac:dyDescent="0.2">
      <c r="A212" s="103" t="str">
        <f t="shared" si="31"/>
        <v>GS 50 - 2,999 kW</v>
      </c>
      <c r="B212" s="103" t="s">
        <v>78</v>
      </c>
      <c r="D212" s="25" t="s">
        <v>79</v>
      </c>
      <c r="E212" s="25"/>
      <c r="F212" s="57">
        <v>0.11308</v>
      </c>
      <c r="G212" s="55">
        <f>IF(AND(E178*12&gt;=150000),E178*E180,E178)</f>
        <v>78405.000000000015</v>
      </c>
      <c r="H212" s="130">
        <f>G212*F212</f>
        <v>8866.0374000000011</v>
      </c>
      <c r="I212" s="35">
        <f>F212</f>
        <v>0.11308</v>
      </c>
      <c r="J212" s="56">
        <f>IF(AND(E178*12&gt;=150000),E178*E181,E178)</f>
        <v>78112.5</v>
      </c>
      <c r="K212" s="118">
        <f>J212*I212</f>
        <v>8832.9614999999994</v>
      </c>
      <c r="L212" s="119">
        <f>K212-H212</f>
        <v>-33.075900000001639</v>
      </c>
      <c r="M212" s="120">
        <f>IF(ISERROR(L212/H212), "", L212/H212)</f>
        <v>-3.7306294241440528E-3</v>
      </c>
    </row>
    <row r="213" spans="1:13" ht="13.5" thickBot="1" x14ac:dyDescent="0.25">
      <c r="A213" s="103" t="str">
        <f t="shared" si="31"/>
        <v>GS 50 - 2,999 kW</v>
      </c>
      <c r="B213" s="103" t="s">
        <v>17</v>
      </c>
      <c r="D213" s="25" t="s">
        <v>80</v>
      </c>
      <c r="E213" s="25"/>
      <c r="F213" s="57">
        <v>0.11308</v>
      </c>
      <c r="G213" s="55">
        <f>IF(AND(E178*12&gt;=150000),E178*E180,E178)</f>
        <v>78405.000000000015</v>
      </c>
      <c r="H213" s="130">
        <f>G213*F213</f>
        <v>8866.0374000000011</v>
      </c>
      <c r="I213" s="35">
        <f>F213</f>
        <v>0.11308</v>
      </c>
      <c r="J213" s="56">
        <f>IF(AND(E178*12&gt;=150000),E178*E181,E178)</f>
        <v>78112.5</v>
      </c>
      <c r="K213" s="118">
        <f>J213*I213</f>
        <v>8832.9614999999994</v>
      </c>
      <c r="L213" s="119">
        <f>K213-H213</f>
        <v>-33.075900000001639</v>
      </c>
      <c r="M213" s="120">
        <f>IF(ISERROR(L213/H213), "", L213/H213)</f>
        <v>-3.7306294241440528E-3</v>
      </c>
    </row>
    <row r="214" spans="1:13" ht="13.5" thickBot="1" x14ac:dyDescent="0.25">
      <c r="A214" s="103" t="str">
        <f t="shared" si="31"/>
        <v>GS 50 - 2,999 kW</v>
      </c>
      <c r="D214" s="58"/>
      <c r="E214" s="59"/>
      <c r="F214" s="60"/>
      <c r="G214" s="61"/>
      <c r="H214" s="62"/>
      <c r="I214" s="60"/>
      <c r="J214" s="63"/>
      <c r="K214" s="62"/>
      <c r="L214" s="64"/>
      <c r="M214" s="65"/>
    </row>
    <row r="215" spans="1:13" ht="13.15" hidden="1" customHeight="1" x14ac:dyDescent="0.2">
      <c r="A215" s="103" t="str">
        <f t="shared" si="31"/>
        <v>GS 50 - 2,999 kW</v>
      </c>
      <c r="B215" s="103" t="s">
        <v>12</v>
      </c>
      <c r="D215" s="135" t="s">
        <v>81</v>
      </c>
      <c r="E215" s="25"/>
      <c r="F215" s="66"/>
      <c r="G215" s="67"/>
      <c r="H215" s="68">
        <f>SUM(H205:H211,H204)</f>
        <v>13092.519600000001</v>
      </c>
      <c r="I215" s="69"/>
      <c r="J215" s="69"/>
      <c r="K215" s="68">
        <f>SUM(K205:K211,K204)</f>
        <v>13213.025942176557</v>
      </c>
      <c r="L215" s="70">
        <f>K215-H215</f>
        <v>120.50634217655534</v>
      </c>
      <c r="M215" s="71">
        <f>IF((H215)=0,"",(L215/H215))</f>
        <v>9.2042132345981232E-3</v>
      </c>
    </row>
    <row r="216" spans="1:13" ht="13.15" hidden="1" customHeight="1" x14ac:dyDescent="0.2">
      <c r="A216" s="103" t="str">
        <f t="shared" si="31"/>
        <v>GS 50 - 2,999 kW</v>
      </c>
      <c r="B216" s="103" t="s">
        <v>12</v>
      </c>
      <c r="D216" s="142" t="s">
        <v>82</v>
      </c>
      <c r="E216" s="25"/>
      <c r="F216" s="66">
        <v>0.13</v>
      </c>
      <c r="G216" s="72"/>
      <c r="H216" s="73">
        <f>H215*F216</f>
        <v>1702.0275480000003</v>
      </c>
      <c r="I216" s="74">
        <v>0.13</v>
      </c>
      <c r="J216" s="27"/>
      <c r="K216" s="73">
        <f>K215*I216</f>
        <v>1717.6933724829523</v>
      </c>
      <c r="L216" s="32">
        <f>K216-H216</f>
        <v>15.665824482952075</v>
      </c>
      <c r="M216" s="75">
        <f>IF((H216)=0,"",(L216/H216))</f>
        <v>9.2042132345980538E-3</v>
      </c>
    </row>
    <row r="217" spans="1:13" ht="14.45" hidden="1" customHeight="1" x14ac:dyDescent="0.25">
      <c r="A217" s="103" t="str">
        <f t="shared" si="31"/>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15" hidden="1" customHeight="1" x14ac:dyDescent="0.2">
      <c r="A218" s="103" t="str">
        <f t="shared" si="31"/>
        <v>GS 50 - 2,999 kW</v>
      </c>
      <c r="B218" s="103" t="s">
        <v>84</v>
      </c>
      <c r="D218" s="234" t="s">
        <v>85</v>
      </c>
      <c r="E218" s="234"/>
      <c r="F218" s="77"/>
      <c r="G218" s="78"/>
      <c r="H218" s="79">
        <f>H215+H216+H217</f>
        <v>14794.547148000001</v>
      </c>
      <c r="I218" s="80"/>
      <c r="J218" s="80"/>
      <c r="K218" s="81">
        <f>K215+K216+K217</f>
        <v>14930.719314659509</v>
      </c>
      <c r="L218" s="82">
        <f>K218-H218</f>
        <v>136.17216665950764</v>
      </c>
      <c r="M218" s="83">
        <f>IF((H218)=0,"",(L218/H218))</f>
        <v>9.2042132345981301E-3</v>
      </c>
    </row>
    <row r="219" spans="1:13" ht="13.9" hidden="1" customHeight="1" thickBot="1" x14ac:dyDescent="0.25">
      <c r="A219" s="103" t="str">
        <f t="shared" si="31"/>
        <v>GS 50 - 2,999 kW</v>
      </c>
      <c r="B219" s="103" t="s">
        <v>12</v>
      </c>
      <c r="D219" s="131"/>
      <c r="E219" s="132"/>
      <c r="F219" s="60"/>
      <c r="G219" s="61"/>
      <c r="H219" s="62"/>
      <c r="I219" s="60"/>
      <c r="J219" s="63"/>
      <c r="K219" s="62"/>
      <c r="L219" s="64"/>
      <c r="M219" s="65"/>
    </row>
    <row r="220" spans="1:13" ht="13.15" hidden="1" customHeight="1" x14ac:dyDescent="0.2">
      <c r="A220" s="103" t="str">
        <f t="shared" si="31"/>
        <v>GS 50 - 2,999 kW</v>
      </c>
      <c r="B220" s="103" t="s">
        <v>78</v>
      </c>
      <c r="D220" s="135" t="s">
        <v>86</v>
      </c>
      <c r="E220" s="25"/>
      <c r="F220" s="66"/>
      <c r="G220" s="67"/>
      <c r="H220" s="68">
        <f>SUM(H212,H205:H208,H204)</f>
        <v>11960.351400000001</v>
      </c>
      <c r="I220" s="69"/>
      <c r="J220" s="69"/>
      <c r="K220" s="68">
        <f>SUM(K212,K205:K208,K204)</f>
        <v>12085.081442176554</v>
      </c>
      <c r="L220" s="70">
        <f>K220-H220</f>
        <v>124.73004217655216</v>
      </c>
      <c r="M220" s="71">
        <f>IF((H220)=0,"",(L220/H220))</f>
        <v>1.0428626886042174E-2</v>
      </c>
    </row>
    <row r="221" spans="1:13" ht="13.15" hidden="1" customHeight="1" x14ac:dyDescent="0.2">
      <c r="A221" s="103" t="str">
        <f t="shared" si="31"/>
        <v>GS 50 - 2,999 kW</v>
      </c>
      <c r="B221" s="103" t="s">
        <v>78</v>
      </c>
      <c r="D221" s="142" t="s">
        <v>82</v>
      </c>
      <c r="E221" s="25"/>
      <c r="F221" s="66">
        <v>0.13</v>
      </c>
      <c r="G221" s="67"/>
      <c r="H221" s="73">
        <f>H220*F221</f>
        <v>1554.8456820000001</v>
      </c>
      <c r="I221" s="66">
        <v>0.13</v>
      </c>
      <c r="J221" s="74"/>
      <c r="K221" s="73">
        <f>K220*I221</f>
        <v>1571.0605874829521</v>
      </c>
      <c r="L221" s="32">
        <f>K221-H221</f>
        <v>16.214905482951963</v>
      </c>
      <c r="M221" s="75">
        <f>IF((H221)=0,"",(L221/H221))</f>
        <v>1.042862688604229E-2</v>
      </c>
    </row>
    <row r="222" spans="1:13" ht="14.45" hidden="1" customHeight="1" x14ac:dyDescent="0.25">
      <c r="A222" s="103" t="str">
        <f t="shared" si="31"/>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15" hidden="1" customHeight="1" x14ac:dyDescent="0.2">
      <c r="A223" s="103" t="str">
        <f t="shared" si="31"/>
        <v>GS 50 - 2,999 kW</v>
      </c>
      <c r="B223" s="103" t="s">
        <v>87</v>
      </c>
      <c r="D223" s="234" t="s">
        <v>86</v>
      </c>
      <c r="E223" s="234"/>
      <c r="F223" s="84"/>
      <c r="G223" s="85"/>
      <c r="H223" s="79">
        <f>SUM(H220,H221)</f>
        <v>13515.197082000002</v>
      </c>
      <c r="I223" s="86"/>
      <c r="J223" s="86"/>
      <c r="K223" s="79">
        <f>SUM(K220,K221)</f>
        <v>13656.142029659506</v>
      </c>
      <c r="L223" s="87">
        <f>K223-H223</f>
        <v>140.94494765950367</v>
      </c>
      <c r="M223" s="88">
        <f>IF((H223)=0,"",(L223/H223))</f>
        <v>1.0428626886042153E-2</v>
      </c>
    </row>
    <row r="224" spans="1:13" ht="13.9" hidden="1" customHeight="1" thickBot="1" x14ac:dyDescent="0.25">
      <c r="A224" s="103" t="str">
        <f t="shared" si="31"/>
        <v>GS 50 - 2,999 kW</v>
      </c>
      <c r="B224" s="103" t="s">
        <v>78</v>
      </c>
      <c r="D224" s="131"/>
      <c r="E224" s="132"/>
      <c r="F224" s="89"/>
      <c r="G224" s="90"/>
      <c r="H224" s="91"/>
      <c r="I224" s="89"/>
      <c r="J224" s="61"/>
      <c r="K224" s="91"/>
      <c r="L224" s="92"/>
      <c r="M224" s="65"/>
    </row>
    <row r="225" spans="1:13" x14ac:dyDescent="0.2">
      <c r="A225" s="103" t="str">
        <f t="shared" si="31"/>
        <v>GS 50 - 2,999 kW</v>
      </c>
      <c r="B225" s="103" t="s">
        <v>17</v>
      </c>
      <c r="D225" s="135" t="s">
        <v>88</v>
      </c>
      <c r="E225" s="25"/>
      <c r="F225" s="136"/>
      <c r="G225" s="137"/>
      <c r="H225" s="138">
        <f>SUM(H213,H205:H208,H204)</f>
        <v>11960.351400000001</v>
      </c>
      <c r="I225" s="139"/>
      <c r="J225" s="139"/>
      <c r="K225" s="138">
        <f>SUM(K213,K205:K208,K204)</f>
        <v>12085.081442176554</v>
      </c>
      <c r="L225" s="140">
        <f>K225-H225</f>
        <v>124.73004217655216</v>
      </c>
      <c r="M225" s="141">
        <f>IF((H225)=0,"",(L225/H225))</f>
        <v>1.0428626886042174E-2</v>
      </c>
    </row>
    <row r="226" spans="1:13" x14ac:dyDescent="0.2">
      <c r="A226" s="103" t="str">
        <f t="shared" si="31"/>
        <v>GS 50 - 2,999 kW</v>
      </c>
      <c r="B226" s="103" t="s">
        <v>17</v>
      </c>
      <c r="D226" s="142" t="s">
        <v>82</v>
      </c>
      <c r="E226" s="25"/>
      <c r="F226" s="136">
        <v>0.13</v>
      </c>
      <c r="G226" s="137"/>
      <c r="H226" s="144">
        <f>H225*F226</f>
        <v>1554.8456820000001</v>
      </c>
      <c r="I226" s="136">
        <v>0.13</v>
      </c>
      <c r="J226" s="145"/>
      <c r="K226" s="144">
        <f>K225*I226</f>
        <v>1571.0605874829521</v>
      </c>
      <c r="L226" s="119">
        <f>K226-H226</f>
        <v>16.214905482951963</v>
      </c>
      <c r="M226" s="146">
        <f>IF((H226)=0,"",(L226/H226))</f>
        <v>1.042862688604229E-2</v>
      </c>
    </row>
    <row r="227" spans="1:13" ht="15" x14ac:dyDescent="0.25">
      <c r="A227" s="103" t="str">
        <f t="shared" si="31"/>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9" customHeight="1" thickBot="1" x14ac:dyDescent="0.25">
      <c r="A228" s="103" t="str">
        <f t="shared" si="31"/>
        <v>GS 50 - 2,999 kW</v>
      </c>
      <c r="B228" s="103" t="s">
        <v>89</v>
      </c>
      <c r="C228" s="24">
        <f>B18</f>
        <v>3</v>
      </c>
      <c r="D228" s="226" t="s">
        <v>88</v>
      </c>
      <c r="E228" s="226"/>
      <c r="F228" s="84"/>
      <c r="G228" s="85"/>
      <c r="H228" s="79">
        <f>SUM(H225,H226)</f>
        <v>13515.197082000002</v>
      </c>
      <c r="I228" s="86"/>
      <c r="J228" s="86"/>
      <c r="K228" s="79">
        <f>SUM(K225,K226)</f>
        <v>13656.142029659506</v>
      </c>
      <c r="L228" s="87">
        <f>K228-H228</f>
        <v>140.94494765950367</v>
      </c>
      <c r="M228" s="88">
        <f>IF((H228)=0,"",(L228/H228))</f>
        <v>1.0428626886042153E-2</v>
      </c>
    </row>
    <row r="229" spans="1:13" ht="13.5" thickBot="1" x14ac:dyDescent="0.25">
      <c r="A229" s="103" t="str">
        <f t="shared" si="31"/>
        <v>GS 50 - 2,999 kW</v>
      </c>
      <c r="B229" s="103" t="s">
        <v>17</v>
      </c>
      <c r="D229" s="58"/>
      <c r="E229" s="59"/>
      <c r="F229" s="93"/>
      <c r="G229" s="90"/>
      <c r="H229" s="94"/>
      <c r="I229" s="93"/>
      <c r="J229" s="61"/>
      <c r="K229" s="94"/>
      <c r="L229" s="92"/>
      <c r="M229" s="95"/>
    </row>
    <row r="232" spans="1:13" x14ac:dyDescent="0.2">
      <c r="D232" s="104" t="s">
        <v>34</v>
      </c>
      <c r="E232" s="235" t="str">
        <f>$D$19</f>
        <v>GS 3,000 - 4,999 kW</v>
      </c>
      <c r="F232" s="236"/>
      <c r="G232" s="236"/>
      <c r="H232" s="236"/>
      <c r="I232" s="236"/>
      <c r="J232" s="237"/>
      <c r="K232" s="103" t="str">
        <f>IF(N74="DEMAND - INTERVAL","RTSR - INTERVAL METERED","")</f>
        <v/>
      </c>
    </row>
    <row r="233" spans="1:13" x14ac:dyDescent="0.2">
      <c r="D233" s="104" t="s">
        <v>35</v>
      </c>
      <c r="E233" s="238" t="str">
        <f>$H$19</f>
        <v>Non-RPP (Other)</v>
      </c>
      <c r="F233" s="239"/>
      <c r="G233" s="240"/>
      <c r="H233" s="20"/>
      <c r="I233" s="20"/>
    </row>
    <row r="234" spans="1:13" ht="15.75" x14ac:dyDescent="0.2">
      <c r="D234" s="104" t="s">
        <v>36</v>
      </c>
      <c r="E234" s="21">
        <f>K19</f>
        <v>2000000</v>
      </c>
      <c r="F234" s="105" t="s">
        <v>11</v>
      </c>
      <c r="J234" s="22"/>
      <c r="K234" s="22"/>
      <c r="L234" s="22"/>
      <c r="M234" s="22"/>
    </row>
    <row r="235" spans="1:13" ht="15.75" x14ac:dyDescent="0.25">
      <c r="D235" s="104" t="s">
        <v>37</v>
      </c>
      <c r="E235" s="21">
        <f>L19</f>
        <v>4000</v>
      </c>
      <c r="F235" s="106" t="s">
        <v>16</v>
      </c>
      <c r="G235" s="107"/>
      <c r="H235" s="108"/>
      <c r="I235" s="108"/>
      <c r="J235" s="108"/>
    </row>
    <row r="236" spans="1:13" x14ac:dyDescent="0.2">
      <c r="D236" s="104" t="s">
        <v>38</v>
      </c>
      <c r="E236" s="23">
        <f>$I$19</f>
        <v>1.0348999999999999</v>
      </c>
    </row>
    <row r="237" spans="1:13" x14ac:dyDescent="0.2">
      <c r="D237" s="104" t="s">
        <v>39</v>
      </c>
      <c r="E237" s="23">
        <f>$J$19</f>
        <v>1.0310999999999999</v>
      </c>
    </row>
    <row r="239" spans="1:13" x14ac:dyDescent="0.2">
      <c r="E239" s="105"/>
      <c r="F239" s="231" t="s">
        <v>40</v>
      </c>
      <c r="G239" s="232"/>
      <c r="H239" s="233"/>
      <c r="I239" s="231" t="s">
        <v>41</v>
      </c>
      <c r="J239" s="232"/>
      <c r="K239" s="233"/>
      <c r="L239" s="231" t="s">
        <v>42</v>
      </c>
      <c r="M239" s="233"/>
    </row>
    <row r="240" spans="1:13" x14ac:dyDescent="0.2">
      <c r="E240" s="220"/>
      <c r="F240" s="109" t="s">
        <v>43</v>
      </c>
      <c r="G240" s="109" t="s">
        <v>44</v>
      </c>
      <c r="H240" s="110" t="s">
        <v>45</v>
      </c>
      <c r="I240" s="109" t="s">
        <v>43</v>
      </c>
      <c r="J240" s="111" t="s">
        <v>44</v>
      </c>
      <c r="K240" s="110" t="s">
        <v>45</v>
      </c>
      <c r="L240" s="222" t="s">
        <v>46</v>
      </c>
      <c r="M240" s="224" t="s">
        <v>47</v>
      </c>
    </row>
    <row r="241" spans="1:13" x14ac:dyDescent="0.2">
      <c r="E241" s="221"/>
      <c r="F241" s="112" t="s">
        <v>48</v>
      </c>
      <c r="G241" s="112"/>
      <c r="H241" s="113" t="s">
        <v>48</v>
      </c>
      <c r="I241" s="112" t="s">
        <v>48</v>
      </c>
      <c r="J241" s="113"/>
      <c r="K241" s="113" t="s">
        <v>48</v>
      </c>
      <c r="L241" s="223"/>
      <c r="M241" s="225"/>
    </row>
    <row r="242" spans="1:13" x14ac:dyDescent="0.2">
      <c r="A242" s="103" t="str">
        <f>$E232</f>
        <v>GS 3,000 - 4,999 kW</v>
      </c>
      <c r="D242" s="114" t="s">
        <v>49</v>
      </c>
      <c r="E242" s="25"/>
      <c r="F242" s="36">
        <f>F186</f>
        <v>246.85</v>
      </c>
      <c r="G242" s="115">
        <v>1</v>
      </c>
      <c r="H242" s="116">
        <f>G242*F242</f>
        <v>246.85</v>
      </c>
      <c r="I242" s="29">
        <v>4758.3599999999997</v>
      </c>
      <c r="J242" s="117">
        <f>G242</f>
        <v>1</v>
      </c>
      <c r="K242" s="118">
        <f>J242*I242</f>
        <v>4758.3599999999997</v>
      </c>
      <c r="L242" s="119">
        <f>K242-H242</f>
        <v>4511.5099999999993</v>
      </c>
      <c r="M242" s="120">
        <f>IF(ISERROR(L242/H242), "", L242/H242)</f>
        <v>18.276321652825601</v>
      </c>
    </row>
    <row r="243" spans="1:13" x14ac:dyDescent="0.2">
      <c r="A243" s="103" t="str">
        <f t="shared" ref="A243:A285" si="36">A242</f>
        <v>GS 3,000 - 4,999 kW</v>
      </c>
      <c r="D243" s="114" t="s">
        <v>50</v>
      </c>
      <c r="E243" s="25"/>
      <c r="F243" s="36">
        <f>F187</f>
        <v>4.9301000000000004</v>
      </c>
      <c r="G243" s="115">
        <f>IF(E235&gt;0, E235, E234)</f>
        <v>4000</v>
      </c>
      <c r="H243" s="116">
        <f>G243*F243</f>
        <v>19720.400000000001</v>
      </c>
      <c r="I243" s="35">
        <v>5.0252999999999997</v>
      </c>
      <c r="J243" s="117">
        <f>IF(E235&gt;0, E235, E234)</f>
        <v>4000</v>
      </c>
      <c r="K243" s="118">
        <f>J243*I243</f>
        <v>20101.199999999997</v>
      </c>
      <c r="L243" s="119">
        <f>K243-H243</f>
        <v>380.79999999999563</v>
      </c>
      <c r="M243" s="120">
        <f>IF(ISERROR(L243/H243), "", L243/H243)</f>
        <v>1.9309953144966412E-2</v>
      </c>
    </row>
    <row r="244" spans="1:13" ht="13.15" hidden="1" customHeight="1" x14ac:dyDescent="0.2">
      <c r="A244" s="103" t="str">
        <f t="shared" si="36"/>
        <v>GS 3,000 - 4,999 kW</v>
      </c>
      <c r="D244" s="114" t="s">
        <v>51</v>
      </c>
      <c r="E244" s="25"/>
      <c r="F244" s="34"/>
      <c r="G244" s="115">
        <f>IF($E235&gt;0, $E235, $E234)</f>
        <v>4000</v>
      </c>
      <c r="H244" s="116">
        <v>0</v>
      </c>
      <c r="I244" s="35">
        <v>0</v>
      </c>
      <c r="J244" s="117">
        <f>IF($E235&gt;0, $E235, $E234)</f>
        <v>4000</v>
      </c>
      <c r="K244" s="118">
        <v>0</v>
      </c>
      <c r="L244" s="119"/>
      <c r="M244" s="120"/>
    </row>
    <row r="245" spans="1:13" ht="13.15" hidden="1" customHeight="1" x14ac:dyDescent="0.2">
      <c r="A245" s="103" t="str">
        <f t="shared" si="36"/>
        <v>GS 3,000 - 4,999 kW</v>
      </c>
      <c r="D245" s="114" t="s">
        <v>52</v>
      </c>
      <c r="E245" s="25"/>
      <c r="F245" s="34"/>
      <c r="G245" s="115">
        <f>IF($E235&gt;0, $E235, $E234)</f>
        <v>4000</v>
      </c>
      <c r="H245" s="116">
        <v>0</v>
      </c>
      <c r="I245" s="35">
        <v>0</v>
      </c>
      <c r="J245" s="121">
        <f>IF($E235&gt;0, $E235, $E234)</f>
        <v>4000</v>
      </c>
      <c r="K245" s="118">
        <v>0</v>
      </c>
      <c r="L245" s="119">
        <f t="shared" ref="L245:L263" si="37">K245-H245</f>
        <v>0</v>
      </c>
      <c r="M245" s="120" t="str">
        <f>IF(ISERROR(L245/H245), "", L245/H245)</f>
        <v/>
      </c>
    </row>
    <row r="246" spans="1:13" x14ac:dyDescent="0.2">
      <c r="A246" s="103" t="str">
        <f t="shared" si="36"/>
        <v>GS 3,000 - 4,999 kW</v>
      </c>
      <c r="D246" s="114" t="s">
        <v>53</v>
      </c>
      <c r="E246" s="25"/>
      <c r="F246" s="26">
        <f>F190</f>
        <v>7.48</v>
      </c>
      <c r="G246" s="115">
        <v>1</v>
      </c>
      <c r="H246" s="116">
        <f>G246*F246</f>
        <v>7.48</v>
      </c>
      <c r="I246" s="29">
        <v>0</v>
      </c>
      <c r="J246" s="117">
        <f>G246</f>
        <v>1</v>
      </c>
      <c r="K246" s="118">
        <f>J246*I246</f>
        <v>0</v>
      </c>
      <c r="L246" s="119">
        <f t="shared" si="37"/>
        <v>-7.48</v>
      </c>
      <c r="M246" s="120">
        <f>IF(ISERROR(L246/H246), "", L246/H246)</f>
        <v>-1</v>
      </c>
    </row>
    <row r="247" spans="1:13" x14ac:dyDescent="0.2">
      <c r="A247" s="103" t="str">
        <f t="shared" si="36"/>
        <v>GS 3,000 - 4,999 kW</v>
      </c>
      <c r="D247" s="114" t="s">
        <v>54</v>
      </c>
      <c r="E247" s="25"/>
      <c r="F247" s="36">
        <f>F191</f>
        <v>0.44410000000000005</v>
      </c>
      <c r="G247" s="115">
        <f>IF(E235&gt;0, E235, E234)</f>
        <v>4000</v>
      </c>
      <c r="H247" s="116">
        <f>G247*F247</f>
        <v>1776.4</v>
      </c>
      <c r="I247" s="35">
        <v>0.15930432557363128</v>
      </c>
      <c r="J247" s="117">
        <f>IF(E235&gt;0, E235, E234)</f>
        <v>4000</v>
      </c>
      <c r="K247" s="118">
        <f>J247*I247</f>
        <v>637.2173022945251</v>
      </c>
      <c r="L247" s="119">
        <f t="shared" si="37"/>
        <v>-1139.182697705475</v>
      </c>
      <c r="M247" s="120">
        <f>IF(ISERROR(L247/H247), "", L247/H247)</f>
        <v>-0.64128726508977418</v>
      </c>
    </row>
    <row r="248" spans="1:13" x14ac:dyDescent="0.2">
      <c r="A248" s="103" t="str">
        <f t="shared" si="36"/>
        <v>GS 3,000 - 4,999 kW</v>
      </c>
      <c r="B248" s="103" t="s">
        <v>55</v>
      </c>
      <c r="C248" s="24">
        <f>B19</f>
        <v>4</v>
      </c>
      <c r="D248" s="122" t="s">
        <v>56</v>
      </c>
      <c r="E248" s="7"/>
      <c r="F248" s="37"/>
      <c r="G248" s="38"/>
      <c r="H248" s="39">
        <f>SUM(H242:H247)</f>
        <v>21751.13</v>
      </c>
      <c r="I248" s="51"/>
      <c r="J248" s="40"/>
      <c r="K248" s="39">
        <f>SUM(K242:K247)</f>
        <v>25496.777302294522</v>
      </c>
      <c r="L248" s="41">
        <f t="shared" si="37"/>
        <v>3745.6473022945211</v>
      </c>
      <c r="M248" s="42">
        <f>IF((H248)=0,"",(L248/H248))</f>
        <v>0.17220472234290912</v>
      </c>
    </row>
    <row r="249" spans="1:13" x14ac:dyDescent="0.2">
      <c r="A249" s="103" t="str">
        <f t="shared" si="36"/>
        <v>GS 3,000 - 4,999 kW</v>
      </c>
      <c r="D249" s="123" t="s">
        <v>57</v>
      </c>
      <c r="E249" s="25"/>
      <c r="F249" s="34">
        <f>IF((E234*12&gt;=150000), 0, IF(E233="RPP",(F265*OffPeakPer+F266*MidPeakPer+F267*OnPeakPer),IF(E233="Non-RPP (Retailer)",F268,F269)))</f>
        <v>0</v>
      </c>
      <c r="G249" s="43">
        <f>IF(F249=0, 0, E234*E236-E234)</f>
        <v>0</v>
      </c>
      <c r="H249" s="28">
        <f t="shared" ref="H249:H256" si="38">G249*F249</f>
        <v>0</v>
      </c>
      <c r="I249" s="35">
        <f>IF((E234*12&gt;=150000), 0, IF(E233="RPP",(I265*OffPeakPer+I266*MidPeakPer+I267*OnPeakPer),IF(E233="Non-RPP (Retailer)",I268,I269)))</f>
        <v>0</v>
      </c>
      <c r="J249" s="44">
        <f>IF(I249=0, 0, E234*E237-E234)</f>
        <v>0</v>
      </c>
      <c r="K249" s="31">
        <f t="shared" ref="K249:K256" si="39">J249*I249</f>
        <v>0</v>
      </c>
      <c r="L249" s="32">
        <f t="shared" si="37"/>
        <v>0</v>
      </c>
      <c r="M249" s="33" t="str">
        <f t="shared" ref="M249:M255" si="40">IF(ISERROR(L249/H249), "", L249/H249)</f>
        <v/>
      </c>
    </row>
    <row r="250" spans="1:13" ht="25.5" x14ac:dyDescent="0.2">
      <c r="A250" s="103" t="str">
        <f t="shared" si="36"/>
        <v>GS 3,000 - 4,999 kW</v>
      </c>
      <c r="D250" s="123" t="s">
        <v>58</v>
      </c>
      <c r="E250" s="25"/>
      <c r="F250" s="34">
        <f>F194</f>
        <v>0</v>
      </c>
      <c r="G250" s="55">
        <f>IF(E235&gt;0, E235, E234)</f>
        <v>4000</v>
      </c>
      <c r="H250" s="116">
        <f t="shared" si="38"/>
        <v>0</v>
      </c>
      <c r="I250" s="35">
        <v>-2.1160000000000001</v>
      </c>
      <c r="J250" s="56">
        <f>IF(E235&gt;0, E235, E234)</f>
        <v>4000</v>
      </c>
      <c r="K250" s="118">
        <f t="shared" si="39"/>
        <v>-8464</v>
      </c>
      <c r="L250" s="119">
        <f t="shared" si="37"/>
        <v>-8464</v>
      </c>
      <c r="M250" s="120" t="str">
        <f t="shared" si="40"/>
        <v/>
      </c>
    </row>
    <row r="251" spans="1:13" x14ac:dyDescent="0.2">
      <c r="A251" s="103" t="str">
        <f t="shared" si="36"/>
        <v>GS 3,000 - 4,999 kW</v>
      </c>
      <c r="D251" s="123" t="s">
        <v>59</v>
      </c>
      <c r="E251" s="25"/>
      <c r="F251" s="34">
        <f t="shared" ref="F251:F259" si="41">F195</f>
        <v>0</v>
      </c>
      <c r="G251" s="55">
        <f>IF(E235&gt;0, E235, E234)</f>
        <v>4000</v>
      </c>
      <c r="H251" s="116">
        <f t="shared" si="38"/>
        <v>0</v>
      </c>
      <c r="I251" s="35">
        <v>0.61360000000000003</v>
      </c>
      <c r="J251" s="56">
        <f>IF(E235&gt;0, E235, E234)</f>
        <v>4000</v>
      </c>
      <c r="K251" s="118">
        <f t="shared" si="39"/>
        <v>2454.4</v>
      </c>
      <c r="L251" s="119">
        <f t="shared" si="37"/>
        <v>2454.4</v>
      </c>
      <c r="M251" s="120" t="str">
        <f t="shared" si="40"/>
        <v/>
      </c>
    </row>
    <row r="252" spans="1:13" x14ac:dyDescent="0.2">
      <c r="A252" s="103" t="str">
        <f t="shared" si="36"/>
        <v>GS 3,000 - 4,999 kW</v>
      </c>
      <c r="D252" s="123" t="s">
        <v>60</v>
      </c>
      <c r="E252" s="25"/>
      <c r="F252" s="34">
        <f t="shared" si="41"/>
        <v>0</v>
      </c>
      <c r="G252" s="55">
        <f>E234</f>
        <v>2000000</v>
      </c>
      <c r="H252" s="116">
        <f t="shared" si="38"/>
        <v>0</v>
      </c>
      <c r="I252" s="35">
        <v>-8.0000000000000004E-4</v>
      </c>
      <c r="J252" s="56">
        <f>E234</f>
        <v>2000000</v>
      </c>
      <c r="K252" s="118">
        <f t="shared" si="39"/>
        <v>-1600</v>
      </c>
      <c r="L252" s="119">
        <f t="shared" si="37"/>
        <v>-1600</v>
      </c>
      <c r="M252" s="120" t="str">
        <f t="shared" si="40"/>
        <v/>
      </c>
    </row>
    <row r="253" spans="1:13" x14ac:dyDescent="0.2">
      <c r="A253" s="103" t="str">
        <f t="shared" si="36"/>
        <v>GS 3,000 - 4,999 kW</v>
      </c>
      <c r="D253" s="114" t="s">
        <v>61</v>
      </c>
      <c r="E253" s="25"/>
      <c r="F253" s="36">
        <f t="shared" si="41"/>
        <v>0.3886</v>
      </c>
      <c r="G253" s="55">
        <f>IF(E235&gt;0, E235, E234)</f>
        <v>4000</v>
      </c>
      <c r="H253" s="116">
        <f t="shared" si="38"/>
        <v>1554.4</v>
      </c>
      <c r="I253" s="35">
        <v>0.39733008514344309</v>
      </c>
      <c r="J253" s="56">
        <f>IF(E235&gt;0, E235, E234)</f>
        <v>4000</v>
      </c>
      <c r="K253" s="118">
        <f t="shared" si="39"/>
        <v>1589.3203405737725</v>
      </c>
      <c r="L253" s="119">
        <f t="shared" si="37"/>
        <v>34.920340573772364</v>
      </c>
      <c r="M253" s="120">
        <f t="shared" si="40"/>
        <v>2.2465479010404247E-2</v>
      </c>
    </row>
    <row r="254" spans="1:13" ht="25.5" x14ac:dyDescent="0.2">
      <c r="A254" s="103" t="str">
        <f t="shared" si="36"/>
        <v>GS 3,000 - 4,999 kW</v>
      </c>
      <c r="D254" s="123" t="s">
        <v>62</v>
      </c>
      <c r="E254" s="25"/>
      <c r="F254" s="26">
        <f t="shared" si="41"/>
        <v>0</v>
      </c>
      <c r="G254" s="115">
        <v>1</v>
      </c>
      <c r="H254" s="116">
        <f t="shared" si="38"/>
        <v>0</v>
      </c>
      <c r="I254" s="45">
        <v>0</v>
      </c>
      <c r="J254" s="121">
        <v>1</v>
      </c>
      <c r="K254" s="118">
        <f t="shared" si="39"/>
        <v>0</v>
      </c>
      <c r="L254" s="119">
        <f t="shared" si="37"/>
        <v>0</v>
      </c>
      <c r="M254" s="120" t="str">
        <f t="shared" si="40"/>
        <v/>
      </c>
    </row>
    <row r="255" spans="1:13" x14ac:dyDescent="0.2">
      <c r="A255" s="103" t="str">
        <f t="shared" si="36"/>
        <v>GS 3,000 - 4,999 kW</v>
      </c>
      <c r="D255" s="114" t="s">
        <v>63</v>
      </c>
      <c r="E255" s="25"/>
      <c r="F255" s="26">
        <f t="shared" si="41"/>
        <v>0</v>
      </c>
      <c r="G255" s="115">
        <v>1</v>
      </c>
      <c r="H255" s="116">
        <f t="shared" si="38"/>
        <v>0</v>
      </c>
      <c r="I255" s="29">
        <v>0</v>
      </c>
      <c r="J255" s="121">
        <v>1</v>
      </c>
      <c r="K255" s="118">
        <f t="shared" si="39"/>
        <v>0</v>
      </c>
      <c r="L255" s="119">
        <f t="shared" si="37"/>
        <v>0</v>
      </c>
      <c r="M255" s="120" t="str">
        <f t="shared" si="40"/>
        <v/>
      </c>
    </row>
    <row r="256" spans="1:13" x14ac:dyDescent="0.2">
      <c r="A256" s="103" t="str">
        <f t="shared" si="36"/>
        <v>GS 3,000 - 4,999 kW</v>
      </c>
      <c r="D256" s="114" t="s">
        <v>64</v>
      </c>
      <c r="E256" s="25"/>
      <c r="F256" s="36">
        <f t="shared" si="41"/>
        <v>-7.22E-2</v>
      </c>
      <c r="G256" s="55">
        <f>IF(E235&gt;0, E235, E234)</f>
        <v>4000</v>
      </c>
      <c r="H256" s="116">
        <f t="shared" si="38"/>
        <v>-288.8</v>
      </c>
      <c r="I256" s="35">
        <v>-7.7260402472716039E-2</v>
      </c>
      <c r="J256" s="56">
        <f>IF(E235&gt;0, E235, E234)</f>
        <v>4000</v>
      </c>
      <c r="K256" s="118">
        <f t="shared" si="39"/>
        <v>-309.04160989086415</v>
      </c>
      <c r="L256" s="119">
        <f t="shared" si="37"/>
        <v>-20.24160989086414</v>
      </c>
      <c r="M256" s="120">
        <f>IF(ISERROR(L256/H256), "", L256/H256)</f>
        <v>7.0088676907424305E-2</v>
      </c>
    </row>
    <row r="257" spans="1:13" ht="25.5" x14ac:dyDescent="0.2">
      <c r="A257" s="103" t="str">
        <f t="shared" si="36"/>
        <v>GS 3,000 - 4,999 kW</v>
      </c>
      <c r="B257" s="103" t="s">
        <v>65</v>
      </c>
      <c r="C257" s="24">
        <f>B19</f>
        <v>4</v>
      </c>
      <c r="D257" s="124" t="s">
        <v>66</v>
      </c>
      <c r="E257" s="125"/>
      <c r="F257" s="48"/>
      <c r="G257" s="49"/>
      <c r="H257" s="50">
        <f>SUM(H248:H256)</f>
        <v>23016.730000000003</v>
      </c>
      <c r="I257" s="51"/>
      <c r="J257" s="52"/>
      <c r="K257" s="50">
        <f>SUM(K248:K256)</f>
        <v>19167.456032977432</v>
      </c>
      <c r="L257" s="41">
        <f t="shared" si="37"/>
        <v>-3849.273967022571</v>
      </c>
      <c r="M257" s="42">
        <f>IF((H257)=0,"",(L257/H257))</f>
        <v>-0.16723809016409241</v>
      </c>
    </row>
    <row r="258" spans="1:13" x14ac:dyDescent="0.2">
      <c r="A258" s="103" t="str">
        <f t="shared" si="36"/>
        <v>GS 3,000 - 4,999 kW</v>
      </c>
      <c r="D258" s="126" t="s">
        <v>67</v>
      </c>
      <c r="E258" s="25"/>
      <c r="F258" s="36">
        <f t="shared" si="41"/>
        <v>4.6969000000000003</v>
      </c>
      <c r="G258" s="43">
        <f>IF(E235&gt;0, E235, E234*E236)</f>
        <v>4000</v>
      </c>
      <c r="H258" s="116">
        <f>G258*F258</f>
        <v>18787.600000000002</v>
      </c>
      <c r="I258" s="35">
        <v>5.4927000000000001</v>
      </c>
      <c r="J258" s="44">
        <f>IF(E235&gt;0, E235, E234*E237)</f>
        <v>4000</v>
      </c>
      <c r="K258" s="118">
        <f>J258*I258</f>
        <v>21970.799999999999</v>
      </c>
      <c r="L258" s="119">
        <f t="shared" si="37"/>
        <v>3183.1999999999971</v>
      </c>
      <c r="M258" s="120">
        <f>IF(ISERROR(L258/H258), "", L258/H258)</f>
        <v>0.1694309012327278</v>
      </c>
    </row>
    <row r="259" spans="1:13" ht="25.5" x14ac:dyDescent="0.2">
      <c r="A259" s="103" t="str">
        <f t="shared" si="36"/>
        <v>GS 3,000 - 4,999 kW</v>
      </c>
      <c r="D259" s="128" t="s">
        <v>68</v>
      </c>
      <c r="E259" s="25"/>
      <c r="F259" s="36">
        <f t="shared" si="41"/>
        <v>3.4649999999999999</v>
      </c>
      <c r="G259" s="43">
        <f>IF(E235&gt;0, E235, E234*E236)</f>
        <v>4000</v>
      </c>
      <c r="H259" s="116">
        <f>G259*F259</f>
        <v>13860</v>
      </c>
      <c r="I259" s="35">
        <v>2.5270999999999999</v>
      </c>
      <c r="J259" s="44">
        <f>IF(E235&gt;0, E235, E234*E237)</f>
        <v>4000</v>
      </c>
      <c r="K259" s="118">
        <f>J259*I259</f>
        <v>10108.4</v>
      </c>
      <c r="L259" s="119">
        <f t="shared" si="37"/>
        <v>-3751.6000000000004</v>
      </c>
      <c r="M259" s="120">
        <f>IF(ISERROR(L259/H259), "", L259/H259)</f>
        <v>-0.27067821067821068</v>
      </c>
    </row>
    <row r="260" spans="1:13" ht="25.5" x14ac:dyDescent="0.2">
      <c r="A260" s="103" t="str">
        <f t="shared" si="36"/>
        <v>GS 3,000 - 4,999 kW</v>
      </c>
      <c r="B260" s="103" t="s">
        <v>69</v>
      </c>
      <c r="C260" s="24">
        <f>B19</f>
        <v>4</v>
      </c>
      <c r="D260" s="124" t="s">
        <v>70</v>
      </c>
      <c r="E260" s="7"/>
      <c r="F260" s="48"/>
      <c r="G260" s="49"/>
      <c r="H260" s="50">
        <f>SUM(H257:H259)</f>
        <v>55664.33</v>
      </c>
      <c r="I260" s="51"/>
      <c r="J260" s="40"/>
      <c r="K260" s="50">
        <f>SUM(K257:K259)</f>
        <v>51246.656032977429</v>
      </c>
      <c r="L260" s="41">
        <f t="shared" si="37"/>
        <v>-4417.6739670225725</v>
      </c>
      <c r="M260" s="42">
        <f>IF((H260)=0,"",(L260/H260))</f>
        <v>-7.9362743915584219E-2</v>
      </c>
    </row>
    <row r="261" spans="1:13" ht="19.5" customHeight="1" x14ac:dyDescent="0.2">
      <c r="A261" s="103" t="str">
        <f t="shared" si="36"/>
        <v>GS 3,000 - 4,999 kW</v>
      </c>
      <c r="D261" s="129" t="s">
        <v>71</v>
      </c>
      <c r="E261" s="25"/>
      <c r="F261" s="36">
        <v>4.7000000000000002E-3</v>
      </c>
      <c r="G261" s="43">
        <f>E234*E236</f>
        <v>2069799.9999999998</v>
      </c>
      <c r="H261" s="130">
        <f>G261*F261</f>
        <v>9728.06</v>
      </c>
      <c r="I261" s="35">
        <v>4.7000000000000002E-3</v>
      </c>
      <c r="J261" s="44">
        <f>E234*E237</f>
        <v>2062199.9999999998</v>
      </c>
      <c r="K261" s="118">
        <f>J261*I261</f>
        <v>9692.34</v>
      </c>
      <c r="L261" s="119">
        <f t="shared" si="37"/>
        <v>-35.719999999999345</v>
      </c>
      <c r="M261" s="120">
        <f>IF(ISERROR(L261/H261), "", L261/H261)</f>
        <v>-3.6718523528842697E-3</v>
      </c>
    </row>
    <row r="262" spans="1:13" ht="16.5" customHeight="1" x14ac:dyDescent="0.2">
      <c r="A262" s="103" t="str">
        <f t="shared" si="36"/>
        <v>GS 3,000 - 4,999 kW</v>
      </c>
      <c r="D262" s="129" t="s">
        <v>72</v>
      </c>
      <c r="E262" s="25"/>
      <c r="F262" s="36">
        <v>5.9999999999999995E-4</v>
      </c>
      <c r="G262" s="43">
        <f>E234*E236</f>
        <v>2069799.9999999998</v>
      </c>
      <c r="H262" s="130">
        <f>G262*F262</f>
        <v>1241.8799999999997</v>
      </c>
      <c r="I262" s="35">
        <v>5.9999999999999995E-4</v>
      </c>
      <c r="J262" s="44">
        <f>E234*E237</f>
        <v>2062199.9999999998</v>
      </c>
      <c r="K262" s="118">
        <f>J262*I262</f>
        <v>1237.3199999999997</v>
      </c>
      <c r="L262" s="119">
        <f t="shared" si="37"/>
        <v>-4.5599999999999454</v>
      </c>
      <c r="M262" s="120">
        <f>IF(ISERROR(L262/H262), "", L262/H262)</f>
        <v>-3.6718523528842936E-3</v>
      </c>
    </row>
    <row r="263" spans="1:13" x14ac:dyDescent="0.2">
      <c r="A263" s="103" t="str">
        <f t="shared" si="36"/>
        <v>GS 3,000 - 4,999 kW</v>
      </c>
      <c r="D263" s="25" t="s">
        <v>73</v>
      </c>
      <c r="E263" s="25"/>
      <c r="F263" s="54">
        <v>0.25</v>
      </c>
      <c r="G263" s="27">
        <v>1</v>
      </c>
      <c r="H263" s="130">
        <f>G263*F263</f>
        <v>0.25</v>
      </c>
      <c r="I263" s="45">
        <v>0.25</v>
      </c>
      <c r="J263" s="30">
        <v>1</v>
      </c>
      <c r="K263" s="118">
        <f>J263*I263</f>
        <v>0.25</v>
      </c>
      <c r="L263" s="119">
        <f t="shared" si="37"/>
        <v>0</v>
      </c>
      <c r="M263" s="120">
        <f>IF(ISERROR(L263/H263), "", L263/H263)</f>
        <v>0</v>
      </c>
    </row>
    <row r="264" spans="1:13" ht="25.5" x14ac:dyDescent="0.2">
      <c r="A264" s="103" t="str">
        <f t="shared" si="36"/>
        <v>GS 3,000 - 4,999 kW</v>
      </c>
      <c r="D264" s="129" t="s">
        <v>74</v>
      </c>
      <c r="E264" s="25"/>
      <c r="F264" s="34"/>
      <c r="G264" s="43"/>
      <c r="H264" s="130"/>
      <c r="I264" s="35"/>
      <c r="J264" s="44"/>
      <c r="K264" s="118"/>
      <c r="L264" s="119"/>
      <c r="M264" s="120"/>
    </row>
    <row r="265" spans="1:13" ht="13.15" hidden="1" customHeight="1" x14ac:dyDescent="0.2">
      <c r="A265" s="103" t="str">
        <f t="shared" si="36"/>
        <v>GS 3,000 - 4,999 kW</v>
      </c>
      <c r="B265" s="103" t="s">
        <v>12</v>
      </c>
      <c r="D265" s="25" t="s">
        <v>75</v>
      </c>
      <c r="E265" s="25"/>
      <c r="F265" s="96">
        <v>9.8000000000000004E-2</v>
      </c>
      <c r="G265" s="55">
        <f>IF(AND(E234*12&gt;=150000),OffPeakPer*E234*E236,OffPeakPer*E234)</f>
        <v>1324672</v>
      </c>
      <c r="H265" s="130">
        <f>G265*F265</f>
        <v>129817.856</v>
      </c>
      <c r="I265" s="35">
        <v>9.8000000000000004E-2</v>
      </c>
      <c r="J265" s="56">
        <f>IF(AND(E234*12&gt;=150000),OffPeakPer*E234*E237,OffPeakPer*E234)</f>
        <v>1319807.9999999998</v>
      </c>
      <c r="K265" s="118">
        <f>J265*I265</f>
        <v>129341.18399999998</v>
      </c>
      <c r="L265" s="119">
        <f>K265-H265</f>
        <v>-476.67200000002049</v>
      </c>
      <c r="M265" s="120">
        <f>IF(ISERROR(L265/H265), "", L265/H265)</f>
        <v>-3.6718523528844944E-3</v>
      </c>
    </row>
    <row r="266" spans="1:13" ht="13.15" hidden="1" customHeight="1" x14ac:dyDescent="0.2">
      <c r="A266" s="103" t="str">
        <f t="shared" si="36"/>
        <v>GS 3,000 - 4,999 kW</v>
      </c>
      <c r="B266" s="103" t="s">
        <v>12</v>
      </c>
      <c r="D266" s="25" t="s">
        <v>76</v>
      </c>
      <c r="E266" s="25"/>
      <c r="F266" s="96">
        <v>0.157</v>
      </c>
      <c r="G266" s="55">
        <f>IF(AND(E234*12&gt;=150000),MidPeakPer*E234*E236,MidPeakPer*E234)</f>
        <v>372564</v>
      </c>
      <c r="H266" s="130">
        <f>G266*F266</f>
        <v>58492.548000000003</v>
      </c>
      <c r="I266" s="35">
        <v>0.157</v>
      </c>
      <c r="J266" s="56">
        <f>IF(AND(E234*12&gt;=150000),MidPeakPer*E234*E237,MidPeakPer*E234)</f>
        <v>371195.99999999994</v>
      </c>
      <c r="K266" s="118">
        <f>J266*I266</f>
        <v>58277.77199999999</v>
      </c>
      <c r="L266" s="119">
        <f>K266-H266</f>
        <v>-214.77600000001257</v>
      </c>
      <c r="M266" s="120">
        <f>IF(ISERROR(L266/H266), "", L266/H266)</f>
        <v>-3.6718523528845516E-3</v>
      </c>
    </row>
    <row r="267" spans="1:13" ht="13.15" hidden="1" customHeight="1" x14ac:dyDescent="0.2">
      <c r="A267" s="103" t="str">
        <f t="shared" si="36"/>
        <v>GS 3,000 - 4,999 kW</v>
      </c>
      <c r="B267" s="103" t="s">
        <v>12</v>
      </c>
      <c r="D267" s="103" t="s">
        <v>77</v>
      </c>
      <c r="E267" s="25"/>
      <c r="F267" s="96">
        <v>0.20300000000000001</v>
      </c>
      <c r="G267" s="55">
        <f>IF(AND(E234*12&gt;=150000),OnPeakPer*E234*E236,OnPeakPer*E234)</f>
        <v>372564</v>
      </c>
      <c r="H267" s="130">
        <f>G267*F267</f>
        <v>75630.491999999998</v>
      </c>
      <c r="I267" s="35">
        <v>0.20300000000000001</v>
      </c>
      <c r="J267" s="56">
        <f>IF(AND(E234*12&gt;=150000),OnPeakPer*E234*E237,OnPeakPer*E234)</f>
        <v>371195.99999999994</v>
      </c>
      <c r="K267" s="118">
        <f>J267*I267</f>
        <v>75352.788</v>
      </c>
      <c r="L267" s="119">
        <f>K267-H267</f>
        <v>-277.7039999999979</v>
      </c>
      <c r="M267" s="120">
        <f>IF(ISERROR(L267/H267), "", L267/H267)</f>
        <v>-3.6718523528843092E-3</v>
      </c>
    </row>
    <row r="268" spans="1:13" ht="13.15" hidden="1" customHeight="1" x14ac:dyDescent="0.2">
      <c r="A268" s="103" t="str">
        <f t="shared" si="36"/>
        <v>GS 3,000 - 4,999 kW</v>
      </c>
      <c r="B268" s="103" t="s">
        <v>78</v>
      </c>
      <c r="D268" s="25" t="s">
        <v>79</v>
      </c>
      <c r="E268" s="25"/>
      <c r="F268" s="57">
        <v>0.11308</v>
      </c>
      <c r="G268" s="55">
        <f>IF(AND(E234*12&gt;=150000),E234*E236,E234)</f>
        <v>2069799.9999999998</v>
      </c>
      <c r="H268" s="130">
        <f>G268*F268</f>
        <v>234052.98399999997</v>
      </c>
      <c r="I268" s="35">
        <f>F268</f>
        <v>0.11308</v>
      </c>
      <c r="J268" s="56">
        <f>IF(AND(E234*12&gt;=150000),E234*E237,E234)</f>
        <v>2062199.9999999998</v>
      </c>
      <c r="K268" s="118">
        <f>J268*I268</f>
        <v>233193.57599999997</v>
      </c>
      <c r="L268" s="119">
        <f>K268-H268</f>
        <v>-859.40799999999581</v>
      </c>
      <c r="M268" s="120">
        <f>IF(ISERROR(L268/H268), "", L268/H268)</f>
        <v>-3.6718523528843192E-3</v>
      </c>
    </row>
    <row r="269" spans="1:13" ht="13.5" thickBot="1" x14ac:dyDescent="0.25">
      <c r="A269" s="103" t="str">
        <f t="shared" si="36"/>
        <v>GS 3,000 - 4,999 kW</v>
      </c>
      <c r="B269" s="103" t="s">
        <v>17</v>
      </c>
      <c r="D269" s="25" t="s">
        <v>80</v>
      </c>
      <c r="E269" s="25"/>
      <c r="F269" s="57">
        <v>0.11308</v>
      </c>
      <c r="G269" s="55">
        <f>IF(AND(E234*12&gt;=150000),E234*E236,E234)</f>
        <v>2069799.9999999998</v>
      </c>
      <c r="H269" s="130">
        <f>G269*F269</f>
        <v>234052.98399999997</v>
      </c>
      <c r="I269" s="35">
        <f>F269</f>
        <v>0.11308</v>
      </c>
      <c r="J269" s="56">
        <f>IF(AND(E234*12&gt;=150000),E234*E237,E234)</f>
        <v>2062199.9999999998</v>
      </c>
      <c r="K269" s="118">
        <f>J269*I269</f>
        <v>233193.57599999997</v>
      </c>
      <c r="L269" s="119">
        <f>K269-H269</f>
        <v>-859.40799999999581</v>
      </c>
      <c r="M269" s="120">
        <f>IF(ISERROR(L269/H269), "", L269/H269)</f>
        <v>-3.6718523528843192E-3</v>
      </c>
    </row>
    <row r="270" spans="1:13" ht="13.5" thickBot="1" x14ac:dyDescent="0.25">
      <c r="A270" s="103" t="str">
        <f t="shared" si="36"/>
        <v>GS 3,000 - 4,999 kW</v>
      </c>
      <c r="D270" s="58"/>
      <c r="E270" s="59"/>
      <c r="F270" s="60"/>
      <c r="G270" s="61"/>
      <c r="H270" s="62"/>
      <c r="I270" s="60"/>
      <c r="J270" s="63"/>
      <c r="K270" s="62"/>
      <c r="L270" s="64"/>
      <c r="M270" s="65"/>
    </row>
    <row r="271" spans="1:13" ht="13.15" hidden="1" customHeight="1" thickBot="1" x14ac:dyDescent="0.25">
      <c r="A271" s="103" t="str">
        <f t="shared" si="36"/>
        <v>GS 3,000 - 4,999 kW</v>
      </c>
      <c r="B271" s="103" t="s">
        <v>12</v>
      </c>
      <c r="D271" s="135" t="s">
        <v>81</v>
      </c>
      <c r="E271" s="25"/>
      <c r="F271" s="66"/>
      <c r="G271" s="67"/>
      <c r="H271" s="68">
        <f>SUM(H261:H267,H260)</f>
        <v>330575.41600000003</v>
      </c>
      <c r="I271" s="69"/>
      <c r="J271" s="69"/>
      <c r="K271" s="68">
        <f>SUM(K261:K267,K260)</f>
        <v>325148.31003297743</v>
      </c>
      <c r="L271" s="70">
        <f>K271-H271</f>
        <v>-5427.105967022595</v>
      </c>
      <c r="M271" s="71">
        <f>IF((H271)=0,"",(L271/H271))</f>
        <v>-1.6417149323114198E-2</v>
      </c>
    </row>
    <row r="272" spans="1:13" ht="12.4" hidden="1" customHeight="1" x14ac:dyDescent="0.2">
      <c r="A272" s="103" t="str">
        <f t="shared" si="36"/>
        <v>GS 3,000 - 4,999 kW</v>
      </c>
      <c r="B272" s="103" t="s">
        <v>12</v>
      </c>
      <c r="D272" s="142" t="s">
        <v>82</v>
      </c>
      <c r="E272" s="25"/>
      <c r="F272" s="66">
        <v>0.13</v>
      </c>
      <c r="G272" s="72"/>
      <c r="H272" s="73">
        <f>H271*F272</f>
        <v>42974.804080000002</v>
      </c>
      <c r="I272" s="74">
        <v>0.13</v>
      </c>
      <c r="J272" s="27"/>
      <c r="K272" s="73">
        <f>K271*I272</f>
        <v>42269.280304287066</v>
      </c>
      <c r="L272" s="32">
        <f>K272-H272</f>
        <v>-705.52377571293619</v>
      </c>
      <c r="M272" s="75">
        <f>IF((H272)=0,"",(L272/H272))</f>
        <v>-1.6417149323114173E-2</v>
      </c>
    </row>
    <row r="273" spans="1:13" ht="14.65" hidden="1" customHeight="1" x14ac:dyDescent="0.25">
      <c r="A273" s="103" t="str">
        <f t="shared" si="36"/>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6"/>
        <v>GS 3,000 - 4,999 kW</v>
      </c>
      <c r="B274" s="103" t="s">
        <v>84</v>
      </c>
      <c r="D274" s="234" t="s">
        <v>85</v>
      </c>
      <c r="E274" s="234"/>
      <c r="F274" s="77"/>
      <c r="G274" s="78"/>
      <c r="H274" s="79">
        <f>H271+H272+H273</f>
        <v>373550.22008</v>
      </c>
      <c r="I274" s="80"/>
      <c r="J274" s="80"/>
      <c r="K274" s="81">
        <f>K271+K272+K273</f>
        <v>367417.59033726447</v>
      </c>
      <c r="L274" s="82">
        <f>K274-H274</f>
        <v>-6132.6297427355312</v>
      </c>
      <c r="M274" s="83">
        <f>IF((H274)=0,"",(L274/H274))</f>
        <v>-1.6417149323114198E-2</v>
      </c>
    </row>
    <row r="275" spans="1:13" ht="13.15" hidden="1" customHeight="1" x14ac:dyDescent="0.2">
      <c r="A275" s="103" t="str">
        <f t="shared" si="36"/>
        <v>GS 3,000 - 4,999 kW</v>
      </c>
      <c r="B275" s="103" t="s">
        <v>12</v>
      </c>
      <c r="D275" s="131"/>
      <c r="E275" s="132"/>
      <c r="F275" s="60"/>
      <c r="G275" s="61"/>
      <c r="H275" s="62"/>
      <c r="I275" s="60"/>
      <c r="J275" s="63"/>
      <c r="K275" s="62"/>
      <c r="L275" s="64"/>
      <c r="M275" s="65"/>
    </row>
    <row r="276" spans="1:13" ht="13.15" hidden="1" customHeight="1" x14ac:dyDescent="0.2">
      <c r="A276" s="103" t="str">
        <f t="shared" si="36"/>
        <v>GS 3,000 - 4,999 kW</v>
      </c>
      <c r="B276" s="103" t="s">
        <v>78</v>
      </c>
      <c r="D276" s="135" t="s">
        <v>86</v>
      </c>
      <c r="E276" s="25"/>
      <c r="F276" s="66"/>
      <c r="G276" s="67"/>
      <c r="H276" s="68">
        <f>SUM(H268,H261:H264,H260)</f>
        <v>300687.50399999996</v>
      </c>
      <c r="I276" s="69"/>
      <c r="J276" s="69"/>
      <c r="K276" s="68">
        <f>SUM(K268,K261:K264,K260)</f>
        <v>295370.14203297743</v>
      </c>
      <c r="L276" s="70">
        <f>K276-H276</f>
        <v>-5317.3619670225307</v>
      </c>
      <c r="M276" s="71">
        <f>IF((H276)=0,"",(L276/H276))</f>
        <v>-1.7684013789354316E-2</v>
      </c>
    </row>
    <row r="277" spans="1:13" ht="12.4" hidden="1" customHeight="1" x14ac:dyDescent="0.2">
      <c r="A277" s="103" t="str">
        <f t="shared" si="36"/>
        <v>GS 3,000 - 4,999 kW</v>
      </c>
      <c r="B277" s="103" t="s">
        <v>78</v>
      </c>
      <c r="D277" s="142" t="s">
        <v>82</v>
      </c>
      <c r="E277" s="25"/>
      <c r="F277" s="66">
        <v>0.13</v>
      </c>
      <c r="G277" s="67"/>
      <c r="H277" s="73">
        <f>H276*F277</f>
        <v>39089.375519999994</v>
      </c>
      <c r="I277" s="66">
        <v>0.13</v>
      </c>
      <c r="J277" s="74"/>
      <c r="K277" s="73">
        <f>K276*I277</f>
        <v>38398.118464287065</v>
      </c>
      <c r="L277" s="32">
        <f>K277-H277</f>
        <v>-691.25705571292929</v>
      </c>
      <c r="M277" s="75">
        <f>IF((H277)=0,"",(L277/H277))</f>
        <v>-1.7684013789354323E-2</v>
      </c>
    </row>
    <row r="278" spans="1:13" ht="14.65" hidden="1" customHeight="1" x14ac:dyDescent="0.25">
      <c r="A278" s="103" t="str">
        <f t="shared" si="36"/>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6"/>
        <v>GS 3,000 - 4,999 kW</v>
      </c>
      <c r="B279" s="103" t="s">
        <v>87</v>
      </c>
      <c r="D279" s="234" t="s">
        <v>86</v>
      </c>
      <c r="E279" s="234"/>
      <c r="F279" s="84"/>
      <c r="G279" s="85"/>
      <c r="H279" s="79">
        <f>SUM(H276,H277)</f>
        <v>339776.87951999996</v>
      </c>
      <c r="I279" s="86"/>
      <c r="J279" s="86"/>
      <c r="K279" s="79">
        <f>SUM(K276,K277)</f>
        <v>333768.26049726451</v>
      </c>
      <c r="L279" s="87">
        <f>K279-H279</f>
        <v>-6008.6190227354527</v>
      </c>
      <c r="M279" s="88">
        <f>IF((H279)=0,"",(L279/H279))</f>
        <v>-1.7684013789354296E-2</v>
      </c>
    </row>
    <row r="280" spans="1:13" ht="13.15" hidden="1" customHeight="1" x14ac:dyDescent="0.2">
      <c r="A280" s="103" t="str">
        <f t="shared" si="36"/>
        <v>GS 3,000 - 4,999 kW</v>
      </c>
      <c r="B280" s="103" t="s">
        <v>78</v>
      </c>
      <c r="D280" s="131"/>
      <c r="E280" s="132"/>
      <c r="F280" s="89"/>
      <c r="G280" s="90"/>
      <c r="H280" s="91"/>
      <c r="I280" s="89"/>
      <c r="J280" s="61"/>
      <c r="K280" s="91"/>
      <c r="L280" s="92"/>
      <c r="M280" s="65"/>
    </row>
    <row r="281" spans="1:13" x14ac:dyDescent="0.2">
      <c r="A281" s="103" t="str">
        <f t="shared" si="36"/>
        <v>GS 3,000 - 4,999 kW</v>
      </c>
      <c r="B281" s="103" t="s">
        <v>17</v>
      </c>
      <c r="D281" s="135" t="s">
        <v>88</v>
      </c>
      <c r="E281" s="25"/>
      <c r="F281" s="136"/>
      <c r="G281" s="137"/>
      <c r="H281" s="138">
        <f>SUM(H269,H261:H264,H260)</f>
        <v>300687.50399999996</v>
      </c>
      <c r="I281" s="139"/>
      <c r="J281" s="139"/>
      <c r="K281" s="138">
        <f>SUM(K269,K261:K264,K260)</f>
        <v>295370.14203297743</v>
      </c>
      <c r="L281" s="140">
        <f>K281-H281</f>
        <v>-5317.3619670225307</v>
      </c>
      <c r="M281" s="141">
        <f>IF((H281)=0,"",(L281/H281))</f>
        <v>-1.7684013789354316E-2</v>
      </c>
    </row>
    <row r="282" spans="1:13" x14ac:dyDescent="0.2">
      <c r="A282" s="103" t="str">
        <f t="shared" si="36"/>
        <v>GS 3,000 - 4,999 kW</v>
      </c>
      <c r="B282" s="103" t="s">
        <v>17</v>
      </c>
      <c r="D282" s="142" t="s">
        <v>82</v>
      </c>
      <c r="E282" s="25"/>
      <c r="F282" s="136">
        <v>0.13</v>
      </c>
      <c r="G282" s="137"/>
      <c r="H282" s="144">
        <f>H281*F282</f>
        <v>39089.375519999994</v>
      </c>
      <c r="I282" s="136">
        <v>0.13</v>
      </c>
      <c r="J282" s="145"/>
      <c r="K282" s="144">
        <f>K281*I282</f>
        <v>38398.118464287065</v>
      </c>
      <c r="L282" s="119">
        <f>K282-H282</f>
        <v>-691.25705571292929</v>
      </c>
      <c r="M282" s="146">
        <f>IF((H282)=0,"",(L282/H282))</f>
        <v>-1.7684013789354323E-2</v>
      </c>
    </row>
    <row r="283" spans="1:13" ht="15" x14ac:dyDescent="0.25">
      <c r="A283" s="103" t="str">
        <f t="shared" si="36"/>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25">
      <c r="A284" s="103" t="str">
        <f t="shared" si="36"/>
        <v>GS 3,000 - 4,999 kW</v>
      </c>
      <c r="B284" s="103" t="s">
        <v>89</v>
      </c>
      <c r="C284" s="24">
        <f>B19</f>
        <v>4</v>
      </c>
      <c r="D284" s="226" t="s">
        <v>88</v>
      </c>
      <c r="E284" s="226"/>
      <c r="F284" s="84"/>
      <c r="G284" s="85"/>
      <c r="H284" s="79">
        <f>SUM(H281,H282)</f>
        <v>339776.87951999996</v>
      </c>
      <c r="I284" s="86"/>
      <c r="J284" s="86"/>
      <c r="K284" s="79">
        <f>SUM(K281,K282)</f>
        <v>333768.26049726451</v>
      </c>
      <c r="L284" s="87">
        <f>K284-H284</f>
        <v>-6008.6190227354527</v>
      </c>
      <c r="M284" s="88">
        <f>IF((H284)=0,"",(L284/H284))</f>
        <v>-1.7684013789354296E-2</v>
      </c>
    </row>
    <row r="285" spans="1:13" ht="13.5" thickBot="1" x14ac:dyDescent="0.25">
      <c r="A285" s="103" t="str">
        <f t="shared" si="36"/>
        <v>GS 3,000 - 4,999 kW</v>
      </c>
      <c r="B285" s="103" t="s">
        <v>17</v>
      </c>
      <c r="D285" s="58"/>
      <c r="E285" s="59"/>
      <c r="F285" s="93"/>
      <c r="G285" s="90"/>
      <c r="H285" s="94"/>
      <c r="I285" s="93"/>
      <c r="J285" s="61"/>
      <c r="K285" s="94"/>
      <c r="L285" s="92"/>
      <c r="M285" s="95"/>
    </row>
    <row r="288" spans="1:13" x14ac:dyDescent="0.2">
      <c r="C288" s="103"/>
      <c r="D288" s="104" t="s">
        <v>34</v>
      </c>
      <c r="E288" s="229" t="str">
        <f>D20</f>
        <v>Unmetered Scattered Load</v>
      </c>
      <c r="F288" s="229"/>
      <c r="G288" s="229"/>
      <c r="H288" s="229"/>
      <c r="I288" s="229"/>
      <c r="J288" s="229"/>
      <c r="K288" s="103" t="str">
        <f>IF(N20="DEMAND - INTERVAL","RTSR - INTERVAL METERED","")</f>
        <v/>
      </c>
    </row>
    <row r="289" spans="1:14" x14ac:dyDescent="0.2">
      <c r="C289" s="103"/>
      <c r="D289" s="104" t="s">
        <v>35</v>
      </c>
      <c r="E289" s="230" t="str">
        <f>H20</f>
        <v>RPP</v>
      </c>
      <c r="F289" s="230"/>
      <c r="G289" s="230"/>
      <c r="H289" s="20"/>
      <c r="I289" s="20"/>
    </row>
    <row r="290" spans="1:14" ht="15.75" x14ac:dyDescent="0.2">
      <c r="C290" s="103"/>
      <c r="D290" s="104" t="s">
        <v>36</v>
      </c>
      <c r="E290" s="21">
        <f>K20</f>
        <v>450</v>
      </c>
      <c r="F290" s="105" t="s">
        <v>11</v>
      </c>
      <c r="J290" s="22"/>
      <c r="K290" s="22"/>
      <c r="L290" s="22"/>
      <c r="M290" s="22"/>
      <c r="N290" s="22"/>
    </row>
    <row r="291" spans="1:14" ht="15.75" x14ac:dyDescent="0.25">
      <c r="C291" s="103"/>
      <c r="D291" s="104" t="s">
        <v>37</v>
      </c>
      <c r="E291" s="21">
        <f>L20</f>
        <v>0</v>
      </c>
      <c r="F291" s="106" t="s">
        <v>16</v>
      </c>
      <c r="G291" s="107"/>
      <c r="H291" s="108"/>
      <c r="I291" s="108"/>
      <c r="J291" s="108"/>
    </row>
    <row r="292" spans="1:14" x14ac:dyDescent="0.2">
      <c r="C292" s="103"/>
      <c r="D292" s="104" t="s">
        <v>38</v>
      </c>
      <c r="E292" s="23">
        <f>I20</f>
        <v>1.0454000000000001</v>
      </c>
    </row>
    <row r="293" spans="1:14" x14ac:dyDescent="0.2">
      <c r="C293" s="103"/>
      <c r="D293" s="104" t="s">
        <v>39</v>
      </c>
      <c r="E293" s="23">
        <f>J20</f>
        <v>1.0415000000000001</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Unmetered Scattered Load</v>
      </c>
      <c r="D298" s="114" t="s">
        <v>49</v>
      </c>
      <c r="E298" s="25"/>
      <c r="F298" s="36">
        <v>11.99</v>
      </c>
      <c r="G298" s="115">
        <v>1</v>
      </c>
      <c r="H298" s="116">
        <f>G298*F298</f>
        <v>11.99</v>
      </c>
      <c r="I298" s="29">
        <v>11.48</v>
      </c>
      <c r="J298" s="117">
        <v>1</v>
      </c>
      <c r="K298" s="118">
        <f>J298*I298</f>
        <v>11.48</v>
      </c>
      <c r="L298" s="119">
        <f>K298-H298</f>
        <v>-0.50999999999999979</v>
      </c>
      <c r="M298" s="120">
        <f>IF(ISERROR(L298/H298), "", L298/H298)</f>
        <v>-4.2535446205170954E-2</v>
      </c>
    </row>
    <row r="299" spans="1:14" x14ac:dyDescent="0.2">
      <c r="A299" s="103" t="str">
        <f t="shared" ref="A299:A341" si="42">A298</f>
        <v>Unmetered Scattered Load</v>
      </c>
      <c r="D299" s="114" t="s">
        <v>50</v>
      </c>
      <c r="E299" s="25"/>
      <c r="F299" s="36">
        <v>3.8199999999999998E-2</v>
      </c>
      <c r="G299" s="115">
        <f>IF($E291&gt;0, $E291, $E290)</f>
        <v>450</v>
      </c>
      <c r="H299" s="116">
        <f>G299*F299</f>
        <v>17.189999999999998</v>
      </c>
      <c r="I299" s="35">
        <v>3.09E-2</v>
      </c>
      <c r="J299" s="117">
        <f>IF($E291&gt;0, $E291, $E290)</f>
        <v>450</v>
      </c>
      <c r="K299" s="118">
        <f>J299*I299</f>
        <v>13.904999999999999</v>
      </c>
      <c r="L299" s="119">
        <f>K299-H299</f>
        <v>-3.2849999999999984</v>
      </c>
      <c r="M299" s="120">
        <f>IF(ISERROR(L299/H299), "", L299/H299)</f>
        <v>-0.1910994764397905</v>
      </c>
    </row>
    <row r="300" spans="1:14" ht="13.15" hidden="1" customHeight="1" x14ac:dyDescent="0.2">
      <c r="A300" s="103" t="str">
        <f t="shared" si="42"/>
        <v>Unmetered Scattered Load</v>
      </c>
      <c r="D300" s="114" t="s">
        <v>51</v>
      </c>
      <c r="E300" s="25"/>
      <c r="F300" s="34"/>
      <c r="G300" s="115">
        <f>IF($E291&gt;0, $E291, $E290)</f>
        <v>450</v>
      </c>
      <c r="H300" s="116">
        <v>0</v>
      </c>
      <c r="I300" s="35">
        <v>0</v>
      </c>
      <c r="J300" s="117">
        <f>IF($E291&gt;0, $E291, $E290)</f>
        <v>450</v>
      </c>
      <c r="K300" s="118">
        <v>0</v>
      </c>
      <c r="L300" s="119"/>
      <c r="M300" s="120"/>
    </row>
    <row r="301" spans="1:14" ht="13.15" hidden="1" customHeight="1" x14ac:dyDescent="0.2">
      <c r="A301" s="103" t="str">
        <f t="shared" si="42"/>
        <v>Unmetered Scattered Load</v>
      </c>
      <c r="D301" s="114" t="s">
        <v>52</v>
      </c>
      <c r="E301" s="25"/>
      <c r="F301" s="34"/>
      <c r="G301" s="115">
        <f>IF($E291&gt;0, $E291, $E290)</f>
        <v>450</v>
      </c>
      <c r="H301" s="116">
        <v>0</v>
      </c>
      <c r="I301" s="35">
        <v>0</v>
      </c>
      <c r="J301" s="121">
        <f>IF($E291&gt;0, $E291, $E290)</f>
        <v>450</v>
      </c>
      <c r="K301" s="118">
        <v>0</v>
      </c>
      <c r="L301" s="119">
        <f t="shared" ref="L301:L319" si="43">K301-H301</f>
        <v>0</v>
      </c>
      <c r="M301" s="120" t="str">
        <f>IF(ISERROR(L301/H301), "", L301/H301)</f>
        <v/>
      </c>
    </row>
    <row r="302" spans="1:14" x14ac:dyDescent="0.2">
      <c r="A302" s="103" t="str">
        <f t="shared" si="42"/>
        <v>Unmetered Scattered Load</v>
      </c>
      <c r="D302" s="114" t="s">
        <v>53</v>
      </c>
      <c r="E302" s="25"/>
      <c r="F302" s="36">
        <v>0.30000000000000004</v>
      </c>
      <c r="G302" s="115">
        <v>1</v>
      </c>
      <c r="H302" s="116">
        <f>G302*F302</f>
        <v>0.30000000000000004</v>
      </c>
      <c r="I302" s="29">
        <v>0</v>
      </c>
      <c r="J302" s="117">
        <v>1</v>
      </c>
      <c r="K302" s="118">
        <f>J302*I302</f>
        <v>0</v>
      </c>
      <c r="L302" s="119">
        <f t="shared" si="43"/>
        <v>-0.30000000000000004</v>
      </c>
      <c r="M302" s="120">
        <f>IF(ISERROR(L302/H302), "", L302/H302)</f>
        <v>-1</v>
      </c>
    </row>
    <row r="303" spans="1:14" x14ac:dyDescent="0.2">
      <c r="A303" s="103" t="str">
        <f t="shared" si="42"/>
        <v>Unmetered Scattered Load</v>
      </c>
      <c r="D303" s="114" t="s">
        <v>54</v>
      </c>
      <c r="E303" s="25"/>
      <c r="F303" s="36">
        <v>6.9999999999999999E-4</v>
      </c>
      <c r="G303" s="115">
        <f>IF($E291&gt;0, $E291, $E290)</f>
        <v>450</v>
      </c>
      <c r="H303" s="116">
        <f>G303*F303</f>
        <v>0.315</v>
      </c>
      <c r="I303" s="35">
        <v>-3.0983497276754275E-3</v>
      </c>
      <c r="J303" s="117">
        <f>IF($E291&gt;0, $E291, $E290)</f>
        <v>450</v>
      </c>
      <c r="K303" s="118">
        <f>J303*I303</f>
        <v>-1.3942573774539424</v>
      </c>
      <c r="L303" s="119">
        <f t="shared" si="43"/>
        <v>-1.7092573774539424</v>
      </c>
      <c r="M303" s="120">
        <f>IF(ISERROR(L303/H303), "", L303/H303)</f>
        <v>-5.4262138966791822</v>
      </c>
    </row>
    <row r="304" spans="1:14" ht="25.5" x14ac:dyDescent="0.2">
      <c r="A304" s="103" t="str">
        <f t="shared" si="42"/>
        <v>Unmetered Scattered Load</v>
      </c>
      <c r="B304" s="103" t="s">
        <v>55</v>
      </c>
      <c r="C304" s="24">
        <f>B20</f>
        <v>5</v>
      </c>
      <c r="D304" s="46" t="s">
        <v>56</v>
      </c>
      <c r="E304" s="47"/>
      <c r="F304" s="48"/>
      <c r="G304" s="49"/>
      <c r="H304" s="50">
        <f>SUM(H298:H303)</f>
        <v>29.795000000000002</v>
      </c>
      <c r="I304" s="51"/>
      <c r="J304" s="52"/>
      <c r="K304" s="50">
        <f>SUM(K298:K303)</f>
        <v>23.990742622546055</v>
      </c>
      <c r="L304" s="41">
        <f t="shared" si="43"/>
        <v>-5.804257377453947</v>
      </c>
      <c r="M304" s="42">
        <f>IF((H304)=0,"",(L304/H304))</f>
        <v>-0.19480642313992103</v>
      </c>
    </row>
    <row r="305" spans="1:14" x14ac:dyDescent="0.2">
      <c r="A305" s="103" t="str">
        <f t="shared" si="42"/>
        <v>Unmetered Scattered Load</v>
      </c>
      <c r="D305" s="123" t="s">
        <v>57</v>
      </c>
      <c r="E305" s="25"/>
      <c r="F305" s="34">
        <f>IF((E290*12&gt;=150000), 0, IF(E289="RPP",(F321*OffPeakPer+F322*MidPeakPer+F323*OnPeakPer),IF(E289="Non-RPP (Retailer)",F324,F325)))</f>
        <v>0.12752000000000002</v>
      </c>
      <c r="G305" s="43">
        <f>IF(F305=0, 0, $E290*E292-E290)</f>
        <v>20.430000000000064</v>
      </c>
      <c r="H305" s="28">
        <f t="shared" ref="H305:H312" si="44">G305*F305</f>
        <v>2.6052336000000085</v>
      </c>
      <c r="I305" s="35">
        <f>IF((E290*12&gt;=150000), 0, IF(E289="RPP",(I321*OffPeakPer+I322*MidPeakPer+I323*OnPeakPer),IF(E289="Non-RPP (Retailer)",I324,I325)))</f>
        <v>0.12752000000000002</v>
      </c>
      <c r="J305" s="44">
        <f>IF(I305=0, 0, E290*E293-E290)</f>
        <v>18.675000000000068</v>
      </c>
      <c r="K305" s="31">
        <f t="shared" ref="K305:K312" si="45">J305*I305</f>
        <v>2.3814360000000092</v>
      </c>
      <c r="L305" s="119">
        <f t="shared" si="43"/>
        <v>-0.22379759999999926</v>
      </c>
      <c r="M305" s="120">
        <f t="shared" ref="M305:M312" si="46">IF(ISERROR(L305/H305), "", L305/H305)</f>
        <v>-8.5903083700439961E-2</v>
      </c>
    </row>
    <row r="306" spans="1:14" ht="25.5" x14ac:dyDescent="0.2">
      <c r="A306" s="103" t="str">
        <f t="shared" si="42"/>
        <v>Unmetered Scattered Load</v>
      </c>
      <c r="D306" s="123" t="s">
        <v>58</v>
      </c>
      <c r="E306" s="25"/>
      <c r="F306" s="36">
        <v>0</v>
      </c>
      <c r="G306" s="55">
        <f>IF($E291&gt;0, $E291, $E290)</f>
        <v>450</v>
      </c>
      <c r="H306" s="116">
        <f t="shared" si="44"/>
        <v>0</v>
      </c>
      <c r="I306" s="35">
        <v>-4.1999999999999997E-3</v>
      </c>
      <c r="J306" s="56">
        <f>IF($E291&gt;0, $E291, $E290)</f>
        <v>450</v>
      </c>
      <c r="K306" s="118">
        <f t="shared" si="45"/>
        <v>-1.89</v>
      </c>
      <c r="L306" s="119">
        <f t="shared" si="43"/>
        <v>-1.89</v>
      </c>
      <c r="M306" s="120" t="str">
        <f t="shared" si="46"/>
        <v/>
      </c>
    </row>
    <row r="307" spans="1:14" x14ac:dyDescent="0.2">
      <c r="A307" s="103" t="str">
        <f t="shared" si="42"/>
        <v>Unmetered Scattered Load</v>
      </c>
      <c r="D307" s="123" t="s">
        <v>59</v>
      </c>
      <c r="E307" s="25"/>
      <c r="F307" s="36">
        <v>0</v>
      </c>
      <c r="G307" s="55">
        <f>IF($E291&gt;0, $E291, $E290)</f>
        <v>450</v>
      </c>
      <c r="H307" s="116">
        <f t="shared" si="44"/>
        <v>0</v>
      </c>
      <c r="I307" s="35">
        <v>1.1999999999999999E-3</v>
      </c>
      <c r="J307" s="56">
        <f>IF($E291&gt;0, $E291, $E290)</f>
        <v>450</v>
      </c>
      <c r="K307" s="118">
        <f t="shared" si="45"/>
        <v>0.53999999999999992</v>
      </c>
      <c r="L307" s="119">
        <f t="shared" si="43"/>
        <v>0.53999999999999992</v>
      </c>
      <c r="M307" s="120" t="str">
        <f t="shared" si="46"/>
        <v/>
      </c>
    </row>
    <row r="308" spans="1:14" x14ac:dyDescent="0.2">
      <c r="A308" s="103" t="str">
        <f t="shared" si="42"/>
        <v>Unmetered Scattered Load</v>
      </c>
      <c r="D308" s="123" t="s">
        <v>60</v>
      </c>
      <c r="E308" s="25"/>
      <c r="F308" s="36">
        <v>0</v>
      </c>
      <c r="G308" s="55">
        <f>E290</f>
        <v>450</v>
      </c>
      <c r="H308" s="116">
        <f t="shared" si="44"/>
        <v>0</v>
      </c>
      <c r="I308" s="35">
        <v>0</v>
      </c>
      <c r="J308" s="56">
        <f>E290</f>
        <v>450</v>
      </c>
      <c r="K308" s="118">
        <f t="shared" si="45"/>
        <v>0</v>
      </c>
      <c r="L308" s="119">
        <f t="shared" si="43"/>
        <v>0</v>
      </c>
      <c r="M308" s="120" t="str">
        <f t="shared" si="46"/>
        <v/>
      </c>
    </row>
    <row r="309" spans="1:14" x14ac:dyDescent="0.2">
      <c r="A309" s="103" t="str">
        <f t="shared" si="42"/>
        <v>Unmetered Scattered Load</v>
      </c>
      <c r="D309" s="114" t="s">
        <v>61</v>
      </c>
      <c r="E309" s="25"/>
      <c r="F309" s="36">
        <v>1.1000000000000001E-3</v>
      </c>
      <c r="G309" s="55">
        <f>IF($E291&gt;0, $E291, $E290)</f>
        <v>450</v>
      </c>
      <c r="H309" s="116">
        <f t="shared" si="44"/>
        <v>0.49500000000000005</v>
      </c>
      <c r="I309" s="35">
        <v>1.3815184479420651E-3</v>
      </c>
      <c r="J309" s="56">
        <f>IF($E291&gt;0, $E291, $E290)</f>
        <v>450</v>
      </c>
      <c r="K309" s="118">
        <f t="shared" si="45"/>
        <v>0.62168330157392937</v>
      </c>
      <c r="L309" s="119">
        <f t="shared" si="43"/>
        <v>0.12668330157392932</v>
      </c>
      <c r="M309" s="120">
        <f t="shared" si="46"/>
        <v>0.25592586176551374</v>
      </c>
    </row>
    <row r="310" spans="1:14" ht="25.5" x14ac:dyDescent="0.2">
      <c r="A310" s="103" t="str">
        <f t="shared" si="42"/>
        <v>Unmetered Scattered Load</v>
      </c>
      <c r="D310" s="123" t="s">
        <v>62</v>
      </c>
      <c r="E310" s="25"/>
      <c r="F310" s="36">
        <v>0</v>
      </c>
      <c r="G310" s="115">
        <v>1</v>
      </c>
      <c r="H310" s="116">
        <f t="shared" si="44"/>
        <v>0</v>
      </c>
      <c r="I310" s="45">
        <v>0</v>
      </c>
      <c r="J310" s="121">
        <v>1</v>
      </c>
      <c r="K310" s="118">
        <f t="shared" si="45"/>
        <v>0</v>
      </c>
      <c r="L310" s="119">
        <f t="shared" si="43"/>
        <v>0</v>
      </c>
      <c r="M310" s="120" t="str">
        <f t="shared" si="46"/>
        <v/>
      </c>
    </row>
    <row r="311" spans="1:14" x14ac:dyDescent="0.2">
      <c r="A311" s="103" t="str">
        <f t="shared" si="42"/>
        <v>Unmetered Scattered Load</v>
      </c>
      <c r="D311" s="114" t="s">
        <v>63</v>
      </c>
      <c r="E311" s="25"/>
      <c r="F311" s="36">
        <v>0</v>
      </c>
      <c r="G311" s="115">
        <v>1</v>
      </c>
      <c r="H311" s="116">
        <f t="shared" si="44"/>
        <v>0</v>
      </c>
      <c r="I311" s="29">
        <v>0</v>
      </c>
      <c r="J311" s="121">
        <v>1</v>
      </c>
      <c r="K311" s="118">
        <f t="shared" si="45"/>
        <v>0</v>
      </c>
      <c r="L311" s="119">
        <f t="shared" si="43"/>
        <v>0</v>
      </c>
      <c r="M311" s="120" t="str">
        <f t="shared" si="46"/>
        <v/>
      </c>
    </row>
    <row r="312" spans="1:14" x14ac:dyDescent="0.2">
      <c r="A312" s="103" t="str">
        <f t="shared" si="42"/>
        <v>Unmetered Scattered Load</v>
      </c>
      <c r="D312" s="114" t="s">
        <v>64</v>
      </c>
      <c r="E312" s="25"/>
      <c r="F312" s="36">
        <v>-6.9999999999999999E-4</v>
      </c>
      <c r="G312" s="55">
        <f>IF($E291&gt;0, $E291, $E290)</f>
        <v>450</v>
      </c>
      <c r="H312" s="116">
        <f t="shared" si="44"/>
        <v>-0.315</v>
      </c>
      <c r="I312" s="35">
        <v>-7.9262703660719662E-4</v>
      </c>
      <c r="J312" s="56">
        <f>IF($E291&gt;0, $E291, $E290)</f>
        <v>450</v>
      </c>
      <c r="K312" s="118">
        <f t="shared" si="45"/>
        <v>-0.35668216647323847</v>
      </c>
      <c r="L312" s="119">
        <f t="shared" si="43"/>
        <v>-4.1682166473238469E-2</v>
      </c>
      <c r="M312" s="120">
        <f t="shared" si="46"/>
        <v>0.13232433801028085</v>
      </c>
    </row>
    <row r="313" spans="1:14" ht="25.5" x14ac:dyDescent="0.2">
      <c r="A313" s="103" t="str">
        <f t="shared" si="42"/>
        <v>Unmetered Scattered Load</v>
      </c>
      <c r="B313" s="103" t="s">
        <v>65</v>
      </c>
      <c r="C313" s="24">
        <f>B20</f>
        <v>5</v>
      </c>
      <c r="D313" s="46" t="s">
        <v>66</v>
      </c>
      <c r="E313" s="47"/>
      <c r="F313" s="48"/>
      <c r="G313" s="49"/>
      <c r="H313" s="50">
        <f>SUM(H304:H312)</f>
        <v>32.580233600000007</v>
      </c>
      <c r="I313" s="51"/>
      <c r="J313" s="52"/>
      <c r="K313" s="50">
        <f>SUM(K304:K312)</f>
        <v>25.287179757646751</v>
      </c>
      <c r="L313" s="41">
        <f t="shared" si="43"/>
        <v>-7.293053842353256</v>
      </c>
      <c r="M313" s="42">
        <f>IF((H313)=0,"",(L313/H313))</f>
        <v>-0.22384903472126286</v>
      </c>
    </row>
    <row r="314" spans="1:14" x14ac:dyDescent="0.2">
      <c r="A314" s="103" t="str">
        <f t="shared" si="42"/>
        <v>Unmetered Scattered Load</v>
      </c>
      <c r="D314" s="126" t="s">
        <v>67</v>
      </c>
      <c r="E314" s="25"/>
      <c r="F314" s="36">
        <v>1.1900000000000001E-2</v>
      </c>
      <c r="G314" s="43">
        <f>IF($E291&gt;0, $E291, $E290*$E292)</f>
        <v>470.43000000000006</v>
      </c>
      <c r="H314" s="116">
        <f>G314*F314</f>
        <v>5.5981170000000011</v>
      </c>
      <c r="I314" s="35">
        <v>1.1299999999999999E-2</v>
      </c>
      <c r="J314" s="44">
        <f>IF($E291&gt;0, $E291, $E290*$E293)</f>
        <v>468.67500000000007</v>
      </c>
      <c r="K314" s="118">
        <f>J314*I314</f>
        <v>5.2960275000000001</v>
      </c>
      <c r="L314" s="119">
        <f t="shared" si="43"/>
        <v>-0.30208950000000101</v>
      </c>
      <c r="M314" s="120">
        <f>IF(ISERROR(L314/H314), "", L314/H314)</f>
        <v>-5.3962698528809055E-2</v>
      </c>
      <c r="N314" s="127"/>
    </row>
    <row r="315" spans="1:14" ht="25.5" x14ac:dyDescent="0.2">
      <c r="A315" s="103" t="str">
        <f t="shared" si="42"/>
        <v>Unmetered Scattered Load</v>
      </c>
      <c r="D315" s="128" t="s">
        <v>68</v>
      </c>
      <c r="E315" s="25"/>
      <c r="F315" s="36">
        <v>9.1000000000000004E-3</v>
      </c>
      <c r="G315" s="43">
        <f>IF($E291&gt;0, $E291, $E290*$E292)</f>
        <v>470.43000000000006</v>
      </c>
      <c r="H315" s="116">
        <f>G315*F315</f>
        <v>4.2809130000000009</v>
      </c>
      <c r="I315" s="35">
        <v>8.3999999999999995E-3</v>
      </c>
      <c r="J315" s="44">
        <f>IF($E291&gt;0, $E291, $E290*$E293)</f>
        <v>468.67500000000007</v>
      </c>
      <c r="K315" s="118">
        <f>J315*I315</f>
        <v>3.9368700000000003</v>
      </c>
      <c r="L315" s="119">
        <f t="shared" si="43"/>
        <v>-0.34404300000000054</v>
      </c>
      <c r="M315" s="120">
        <f>IF(ISERROR(L315/H315), "", L315/H315)</f>
        <v>-8.0366734853055996E-2</v>
      </c>
      <c r="N315" s="127"/>
    </row>
    <row r="316" spans="1:14" ht="25.5" x14ac:dyDescent="0.2">
      <c r="A316" s="103" t="str">
        <f t="shared" si="42"/>
        <v>Unmetered Scattered Load</v>
      </c>
      <c r="B316" s="103" t="s">
        <v>69</v>
      </c>
      <c r="C316" s="24">
        <f>B20</f>
        <v>5</v>
      </c>
      <c r="D316" s="46" t="s">
        <v>70</v>
      </c>
      <c r="E316" s="47"/>
      <c r="F316" s="48"/>
      <c r="G316" s="49"/>
      <c r="H316" s="50">
        <f>SUM(H313:H315)</f>
        <v>42.459263600000007</v>
      </c>
      <c r="I316" s="51"/>
      <c r="J316" s="52"/>
      <c r="K316" s="50">
        <f>SUM(K313:K315)</f>
        <v>34.520077257646754</v>
      </c>
      <c r="L316" s="41">
        <f t="shared" si="43"/>
        <v>-7.9391863423532527</v>
      </c>
      <c r="M316" s="42">
        <f>IF((H316)=0,"",(L316/H316))</f>
        <v>-0.18698360897510363</v>
      </c>
    </row>
    <row r="317" spans="1:14" ht="25.5" x14ac:dyDescent="0.2">
      <c r="A317" s="103" t="str">
        <f t="shared" si="42"/>
        <v>Unmetered Scattered Load</v>
      </c>
      <c r="D317" s="129" t="s">
        <v>71</v>
      </c>
      <c r="E317" s="25"/>
      <c r="F317" s="36">
        <v>4.7000000000000002E-3</v>
      </c>
      <c r="G317" s="43">
        <f>E290*E292</f>
        <v>470.43000000000006</v>
      </c>
      <c r="H317" s="53">
        <f>G317*F317</f>
        <v>2.2110210000000006</v>
      </c>
      <c r="I317" s="35">
        <v>4.7000000000000002E-3</v>
      </c>
      <c r="J317" s="44">
        <f>E290*E293</f>
        <v>468.67500000000007</v>
      </c>
      <c r="K317" s="31">
        <f>J317*I317</f>
        <v>2.2027725000000005</v>
      </c>
      <c r="L317" s="119">
        <f t="shared" si="43"/>
        <v>-8.248500000000103E-3</v>
      </c>
      <c r="M317" s="120">
        <f>IF(ISERROR(L317/H317), "", L317/H317)</f>
        <v>-3.7306294241439141E-3</v>
      </c>
    </row>
    <row r="318" spans="1:14" ht="25.5" x14ac:dyDescent="0.2">
      <c r="A318" s="103" t="str">
        <f t="shared" si="42"/>
        <v>Unmetered Scattered Load</v>
      </c>
      <c r="D318" s="129" t="s">
        <v>72</v>
      </c>
      <c r="E318" s="25"/>
      <c r="F318" s="36">
        <v>5.9999999999999995E-4</v>
      </c>
      <c r="G318" s="43">
        <f>E290*E292</f>
        <v>470.43000000000006</v>
      </c>
      <c r="H318" s="53">
        <f>G318*F318</f>
        <v>0.28225800000000001</v>
      </c>
      <c r="I318" s="35">
        <v>5.9999999999999995E-4</v>
      </c>
      <c r="J318" s="44">
        <f>E290*E293</f>
        <v>468.67500000000007</v>
      </c>
      <c r="K318" s="31">
        <f>J318*I318</f>
        <v>0.28120500000000004</v>
      </c>
      <c r="L318" s="119">
        <f t="shared" si="43"/>
        <v>-1.0529999999999706E-3</v>
      </c>
      <c r="M318" s="120">
        <f>IF(ISERROR(L318/H318), "", L318/H318)</f>
        <v>-3.730629424143764E-3</v>
      </c>
    </row>
    <row r="319" spans="1:14" x14ac:dyDescent="0.2">
      <c r="A319" s="103" t="str">
        <f t="shared" si="42"/>
        <v>Unmetered Scattered Load</v>
      </c>
      <c r="D319" s="25" t="s">
        <v>73</v>
      </c>
      <c r="E319" s="25"/>
      <c r="F319" s="54">
        <v>0.25</v>
      </c>
      <c r="G319" s="115">
        <v>1</v>
      </c>
      <c r="H319" s="130">
        <f>G319*F319</f>
        <v>0.25</v>
      </c>
      <c r="I319" s="45">
        <v>0.25</v>
      </c>
      <c r="J319" s="117">
        <v>1</v>
      </c>
      <c r="K319" s="118">
        <f>J319*I319</f>
        <v>0.25</v>
      </c>
      <c r="L319" s="119">
        <f t="shared" si="43"/>
        <v>0</v>
      </c>
      <c r="M319" s="120">
        <f>IF(ISERROR(L319/H319), "", L319/H319)</f>
        <v>0</v>
      </c>
    </row>
    <row r="320" spans="1:14" ht="26.45" hidden="1" customHeight="1" x14ac:dyDescent="0.2">
      <c r="A320" s="103" t="str">
        <f t="shared" si="42"/>
        <v>Unmetered Scattered Load</v>
      </c>
      <c r="D320" s="129" t="s">
        <v>74</v>
      </c>
      <c r="E320" s="25"/>
      <c r="F320" s="34"/>
      <c r="G320" s="55"/>
      <c r="H320" s="130"/>
      <c r="I320" s="35"/>
      <c r="J320" s="56"/>
      <c r="K320" s="118"/>
      <c r="L320" s="119"/>
      <c r="M320" s="120"/>
    </row>
    <row r="321" spans="1:13" x14ac:dyDescent="0.2">
      <c r="A321" s="103" t="str">
        <f t="shared" si="42"/>
        <v>Unmetered Scattered Load</v>
      </c>
      <c r="B321" s="103" t="s">
        <v>12</v>
      </c>
      <c r="D321" s="25" t="s">
        <v>75</v>
      </c>
      <c r="E321" s="25"/>
      <c r="F321" s="34">
        <v>9.8000000000000004E-2</v>
      </c>
      <c r="G321" s="55">
        <f>IF(AND(E290*12&gt;=150000),OffPeakPer*E290*E292,OffPeakPer*E290)</f>
        <v>288</v>
      </c>
      <c r="H321" s="130">
        <f>G321*F321</f>
        <v>28.224</v>
      </c>
      <c r="I321" s="35">
        <v>9.8000000000000004E-2</v>
      </c>
      <c r="J321" s="56">
        <f>IF(AND(E290*12&gt;=150000),OffPeakPer*E290*E293,OffPeakPer*E290)</f>
        <v>288</v>
      </c>
      <c r="K321" s="118">
        <f>J321*I321</f>
        <v>28.224</v>
      </c>
      <c r="L321" s="119">
        <f>K321-H321</f>
        <v>0</v>
      </c>
      <c r="M321" s="120">
        <f>IF(ISERROR(L321/H321), "", L321/H321)</f>
        <v>0</v>
      </c>
    </row>
    <row r="322" spans="1:13" x14ac:dyDescent="0.2">
      <c r="A322" s="103" t="str">
        <f t="shared" si="42"/>
        <v>Unmetered Scattered Load</v>
      </c>
      <c r="B322" s="103" t="s">
        <v>12</v>
      </c>
      <c r="D322" s="25" t="s">
        <v>76</v>
      </c>
      <c r="E322" s="25"/>
      <c r="F322" s="34">
        <v>0.157</v>
      </c>
      <c r="G322" s="55">
        <f>IF(AND(E290*12&gt;=150000),MidPeakPer*E290*E292,MidPeakPer*E290)</f>
        <v>81</v>
      </c>
      <c r="H322" s="130">
        <f>G322*F322</f>
        <v>12.717000000000001</v>
      </c>
      <c r="I322" s="35">
        <v>0.157</v>
      </c>
      <c r="J322" s="56">
        <f>IF(AND(E290*12&gt;=150000),MidPeakPer*E290*E293,MidPeakPer*E290)</f>
        <v>81</v>
      </c>
      <c r="K322" s="118">
        <f>J322*I322</f>
        <v>12.717000000000001</v>
      </c>
      <c r="L322" s="119">
        <f>K322-H322</f>
        <v>0</v>
      </c>
      <c r="M322" s="120">
        <f>IF(ISERROR(L322/H322), "", L322/H322)</f>
        <v>0</v>
      </c>
    </row>
    <row r="323" spans="1:13" ht="13.5" thickBot="1" x14ac:dyDescent="0.25">
      <c r="A323" s="103" t="str">
        <f t="shared" si="42"/>
        <v>Unmetered Scattered Load</v>
      </c>
      <c r="B323" s="103" t="s">
        <v>12</v>
      </c>
      <c r="D323" s="103" t="s">
        <v>77</v>
      </c>
      <c r="E323" s="25"/>
      <c r="F323" s="34">
        <v>0.20300000000000001</v>
      </c>
      <c r="G323" s="55">
        <f>IF(AND(E290*12&gt;=150000),OnPeakPer*E290*E292,OnPeakPer*E290)</f>
        <v>81</v>
      </c>
      <c r="H323" s="130">
        <f>G323*F323</f>
        <v>16.443000000000001</v>
      </c>
      <c r="I323" s="35">
        <v>0.20300000000000001</v>
      </c>
      <c r="J323" s="56">
        <f>IF(AND(E290*12&gt;=150000),OnPeakPer*E290*E293,OnPeakPer*E290)</f>
        <v>81</v>
      </c>
      <c r="K323" s="118">
        <f>J323*I323</f>
        <v>16.443000000000001</v>
      </c>
      <c r="L323" s="119">
        <f>K323-H323</f>
        <v>0</v>
      </c>
      <c r="M323" s="120">
        <f>IF(ISERROR(L323/H323), "", L323/H323)</f>
        <v>0</v>
      </c>
    </row>
    <row r="324" spans="1:13" ht="13.9" hidden="1" customHeight="1" thickBot="1" x14ac:dyDescent="0.25">
      <c r="A324" s="103" t="str">
        <f t="shared" si="42"/>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9" hidden="1" customHeight="1" thickBot="1" x14ac:dyDescent="0.25">
      <c r="A325" s="103" t="str">
        <f t="shared" si="42"/>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5" thickBot="1" x14ac:dyDescent="0.25">
      <c r="A326" s="103" t="str">
        <f t="shared" si="42"/>
        <v>Unmetered Scattered Load</v>
      </c>
      <c r="D326" s="58"/>
      <c r="E326" s="59"/>
      <c r="F326" s="60"/>
      <c r="G326" s="61"/>
      <c r="H326" s="62"/>
      <c r="I326" s="60"/>
      <c r="J326" s="63"/>
      <c r="K326" s="62"/>
      <c r="L326" s="64"/>
      <c r="M326" s="65"/>
    </row>
    <row r="327" spans="1:13" x14ac:dyDescent="0.2">
      <c r="A327" s="103" t="str">
        <f t="shared" si="42"/>
        <v>Unmetered Scattered Load</v>
      </c>
      <c r="B327" s="103" t="s">
        <v>12</v>
      </c>
      <c r="D327" s="135" t="s">
        <v>81</v>
      </c>
      <c r="E327" s="25"/>
      <c r="F327" s="136"/>
      <c r="G327" s="137"/>
      <c r="H327" s="138">
        <f>SUM(H317:H323,H316)</f>
        <v>102.5865426</v>
      </c>
      <c r="I327" s="139"/>
      <c r="J327" s="139"/>
      <c r="K327" s="138">
        <f>SUM(K317:K323,K316)</f>
        <v>94.638054757646756</v>
      </c>
      <c r="L327" s="140">
        <f>K327-H327</f>
        <v>-7.948487842353245</v>
      </c>
      <c r="M327" s="141">
        <f>IF((H327)=0,"",(L327/H327))</f>
        <v>-7.7480804410628851E-2</v>
      </c>
    </row>
    <row r="328" spans="1:13" x14ac:dyDescent="0.2">
      <c r="A328" s="103" t="str">
        <f t="shared" si="42"/>
        <v>Unmetered Scattered Load</v>
      </c>
      <c r="B328" s="103" t="s">
        <v>12</v>
      </c>
      <c r="D328" s="142" t="s">
        <v>82</v>
      </c>
      <c r="E328" s="25"/>
      <c r="F328" s="136">
        <v>0.13</v>
      </c>
      <c r="G328" s="143"/>
      <c r="H328" s="144">
        <f>H327*F328</f>
        <v>13.336250538</v>
      </c>
      <c r="I328" s="145">
        <v>0.13</v>
      </c>
      <c r="J328" s="115"/>
      <c r="K328" s="144">
        <f>K327*I328</f>
        <v>12.302947118494078</v>
      </c>
      <c r="L328" s="119">
        <f>K328-H328</f>
        <v>-1.0333034195059216</v>
      </c>
      <c r="M328" s="146">
        <f>IF((H328)=0,"",(L328/H328))</f>
        <v>-7.7480804410628837E-2</v>
      </c>
    </row>
    <row r="329" spans="1:13" ht="15" x14ac:dyDescent="0.25">
      <c r="A329" s="103" t="str">
        <f t="shared" si="42"/>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-24.107837511</v>
      </c>
      <c r="I329" s="148">
        <v>0.23499999999999999</v>
      </c>
      <c r="J329" s="115"/>
      <c r="K329" s="144">
        <f>IF(OR(ISNUMBER(SEARCH("[DGEN]", E288))=TRUE, ISNUMBER(SEARCH("STREET LIGHT", E288))=TRUE), 0, IF(AND(E290=0, E291=0),0, IF(AND(E291=0, E290*12&gt;250000), 0, IF(AND(E290=0, E291&gt;=50), 0, IF(E290*12&lt;=250000, I329*K327*-1, IF(E291&lt;50, I329*K327*-1, 0))))))</f>
        <v>-22.239942868046988</v>
      </c>
      <c r="L329" s="119">
        <f>K329-H329</f>
        <v>1.8678946429530114</v>
      </c>
      <c r="M329" s="146"/>
    </row>
    <row r="330" spans="1:13" ht="13.5" thickBot="1" x14ac:dyDescent="0.25">
      <c r="A330" s="103" t="str">
        <f t="shared" si="42"/>
        <v>Unmetered Scattered Load</v>
      </c>
      <c r="B330" s="103" t="s">
        <v>84</v>
      </c>
      <c r="C330" s="24">
        <f>B20</f>
        <v>5</v>
      </c>
      <c r="D330" s="226" t="s">
        <v>85</v>
      </c>
      <c r="E330" s="226"/>
      <c r="F330" s="77"/>
      <c r="G330" s="78"/>
      <c r="H330" s="79">
        <f>H327+H328+H329</f>
        <v>91.814955627000003</v>
      </c>
      <c r="I330" s="80"/>
      <c r="J330" s="80"/>
      <c r="K330" s="81">
        <f>K327+K328+K329</f>
        <v>84.701059008093836</v>
      </c>
      <c r="L330" s="82">
        <f>K330-H330</f>
        <v>-7.1138966189061676</v>
      </c>
      <c r="M330" s="83">
        <f>IF((H330)=0,"",(L330/H330))</f>
        <v>-7.7480804410629003E-2</v>
      </c>
    </row>
    <row r="331" spans="1:13" ht="13.5" thickBot="1" x14ac:dyDescent="0.25">
      <c r="A331" s="103" t="str">
        <f t="shared" si="42"/>
        <v>Unmetered Scattered Load</v>
      </c>
      <c r="B331" s="103" t="s">
        <v>12</v>
      </c>
      <c r="D331" s="58"/>
      <c r="E331" s="59"/>
      <c r="F331" s="60"/>
      <c r="G331" s="61"/>
      <c r="H331" s="62"/>
      <c r="I331" s="60"/>
      <c r="J331" s="63"/>
      <c r="K331" s="62"/>
      <c r="L331" s="64"/>
      <c r="M331" s="65"/>
    </row>
    <row r="332" spans="1:13" hidden="1" x14ac:dyDescent="0.2">
      <c r="A332" s="103" t="str">
        <f t="shared" si="42"/>
        <v>Unmetered Scattered Load</v>
      </c>
      <c r="B332" s="103" t="s">
        <v>78</v>
      </c>
      <c r="D332" s="135" t="s">
        <v>86</v>
      </c>
      <c r="E332" s="25"/>
      <c r="F332" s="136"/>
      <c r="G332" s="137"/>
      <c r="H332" s="138">
        <f>SUM(H324,H317:H320,H316)</f>
        <v>96.088542600000011</v>
      </c>
      <c r="I332" s="139"/>
      <c r="J332" s="139"/>
      <c r="K332" s="138">
        <f>SUM(K324,K317:K320,K316)</f>
        <v>88.140054757646766</v>
      </c>
      <c r="L332" s="140">
        <f>K332-H332</f>
        <v>-7.948487842353245</v>
      </c>
      <c r="M332" s="141">
        <f>IF((H332)=0,"",(L332/H332))</f>
        <v>-8.2720453732360436E-2</v>
      </c>
    </row>
    <row r="333" spans="1:13" hidden="1" x14ac:dyDescent="0.2">
      <c r="A333" s="103" t="str">
        <f t="shared" si="42"/>
        <v>Unmetered Scattered Load</v>
      </c>
      <c r="B333" s="103" t="s">
        <v>78</v>
      </c>
      <c r="D333" s="142" t="s">
        <v>82</v>
      </c>
      <c r="E333" s="25"/>
      <c r="F333" s="136">
        <v>0.13</v>
      </c>
      <c r="G333" s="137"/>
      <c r="H333" s="144">
        <f>H332*F333</f>
        <v>12.491510538000002</v>
      </c>
      <c r="I333" s="136">
        <v>0.13</v>
      </c>
      <c r="J333" s="145"/>
      <c r="K333" s="144">
        <f>K332*I333</f>
        <v>11.45820711849408</v>
      </c>
      <c r="L333" s="119">
        <f>K333-H333</f>
        <v>-1.0333034195059216</v>
      </c>
      <c r="M333" s="146">
        <f>IF((H333)=0,"",(L333/H333))</f>
        <v>-8.2720453732360408E-2</v>
      </c>
    </row>
    <row r="334" spans="1:13" ht="15" hidden="1" x14ac:dyDescent="0.25">
      <c r="A334" s="103" t="str">
        <f t="shared" si="42"/>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-22.580807511</v>
      </c>
      <c r="I334" s="148">
        <v>0.23499999999999999</v>
      </c>
      <c r="J334" s="145"/>
      <c r="K334" s="144">
        <f>IF(OR(ISNUMBER(SEARCH("[DGEN]", E288))=TRUE, ISNUMBER(SEARCH("STREET LIGHT", E288))=TRUE), 0, IF(AND(E290=0, E291=0),0, IF(AND(E291=0, E290*12&gt;250000), 0, IF(AND(E290=0, E291&gt;=50), 0, IF(E290*12&lt;=250000, I334*K332*-1, IF(E291&lt;50, I334*K332*-1, 0))))))</f>
        <v>-20.712912868046988</v>
      </c>
      <c r="L334" s="119"/>
      <c r="M334" s="146"/>
    </row>
    <row r="335" spans="1:13" hidden="1" x14ac:dyDescent="0.2">
      <c r="A335" s="103" t="str">
        <f t="shared" si="42"/>
        <v>Unmetered Scattered Load</v>
      </c>
      <c r="B335" s="103" t="s">
        <v>87</v>
      </c>
      <c r="D335" s="234" t="s">
        <v>86</v>
      </c>
      <c r="E335" s="234"/>
      <c r="F335" s="149"/>
      <c r="G335" s="143"/>
      <c r="H335" s="138">
        <f>SUM(H332,H333)</f>
        <v>108.58005313800001</v>
      </c>
      <c r="I335" s="150"/>
      <c r="J335" s="150"/>
      <c r="K335" s="138">
        <f>SUM(K332,K333)</f>
        <v>99.598261876140839</v>
      </c>
      <c r="L335" s="140">
        <f>K335-H335</f>
        <v>-8.981791261859172</v>
      </c>
      <c r="M335" s="141">
        <f>IF((H335)=0,"",(L335/H335))</f>
        <v>-8.2720453732360477E-2</v>
      </c>
    </row>
    <row r="336" spans="1:13" ht="13.5" hidden="1" thickBot="1" x14ac:dyDescent="0.25">
      <c r="A336" s="103" t="str">
        <f t="shared" si="42"/>
        <v>Unmetered Scattered Load</v>
      </c>
      <c r="B336" s="103" t="s">
        <v>78</v>
      </c>
      <c r="D336" s="131"/>
      <c r="E336" s="132"/>
      <c r="F336" s="151"/>
      <c r="G336" s="152"/>
      <c r="H336" s="153"/>
      <c r="I336" s="151"/>
      <c r="J336" s="133"/>
      <c r="K336" s="153"/>
      <c r="L336" s="154"/>
      <c r="M336" s="134"/>
    </row>
    <row r="337" spans="1:14" hidden="1" x14ac:dyDescent="0.2">
      <c r="A337" s="103" t="str">
        <f t="shared" si="42"/>
        <v>Unmetered Scattered Load</v>
      </c>
      <c r="B337" s="103" t="s">
        <v>17</v>
      </c>
      <c r="D337" s="135" t="s">
        <v>88</v>
      </c>
      <c r="E337" s="25"/>
      <c r="F337" s="136"/>
      <c r="G337" s="137"/>
      <c r="H337" s="138">
        <f>SUM(H325,H317:H320,H316)</f>
        <v>96.088542600000011</v>
      </c>
      <c r="I337" s="139"/>
      <c r="J337" s="139"/>
      <c r="K337" s="138">
        <f>SUM(K325,K317:K320,K316)</f>
        <v>88.140054757646766</v>
      </c>
      <c r="L337" s="140">
        <f>K337-H337</f>
        <v>-7.948487842353245</v>
      </c>
      <c r="M337" s="141">
        <f>IF((H337)=0,"",(L337/H337))</f>
        <v>-8.2720453732360436E-2</v>
      </c>
    </row>
    <row r="338" spans="1:14" hidden="1" x14ac:dyDescent="0.2">
      <c r="A338" s="103" t="str">
        <f t="shared" si="42"/>
        <v>Unmetered Scattered Load</v>
      </c>
      <c r="B338" s="103" t="s">
        <v>17</v>
      </c>
      <c r="D338" s="142" t="s">
        <v>82</v>
      </c>
      <c r="E338" s="25"/>
      <c r="F338" s="136">
        <v>0.13</v>
      </c>
      <c r="G338" s="137"/>
      <c r="H338" s="144">
        <f>H337*F338</f>
        <v>12.491510538000002</v>
      </c>
      <c r="I338" s="136">
        <v>0.13</v>
      </c>
      <c r="J338" s="145"/>
      <c r="K338" s="144">
        <f>K337*I338</f>
        <v>11.45820711849408</v>
      </c>
      <c r="L338" s="119">
        <f>K338-H338</f>
        <v>-1.0333034195059216</v>
      </c>
      <c r="M338" s="146">
        <f>IF((H338)=0,"",(L338/H338))</f>
        <v>-8.2720453732360408E-2</v>
      </c>
    </row>
    <row r="339" spans="1:14" ht="15" hidden="1" x14ac:dyDescent="0.25">
      <c r="A339" s="103" t="str">
        <f t="shared" si="42"/>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-22.580807511</v>
      </c>
      <c r="I339" s="148">
        <v>0.23499999999999999</v>
      </c>
      <c r="J339" s="145"/>
      <c r="K339" s="144">
        <f>IF(OR(ISNUMBER(SEARCH("[DGEN]", E288))=TRUE, ISNUMBER(SEARCH("STREET LIGHT", E288))=TRUE), 0, IF(AND(E290=0, E291=0),0, IF(AND(E291=0, E290*12&gt;250000), 0, IF(AND(E290=0, E291&gt;=50), 0, IF(E290*12&lt;=250000, I339*K337*-1, IF(E291&lt;50, I339*K337*-1, 0))))))</f>
        <v>-20.712912868046988</v>
      </c>
      <c r="L339" s="119"/>
      <c r="M339" s="146"/>
    </row>
    <row r="340" spans="1:14" hidden="1" x14ac:dyDescent="0.2">
      <c r="A340" s="103" t="str">
        <f t="shared" si="42"/>
        <v>Unmetered Scattered Load</v>
      </c>
      <c r="B340" s="103" t="s">
        <v>89</v>
      </c>
      <c r="D340" s="234" t="s">
        <v>88</v>
      </c>
      <c r="E340" s="234"/>
      <c r="F340" s="149"/>
      <c r="G340" s="143"/>
      <c r="H340" s="138">
        <f>SUM(H337,H338)</f>
        <v>108.58005313800001</v>
      </c>
      <c r="I340" s="150"/>
      <c r="J340" s="150"/>
      <c r="K340" s="138">
        <f>SUM(K337,K338)</f>
        <v>99.598261876140839</v>
      </c>
      <c r="L340" s="140">
        <f>K340-H340</f>
        <v>-8.981791261859172</v>
      </c>
      <c r="M340" s="141">
        <f>IF((H340)=0,"",(L340/H340))</f>
        <v>-8.2720453732360477E-2</v>
      </c>
    </row>
    <row r="341" spans="1:14" ht="13.5" hidden="1" thickBot="1" x14ac:dyDescent="0.25">
      <c r="A341" s="103" t="str">
        <f t="shared" si="42"/>
        <v>Unmetered Scattered Load</v>
      </c>
      <c r="B341" s="103" t="s">
        <v>17</v>
      </c>
      <c r="D341" s="131"/>
      <c r="E341" s="132"/>
      <c r="F341" s="155"/>
      <c r="G341" s="152"/>
      <c r="H341" s="156"/>
      <c r="I341" s="155"/>
      <c r="J341" s="133"/>
      <c r="K341" s="156"/>
      <c r="L341" s="154"/>
      <c r="M341" s="157"/>
    </row>
    <row r="344" spans="1:14" x14ac:dyDescent="0.2">
      <c r="C344" s="103"/>
      <c r="D344" s="104" t="s">
        <v>34</v>
      </c>
      <c r="E344" s="235" t="str">
        <f>D21</f>
        <v>Sentinel</v>
      </c>
      <c r="F344" s="236"/>
      <c r="G344" s="236"/>
      <c r="H344" s="236"/>
      <c r="I344" s="236"/>
      <c r="J344" s="237"/>
      <c r="K344" s="103" t="str">
        <f>IF(N21="DEMAND - INTERVAL","RTSR - INTERVAL METERED","")</f>
        <v/>
      </c>
    </row>
    <row r="345" spans="1:14" x14ac:dyDescent="0.2">
      <c r="C345" s="103"/>
      <c r="D345" s="104" t="s">
        <v>35</v>
      </c>
      <c r="E345" s="238" t="str">
        <f>H21</f>
        <v>RPP</v>
      </c>
      <c r="F345" s="239"/>
      <c r="G345" s="240"/>
      <c r="H345" s="20"/>
      <c r="I345" s="20"/>
    </row>
    <row r="346" spans="1:14" ht="15.75" x14ac:dyDescent="0.2">
      <c r="C346" s="103"/>
      <c r="D346" s="104" t="s">
        <v>36</v>
      </c>
      <c r="E346" s="21">
        <f>K21</f>
        <v>60</v>
      </c>
      <c r="F346" s="105" t="s">
        <v>11</v>
      </c>
      <c r="J346" s="22"/>
      <c r="K346" s="22"/>
      <c r="L346" s="22"/>
      <c r="M346" s="22"/>
      <c r="N346" s="22"/>
    </row>
    <row r="347" spans="1:14" ht="15.75" x14ac:dyDescent="0.25">
      <c r="C347" s="103"/>
      <c r="D347" s="104" t="s">
        <v>37</v>
      </c>
      <c r="E347" s="21">
        <f>L21</f>
        <v>0.2</v>
      </c>
      <c r="F347" s="106" t="s">
        <v>16</v>
      </c>
      <c r="G347" s="107"/>
      <c r="H347" s="108"/>
      <c r="I347" s="108"/>
      <c r="J347" s="108"/>
    </row>
    <row r="348" spans="1:14" x14ac:dyDescent="0.2">
      <c r="C348" s="103"/>
      <c r="D348" s="104" t="s">
        <v>38</v>
      </c>
      <c r="E348" s="23">
        <f>I21</f>
        <v>1.0454000000000001</v>
      </c>
    </row>
    <row r="349" spans="1:14" x14ac:dyDescent="0.2">
      <c r="C349" s="103"/>
      <c r="D349" s="104" t="s">
        <v>39</v>
      </c>
      <c r="E349" s="23">
        <f>J21</f>
        <v>1.0415000000000001</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4" x14ac:dyDescent="0.2">
      <c r="C353" s="103"/>
      <c r="E353" s="221"/>
      <c r="F353" s="112" t="s">
        <v>48</v>
      </c>
      <c r="G353" s="112"/>
      <c r="H353" s="113" t="s">
        <v>48</v>
      </c>
      <c r="I353" s="112" t="s">
        <v>48</v>
      </c>
      <c r="J353" s="113"/>
      <c r="K353" s="113" t="s">
        <v>48</v>
      </c>
      <c r="L353" s="223"/>
      <c r="M353" s="225"/>
    </row>
    <row r="354" spans="1:14" x14ac:dyDescent="0.2">
      <c r="A354" s="103" t="str">
        <f>$E344</f>
        <v>Sentinel</v>
      </c>
      <c r="D354" s="114" t="s">
        <v>49</v>
      </c>
      <c r="E354" s="25"/>
      <c r="F354" s="36">
        <v>7.05</v>
      </c>
      <c r="G354" s="115">
        <v>1</v>
      </c>
      <c r="H354" s="116">
        <f>G354*F354</f>
        <v>7.05</v>
      </c>
      <c r="I354" s="29">
        <v>7.73</v>
      </c>
      <c r="J354" s="117">
        <v>1</v>
      </c>
      <c r="K354" s="118">
        <f>J354*I354</f>
        <v>7.73</v>
      </c>
      <c r="L354" s="119">
        <f>K354-H354</f>
        <v>0.6800000000000006</v>
      </c>
      <c r="M354" s="120">
        <f>IF(ISERROR(L354/H354), "", L354/H354)</f>
        <v>9.6453900709219942E-2</v>
      </c>
      <c r="N354" s="158"/>
    </row>
    <row r="355" spans="1:14" x14ac:dyDescent="0.2">
      <c r="A355" s="103" t="str">
        <f t="shared" ref="A355:A397" si="47">A354</f>
        <v>Sentinel</v>
      </c>
      <c r="D355" s="114" t="s">
        <v>50</v>
      </c>
      <c r="E355" s="25"/>
      <c r="F355" s="36">
        <v>11.99</v>
      </c>
      <c r="G355" s="115">
        <f>IF($E347&gt;0, $E347, $E346)</f>
        <v>0.2</v>
      </c>
      <c r="H355" s="116">
        <f>G355*F355</f>
        <v>2.3980000000000001</v>
      </c>
      <c r="I355" s="35">
        <v>22.8004</v>
      </c>
      <c r="J355" s="117">
        <f>IF($E347&gt;0, $E347, $E346)</f>
        <v>0.2</v>
      </c>
      <c r="K355" s="118">
        <f>J355*I355</f>
        <v>4.5600800000000001</v>
      </c>
      <c r="L355" s="119">
        <f>K355-H355</f>
        <v>2.16208</v>
      </c>
      <c r="M355" s="120">
        <f>IF(ISERROR(L355/H355), "", L355/H355)</f>
        <v>0.90161801501251038</v>
      </c>
      <c r="N355" s="158"/>
    </row>
    <row r="356" spans="1:14" ht="13.15" hidden="1" customHeight="1" x14ac:dyDescent="0.2">
      <c r="A356" s="103" t="str">
        <f t="shared" si="47"/>
        <v>Sentinel</v>
      </c>
      <c r="D356" s="114" t="s">
        <v>51</v>
      </c>
      <c r="E356" s="25"/>
      <c r="F356" s="34"/>
      <c r="G356" s="115">
        <f>IF($E347&gt;0, $E347, $E346)</f>
        <v>0.2</v>
      </c>
      <c r="H356" s="116">
        <v>0</v>
      </c>
      <c r="I356" s="35">
        <v>0</v>
      </c>
      <c r="J356" s="117">
        <f>IF($E347&gt;0, $E347, $E346)</f>
        <v>0.2</v>
      </c>
      <c r="K356" s="118">
        <v>0</v>
      </c>
      <c r="L356" s="119"/>
      <c r="M356" s="120"/>
    </row>
    <row r="357" spans="1:14" ht="13.15" hidden="1" customHeight="1" x14ac:dyDescent="0.2">
      <c r="A357" s="103" t="str">
        <f t="shared" si="47"/>
        <v>Sentinel</v>
      </c>
      <c r="D357" s="114" t="s">
        <v>52</v>
      </c>
      <c r="E357" s="25"/>
      <c r="F357" s="34"/>
      <c r="G357" s="115">
        <f>IF($E347&gt;0, $E347, $E346)</f>
        <v>0.2</v>
      </c>
      <c r="H357" s="116">
        <v>0</v>
      </c>
      <c r="I357" s="35">
        <v>0</v>
      </c>
      <c r="J357" s="121">
        <f>IF($E347&gt;0, $E347, $E346)</f>
        <v>0.2</v>
      </c>
      <c r="K357" s="118">
        <v>0</v>
      </c>
      <c r="L357" s="119">
        <f t="shared" ref="L357:L375" si="48">K357-H357</f>
        <v>0</v>
      </c>
      <c r="M357" s="120" t="str">
        <f>IF(ISERROR(L357/H357), "", L357/H357)</f>
        <v/>
      </c>
    </row>
    <row r="358" spans="1:14" x14ac:dyDescent="0.2">
      <c r="A358" s="103" t="str">
        <f t="shared" si="47"/>
        <v>Sentinel</v>
      </c>
      <c r="D358" s="114" t="s">
        <v>53</v>
      </c>
      <c r="E358" s="25"/>
      <c r="F358" s="36">
        <v>0.14000000000000001</v>
      </c>
      <c r="G358" s="115">
        <v>1</v>
      </c>
      <c r="H358" s="116">
        <f>G358*F358</f>
        <v>0.14000000000000001</v>
      </c>
      <c r="I358" s="29">
        <v>0</v>
      </c>
      <c r="J358" s="117">
        <v>1</v>
      </c>
      <c r="K358" s="118">
        <f>J358*I358</f>
        <v>0</v>
      </c>
      <c r="L358" s="119">
        <f t="shared" si="48"/>
        <v>-0.14000000000000001</v>
      </c>
      <c r="M358" s="120">
        <f>IF(ISERROR(L358/H358), "", L358/H358)</f>
        <v>-1</v>
      </c>
    </row>
    <row r="359" spans="1:14" x14ac:dyDescent="0.2">
      <c r="A359" s="103" t="str">
        <f t="shared" si="47"/>
        <v>Sentinel</v>
      </c>
      <c r="D359" s="114" t="s">
        <v>54</v>
      </c>
      <c r="E359" s="25"/>
      <c r="F359" s="36">
        <v>0.32679999999999998</v>
      </c>
      <c r="G359" s="115">
        <f>IF($E347&gt;0, $E347, $E346)</f>
        <v>0.2</v>
      </c>
      <c r="H359" s="116">
        <f>G359*F359</f>
        <v>6.5360000000000001E-2</v>
      </c>
      <c r="I359" s="35">
        <v>-2.571896873196799</v>
      </c>
      <c r="J359" s="117">
        <f>IF($E347&gt;0, $E347, $E346)</f>
        <v>0.2</v>
      </c>
      <c r="K359" s="118">
        <f>J359*I359</f>
        <v>-0.51437937463935979</v>
      </c>
      <c r="L359" s="119">
        <f t="shared" si="48"/>
        <v>-0.57973937463935976</v>
      </c>
      <c r="M359" s="120">
        <f>IF(ISERROR(L359/H359), "", L359/H359)</f>
        <v>-8.8699414724504244</v>
      </c>
    </row>
    <row r="360" spans="1:14" x14ac:dyDescent="0.2">
      <c r="A360" s="103" t="str">
        <f t="shared" si="47"/>
        <v>Sentinel</v>
      </c>
      <c r="B360" s="103" t="s">
        <v>55</v>
      </c>
      <c r="C360" s="24">
        <f>B21</f>
        <v>6</v>
      </c>
      <c r="D360" s="122" t="s">
        <v>56</v>
      </c>
      <c r="E360" s="7"/>
      <c r="F360" s="48"/>
      <c r="G360" s="38"/>
      <c r="H360" s="39">
        <f>SUM(H354:H359)</f>
        <v>9.6533600000000011</v>
      </c>
      <c r="I360" s="51"/>
      <c r="J360" s="40"/>
      <c r="K360" s="39">
        <f>SUM(K354:K359)</f>
        <v>11.77570062536064</v>
      </c>
      <c r="L360" s="41">
        <f t="shared" si="48"/>
        <v>2.1223406253606392</v>
      </c>
      <c r="M360" s="42">
        <f>IF((H360)=0,"",(L360/H360))</f>
        <v>0.21985512043067273</v>
      </c>
    </row>
    <row r="361" spans="1:14" x14ac:dyDescent="0.2">
      <c r="A361" s="103" t="str">
        <f t="shared" si="47"/>
        <v>Sentinel</v>
      </c>
      <c r="D361" s="123" t="s">
        <v>57</v>
      </c>
      <c r="E361" s="25"/>
      <c r="F361" s="34">
        <f>IF((E346*12&gt;=150000), 0, IF(E345="RPP",(F377*OffPeakPer+F378*MidPeakPer+F379*OnPeakPer),IF(E345="Non-RPP (Retailer)",F380,F381)))</f>
        <v>0.12752000000000002</v>
      </c>
      <c r="G361" s="43">
        <f>IF(F361=0, 0, $E346*E348-E346)</f>
        <v>2.7240000000000038</v>
      </c>
      <c r="H361" s="28">
        <f t="shared" ref="H361:H368" si="49">G361*F361</f>
        <v>0.34736448000000053</v>
      </c>
      <c r="I361" s="35">
        <f>IF((E346*12&gt;=150000), 0, IF(E345="RPP",(I377*OffPeakPer+I378*MidPeakPer+I379*OnPeakPer),IF(E345="Non-RPP (Retailer)",I380,I381)))</f>
        <v>0.12752000000000002</v>
      </c>
      <c r="J361" s="44">
        <f>IF(I361=0, 0, E346*E349-E346)</f>
        <v>2.4900000000000091</v>
      </c>
      <c r="K361" s="31">
        <f t="shared" ref="K361:K368" si="50">J361*I361</f>
        <v>0.31752480000000122</v>
      </c>
      <c r="L361" s="32">
        <f t="shared" si="48"/>
        <v>-2.9839679999999313E-2</v>
      </c>
      <c r="M361" s="33">
        <f t="shared" ref="M361:M368" si="51">IF(ISERROR(L361/H361), "", L361/H361)</f>
        <v>-8.5903083700438421E-2</v>
      </c>
    </row>
    <row r="362" spans="1:14" ht="25.5" x14ac:dyDescent="0.2">
      <c r="A362" s="103" t="str">
        <f t="shared" si="47"/>
        <v>Sentinel</v>
      </c>
      <c r="D362" s="123" t="s">
        <v>58</v>
      </c>
      <c r="E362" s="25"/>
      <c r="F362" s="36">
        <v>0</v>
      </c>
      <c r="G362" s="55">
        <f>IF($E347&gt;0, $E347, $E346)</f>
        <v>0.2</v>
      </c>
      <c r="H362" s="116">
        <f t="shared" si="49"/>
        <v>0</v>
      </c>
      <c r="I362" s="35">
        <v>-0.30370000000000003</v>
      </c>
      <c r="J362" s="56">
        <f>IF($E347&gt;0, $E347, $E346)</f>
        <v>0.2</v>
      </c>
      <c r="K362" s="118">
        <f t="shared" si="50"/>
        <v>-6.0740000000000009E-2</v>
      </c>
      <c r="L362" s="119">
        <f t="shared" si="48"/>
        <v>-6.0740000000000009E-2</v>
      </c>
      <c r="M362" s="120" t="str">
        <f t="shared" si="51"/>
        <v/>
      </c>
    </row>
    <row r="363" spans="1:14" x14ac:dyDescent="0.2">
      <c r="A363" s="103" t="str">
        <f t="shared" si="47"/>
        <v>Sentinel</v>
      </c>
      <c r="D363" s="123" t="s">
        <v>59</v>
      </c>
      <c r="E363" s="25"/>
      <c r="F363" s="36">
        <v>0</v>
      </c>
      <c r="G363" s="55">
        <f>IF($E347&gt;0, $E347, $E346)</f>
        <v>0.2</v>
      </c>
      <c r="H363" s="116">
        <f t="shared" si="49"/>
        <v>0</v>
      </c>
      <c r="I363" s="35">
        <v>8.6099999999999996E-2</v>
      </c>
      <c r="J363" s="56">
        <f>IF($E347&gt;0, $E347, $E346)</f>
        <v>0.2</v>
      </c>
      <c r="K363" s="118">
        <f t="shared" si="50"/>
        <v>1.7219999999999999E-2</v>
      </c>
      <c r="L363" s="119">
        <f t="shared" si="48"/>
        <v>1.7219999999999999E-2</v>
      </c>
      <c r="M363" s="120" t="str">
        <f t="shared" si="51"/>
        <v/>
      </c>
    </row>
    <row r="364" spans="1:14" x14ac:dyDescent="0.2">
      <c r="A364" s="103" t="str">
        <f t="shared" si="47"/>
        <v>Sentinel</v>
      </c>
      <c r="D364" s="123" t="s">
        <v>60</v>
      </c>
      <c r="E364" s="25"/>
      <c r="F364" s="36">
        <v>0</v>
      </c>
      <c r="G364" s="55">
        <f>E346</f>
        <v>60</v>
      </c>
      <c r="H364" s="116">
        <f t="shared" si="49"/>
        <v>0</v>
      </c>
      <c r="I364" s="35">
        <v>0</v>
      </c>
      <c r="J364" s="56">
        <f>E346</f>
        <v>60</v>
      </c>
      <c r="K364" s="118">
        <f t="shared" si="50"/>
        <v>0</v>
      </c>
      <c r="L364" s="119">
        <f t="shared" si="48"/>
        <v>0</v>
      </c>
      <c r="M364" s="120" t="str">
        <f t="shared" si="51"/>
        <v/>
      </c>
    </row>
    <row r="365" spans="1:14" x14ac:dyDescent="0.2">
      <c r="A365" s="103" t="str">
        <f t="shared" si="47"/>
        <v>Sentinel</v>
      </c>
      <c r="D365" s="114" t="s">
        <v>61</v>
      </c>
      <c r="E365" s="25"/>
      <c r="F365" s="36">
        <v>0.30669999999999997</v>
      </c>
      <c r="G365" s="55">
        <f>IF($E347&gt;0, $E347, $E346)</f>
        <v>0.2</v>
      </c>
      <c r="H365" s="116">
        <f t="shared" si="49"/>
        <v>6.1339999999999999E-2</v>
      </c>
      <c r="I365" s="35">
        <v>0.37301722540960452</v>
      </c>
      <c r="J365" s="56">
        <f>IF($E347&gt;0, $E347, $E346)</f>
        <v>0.2</v>
      </c>
      <c r="K365" s="118">
        <f t="shared" si="50"/>
        <v>7.4603445081920905E-2</v>
      </c>
      <c r="L365" s="119">
        <f t="shared" si="48"/>
        <v>1.3263445081920906E-2</v>
      </c>
      <c r="M365" s="120">
        <f t="shared" si="51"/>
        <v>0.21622831890969851</v>
      </c>
    </row>
    <row r="366" spans="1:14" ht="25.5" x14ac:dyDescent="0.2">
      <c r="A366" s="103" t="str">
        <f t="shared" si="47"/>
        <v>Sentinel</v>
      </c>
      <c r="D366" s="123" t="s">
        <v>62</v>
      </c>
      <c r="E366" s="25"/>
      <c r="F366" s="36">
        <v>0</v>
      </c>
      <c r="G366" s="115">
        <v>1</v>
      </c>
      <c r="H366" s="116">
        <f t="shared" si="49"/>
        <v>0</v>
      </c>
      <c r="I366" s="45">
        <v>0</v>
      </c>
      <c r="J366" s="121">
        <v>1</v>
      </c>
      <c r="K366" s="118">
        <f t="shared" si="50"/>
        <v>0</v>
      </c>
      <c r="L366" s="119">
        <f t="shared" si="48"/>
        <v>0</v>
      </c>
      <c r="M366" s="120" t="str">
        <f t="shared" si="51"/>
        <v/>
      </c>
    </row>
    <row r="367" spans="1:14" x14ac:dyDescent="0.2">
      <c r="A367" s="103" t="str">
        <f t="shared" si="47"/>
        <v>Sentinel</v>
      </c>
      <c r="D367" s="114" t="s">
        <v>63</v>
      </c>
      <c r="E367" s="25"/>
      <c r="F367" s="36">
        <v>0</v>
      </c>
      <c r="G367" s="115">
        <v>1</v>
      </c>
      <c r="H367" s="116">
        <f t="shared" si="49"/>
        <v>0</v>
      </c>
      <c r="I367" s="29">
        <v>0</v>
      </c>
      <c r="J367" s="121">
        <v>1</v>
      </c>
      <c r="K367" s="118">
        <f t="shared" si="50"/>
        <v>0</v>
      </c>
      <c r="L367" s="119">
        <f t="shared" si="48"/>
        <v>0</v>
      </c>
      <c r="M367" s="120" t="str">
        <f t="shared" si="51"/>
        <v/>
      </c>
    </row>
    <row r="368" spans="1:14" x14ac:dyDescent="0.2">
      <c r="A368" s="103" t="str">
        <f t="shared" si="47"/>
        <v>Sentinel</v>
      </c>
      <c r="D368" s="114" t="s">
        <v>64</v>
      </c>
      <c r="E368" s="25"/>
      <c r="F368" s="36">
        <v>-0.62880000000000003</v>
      </c>
      <c r="G368" s="55">
        <f>IF($E347&gt;0, $E347, $E346)</f>
        <v>0.2</v>
      </c>
      <c r="H368" s="116">
        <f t="shared" si="49"/>
        <v>-0.12576000000000001</v>
      </c>
      <c r="I368" s="35">
        <v>-0.70140161771562959</v>
      </c>
      <c r="J368" s="56">
        <f>IF($E347&gt;0, $E347, $E346)</f>
        <v>0.2</v>
      </c>
      <c r="K368" s="118">
        <f t="shared" si="50"/>
        <v>-0.14028032354312592</v>
      </c>
      <c r="L368" s="119">
        <f t="shared" si="48"/>
        <v>-1.4520323543125907E-2</v>
      </c>
      <c r="M368" s="120">
        <f t="shared" si="51"/>
        <v>0.11546058797014874</v>
      </c>
    </row>
    <row r="369" spans="1:14" ht="25.5" x14ac:dyDescent="0.2">
      <c r="A369" s="103" t="str">
        <f t="shared" si="47"/>
        <v>Sentinel</v>
      </c>
      <c r="B369" s="103" t="s">
        <v>65</v>
      </c>
      <c r="C369" s="24">
        <f>B21</f>
        <v>6</v>
      </c>
      <c r="D369" s="124" t="s">
        <v>66</v>
      </c>
      <c r="E369" s="125"/>
      <c r="F369" s="48"/>
      <c r="G369" s="49"/>
      <c r="H369" s="50">
        <f>SUM(H360:H368)</f>
        <v>9.9363044800000022</v>
      </c>
      <c r="I369" s="51"/>
      <c r="J369" s="52"/>
      <c r="K369" s="50">
        <f>SUM(K360:K368)</f>
        <v>11.984028546899438</v>
      </c>
      <c r="L369" s="41">
        <f t="shared" si="48"/>
        <v>2.0477240668994359</v>
      </c>
      <c r="M369" s="42">
        <f>IF((H369)=0,"",(L369/H369))</f>
        <v>0.20608507629985948</v>
      </c>
    </row>
    <row r="370" spans="1:14" x14ac:dyDescent="0.2">
      <c r="A370" s="103" t="str">
        <f t="shared" si="47"/>
        <v>Sentinel</v>
      </c>
      <c r="D370" s="126" t="s">
        <v>67</v>
      </c>
      <c r="E370" s="25"/>
      <c r="F370" s="36">
        <v>3.5596000000000001</v>
      </c>
      <c r="G370" s="43">
        <f>IF($E347&gt;0, $E347, $E346*$E348)</f>
        <v>0.2</v>
      </c>
      <c r="H370" s="116">
        <f>G370*F370</f>
        <v>0.71192000000000011</v>
      </c>
      <c r="I370" s="35">
        <v>3.3683999999999998</v>
      </c>
      <c r="J370" s="44">
        <f>IF($E347&gt;0, $E347, $E346*$E349)</f>
        <v>0.2</v>
      </c>
      <c r="K370" s="118">
        <f>J370*I370</f>
        <v>0.67368000000000006</v>
      </c>
      <c r="L370" s="119">
        <f t="shared" si="48"/>
        <v>-3.8240000000000052E-2</v>
      </c>
      <c r="M370" s="120">
        <f>IF(ISERROR(L370/H370), "", L370/H370)</f>
        <v>-5.3713900438251555E-2</v>
      </c>
      <c r="N370" s="127"/>
    </row>
    <row r="371" spans="1:14" ht="25.5" x14ac:dyDescent="0.2">
      <c r="A371" s="103" t="str">
        <f t="shared" si="47"/>
        <v>Sentinel</v>
      </c>
      <c r="D371" s="128" t="s">
        <v>68</v>
      </c>
      <c r="E371" s="25"/>
      <c r="F371" s="36">
        <v>2.7347999999999999</v>
      </c>
      <c r="G371" s="43">
        <f>IF($E347&gt;0, $E347, $E346*$E348)</f>
        <v>0.2</v>
      </c>
      <c r="H371" s="116">
        <f>G371*F371</f>
        <v>0.54696</v>
      </c>
      <c r="I371" s="35">
        <v>2.3723999999999998</v>
      </c>
      <c r="J371" s="44">
        <f>IF($E347&gt;0, $E347, $E346*$E349)</f>
        <v>0.2</v>
      </c>
      <c r="K371" s="118">
        <f>J371*I371</f>
        <v>0.47448000000000001</v>
      </c>
      <c r="L371" s="119">
        <f t="shared" si="48"/>
        <v>-7.2479999999999989E-2</v>
      </c>
      <c r="M371" s="120">
        <f>IF(ISERROR(L371/H371), "", L371/H371)</f>
        <v>-0.13251426064063185</v>
      </c>
      <c r="N371" s="127"/>
    </row>
    <row r="372" spans="1:14" ht="25.5" x14ac:dyDescent="0.2">
      <c r="A372" s="103" t="str">
        <f t="shared" si="47"/>
        <v>Sentinel</v>
      </c>
      <c r="B372" s="103" t="s">
        <v>69</v>
      </c>
      <c r="C372" s="24">
        <f>B21</f>
        <v>6</v>
      </c>
      <c r="D372" s="124" t="s">
        <v>70</v>
      </c>
      <c r="E372" s="7"/>
      <c r="F372" s="48"/>
      <c r="G372" s="49"/>
      <c r="H372" s="50">
        <f>SUM(H369:H371)</f>
        <v>11.195184480000004</v>
      </c>
      <c r="I372" s="51"/>
      <c r="J372" s="40"/>
      <c r="K372" s="50">
        <f>SUM(K369:K371)</f>
        <v>13.132188546899439</v>
      </c>
      <c r="L372" s="41">
        <f t="shared" si="48"/>
        <v>1.9370040668994353</v>
      </c>
      <c r="M372" s="42">
        <f>IF((H372)=0,"",(L372/H372))</f>
        <v>0.17302118338110983</v>
      </c>
    </row>
    <row r="373" spans="1:14" ht="25.5" x14ac:dyDescent="0.2">
      <c r="A373" s="103" t="str">
        <f t="shared" si="47"/>
        <v>Sentinel</v>
      </c>
      <c r="D373" s="129" t="s">
        <v>71</v>
      </c>
      <c r="E373" s="25"/>
      <c r="F373" s="36">
        <v>4.7000000000000002E-3</v>
      </c>
      <c r="G373" s="43">
        <f>E346*E348</f>
        <v>62.724000000000004</v>
      </c>
      <c r="H373" s="130">
        <f>G373*F373</f>
        <v>0.29480280000000003</v>
      </c>
      <c r="I373" s="35">
        <v>4.7000000000000002E-3</v>
      </c>
      <c r="J373" s="44">
        <f>E346*E349</f>
        <v>62.490000000000009</v>
      </c>
      <c r="K373" s="118">
        <f>J373*I373</f>
        <v>0.29370300000000005</v>
      </c>
      <c r="L373" s="119">
        <f t="shared" si="48"/>
        <v>-1.0997999999999841E-3</v>
      </c>
      <c r="M373" s="120">
        <f>IF(ISERROR(L373/H373), "", L373/H373)</f>
        <v>-3.7306294241438143E-3</v>
      </c>
    </row>
    <row r="374" spans="1:14" ht="25.5" x14ac:dyDescent="0.2">
      <c r="A374" s="103" t="str">
        <f t="shared" si="47"/>
        <v>Sentinel</v>
      </c>
      <c r="D374" s="129" t="s">
        <v>72</v>
      </c>
      <c r="E374" s="25"/>
      <c r="F374" s="36">
        <v>5.9999999999999995E-4</v>
      </c>
      <c r="G374" s="43">
        <f>E346*E348</f>
        <v>62.724000000000004</v>
      </c>
      <c r="H374" s="130">
        <f>G374*F374</f>
        <v>3.7634399999999998E-2</v>
      </c>
      <c r="I374" s="35">
        <v>5.9999999999999995E-4</v>
      </c>
      <c r="J374" s="44">
        <f>E346*E349</f>
        <v>62.490000000000009</v>
      </c>
      <c r="K374" s="118">
        <f>J374*I374</f>
        <v>3.7494E-2</v>
      </c>
      <c r="L374" s="119">
        <f t="shared" si="48"/>
        <v>-1.4039999999999886E-4</v>
      </c>
      <c r="M374" s="120">
        <f>IF(ISERROR(L374/H374), "", L374/H374)</f>
        <v>-3.7306294241438382E-3</v>
      </c>
    </row>
    <row r="375" spans="1:14" x14ac:dyDescent="0.2">
      <c r="A375" s="103" t="str">
        <f t="shared" si="47"/>
        <v>Sentinel</v>
      </c>
      <c r="D375" s="25" t="s">
        <v>73</v>
      </c>
      <c r="E375" s="25"/>
      <c r="F375" s="54">
        <v>0.25</v>
      </c>
      <c r="G375" s="27">
        <v>1</v>
      </c>
      <c r="H375" s="130">
        <f>G375*F375</f>
        <v>0.25</v>
      </c>
      <c r="I375" s="45">
        <v>0.25</v>
      </c>
      <c r="J375" s="30">
        <v>1</v>
      </c>
      <c r="K375" s="118">
        <f>J375*I375</f>
        <v>0.25</v>
      </c>
      <c r="L375" s="119">
        <f t="shared" si="48"/>
        <v>0</v>
      </c>
      <c r="M375" s="120">
        <f>IF(ISERROR(L375/H375), "", L375/H375)</f>
        <v>0</v>
      </c>
    </row>
    <row r="376" spans="1:14" ht="26.45" hidden="1" customHeight="1" x14ac:dyDescent="0.2">
      <c r="A376" s="103" t="str">
        <f t="shared" si="47"/>
        <v>Sentinel</v>
      </c>
      <c r="D376" s="129" t="s">
        <v>74</v>
      </c>
      <c r="E376" s="25"/>
      <c r="F376" s="34"/>
      <c r="G376" s="43"/>
      <c r="H376" s="130"/>
      <c r="I376" s="35"/>
      <c r="J376" s="44"/>
      <c r="K376" s="118"/>
      <c r="L376" s="119"/>
      <c r="M376" s="120"/>
    </row>
    <row r="377" spans="1:14" x14ac:dyDescent="0.2">
      <c r="A377" s="103" t="str">
        <f t="shared" si="47"/>
        <v>Sentinel</v>
      </c>
      <c r="B377" s="103" t="s">
        <v>12</v>
      </c>
      <c r="D377" s="25" t="s">
        <v>75</v>
      </c>
      <c r="E377" s="25"/>
      <c r="F377" s="34">
        <v>9.8000000000000004E-2</v>
      </c>
      <c r="G377" s="55">
        <f>IF(AND(E346*12&gt;=150000),OffPeakPer*E346*E348,OffPeakPer*E346)</f>
        <v>38.4</v>
      </c>
      <c r="H377" s="130">
        <f>G377*F377</f>
        <v>3.7631999999999999</v>
      </c>
      <c r="I377" s="35">
        <v>9.8000000000000004E-2</v>
      </c>
      <c r="J377" s="56">
        <f>IF(AND(E346*12&gt;=150000),OffPeakPer*E346*E349,OffPeakPer*E346)</f>
        <v>38.4</v>
      </c>
      <c r="K377" s="118">
        <f>J377*I377</f>
        <v>3.7631999999999999</v>
      </c>
      <c r="L377" s="119">
        <f>K377-H377</f>
        <v>0</v>
      </c>
      <c r="M377" s="120">
        <f>IF(ISERROR(L377/H377), "", L377/H377)</f>
        <v>0</v>
      </c>
    </row>
    <row r="378" spans="1:14" x14ac:dyDescent="0.2">
      <c r="A378" s="103" t="str">
        <f t="shared" si="47"/>
        <v>Sentinel</v>
      </c>
      <c r="B378" s="103" t="s">
        <v>12</v>
      </c>
      <c r="D378" s="25" t="s">
        <v>76</v>
      </c>
      <c r="E378" s="25"/>
      <c r="F378" s="34">
        <v>0.157</v>
      </c>
      <c r="G378" s="55">
        <f>IF(AND(E346*12&gt;=150000),MidPeakPer*E346*E348,MidPeakPer*E346)</f>
        <v>10.799999999999999</v>
      </c>
      <c r="H378" s="130">
        <f>G378*F378</f>
        <v>1.6955999999999998</v>
      </c>
      <c r="I378" s="35">
        <v>0.157</v>
      </c>
      <c r="J378" s="56">
        <f>IF(AND(E346*12&gt;=150000),MidPeakPer*E346*E349,MidPeakPer*E346)</f>
        <v>10.799999999999999</v>
      </c>
      <c r="K378" s="118">
        <f>J378*I378</f>
        <v>1.6955999999999998</v>
      </c>
      <c r="L378" s="119">
        <f>K378-H378</f>
        <v>0</v>
      </c>
      <c r="M378" s="120">
        <f>IF(ISERROR(L378/H378), "", L378/H378)</f>
        <v>0</v>
      </c>
    </row>
    <row r="379" spans="1:14" ht="13.5" thickBot="1" x14ac:dyDescent="0.25">
      <c r="A379" s="103" t="str">
        <f t="shared" si="47"/>
        <v>Sentinel</v>
      </c>
      <c r="B379" s="103" t="s">
        <v>12</v>
      </c>
      <c r="D379" s="103" t="s">
        <v>77</v>
      </c>
      <c r="E379" s="25"/>
      <c r="F379" s="34">
        <v>0.20300000000000001</v>
      </c>
      <c r="G379" s="55">
        <f>IF(AND(E346*12&gt;=150000),OnPeakPer*E346*E348,OnPeakPer*E346)</f>
        <v>10.799999999999999</v>
      </c>
      <c r="H379" s="130">
        <f>G379*F379</f>
        <v>2.1924000000000001</v>
      </c>
      <c r="I379" s="35">
        <v>0.20300000000000001</v>
      </c>
      <c r="J379" s="56">
        <f>IF(AND(E346*12&gt;=150000),OnPeakPer*E346*E349,OnPeakPer*E346)</f>
        <v>10.799999999999999</v>
      </c>
      <c r="K379" s="118">
        <f>J379*I379</f>
        <v>2.1924000000000001</v>
      </c>
      <c r="L379" s="119">
        <f>K379-H379</f>
        <v>0</v>
      </c>
      <c r="M379" s="120">
        <f>IF(ISERROR(L379/H379), "", L379/H379)</f>
        <v>0</v>
      </c>
    </row>
    <row r="380" spans="1:14" ht="13.9" hidden="1" customHeight="1" thickBot="1" x14ac:dyDescent="0.25">
      <c r="A380" s="103" t="str">
        <f t="shared" si="47"/>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9" hidden="1" customHeight="1" thickBot="1" x14ac:dyDescent="0.25">
      <c r="A381" s="103" t="str">
        <f t="shared" si="47"/>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5" thickBot="1" x14ac:dyDescent="0.25">
      <c r="A382" s="103" t="str">
        <f t="shared" si="47"/>
        <v>Sentinel</v>
      </c>
      <c r="D382" s="58"/>
      <c r="E382" s="59"/>
      <c r="F382" s="60"/>
      <c r="G382" s="61"/>
      <c r="H382" s="62"/>
      <c r="I382" s="60"/>
      <c r="J382" s="63"/>
      <c r="K382" s="62"/>
      <c r="L382" s="64"/>
      <c r="M382" s="65"/>
    </row>
    <row r="383" spans="1:14" x14ac:dyDescent="0.2">
      <c r="A383" s="103" t="str">
        <f t="shared" si="47"/>
        <v>Sentinel</v>
      </c>
      <c r="B383" s="103" t="s">
        <v>12</v>
      </c>
      <c r="D383" s="135" t="s">
        <v>81</v>
      </c>
      <c r="E383" s="25"/>
      <c r="F383" s="66"/>
      <c r="G383" s="67"/>
      <c r="H383" s="68">
        <f>SUM(H373:H379,H372)</f>
        <v>19.428821680000006</v>
      </c>
      <c r="I383" s="69"/>
      <c r="J383" s="69"/>
      <c r="K383" s="68">
        <f>SUM(K373:K379,K372)</f>
        <v>21.364585546899438</v>
      </c>
      <c r="L383" s="70">
        <f>K383-H383</f>
        <v>1.9357638668994319</v>
      </c>
      <c r="M383" s="71">
        <f>IF((H383)=0,"",(L383/H383))</f>
        <v>9.9633621574287429E-2</v>
      </c>
    </row>
    <row r="384" spans="1:14" x14ac:dyDescent="0.2">
      <c r="A384" s="103" t="str">
        <f t="shared" si="47"/>
        <v>Sentinel</v>
      </c>
      <c r="B384" s="103" t="s">
        <v>12</v>
      </c>
      <c r="D384" s="142" t="s">
        <v>82</v>
      </c>
      <c r="E384" s="25"/>
      <c r="F384" s="66">
        <v>0.13</v>
      </c>
      <c r="G384" s="72"/>
      <c r="H384" s="73">
        <f>H383*F384</f>
        <v>2.5257468184000009</v>
      </c>
      <c r="I384" s="74">
        <v>0.13</v>
      </c>
      <c r="J384" s="27"/>
      <c r="K384" s="73">
        <f>K383*I384</f>
        <v>2.7773961210969271</v>
      </c>
      <c r="L384" s="32">
        <f>K384-H384</f>
        <v>0.2516493026969262</v>
      </c>
      <c r="M384" s="75">
        <f>IF((H384)=0,"",(L384/H384))</f>
        <v>9.9633621574287443E-2</v>
      </c>
    </row>
    <row r="385" spans="1:14" ht="15" x14ac:dyDescent="0.25">
      <c r="A385" s="103" t="str">
        <f t="shared" si="47"/>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-4.5657730948000008</v>
      </c>
      <c r="I385" s="76">
        <v>0.23499999999999999</v>
      </c>
      <c r="J385" s="27"/>
      <c r="K385" s="73">
        <f>IF(OR(ISNUMBER(SEARCH("[DGEN]", E344))=TRUE, ISNUMBER(SEARCH("STREET LIGHT", E344))=TRUE), 0, IF(AND(E346=0, E347=0),0, IF(AND(E347=0, E346*12&gt;250000), 0, IF(AND(E346=0, E347&gt;=50), 0, IF(E346*12&lt;=250000, I385*K383*-1, IF(E347&lt;50, I385*K383*-1, 0))))))</f>
        <v>-5.0206776035213672</v>
      </c>
      <c r="L385" s="32">
        <f>K385-H385</f>
        <v>-0.45490450872136634</v>
      </c>
      <c r="M385" s="75"/>
    </row>
    <row r="386" spans="1:14" ht="13.5" thickBot="1" x14ac:dyDescent="0.25">
      <c r="A386" s="103" t="str">
        <f t="shared" si="47"/>
        <v>Sentinel</v>
      </c>
      <c r="B386" s="103" t="s">
        <v>84</v>
      </c>
      <c r="C386" s="24">
        <f>B21</f>
        <v>6</v>
      </c>
      <c r="D386" s="234" t="s">
        <v>85</v>
      </c>
      <c r="E386" s="234"/>
      <c r="F386" s="77"/>
      <c r="G386" s="78"/>
      <c r="H386" s="79">
        <f>H383+H384+H385</f>
        <v>17.388795403600007</v>
      </c>
      <c r="I386" s="80"/>
      <c r="J386" s="80"/>
      <c r="K386" s="81">
        <f>K383+K384+K385</f>
        <v>19.121304064474998</v>
      </c>
      <c r="L386" s="82">
        <f>K386-H386</f>
        <v>1.7325086608749913</v>
      </c>
      <c r="M386" s="83">
        <f>IF((H386)=0,"",(L386/H386))</f>
        <v>9.9633621574287401E-2</v>
      </c>
      <c r="N386" s="159"/>
    </row>
    <row r="387" spans="1:14" ht="13.5" thickBot="1" x14ac:dyDescent="0.25">
      <c r="A387" s="103" t="str">
        <f t="shared" si="47"/>
        <v>Sentinel</v>
      </c>
      <c r="B387" s="103" t="s">
        <v>12</v>
      </c>
      <c r="D387" s="58"/>
      <c r="E387" s="59"/>
      <c r="F387" s="60"/>
      <c r="G387" s="61"/>
      <c r="H387" s="62"/>
      <c r="I387" s="60"/>
      <c r="J387" s="63"/>
      <c r="K387" s="62"/>
      <c r="L387" s="64"/>
      <c r="M387" s="65"/>
    </row>
    <row r="388" spans="1:14" hidden="1" x14ac:dyDescent="0.2">
      <c r="A388" s="103" t="str">
        <f t="shared" si="47"/>
        <v>Sentinel</v>
      </c>
      <c r="B388" s="103" t="s">
        <v>78</v>
      </c>
      <c r="D388" s="135" t="s">
        <v>86</v>
      </c>
      <c r="E388" s="25"/>
      <c r="F388" s="136"/>
      <c r="G388" s="137"/>
      <c r="H388" s="138">
        <f>SUM(H380,H373:H376,H372)</f>
        <v>18.562421680000003</v>
      </c>
      <c r="I388" s="139"/>
      <c r="J388" s="139"/>
      <c r="K388" s="138">
        <f>SUM(K380,K373:K376,K372)</f>
        <v>20.498185546899439</v>
      </c>
      <c r="L388" s="140">
        <f>K388-H388</f>
        <v>1.9357638668994355</v>
      </c>
      <c r="M388" s="141">
        <f>IF((H388)=0,"",(L388/H388))</f>
        <v>0.10428401532247893</v>
      </c>
    </row>
    <row r="389" spans="1:14" hidden="1" x14ac:dyDescent="0.2">
      <c r="A389" s="103" t="str">
        <f t="shared" si="47"/>
        <v>Sentinel</v>
      </c>
      <c r="B389" s="103" t="s">
        <v>78</v>
      </c>
      <c r="D389" s="142" t="s">
        <v>82</v>
      </c>
      <c r="E389" s="25"/>
      <c r="F389" s="136">
        <v>0.13</v>
      </c>
      <c r="G389" s="137"/>
      <c r="H389" s="144">
        <f>H388*F389</f>
        <v>2.4131148184000004</v>
      </c>
      <c r="I389" s="136">
        <v>0.13</v>
      </c>
      <c r="J389" s="145"/>
      <c r="K389" s="144">
        <f>K388*I389</f>
        <v>2.6647641210969271</v>
      </c>
      <c r="L389" s="119">
        <f>K389-H389</f>
        <v>0.25164930269692665</v>
      </c>
      <c r="M389" s="146">
        <f>IF((H389)=0,"",(L389/H389))</f>
        <v>0.10428401532247895</v>
      </c>
    </row>
    <row r="390" spans="1:14" ht="15" hidden="1" x14ac:dyDescent="0.25">
      <c r="A390" s="103" t="str">
        <f t="shared" si="47"/>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-4.3621690948000005</v>
      </c>
      <c r="I390" s="148">
        <v>0.23499999999999999</v>
      </c>
      <c r="J390" s="145"/>
      <c r="K390" s="144">
        <f>IF(OR(ISNUMBER(SEARCH("[DGEN]", E344))=TRUE, ISNUMBER(SEARCH("STREET LIGHT", E344))=TRUE), 0, IF(AND(E346=0, E347=0),0, IF(AND(E347=0, E346*12&gt;250000), 0, IF(AND(E346=0, E347&gt;=50), 0, IF(E346*12&lt;=250000, I390*K388*-1, IF(E347&lt;50, I390*K388*-1, 0))))))</f>
        <v>-4.8170736035213677</v>
      </c>
      <c r="L390" s="119"/>
      <c r="M390" s="146"/>
    </row>
    <row r="391" spans="1:14" hidden="1" x14ac:dyDescent="0.2">
      <c r="A391" s="103" t="str">
        <f t="shared" si="47"/>
        <v>Sentinel</v>
      </c>
      <c r="B391" s="103" t="s">
        <v>87</v>
      </c>
      <c r="D391" s="234" t="s">
        <v>86</v>
      </c>
      <c r="E391" s="234"/>
      <c r="F391" s="149"/>
      <c r="G391" s="143"/>
      <c r="H391" s="138">
        <f>SUM(H388,H389)</f>
        <v>20.975536498400004</v>
      </c>
      <c r="I391" s="150"/>
      <c r="J391" s="150"/>
      <c r="K391" s="138">
        <f>SUM(K388,K389)</f>
        <v>23.162949667996365</v>
      </c>
      <c r="L391" s="140">
        <f>K391-H391</f>
        <v>2.1874131695963612</v>
      </c>
      <c r="M391" s="141">
        <f>IF((H391)=0,"",(L391/H391))</f>
        <v>0.10428401532247888</v>
      </c>
    </row>
    <row r="392" spans="1:14" ht="13.5" hidden="1" thickBot="1" x14ac:dyDescent="0.25">
      <c r="A392" s="103" t="str">
        <f t="shared" si="47"/>
        <v>Sentinel</v>
      </c>
      <c r="B392" s="103" t="s">
        <v>78</v>
      </c>
      <c r="D392" s="131"/>
      <c r="E392" s="132"/>
      <c r="F392" s="151"/>
      <c r="G392" s="152"/>
      <c r="H392" s="153"/>
      <c r="I392" s="151"/>
      <c r="J392" s="133"/>
      <c r="K392" s="153"/>
      <c r="L392" s="154"/>
      <c r="M392" s="134"/>
    </row>
    <row r="393" spans="1:14" hidden="1" x14ac:dyDescent="0.2">
      <c r="A393" s="103" t="str">
        <f t="shared" si="47"/>
        <v>Sentinel</v>
      </c>
      <c r="B393" s="103" t="s">
        <v>17</v>
      </c>
      <c r="D393" s="135" t="s">
        <v>88</v>
      </c>
      <c r="E393" s="25"/>
      <c r="F393" s="136"/>
      <c r="G393" s="137"/>
      <c r="H393" s="138">
        <f>SUM(H381,H373:H376,H372)</f>
        <v>18.562421680000003</v>
      </c>
      <c r="I393" s="139"/>
      <c r="J393" s="139"/>
      <c r="K393" s="138">
        <f>SUM(K381,K373:K376,K372)</f>
        <v>20.498185546899439</v>
      </c>
      <c r="L393" s="140">
        <f>K393-H393</f>
        <v>1.9357638668994355</v>
      </c>
      <c r="M393" s="141">
        <f>IF((H393)=0,"",(L393/H393))</f>
        <v>0.10428401532247893</v>
      </c>
    </row>
    <row r="394" spans="1:14" hidden="1" x14ac:dyDescent="0.2">
      <c r="A394" s="103" t="str">
        <f t="shared" si="47"/>
        <v>Sentinel</v>
      </c>
      <c r="B394" s="103" t="s">
        <v>17</v>
      </c>
      <c r="D394" s="142" t="s">
        <v>82</v>
      </c>
      <c r="E394" s="25"/>
      <c r="F394" s="136">
        <v>0.13</v>
      </c>
      <c r="G394" s="137"/>
      <c r="H394" s="144">
        <f>H393*F394</f>
        <v>2.4131148184000004</v>
      </c>
      <c r="I394" s="136">
        <v>0.13</v>
      </c>
      <c r="J394" s="145"/>
      <c r="K394" s="144">
        <f>K393*I394</f>
        <v>2.6647641210969271</v>
      </c>
      <c r="L394" s="119">
        <f>K394-H394</f>
        <v>0.25164930269692665</v>
      </c>
      <c r="M394" s="146">
        <f>IF((H394)=0,"",(L394/H394))</f>
        <v>0.10428401532247895</v>
      </c>
    </row>
    <row r="395" spans="1:14" ht="15" hidden="1" x14ac:dyDescent="0.25">
      <c r="A395" s="103" t="str">
        <f t="shared" si="47"/>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-4.3621690948000005</v>
      </c>
      <c r="I395" s="148">
        <v>0.23499999999999999</v>
      </c>
      <c r="J395" s="145"/>
      <c r="K395" s="144">
        <f>IF(OR(ISNUMBER(SEARCH("[DGEN]", E344))=TRUE, ISNUMBER(SEARCH("STREET LIGHT", E344))=TRUE), 0, IF(AND(E346=0, E347=0),0, IF(AND(E347=0, E346*12&gt;250000), 0, IF(AND(E346=0, E347&gt;=50), 0, IF(E346*12&lt;=250000, I395*K393*-1, IF(E347&lt;50, I395*K393*-1, 0))))))</f>
        <v>-4.8170736035213677</v>
      </c>
      <c r="L395" s="119"/>
      <c r="M395" s="146"/>
    </row>
    <row r="396" spans="1:14" hidden="1" x14ac:dyDescent="0.2">
      <c r="A396" s="103" t="str">
        <f t="shared" si="47"/>
        <v>Sentinel</v>
      </c>
      <c r="B396" s="103" t="s">
        <v>89</v>
      </c>
      <c r="D396" s="234" t="s">
        <v>88</v>
      </c>
      <c r="E396" s="234"/>
      <c r="F396" s="149"/>
      <c r="G396" s="143"/>
      <c r="H396" s="138">
        <f>SUM(H393,H394)</f>
        <v>20.975536498400004</v>
      </c>
      <c r="I396" s="150"/>
      <c r="J396" s="150"/>
      <c r="K396" s="138">
        <f>SUM(K393,K394)</f>
        <v>23.162949667996365</v>
      </c>
      <c r="L396" s="140">
        <f>K396-H396</f>
        <v>2.1874131695963612</v>
      </c>
      <c r="M396" s="141">
        <f>IF((H396)=0,"",(L396/H396))</f>
        <v>0.10428401532247888</v>
      </c>
    </row>
    <row r="397" spans="1:14" ht="13.5" hidden="1" thickBot="1" x14ac:dyDescent="0.25">
      <c r="A397" s="103" t="str">
        <f t="shared" si="47"/>
        <v>Sentinel</v>
      </c>
      <c r="B397" s="103" t="s">
        <v>17</v>
      </c>
      <c r="D397" s="131"/>
      <c r="E397" s="132"/>
      <c r="F397" s="155"/>
      <c r="G397" s="152"/>
      <c r="H397" s="156"/>
      <c r="I397" s="155"/>
      <c r="J397" s="133"/>
      <c r="K397" s="156"/>
      <c r="L397" s="154"/>
      <c r="M397" s="157"/>
    </row>
    <row r="400" spans="1:14" x14ac:dyDescent="0.2">
      <c r="C400" s="103"/>
      <c r="D400" s="104" t="s">
        <v>34</v>
      </c>
      <c r="E400" s="235" t="str">
        <f>D22</f>
        <v>Street Light</v>
      </c>
      <c r="F400" s="236"/>
      <c r="G400" s="236"/>
      <c r="H400" s="236"/>
      <c r="I400" s="236"/>
      <c r="J400" s="237"/>
      <c r="K400" s="103" t="str">
        <f>IF(N22="DEMAND - INTERVAL","RTSR - INTERVAL METERED","")</f>
        <v/>
      </c>
    </row>
    <row r="401" spans="1:14" x14ac:dyDescent="0.2">
      <c r="C401" s="103"/>
      <c r="D401" s="104" t="s">
        <v>35</v>
      </c>
      <c r="E401" s="238" t="str">
        <f>H22</f>
        <v>Non-RPP (Other)</v>
      </c>
      <c r="F401" s="239"/>
      <c r="G401" s="240"/>
      <c r="H401" s="20"/>
      <c r="I401" s="20"/>
    </row>
    <row r="402" spans="1:14" ht="15.75" x14ac:dyDescent="0.2">
      <c r="C402" s="103"/>
      <c r="D402" s="104" t="s">
        <v>36</v>
      </c>
      <c r="E402" s="21">
        <f>K22</f>
        <v>326077.50428732426</v>
      </c>
      <c r="F402" s="105" t="s">
        <v>11</v>
      </c>
      <c r="J402" s="22"/>
      <c r="K402" s="22"/>
      <c r="L402" s="22"/>
      <c r="M402" s="22"/>
      <c r="N402" s="22"/>
    </row>
    <row r="403" spans="1:14" ht="15.75" x14ac:dyDescent="0.25">
      <c r="C403" s="103"/>
      <c r="D403" s="104" t="s">
        <v>37</v>
      </c>
      <c r="E403" s="21">
        <f>L22</f>
        <v>863.33336806145189</v>
      </c>
      <c r="F403" s="106" t="s">
        <v>16</v>
      </c>
      <c r="G403" s="107"/>
      <c r="H403" s="108"/>
      <c r="I403" s="108"/>
      <c r="J403" s="108"/>
    </row>
    <row r="404" spans="1:14" x14ac:dyDescent="0.2">
      <c r="C404" s="103"/>
      <c r="D404" s="104" t="s">
        <v>38</v>
      </c>
      <c r="E404" s="23">
        <f>I22</f>
        <v>1.0454000000000001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Street Light</v>
      </c>
      <c r="D410" s="114" t="s">
        <v>49</v>
      </c>
      <c r="E410" s="25"/>
      <c r="F410" s="36">
        <v>2.17</v>
      </c>
      <c r="G410" s="115">
        <v>12262</v>
      </c>
      <c r="H410" s="116">
        <f>G410*F410</f>
        <v>26608.54</v>
      </c>
      <c r="I410" s="29">
        <v>1.2</v>
      </c>
      <c r="J410" s="117">
        <v>12262</v>
      </c>
      <c r="K410" s="118">
        <f>J410*I410</f>
        <v>14714.4</v>
      </c>
      <c r="L410" s="119">
        <f>K410-H410</f>
        <v>-11894.140000000001</v>
      </c>
      <c r="M410" s="120">
        <f>IF(ISERROR(L410/H410), "", L410/H410)</f>
        <v>-0.44700460829493088</v>
      </c>
    </row>
    <row r="411" spans="1:14" x14ac:dyDescent="0.2">
      <c r="A411" s="103" t="str">
        <f t="shared" ref="A411:A453" si="52">A410</f>
        <v>Street Light</v>
      </c>
      <c r="D411" s="114" t="s">
        <v>50</v>
      </c>
      <c r="E411" s="25"/>
      <c r="F411" s="36">
        <v>18.980699999999999</v>
      </c>
      <c r="G411" s="115">
        <f>IF($E403&gt;0, $E403, $E402)</f>
        <v>863.33336806145189</v>
      </c>
      <c r="H411" s="116">
        <f>G411*F411</f>
        <v>16386.671659164</v>
      </c>
      <c r="I411" s="35">
        <v>5.1734</v>
      </c>
      <c r="J411" s="117">
        <f>IF($E403&gt;0, $E403, $E402)</f>
        <v>863.33336806145189</v>
      </c>
      <c r="K411" s="118">
        <f>J411*I411</f>
        <v>4466.3688463291155</v>
      </c>
      <c r="L411" s="119">
        <f>K411-H411</f>
        <v>-11920.302812834885</v>
      </c>
      <c r="M411" s="120">
        <f>IF(ISERROR(L411/H411), "", L411/H411)</f>
        <v>-0.72743892480256267</v>
      </c>
    </row>
    <row r="412" spans="1:14" ht="13.15" hidden="1" customHeight="1" x14ac:dyDescent="0.2">
      <c r="A412" s="103" t="str">
        <f t="shared" si="52"/>
        <v>Street Light</v>
      </c>
      <c r="D412" s="114" t="s">
        <v>51</v>
      </c>
      <c r="E412" s="25"/>
      <c r="F412" s="34"/>
      <c r="G412" s="115">
        <f>IF($E403&gt;0, $E403, $E402)</f>
        <v>863.33336806145189</v>
      </c>
      <c r="H412" s="116">
        <v>0</v>
      </c>
      <c r="I412" s="35">
        <v>0</v>
      </c>
      <c r="J412" s="117">
        <f>IF($E403&gt;0, $E403, $E402)</f>
        <v>863.33336806145189</v>
      </c>
      <c r="K412" s="118">
        <v>0</v>
      </c>
      <c r="L412" s="119"/>
      <c r="M412" s="120"/>
    </row>
    <row r="413" spans="1:14" ht="13.15" hidden="1" customHeight="1" x14ac:dyDescent="0.2">
      <c r="A413" s="103" t="str">
        <f t="shared" si="52"/>
        <v>Street Light</v>
      </c>
      <c r="D413" s="114" t="s">
        <v>52</v>
      </c>
      <c r="E413" s="25"/>
      <c r="F413" s="34"/>
      <c r="G413" s="115">
        <f>IF($E403&gt;0, $E403, $E402)</f>
        <v>863.33336806145189</v>
      </c>
      <c r="H413" s="116">
        <v>0</v>
      </c>
      <c r="I413" s="35">
        <v>0</v>
      </c>
      <c r="J413" s="121">
        <f>IF($E403&gt;0, $E403, $E402)</f>
        <v>863.33336806145189</v>
      </c>
      <c r="K413" s="118">
        <v>0</v>
      </c>
      <c r="L413" s="119">
        <f t="shared" ref="L413:L431" si="53">K413-H413</f>
        <v>0</v>
      </c>
      <c r="M413" s="120" t="str">
        <f>IF(ISERROR(L413/H413), "", L413/H413)</f>
        <v/>
      </c>
    </row>
    <row r="414" spans="1:14" x14ac:dyDescent="0.2">
      <c r="A414" s="103" t="str">
        <f t="shared" si="52"/>
        <v>Street Light</v>
      </c>
      <c r="D414" s="114" t="s">
        <v>53</v>
      </c>
      <c r="E414" s="25"/>
      <c r="F414" s="36">
        <v>0.05</v>
      </c>
      <c r="G414" s="115">
        <v>12262</v>
      </c>
      <c r="H414" s="116">
        <f>G414*F414</f>
        <v>613.1</v>
      </c>
      <c r="I414" s="29">
        <v>0</v>
      </c>
      <c r="J414" s="117">
        <v>12262</v>
      </c>
      <c r="K414" s="118">
        <f>J414*I414</f>
        <v>0</v>
      </c>
      <c r="L414" s="119">
        <f t="shared" si="53"/>
        <v>-613.1</v>
      </c>
      <c r="M414" s="120">
        <f>IF(ISERROR(L414/H414), "", L414/H414)</f>
        <v>-1</v>
      </c>
    </row>
    <row r="415" spans="1:14" x14ac:dyDescent="0.2">
      <c r="A415" s="103" t="str">
        <f t="shared" si="52"/>
        <v>Street Light</v>
      </c>
      <c r="D415" s="114" t="s">
        <v>54</v>
      </c>
      <c r="E415" s="25"/>
      <c r="F415" s="36">
        <v>10.7447</v>
      </c>
      <c r="G415" s="115">
        <f>IF($E403&gt;0, $E403, $E402)</f>
        <v>863.33336806145189</v>
      </c>
      <c r="H415" s="116">
        <f>G415*F415</f>
        <v>9276.2580398098817</v>
      </c>
      <c r="I415" s="35">
        <v>-3.0827977739043657</v>
      </c>
      <c r="J415" s="117">
        <f>IF($E403&gt;0, $E403, $E402)</f>
        <v>863.33336806145189</v>
      </c>
      <c r="K415" s="118">
        <f>J415*I415</f>
        <v>-2661.4821851972024</v>
      </c>
      <c r="L415" s="119">
        <f t="shared" si="53"/>
        <v>-11937.740225007085</v>
      </c>
      <c r="M415" s="120">
        <f>IF(ISERROR(L415/H415), "", L415/H415)</f>
        <v>-1.2869133408940563</v>
      </c>
    </row>
    <row r="416" spans="1:14" x14ac:dyDescent="0.2">
      <c r="A416" s="103" t="str">
        <f t="shared" si="52"/>
        <v>Street Light</v>
      </c>
      <c r="B416" s="103" t="s">
        <v>55</v>
      </c>
      <c r="C416" s="24">
        <f>B22</f>
        <v>7</v>
      </c>
      <c r="D416" s="122" t="s">
        <v>56</v>
      </c>
      <c r="E416" s="7"/>
      <c r="F416" s="48"/>
      <c r="G416" s="38"/>
      <c r="H416" s="39">
        <f>SUM(H410:H415)</f>
        <v>52884.569698973879</v>
      </c>
      <c r="I416" s="51"/>
      <c r="J416" s="40"/>
      <c r="K416" s="39">
        <f>SUM(K410:K415)</f>
        <v>16519.286661131915</v>
      </c>
      <c r="L416" s="41">
        <f t="shared" si="53"/>
        <v>-36365.28303784196</v>
      </c>
      <c r="M416" s="42">
        <f>IF((H416)=0,"",(L416/H416))</f>
        <v>-0.68763503692736971</v>
      </c>
    </row>
    <row r="417" spans="1:14" x14ac:dyDescent="0.2">
      <c r="A417" s="103" t="str">
        <f t="shared" si="52"/>
        <v>Street Light</v>
      </c>
      <c r="D417" s="123" t="s">
        <v>57</v>
      </c>
      <c r="E417" s="25"/>
      <c r="F417" s="34">
        <f>IF((E402*12&gt;=150000), 0, IF(E401="RPP",(F433*OffPeakPer+F434*MidPeakPer+F435*OnPeakPer),IF(E401="Non-RPP (Retailer)",F436,F437)))</f>
        <v>0</v>
      </c>
      <c r="G417" s="43">
        <f>IF(F417=0, 0, $E402*E404-E402)</f>
        <v>0</v>
      </c>
      <c r="H417" s="28">
        <f t="shared" ref="H417:H424" si="54">G417*F417</f>
        <v>0</v>
      </c>
      <c r="I417" s="35">
        <f>IF((E402*12&gt;=150000), 0, IF(E401="RPP",(I433*OffPeakPer+I434*MidPeakPer+I435*OnPeakPer),IF(E401="Non-RPP (Retailer)",I436,I437)))</f>
        <v>0</v>
      </c>
      <c r="J417" s="44">
        <f>IF(I417=0, 0, E402*E405-E402)</f>
        <v>0</v>
      </c>
      <c r="K417" s="31">
        <f t="shared" ref="K417:K424" si="55">J417*I417</f>
        <v>0</v>
      </c>
      <c r="L417" s="32">
        <f t="shared" si="53"/>
        <v>0</v>
      </c>
      <c r="M417" s="33">
        <v>409833.7729541196</v>
      </c>
    </row>
    <row r="418" spans="1:14" ht="25.5" x14ac:dyDescent="0.2">
      <c r="A418" s="103" t="str">
        <f t="shared" si="52"/>
        <v>Street Light</v>
      </c>
      <c r="D418" s="123" t="s">
        <v>58</v>
      </c>
      <c r="E418" s="25"/>
      <c r="F418" s="36">
        <v>0</v>
      </c>
      <c r="G418" s="55">
        <f>IF($E403&gt;0, $E403, $E402)</f>
        <v>863.33336806145189</v>
      </c>
      <c r="H418" s="116">
        <f t="shared" si="54"/>
        <v>0</v>
      </c>
      <c r="I418" s="35">
        <v>0.22170000000000001</v>
      </c>
      <c r="J418" s="56">
        <f>IF($E403&gt;0, $E403, $E402)</f>
        <v>863.33336806145189</v>
      </c>
      <c r="K418" s="118">
        <f t="shared" si="55"/>
        <v>191.4010076992239</v>
      </c>
      <c r="L418" s="119">
        <f t="shared" si="53"/>
        <v>191.4010076992239</v>
      </c>
      <c r="M418" s="120" t="str">
        <f t="shared" ref="M418:M424" si="56">IF(ISERROR(L418/H418), "", L418/H418)</f>
        <v/>
      </c>
    </row>
    <row r="419" spans="1:14" x14ac:dyDescent="0.2">
      <c r="A419" s="103" t="str">
        <f t="shared" si="52"/>
        <v>Street Light</v>
      </c>
      <c r="D419" s="123" t="s">
        <v>59</v>
      </c>
      <c r="E419" s="25"/>
      <c r="F419" s="36">
        <v>0</v>
      </c>
      <c r="G419" s="55">
        <f>IF($E403&gt;0, $E403, $E402)</f>
        <v>863.33336806145189</v>
      </c>
      <c r="H419" s="116">
        <f t="shared" si="54"/>
        <v>0</v>
      </c>
      <c r="I419" s="35">
        <v>0.42609999999999998</v>
      </c>
      <c r="J419" s="56">
        <f>IF($E403&gt;0, $E403, $E402)</f>
        <v>863.33336806145189</v>
      </c>
      <c r="K419" s="118">
        <f t="shared" si="55"/>
        <v>367.86634813098465</v>
      </c>
      <c r="L419" s="119">
        <f t="shared" si="53"/>
        <v>367.86634813098465</v>
      </c>
      <c r="M419" s="120" t="str">
        <f t="shared" si="56"/>
        <v/>
      </c>
    </row>
    <row r="420" spans="1:14" x14ac:dyDescent="0.2">
      <c r="A420" s="103" t="str">
        <f t="shared" si="52"/>
        <v>Street Light</v>
      </c>
      <c r="D420" s="123" t="s">
        <v>60</v>
      </c>
      <c r="E420" s="25"/>
      <c r="F420" s="36">
        <v>0</v>
      </c>
      <c r="G420" s="55">
        <f>E402</f>
        <v>326077.50428732426</v>
      </c>
      <c r="H420" s="116">
        <f t="shared" si="54"/>
        <v>0</v>
      </c>
      <c r="I420" s="35">
        <v>-8.0000000000000004E-4</v>
      </c>
      <c r="J420" s="56">
        <f>E402</f>
        <v>326077.50428732426</v>
      </c>
      <c r="K420" s="118">
        <f t="shared" si="55"/>
        <v>-260.86200342985944</v>
      </c>
      <c r="L420" s="119">
        <f t="shared" si="53"/>
        <v>-260.86200342985944</v>
      </c>
      <c r="M420" s="120" t="str">
        <f t="shared" si="56"/>
        <v/>
      </c>
    </row>
    <row r="421" spans="1:14" x14ac:dyDescent="0.2">
      <c r="A421" s="103" t="str">
        <f t="shared" si="52"/>
        <v>Street Light</v>
      </c>
      <c r="D421" s="114" t="s">
        <v>61</v>
      </c>
      <c r="E421" s="25"/>
      <c r="F421" s="36">
        <v>0.3004</v>
      </c>
      <c r="G421" s="55">
        <f>IF($E403&gt;0, $E403, $E402)</f>
        <v>863.33336806145189</v>
      </c>
      <c r="H421" s="116">
        <f t="shared" si="54"/>
        <v>259.34534376566017</v>
      </c>
      <c r="I421" s="35">
        <v>0.39399003322639808</v>
      </c>
      <c r="J421" s="56">
        <f>IF($E403&gt;0, $E403, $E402)</f>
        <v>863.33336806145189</v>
      </c>
      <c r="K421" s="118">
        <f t="shared" si="55"/>
        <v>340.14474236798958</v>
      </c>
      <c r="L421" s="119">
        <f t="shared" si="53"/>
        <v>80.799398602329404</v>
      </c>
      <c r="M421" s="120">
        <f t="shared" si="56"/>
        <v>0.31155137558721047</v>
      </c>
    </row>
    <row r="422" spans="1:14" ht="25.5" x14ac:dyDescent="0.2">
      <c r="A422" s="103" t="str">
        <f t="shared" si="52"/>
        <v>Street Light</v>
      </c>
      <c r="D422" s="123" t="s">
        <v>62</v>
      </c>
      <c r="E422" s="25"/>
      <c r="F422" s="36">
        <v>0</v>
      </c>
      <c r="G422" s="115">
        <v>12262</v>
      </c>
      <c r="H422" s="116">
        <f t="shared" si="54"/>
        <v>0</v>
      </c>
      <c r="I422" s="45">
        <v>0</v>
      </c>
      <c r="J422" s="121">
        <v>12262</v>
      </c>
      <c r="K422" s="118">
        <f t="shared" si="55"/>
        <v>0</v>
      </c>
      <c r="L422" s="119">
        <f t="shared" si="53"/>
        <v>0</v>
      </c>
      <c r="M422" s="120" t="str">
        <f t="shared" si="56"/>
        <v/>
      </c>
    </row>
    <row r="423" spans="1:14" x14ac:dyDescent="0.2">
      <c r="A423" s="103" t="str">
        <f t="shared" si="52"/>
        <v>Street Light</v>
      </c>
      <c r="D423" s="114" t="s">
        <v>63</v>
      </c>
      <c r="E423" s="25"/>
      <c r="F423" s="36">
        <v>0</v>
      </c>
      <c r="G423" s="115">
        <v>12262</v>
      </c>
      <c r="H423" s="116">
        <f t="shared" si="54"/>
        <v>0</v>
      </c>
      <c r="I423" s="29">
        <v>0</v>
      </c>
      <c r="J423" s="121">
        <v>12262</v>
      </c>
      <c r="K423" s="118">
        <f t="shared" si="55"/>
        <v>0</v>
      </c>
      <c r="L423" s="119">
        <f t="shared" si="53"/>
        <v>0</v>
      </c>
      <c r="M423" s="120" t="str">
        <f t="shared" si="56"/>
        <v/>
      </c>
    </row>
    <row r="424" spans="1:14" x14ac:dyDescent="0.2">
      <c r="A424" s="103" t="str">
        <f t="shared" si="52"/>
        <v>Street Light</v>
      </c>
      <c r="D424" s="114" t="s">
        <v>64</v>
      </c>
      <c r="E424" s="25"/>
      <c r="F424" s="36">
        <v>-0.63980000000000004</v>
      </c>
      <c r="G424" s="55">
        <f>IF($E403&gt;0, $E403, $E402)</f>
        <v>863.33336806145189</v>
      </c>
      <c r="H424" s="116">
        <f t="shared" si="54"/>
        <v>-552.36068888571697</v>
      </c>
      <c r="I424" s="35">
        <v>-0.71007234708962685</v>
      </c>
      <c r="J424" s="56">
        <f>IF($E403&gt;0, $E403, $E402)</f>
        <v>863.33336806145189</v>
      </c>
      <c r="K424" s="118">
        <f t="shared" si="55"/>
        <v>-613.02915098018786</v>
      </c>
      <c r="L424" s="119">
        <f t="shared" si="53"/>
        <v>-60.668462094470897</v>
      </c>
      <c r="M424" s="120">
        <f t="shared" si="56"/>
        <v>0.10983486572308038</v>
      </c>
    </row>
    <row r="425" spans="1:14" ht="25.5" x14ac:dyDescent="0.2">
      <c r="A425" s="103" t="str">
        <f t="shared" si="52"/>
        <v>Street Light</v>
      </c>
      <c r="B425" s="103" t="s">
        <v>65</v>
      </c>
      <c r="C425" s="24">
        <f>B22</f>
        <v>7</v>
      </c>
      <c r="D425" s="124" t="s">
        <v>66</v>
      </c>
      <c r="E425" s="125"/>
      <c r="F425" s="48"/>
      <c r="G425" s="49"/>
      <c r="H425" s="50">
        <f>SUM(H416:H424)</f>
        <v>52591.554353853819</v>
      </c>
      <c r="I425" s="51"/>
      <c r="J425" s="52"/>
      <c r="K425" s="50">
        <f>SUM(K416:K424)</f>
        <v>16544.807604920068</v>
      </c>
      <c r="L425" s="41">
        <f t="shared" si="53"/>
        <v>-36046.74674893375</v>
      </c>
      <c r="M425" s="42">
        <f>IF((H425)=0,"",(L425/H425))</f>
        <v>-0.68540941966459124</v>
      </c>
    </row>
    <row r="426" spans="1:14" x14ac:dyDescent="0.2">
      <c r="A426" s="103" t="str">
        <f t="shared" si="52"/>
        <v>Street Light</v>
      </c>
      <c r="D426" s="126" t="s">
        <v>67</v>
      </c>
      <c r="E426" s="25"/>
      <c r="F426" s="36">
        <v>3.5424000000000002</v>
      </c>
      <c r="G426" s="43">
        <f>IF($E403&gt;0, $E403, $E402*$E404)</f>
        <v>863.33336806145189</v>
      </c>
      <c r="H426" s="116">
        <f>G426*F426</f>
        <v>3058.2721230208872</v>
      </c>
      <c r="I426" s="35">
        <v>3.5356000000000001</v>
      </c>
      <c r="J426" s="44">
        <f>IF($E403&gt;0, $E403, $E402*$E405)</f>
        <v>863.33336806145189</v>
      </c>
      <c r="K426" s="118">
        <f>J426*I426</f>
        <v>3052.4014561180693</v>
      </c>
      <c r="L426" s="119">
        <f t="shared" si="53"/>
        <v>-5.8706669028179022</v>
      </c>
      <c r="M426" s="120">
        <f>IF(ISERROR(L426/H426), "", L426/H426)</f>
        <v>-1.9196025293586364E-3</v>
      </c>
      <c r="N426" s="127"/>
    </row>
    <row r="427" spans="1:14" ht="25.5" x14ac:dyDescent="0.2">
      <c r="A427" s="103" t="str">
        <f t="shared" si="52"/>
        <v>Street Light</v>
      </c>
      <c r="D427" s="128" t="s">
        <v>68</v>
      </c>
      <c r="E427" s="25"/>
      <c r="F427" s="36">
        <v>2.6787999999999998</v>
      </c>
      <c r="G427" s="43">
        <f>IF($E403&gt;0, $E403, $E402*$E404)</f>
        <v>863.33336806145189</v>
      </c>
      <c r="H427" s="116">
        <f>G427*F427</f>
        <v>2312.6974263630173</v>
      </c>
      <c r="I427" s="35">
        <v>2.5057999999999998</v>
      </c>
      <c r="J427" s="44">
        <f>IF($E403&gt;0, $E403, $E402*$E405)</f>
        <v>863.33336806145189</v>
      </c>
      <c r="K427" s="118">
        <f>J427*I427</f>
        <v>2163.340753688386</v>
      </c>
      <c r="L427" s="119">
        <f t="shared" si="53"/>
        <v>-149.35667267463123</v>
      </c>
      <c r="M427" s="120">
        <f>IF(ISERROR(L427/H427), "", L427/H427)</f>
        <v>-6.4581155741376753E-2</v>
      </c>
      <c r="N427" s="127"/>
    </row>
    <row r="428" spans="1:14" ht="25.5" x14ac:dyDescent="0.2">
      <c r="A428" s="103" t="str">
        <f t="shared" si="52"/>
        <v>Street Light</v>
      </c>
      <c r="B428" s="103" t="s">
        <v>69</v>
      </c>
      <c r="C428" s="24">
        <f>B22</f>
        <v>7</v>
      </c>
      <c r="D428" s="124" t="s">
        <v>70</v>
      </c>
      <c r="E428" s="7"/>
      <c r="F428" s="48"/>
      <c r="G428" s="49"/>
      <c r="H428" s="50">
        <f>SUM(H425:H427)</f>
        <v>57962.523903237721</v>
      </c>
      <c r="I428" s="51"/>
      <c r="J428" s="40"/>
      <c r="K428" s="50">
        <f>SUM(K425:K427)</f>
        <v>21760.549814726524</v>
      </c>
      <c r="L428" s="41">
        <f t="shared" si="53"/>
        <v>-36201.974088511197</v>
      </c>
      <c r="M428" s="42">
        <f>IF((H428)=0,"",(L428/H428))</f>
        <v>-0.62457553002603106</v>
      </c>
    </row>
    <row r="429" spans="1:14" ht="25.5" x14ac:dyDescent="0.2">
      <c r="A429" s="103" t="str">
        <f t="shared" si="52"/>
        <v>Street Light</v>
      </c>
      <c r="D429" s="129" t="s">
        <v>71</v>
      </c>
      <c r="E429" s="25"/>
      <c r="F429" s="36">
        <v>4.7000000000000002E-3</v>
      </c>
      <c r="G429" s="43">
        <f>E402*E404</f>
        <v>340881.42298196885</v>
      </c>
      <c r="H429" s="130">
        <f>G429*F429</f>
        <v>1602.1426880152537</v>
      </c>
      <c r="I429" s="35">
        <v>4.7000000000000002E-3</v>
      </c>
      <c r="J429" s="44">
        <f>E402*E405</f>
        <v>339609.72071524826</v>
      </c>
      <c r="K429" s="118">
        <f>J429*I429</f>
        <v>1596.1656873616669</v>
      </c>
      <c r="L429" s="119">
        <f t="shared" si="53"/>
        <v>-5.9770006535868561</v>
      </c>
      <c r="M429" s="120">
        <f>IF(ISERROR(L429/H429), "", L429/H429)</f>
        <v>-3.7306294241439934E-3</v>
      </c>
    </row>
    <row r="430" spans="1:14" ht="25.5" x14ac:dyDescent="0.2">
      <c r="A430" s="103" t="str">
        <f t="shared" si="52"/>
        <v>Street Light</v>
      </c>
      <c r="D430" s="129" t="s">
        <v>72</v>
      </c>
      <c r="E430" s="25"/>
      <c r="F430" s="36">
        <v>5.9999999999999995E-4</v>
      </c>
      <c r="G430" s="43">
        <f>E402*E404</f>
        <v>340881.42298196885</v>
      </c>
      <c r="H430" s="130">
        <f>G430*F430</f>
        <v>204.52885378918128</v>
      </c>
      <c r="I430" s="35">
        <v>5.9999999999999995E-4</v>
      </c>
      <c r="J430" s="44">
        <f>E402*E405</f>
        <v>339609.72071524826</v>
      </c>
      <c r="K430" s="118">
        <f>J430*I430</f>
        <v>203.76583242914893</v>
      </c>
      <c r="L430" s="119">
        <f t="shared" si="53"/>
        <v>-0.76302136003235432</v>
      </c>
      <c r="M430" s="120">
        <f>IF(ISERROR(L430/H430), "", L430/H430)</f>
        <v>-3.730629424143944E-3</v>
      </c>
    </row>
    <row r="431" spans="1:14" x14ac:dyDescent="0.2">
      <c r="A431" s="103" t="str">
        <f t="shared" si="52"/>
        <v>Street Light</v>
      </c>
      <c r="D431" s="25" t="s">
        <v>73</v>
      </c>
      <c r="E431" s="25"/>
      <c r="F431" s="54">
        <v>0.25</v>
      </c>
      <c r="G431" s="27">
        <v>12262</v>
      </c>
      <c r="H431" s="130">
        <f>G431*F431</f>
        <v>3065.5</v>
      </c>
      <c r="I431" s="45">
        <v>0.25</v>
      </c>
      <c r="J431" s="30">
        <v>12262</v>
      </c>
      <c r="K431" s="118">
        <f>J431*I431</f>
        <v>3065.5</v>
      </c>
      <c r="L431" s="119">
        <f t="shared" si="53"/>
        <v>0</v>
      </c>
      <c r="M431" s="120">
        <f>IF(ISERROR(L431/H431), "", L431/H431)</f>
        <v>0</v>
      </c>
    </row>
    <row r="432" spans="1:14" ht="26.45" hidden="1" customHeight="1" x14ac:dyDescent="0.2">
      <c r="A432" s="103" t="str">
        <f t="shared" si="52"/>
        <v>Street Light</v>
      </c>
      <c r="D432" s="129" t="s">
        <v>74</v>
      </c>
      <c r="E432" s="25"/>
      <c r="F432" s="34"/>
      <c r="G432" s="43"/>
      <c r="H432" s="130"/>
      <c r="I432" s="35"/>
      <c r="J432" s="44"/>
      <c r="K432" s="118"/>
      <c r="L432" s="119"/>
      <c r="M432" s="120"/>
    </row>
    <row r="433" spans="1:13" ht="13.15" hidden="1" customHeight="1" x14ac:dyDescent="0.2">
      <c r="A433" s="103" t="str">
        <f t="shared" si="52"/>
        <v>Street Light</v>
      </c>
      <c r="B433" s="103" t="s">
        <v>12</v>
      </c>
      <c r="D433" s="25" t="s">
        <v>75</v>
      </c>
      <c r="E433" s="25"/>
      <c r="F433" s="34">
        <v>9.8000000000000004E-2</v>
      </c>
      <c r="G433" s="55">
        <f>IF(AND(E402*12&gt;=150000),OffPeakPer*E402*E404,OffPeakPer*E402)</f>
        <v>218164.11070846007</v>
      </c>
      <c r="H433" s="130">
        <f>G433*F433</f>
        <v>21380.082849429087</v>
      </c>
      <c r="I433" s="35">
        <v>9.8000000000000004E-2</v>
      </c>
      <c r="J433" s="56">
        <f>IF(AND(E402*12&gt;=150000),OffPeakPer*E402*E405,OffPeakPer*E402)</f>
        <v>217350.22125775891</v>
      </c>
      <c r="K433" s="118">
        <f>J433*I433</f>
        <v>21300.321683260372</v>
      </c>
      <c r="L433" s="119">
        <f>K433-H433</f>
        <v>-79.761166168715135</v>
      </c>
      <c r="M433" s="120">
        <f>IF(ISERROR(L433/H433), "", L433/H433)</f>
        <v>-3.7306294241439292E-3</v>
      </c>
    </row>
    <row r="434" spans="1:13" ht="13.15" hidden="1" customHeight="1" x14ac:dyDescent="0.2">
      <c r="A434" s="103" t="str">
        <f t="shared" si="52"/>
        <v>Street Light</v>
      </c>
      <c r="B434" s="103" t="s">
        <v>12</v>
      </c>
      <c r="D434" s="25" t="s">
        <v>76</v>
      </c>
      <c r="E434" s="25"/>
      <c r="F434" s="34">
        <v>0.157</v>
      </c>
      <c r="G434" s="55">
        <f>IF(AND(E402*12&gt;=150000),MidPeakPer*E402*E404,MidPeakPer*E402)</f>
        <v>61358.656136754384</v>
      </c>
      <c r="H434" s="130">
        <f>G434*F434</f>
        <v>9633.309013470438</v>
      </c>
      <c r="I434" s="35">
        <v>0.157</v>
      </c>
      <c r="J434" s="56">
        <f>IF(AND(E402*12&gt;=150000),MidPeakPer*E402*E405,MidPeakPer*E402)</f>
        <v>61129.749728744682</v>
      </c>
      <c r="K434" s="118">
        <f>J434*I434</f>
        <v>9597.3707074129143</v>
      </c>
      <c r="L434" s="119">
        <f>K434-H434</f>
        <v>-35.938306057523732</v>
      </c>
      <c r="M434" s="120">
        <f>IF(ISERROR(L434/H434), "", L434/H434)</f>
        <v>-3.7306294241439279E-3</v>
      </c>
    </row>
    <row r="435" spans="1:13" ht="13.15" hidden="1" customHeight="1" x14ac:dyDescent="0.2">
      <c r="A435" s="103" t="str">
        <f t="shared" si="52"/>
        <v>Street Light</v>
      </c>
      <c r="B435" s="103" t="s">
        <v>12</v>
      </c>
      <c r="D435" s="103" t="s">
        <v>77</v>
      </c>
      <c r="E435" s="25"/>
      <c r="F435" s="34">
        <v>0.20300000000000001</v>
      </c>
      <c r="G435" s="55">
        <f>IF(AND(E402*12&gt;=150000),OnPeakPer*E402*E404,OnPeakPer*E402)</f>
        <v>61358.656136754384</v>
      </c>
      <c r="H435" s="130">
        <f>G435*F435</f>
        <v>12455.807195761141</v>
      </c>
      <c r="I435" s="35">
        <v>0.20300000000000001</v>
      </c>
      <c r="J435" s="56">
        <f>IF(AND(E402*12&gt;=150000),OnPeakPer*E402*E405,OnPeakPer*E402)</f>
        <v>61129.749728744682</v>
      </c>
      <c r="K435" s="118">
        <f>J435*I435</f>
        <v>12409.339194935172</v>
      </c>
      <c r="L435" s="119">
        <f>K435-H435</f>
        <v>-46.468000825969284</v>
      </c>
      <c r="M435" s="120">
        <f>IF(ISERROR(L435/H435), "", L435/H435)</f>
        <v>-3.730629424143856E-3</v>
      </c>
    </row>
    <row r="436" spans="1:13" ht="13.15" hidden="1" customHeight="1" x14ac:dyDescent="0.2">
      <c r="A436" s="103" t="str">
        <f t="shared" si="52"/>
        <v>Street Light</v>
      </c>
      <c r="B436" s="103" t="s">
        <v>78</v>
      </c>
      <c r="D436" s="25" t="s">
        <v>79</v>
      </c>
      <c r="E436" s="25"/>
      <c r="F436" s="57">
        <v>0.11308</v>
      </c>
      <c r="G436" s="55">
        <f>IF(AND(E402*12&gt;=150000),E402*E404,E402)</f>
        <v>340881.42298196885</v>
      </c>
      <c r="H436" s="130">
        <f>G436*F436</f>
        <v>38546.871310801034</v>
      </c>
      <c r="I436" s="35">
        <f>F436</f>
        <v>0.11308</v>
      </c>
      <c r="J436" s="56">
        <f>IF(AND(E402*12&gt;=150000),E402*E405,E402)</f>
        <v>339609.72071524826</v>
      </c>
      <c r="K436" s="118">
        <f>J436*I436</f>
        <v>38403.067218480275</v>
      </c>
      <c r="L436" s="119">
        <f>K436-H436</f>
        <v>-143.80409232075908</v>
      </c>
      <c r="M436" s="120">
        <f>IF(ISERROR(L436/H436), "", L436/H436)</f>
        <v>-3.7306294241438065E-3</v>
      </c>
    </row>
    <row r="437" spans="1:13" ht="13.5" thickBot="1" x14ac:dyDescent="0.25">
      <c r="A437" s="103" t="str">
        <f t="shared" si="52"/>
        <v>Street Light</v>
      </c>
      <c r="B437" s="103" t="s">
        <v>17</v>
      </c>
      <c r="D437" s="25" t="s">
        <v>80</v>
      </c>
      <c r="E437" s="25"/>
      <c r="F437" s="57">
        <v>0.11308</v>
      </c>
      <c r="G437" s="55">
        <f>IF(AND(E402*12&gt;=150000),E402*E404,E402)</f>
        <v>340881.42298196885</v>
      </c>
      <c r="H437" s="130">
        <f>G437*F437</f>
        <v>38546.871310801034</v>
      </c>
      <c r="I437" s="35">
        <f>F437</f>
        <v>0.11308</v>
      </c>
      <c r="J437" s="56">
        <f>IF(AND(E402*12&gt;=150000),E402*E405,E402)</f>
        <v>339609.72071524826</v>
      </c>
      <c r="K437" s="118">
        <f>J437*I437</f>
        <v>38403.067218480275</v>
      </c>
      <c r="L437" s="119">
        <f>K437-H437</f>
        <v>-143.80409232075908</v>
      </c>
      <c r="M437" s="120">
        <f>IF(ISERROR(L437/H437), "", L437/H437)</f>
        <v>-3.7306294241438065E-3</v>
      </c>
    </row>
    <row r="438" spans="1:13" ht="13.5" thickBot="1" x14ac:dyDescent="0.25">
      <c r="A438" s="103" t="str">
        <f t="shared" si="52"/>
        <v>Street Light</v>
      </c>
      <c r="D438" s="58"/>
      <c r="E438" s="59"/>
      <c r="F438" s="60"/>
      <c r="G438" s="61"/>
      <c r="H438" s="62"/>
      <c r="I438" s="60"/>
      <c r="J438" s="63"/>
      <c r="K438" s="62"/>
      <c r="L438" s="64"/>
      <c r="M438" s="65"/>
    </row>
    <row r="439" spans="1:13" ht="13.15" hidden="1" customHeight="1" x14ac:dyDescent="0.2">
      <c r="A439" s="103" t="str">
        <f t="shared" si="52"/>
        <v>Street Light</v>
      </c>
      <c r="B439" s="103" t="s">
        <v>12</v>
      </c>
      <c r="D439" s="135" t="s">
        <v>81</v>
      </c>
      <c r="E439" s="25"/>
      <c r="F439" s="66"/>
      <c r="G439" s="67"/>
      <c r="H439" s="68">
        <f>SUM(H429:H435,H428)</f>
        <v>106303.89450370282</v>
      </c>
      <c r="I439" s="69"/>
      <c r="J439" s="69"/>
      <c r="K439" s="68">
        <f>SUM(K429:K435,K428)</f>
        <v>69933.012920125795</v>
      </c>
      <c r="L439" s="70">
        <f>K439-H439</f>
        <v>-36370.881583577022</v>
      </c>
      <c r="M439" s="71">
        <f>IF((H439)=0,"",(L439/H439))</f>
        <v>-0.34214063137931544</v>
      </c>
    </row>
    <row r="440" spans="1:13" ht="13.15" hidden="1" customHeight="1" x14ac:dyDescent="0.2">
      <c r="A440" s="103" t="str">
        <f t="shared" si="52"/>
        <v>Street Light</v>
      </c>
      <c r="B440" s="103" t="s">
        <v>12</v>
      </c>
      <c r="D440" s="142" t="s">
        <v>82</v>
      </c>
      <c r="E440" s="25"/>
      <c r="F440" s="66">
        <v>0.13</v>
      </c>
      <c r="G440" s="72"/>
      <c r="H440" s="73">
        <f>H439*F440</f>
        <v>13819.506285481366</v>
      </c>
      <c r="I440" s="74">
        <v>0.13</v>
      </c>
      <c r="J440" s="27"/>
      <c r="K440" s="73">
        <f>K439*I440</f>
        <v>9091.2916796163536</v>
      </c>
      <c r="L440" s="32">
        <f>K440-H440</f>
        <v>-4728.2146058650123</v>
      </c>
      <c r="M440" s="75">
        <f>IF((H440)=0,"",(L440/H440))</f>
        <v>-0.34214063137931539</v>
      </c>
    </row>
    <row r="441" spans="1:13" ht="14.45" hidden="1" customHeight="1" x14ac:dyDescent="0.25">
      <c r="A441" s="103" t="str">
        <f t="shared" si="52"/>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15" hidden="1" customHeight="1" x14ac:dyDescent="0.2">
      <c r="A442" s="103" t="str">
        <f t="shared" si="52"/>
        <v>Street Light</v>
      </c>
      <c r="B442" s="103" t="s">
        <v>84</v>
      </c>
      <c r="D442" s="234" t="s">
        <v>85</v>
      </c>
      <c r="E442" s="234"/>
      <c r="F442" s="77"/>
      <c r="G442" s="78"/>
      <c r="H442" s="79">
        <f>H439+H440+H441</f>
        <v>120123.40078918418</v>
      </c>
      <c r="I442" s="80"/>
      <c r="J442" s="80"/>
      <c r="K442" s="81">
        <f>K439+K440+K441</f>
        <v>79024.304599742143</v>
      </c>
      <c r="L442" s="82">
        <f>K442-H442</f>
        <v>-41099.096189442032</v>
      </c>
      <c r="M442" s="83">
        <f>IF((H442)=0,"",(L442/H442))</f>
        <v>-0.34214063137931544</v>
      </c>
    </row>
    <row r="443" spans="1:13" ht="13.9" hidden="1" customHeight="1" thickBot="1" x14ac:dyDescent="0.25">
      <c r="A443" s="103" t="str">
        <f t="shared" si="52"/>
        <v>Street Light</v>
      </c>
      <c r="B443" s="103" t="s">
        <v>12</v>
      </c>
      <c r="D443" s="131"/>
      <c r="E443" s="132"/>
      <c r="F443" s="60"/>
      <c r="G443" s="61"/>
      <c r="H443" s="62"/>
      <c r="I443" s="60"/>
      <c r="J443" s="63"/>
      <c r="K443" s="62"/>
      <c r="L443" s="64"/>
      <c r="M443" s="65"/>
    </row>
    <row r="444" spans="1:13" ht="13.15" hidden="1" customHeight="1" x14ac:dyDescent="0.2">
      <c r="A444" s="103" t="str">
        <f t="shared" si="52"/>
        <v>Street Light</v>
      </c>
      <c r="B444" s="103" t="s">
        <v>78</v>
      </c>
      <c r="D444" s="135" t="s">
        <v>86</v>
      </c>
      <c r="E444" s="25"/>
      <c r="F444" s="66"/>
      <c r="G444" s="67"/>
      <c r="H444" s="68">
        <f>SUM(H436,H429:H432,H428)</f>
        <v>101381.56675584319</v>
      </c>
      <c r="I444" s="69"/>
      <c r="J444" s="69"/>
      <c r="K444" s="68">
        <f>SUM(K436,K429:K432,K428)</f>
        <v>65029.048552997614</v>
      </c>
      <c r="L444" s="70">
        <f>K444-H444</f>
        <v>-36352.518202845575</v>
      </c>
      <c r="M444" s="71">
        <f>IF((H444)=0,"",(L444/H444))</f>
        <v>-0.35857128042214215</v>
      </c>
    </row>
    <row r="445" spans="1:13" ht="13.15" hidden="1" customHeight="1" x14ac:dyDescent="0.2">
      <c r="A445" s="103" t="str">
        <f t="shared" si="52"/>
        <v>Street Light</v>
      </c>
      <c r="B445" s="103" t="s">
        <v>78</v>
      </c>
      <c r="D445" s="142" t="s">
        <v>82</v>
      </c>
      <c r="E445" s="25"/>
      <c r="F445" s="66">
        <v>0.13</v>
      </c>
      <c r="G445" s="67"/>
      <c r="H445" s="73">
        <f>H444*F445</f>
        <v>13179.603678259615</v>
      </c>
      <c r="I445" s="66">
        <v>0.13</v>
      </c>
      <c r="J445" s="74"/>
      <c r="K445" s="73">
        <f>K444*I445</f>
        <v>8453.776311889691</v>
      </c>
      <c r="L445" s="32">
        <f>K445-H445</f>
        <v>-4725.8273663699238</v>
      </c>
      <c r="M445" s="75">
        <f>IF((H445)=0,"",(L445/H445))</f>
        <v>-0.35857128042214209</v>
      </c>
    </row>
    <row r="446" spans="1:13" ht="14.45" hidden="1" customHeight="1" x14ac:dyDescent="0.25">
      <c r="A446" s="103" t="str">
        <f t="shared" si="52"/>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15" hidden="1" customHeight="1" x14ac:dyDescent="0.2">
      <c r="A447" s="103" t="str">
        <f t="shared" si="52"/>
        <v>Street Light</v>
      </c>
      <c r="B447" s="103" t="s">
        <v>87</v>
      </c>
      <c r="D447" s="234" t="s">
        <v>86</v>
      </c>
      <c r="E447" s="234"/>
      <c r="F447" s="84"/>
      <c r="G447" s="85"/>
      <c r="H447" s="79">
        <f>SUM(H444,H445)</f>
        <v>114561.17043410281</v>
      </c>
      <c r="I447" s="86"/>
      <c r="J447" s="86"/>
      <c r="K447" s="79">
        <f>SUM(K444,K445)</f>
        <v>73482.824864887312</v>
      </c>
      <c r="L447" s="87">
        <f>K447-H447</f>
        <v>-41078.345569215497</v>
      </c>
      <c r="M447" s="88">
        <f>IF((H447)=0,"",(L447/H447))</f>
        <v>-0.35857128042214215</v>
      </c>
    </row>
    <row r="448" spans="1:13" ht="13.9" hidden="1" customHeight="1" thickBot="1" x14ac:dyDescent="0.25">
      <c r="A448" s="103" t="str">
        <f t="shared" si="52"/>
        <v>Street Light</v>
      </c>
      <c r="B448" s="103" t="s">
        <v>78</v>
      </c>
      <c r="D448" s="131"/>
      <c r="E448" s="132"/>
      <c r="F448" s="89"/>
      <c r="G448" s="90"/>
      <c r="H448" s="91"/>
      <c r="I448" s="89"/>
      <c r="J448" s="61"/>
      <c r="K448" s="91"/>
      <c r="L448" s="92"/>
      <c r="M448" s="65"/>
    </row>
    <row r="449" spans="1:14" x14ac:dyDescent="0.2">
      <c r="A449" s="103" t="str">
        <f t="shared" si="52"/>
        <v>Street Light</v>
      </c>
      <c r="B449" s="103" t="s">
        <v>17</v>
      </c>
      <c r="D449" s="135" t="s">
        <v>88</v>
      </c>
      <c r="E449" s="25"/>
      <c r="F449" s="136"/>
      <c r="G449" s="137"/>
      <c r="H449" s="138">
        <f>SUM(H437,H429:H432,H428)</f>
        <v>101381.56675584319</v>
      </c>
      <c r="I449" s="139"/>
      <c r="J449" s="139"/>
      <c r="K449" s="138">
        <f>SUM(K437,K429:K432,K428)</f>
        <v>65029.048552997614</v>
      </c>
      <c r="L449" s="140">
        <f>K449-H449</f>
        <v>-36352.518202845575</v>
      </c>
      <c r="M449" s="141">
        <f>IF((H449)=0,"",(L449/H449))</f>
        <v>-0.35857128042214215</v>
      </c>
    </row>
    <row r="450" spans="1:14" x14ac:dyDescent="0.2">
      <c r="A450" s="103" t="str">
        <f t="shared" si="52"/>
        <v>Street Light</v>
      </c>
      <c r="B450" s="103" t="s">
        <v>17</v>
      </c>
      <c r="D450" s="142" t="s">
        <v>82</v>
      </c>
      <c r="E450" s="25"/>
      <c r="F450" s="136">
        <v>0.13</v>
      </c>
      <c r="G450" s="137"/>
      <c r="H450" s="144">
        <f>H449*F450</f>
        <v>13179.603678259615</v>
      </c>
      <c r="I450" s="136">
        <v>0.13</v>
      </c>
      <c r="J450" s="145"/>
      <c r="K450" s="144">
        <f>K449*I450</f>
        <v>8453.776311889691</v>
      </c>
      <c r="L450" s="119">
        <f>K450-H450</f>
        <v>-4725.8273663699238</v>
      </c>
      <c r="M450" s="146">
        <f>IF((H450)=0,"",(L450/H450))</f>
        <v>-0.35857128042214209</v>
      </c>
    </row>
    <row r="451" spans="1:14" ht="15" x14ac:dyDescent="0.25">
      <c r="A451" s="103" t="str">
        <f t="shared" si="52"/>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9" customHeight="1" thickBot="1" x14ac:dyDescent="0.25">
      <c r="A452" s="103" t="str">
        <f t="shared" si="52"/>
        <v>Street Light</v>
      </c>
      <c r="B452" s="103" t="s">
        <v>89</v>
      </c>
      <c r="C452" s="24">
        <f>B22</f>
        <v>7</v>
      </c>
      <c r="D452" s="226" t="s">
        <v>88</v>
      </c>
      <c r="E452" s="226"/>
      <c r="F452" s="84"/>
      <c r="G452" s="85"/>
      <c r="H452" s="79">
        <f>SUM(H449,H450)</f>
        <v>114561.17043410281</v>
      </c>
      <c r="I452" s="86"/>
      <c r="J452" s="86"/>
      <c r="K452" s="79">
        <f>SUM(K449,K450)</f>
        <v>73482.824864887312</v>
      </c>
      <c r="L452" s="87">
        <f>K452-H452</f>
        <v>-41078.345569215497</v>
      </c>
      <c r="M452" s="88">
        <f>IF((H452)=0,"",(L452/H452))</f>
        <v>-0.35857128042214215</v>
      </c>
    </row>
    <row r="453" spans="1:14" ht="13.5" thickBot="1" x14ac:dyDescent="0.25">
      <c r="A453" s="103" t="str">
        <f t="shared" si="52"/>
        <v>Street Light</v>
      </c>
      <c r="B453" s="103" t="s">
        <v>17</v>
      </c>
      <c r="D453" s="58"/>
      <c r="E453" s="59"/>
      <c r="F453" s="93"/>
      <c r="G453" s="90"/>
      <c r="H453" s="94"/>
      <c r="I453" s="93"/>
      <c r="J453" s="61"/>
      <c r="K453" s="94"/>
      <c r="L453" s="92"/>
      <c r="M453" s="95"/>
    </row>
    <row r="456" spans="1:14" x14ac:dyDescent="0.2">
      <c r="D456" s="104" t="s">
        <v>34</v>
      </c>
      <c r="E456" s="229" t="str">
        <f>D23</f>
        <v>Residential (Low)</v>
      </c>
      <c r="F456" s="229"/>
      <c r="G456" s="229"/>
      <c r="H456" s="229"/>
      <c r="I456" s="229"/>
      <c r="J456" s="229"/>
      <c r="K456" s="103" t="str">
        <f>IF(N406="DEMAND - INTERVAL","RTSR - INTERVAL METERED","")</f>
        <v/>
      </c>
    </row>
    <row r="457" spans="1:14" x14ac:dyDescent="0.2">
      <c r="D457" s="104" t="s">
        <v>35</v>
      </c>
      <c r="E457" s="230" t="str">
        <f>H23</f>
        <v>RPP</v>
      </c>
      <c r="F457" s="230"/>
      <c r="G457" s="230"/>
      <c r="H457" s="20"/>
      <c r="I457" s="20"/>
    </row>
    <row r="458" spans="1:14" ht="15.75" x14ac:dyDescent="0.2">
      <c r="D458" s="104" t="s">
        <v>36</v>
      </c>
      <c r="E458" s="21">
        <f>K23</f>
        <v>325</v>
      </c>
      <c r="F458" s="105" t="s">
        <v>11</v>
      </c>
      <c r="J458" s="22"/>
      <c r="K458" s="22"/>
      <c r="L458" s="22"/>
      <c r="M458" s="22"/>
      <c r="N458" s="22"/>
    </row>
    <row r="459" spans="1:14" ht="15.75" x14ac:dyDescent="0.25">
      <c r="D459" s="104" t="s">
        <v>37</v>
      </c>
      <c r="E459" s="21">
        <f>L23</f>
        <v>0</v>
      </c>
      <c r="F459" s="106" t="s">
        <v>16</v>
      </c>
      <c r="G459" s="107"/>
      <c r="H459" s="108"/>
      <c r="I459" s="108"/>
      <c r="J459" s="108"/>
    </row>
    <row r="460" spans="1:14" x14ac:dyDescent="0.2">
      <c r="D460" s="104" t="s">
        <v>38</v>
      </c>
      <c r="E460" s="23">
        <f>I23</f>
        <v>1.0454000000000001</v>
      </c>
    </row>
    <row r="461" spans="1:14" x14ac:dyDescent="0.2">
      <c r="D461" s="104" t="s">
        <v>39</v>
      </c>
      <c r="E461" s="23">
        <f>J23</f>
        <v>1.0415000000000001</v>
      </c>
    </row>
    <row r="463" spans="1:14" x14ac:dyDescent="0.2">
      <c r="E463" s="105"/>
      <c r="F463" s="231" t="s">
        <v>40</v>
      </c>
      <c r="G463" s="232"/>
      <c r="H463" s="233"/>
      <c r="I463" s="231" t="s">
        <v>41</v>
      </c>
      <c r="J463" s="232"/>
      <c r="K463" s="233"/>
      <c r="L463" s="231" t="s">
        <v>42</v>
      </c>
      <c r="M463" s="233"/>
    </row>
    <row r="464" spans="1:14" x14ac:dyDescent="0.2">
      <c r="E464" s="220"/>
      <c r="F464" s="109" t="s">
        <v>43</v>
      </c>
      <c r="G464" s="109" t="s">
        <v>44</v>
      </c>
      <c r="H464" s="110" t="s">
        <v>45</v>
      </c>
      <c r="I464" s="109" t="s">
        <v>43</v>
      </c>
      <c r="J464" s="111" t="s">
        <v>44</v>
      </c>
      <c r="K464" s="110" t="s">
        <v>45</v>
      </c>
      <c r="L464" s="222" t="s">
        <v>46</v>
      </c>
      <c r="M464" s="224" t="s">
        <v>47</v>
      </c>
    </row>
    <row r="465" spans="1:13" x14ac:dyDescent="0.2">
      <c r="E465" s="221"/>
      <c r="F465" s="112" t="s">
        <v>48</v>
      </c>
      <c r="G465" s="112"/>
      <c r="H465" s="113" t="s">
        <v>48</v>
      </c>
      <c r="I465" s="112" t="s">
        <v>48</v>
      </c>
      <c r="J465" s="113"/>
      <c r="K465" s="113" t="s">
        <v>48</v>
      </c>
      <c r="L465" s="223"/>
      <c r="M465" s="225"/>
    </row>
    <row r="466" spans="1:13" x14ac:dyDescent="0.2">
      <c r="A466" s="103" t="str">
        <f>$E456</f>
        <v>Residential (Low)</v>
      </c>
      <c r="D466" s="114" t="s">
        <v>49</v>
      </c>
      <c r="E466" s="25"/>
      <c r="F466" s="26">
        <f>F74</f>
        <v>38.56</v>
      </c>
      <c r="G466" s="115">
        <v>1</v>
      </c>
      <c r="H466" s="116">
        <f>G466*F466</f>
        <v>38.56</v>
      </c>
      <c r="I466" s="29">
        <f>I74</f>
        <v>47.09</v>
      </c>
      <c r="J466" s="117">
        <f>G466</f>
        <v>1</v>
      </c>
      <c r="K466" s="118">
        <f>J466*I466</f>
        <v>47.09</v>
      </c>
      <c r="L466" s="119">
        <f>K466-H466</f>
        <v>8.5300000000000011</v>
      </c>
      <c r="M466" s="120">
        <f>IF(ISERROR(L466/H466), "", L466/H466)</f>
        <v>0.22121369294605811</v>
      </c>
    </row>
    <row r="467" spans="1:13" x14ac:dyDescent="0.2">
      <c r="A467" s="103" t="str">
        <f t="shared" ref="A467:A499" si="57">A466</f>
        <v>Residential (Low)</v>
      </c>
      <c r="D467" s="114" t="s">
        <v>50</v>
      </c>
      <c r="E467" s="25"/>
      <c r="F467" s="34">
        <f t="shared" ref="F467:F493" si="58">F75</f>
        <v>0</v>
      </c>
      <c r="G467" s="115">
        <f>IF($E459&gt;0, $E459, $E458)</f>
        <v>325</v>
      </c>
      <c r="H467" s="116">
        <f>G467*F467</f>
        <v>0</v>
      </c>
      <c r="I467" s="35">
        <f t="shared" ref="I467:I493" si="59">I75</f>
        <v>0</v>
      </c>
      <c r="J467" s="117">
        <f>IF($E459&gt;0, $E459, $E458)</f>
        <v>325</v>
      </c>
      <c r="K467" s="118">
        <f>J467*I467</f>
        <v>0</v>
      </c>
      <c r="L467" s="119">
        <f>K467-H467</f>
        <v>0</v>
      </c>
      <c r="M467" s="120" t="str">
        <f>IF(ISERROR(L467/H467), "", L467/H467)</f>
        <v/>
      </c>
    </row>
    <row r="468" spans="1:13" ht="13.15" hidden="1" customHeight="1" x14ac:dyDescent="0.2">
      <c r="A468" s="103" t="str">
        <f t="shared" si="57"/>
        <v>Residential (Low)</v>
      </c>
      <c r="D468" s="114" t="s">
        <v>51</v>
      </c>
      <c r="E468" s="25"/>
      <c r="F468" s="34">
        <f t="shared" si="58"/>
        <v>0</v>
      </c>
      <c r="G468" s="115">
        <f>IF($E459&gt;0, $E459, $E458)</f>
        <v>325</v>
      </c>
      <c r="H468" s="116">
        <v>0</v>
      </c>
      <c r="I468" s="35">
        <f t="shared" si="59"/>
        <v>0</v>
      </c>
      <c r="J468" s="117">
        <f>IF($E459&gt;0, $E459, $E458)</f>
        <v>325</v>
      </c>
      <c r="K468" s="118">
        <v>0</v>
      </c>
      <c r="L468" s="119"/>
      <c r="M468" s="120"/>
    </row>
    <row r="469" spans="1:13" ht="13.15" hidden="1" customHeight="1" x14ac:dyDescent="0.2">
      <c r="A469" s="103" t="str">
        <f t="shared" si="57"/>
        <v>Residential (Low)</v>
      </c>
      <c r="D469" s="114" t="s">
        <v>52</v>
      </c>
      <c r="E469" s="25"/>
      <c r="F469" s="34">
        <f t="shared" si="58"/>
        <v>0</v>
      </c>
      <c r="G469" s="115">
        <f>IF($E459&gt;0, $E459, $E458)</f>
        <v>325</v>
      </c>
      <c r="H469" s="116">
        <v>0</v>
      </c>
      <c r="I469" s="35">
        <f t="shared" si="59"/>
        <v>0</v>
      </c>
      <c r="J469" s="121">
        <f>IF($E459&gt;0, $E459, $E458)</f>
        <v>325</v>
      </c>
      <c r="K469" s="118">
        <v>0</v>
      </c>
      <c r="L469" s="119">
        <f t="shared" ref="L469:L487" si="60">K469-H469</f>
        <v>0</v>
      </c>
      <c r="M469" s="120" t="str">
        <f>IF(ISERROR(L469/H469), "", L469/H469)</f>
        <v/>
      </c>
    </row>
    <row r="470" spans="1:13" x14ac:dyDescent="0.2">
      <c r="A470" s="103" t="str">
        <f t="shared" si="57"/>
        <v>Residential (Low)</v>
      </c>
      <c r="D470" s="114" t="s">
        <v>53</v>
      </c>
      <c r="E470" s="25"/>
      <c r="F470" s="26">
        <f t="shared" si="58"/>
        <v>0.88000000000000012</v>
      </c>
      <c r="G470" s="115">
        <v>1</v>
      </c>
      <c r="H470" s="116">
        <f>G470*F470</f>
        <v>0.88000000000000012</v>
      </c>
      <c r="I470" s="29">
        <f t="shared" si="59"/>
        <v>-1.2337999095414371</v>
      </c>
      <c r="J470" s="117">
        <f>G470</f>
        <v>1</v>
      </c>
      <c r="K470" s="118">
        <f>J470*I470</f>
        <v>-1.2337999095414371</v>
      </c>
      <c r="L470" s="119">
        <f t="shared" si="60"/>
        <v>-2.113799909541437</v>
      </c>
      <c r="M470" s="120">
        <f>IF(ISERROR(L470/H470), "", L470/H470)</f>
        <v>-2.4020453517516325</v>
      </c>
    </row>
    <row r="471" spans="1:13" x14ac:dyDescent="0.2">
      <c r="A471" s="103" t="str">
        <f t="shared" si="57"/>
        <v>Residential (Low)</v>
      </c>
      <c r="D471" s="114" t="s">
        <v>54</v>
      </c>
      <c r="E471" s="25"/>
      <c r="F471" s="36">
        <f t="shared" si="58"/>
        <v>0</v>
      </c>
      <c r="G471" s="115">
        <f>IF($E459&gt;0, $E459, $E458)</f>
        <v>325</v>
      </c>
      <c r="H471" s="116">
        <f>G471*F471</f>
        <v>0</v>
      </c>
      <c r="I471" s="35">
        <f t="shared" si="59"/>
        <v>0</v>
      </c>
      <c r="J471" s="117">
        <f>IF($E459&gt;0, $E459, $E458)</f>
        <v>325</v>
      </c>
      <c r="K471" s="118">
        <f>J471*I471</f>
        <v>0</v>
      </c>
      <c r="L471" s="119">
        <f t="shared" si="60"/>
        <v>0</v>
      </c>
      <c r="M471" s="120" t="str">
        <f>IF(ISERROR(L471/H471), "", L471/H471)</f>
        <v/>
      </c>
    </row>
    <row r="472" spans="1:13" ht="25.5" x14ac:dyDescent="0.2">
      <c r="A472" s="103" t="str">
        <f t="shared" si="57"/>
        <v>Residential (Low)</v>
      </c>
      <c r="B472" s="103" t="s">
        <v>55</v>
      </c>
      <c r="C472" s="24">
        <f>B23</f>
        <v>8</v>
      </c>
      <c r="D472" s="46" t="s">
        <v>56</v>
      </c>
      <c r="E472" s="47"/>
      <c r="F472" s="48"/>
      <c r="G472" s="49"/>
      <c r="H472" s="50">
        <f>SUM(H466:H471)</f>
        <v>39.440000000000005</v>
      </c>
      <c r="I472" s="51"/>
      <c r="J472" s="52"/>
      <c r="K472" s="50">
        <f>SUM(K466:K471)</f>
        <v>45.856200090458564</v>
      </c>
      <c r="L472" s="41">
        <f t="shared" si="60"/>
        <v>6.4162000904585597</v>
      </c>
      <c r="M472" s="42">
        <f>IF((H472)=0,"",(L472/H472))</f>
        <v>0.16268255807450707</v>
      </c>
    </row>
    <row r="473" spans="1:13" x14ac:dyDescent="0.2">
      <c r="A473" s="103" t="str">
        <f t="shared" si="57"/>
        <v>Residential (Low)</v>
      </c>
      <c r="D473" s="123" t="s">
        <v>57</v>
      </c>
      <c r="E473" s="25"/>
      <c r="F473" s="34">
        <f t="shared" si="58"/>
        <v>0.12752000000000002</v>
      </c>
      <c r="G473" s="43">
        <f>IF(F473=0, 0, $E458*E460-E458)</f>
        <v>14.755000000000052</v>
      </c>
      <c r="H473" s="28">
        <f t="shared" ref="H473:H480" si="61">G473*F473</f>
        <v>1.8815576000000069</v>
      </c>
      <c r="I473" s="35">
        <f t="shared" si="59"/>
        <v>0.12752000000000002</v>
      </c>
      <c r="J473" s="44">
        <f>IF(I473=0, 0, E458*E461-E458)</f>
        <v>13.487500000000011</v>
      </c>
      <c r="K473" s="31">
        <f t="shared" ref="K473:K480" si="62">J473*I473</f>
        <v>1.7199260000000018</v>
      </c>
      <c r="L473" s="119">
        <f t="shared" si="60"/>
        <v>-0.16163160000000509</v>
      </c>
      <c r="M473" s="120">
        <f t="shared" ref="M473:M480" si="63">IF(ISERROR(L473/H473), "", L473/H473)</f>
        <v>-8.5903083700442917E-2</v>
      </c>
    </row>
    <row r="474" spans="1:13" ht="25.5" x14ac:dyDescent="0.2">
      <c r="A474" s="103" t="str">
        <f t="shared" si="57"/>
        <v>Residential (Low)</v>
      </c>
      <c r="D474" s="123" t="s">
        <v>58</v>
      </c>
      <c r="E474" s="25"/>
      <c r="F474" s="36">
        <f t="shared" si="58"/>
        <v>0</v>
      </c>
      <c r="G474" s="55">
        <f>IF($E459&gt;0, $E459, $E458)</f>
        <v>325</v>
      </c>
      <c r="H474" s="116">
        <f t="shared" si="61"/>
        <v>0</v>
      </c>
      <c r="I474" s="35">
        <f t="shared" si="59"/>
        <v>-4.4999999999999997E-3</v>
      </c>
      <c r="J474" s="56">
        <f>IF($E459&gt;0, $E459, $E458)</f>
        <v>325</v>
      </c>
      <c r="K474" s="118">
        <f t="shared" si="62"/>
        <v>-1.4624999999999999</v>
      </c>
      <c r="L474" s="119">
        <f t="shared" si="60"/>
        <v>-1.4624999999999999</v>
      </c>
      <c r="M474" s="120" t="str">
        <f t="shared" si="63"/>
        <v/>
      </c>
    </row>
    <row r="475" spans="1:13" x14ac:dyDescent="0.2">
      <c r="A475" s="103" t="str">
        <f t="shared" si="57"/>
        <v>Residential (Low)</v>
      </c>
      <c r="D475" s="123" t="s">
        <v>59</v>
      </c>
      <c r="E475" s="25"/>
      <c r="F475" s="36">
        <f t="shared" si="58"/>
        <v>0</v>
      </c>
      <c r="G475" s="55">
        <f>IF($E459&gt;0, $E459, $E458)</f>
        <v>325</v>
      </c>
      <c r="H475" s="116">
        <f t="shared" si="61"/>
        <v>0</v>
      </c>
      <c r="I475" s="35">
        <f t="shared" si="59"/>
        <v>1.1999999999999999E-3</v>
      </c>
      <c r="J475" s="56">
        <f>IF($E459&gt;0, $E459, $E458)</f>
        <v>325</v>
      </c>
      <c r="K475" s="118">
        <f t="shared" si="62"/>
        <v>0.38999999999999996</v>
      </c>
      <c r="L475" s="119">
        <f t="shared" si="60"/>
        <v>0.38999999999999996</v>
      </c>
      <c r="M475" s="120" t="str">
        <f t="shared" si="63"/>
        <v/>
      </c>
    </row>
    <row r="476" spans="1:13" x14ac:dyDescent="0.2">
      <c r="A476" s="103" t="str">
        <f t="shared" si="57"/>
        <v>Residential (Low)</v>
      </c>
      <c r="D476" s="123" t="s">
        <v>60</v>
      </c>
      <c r="E476" s="25"/>
      <c r="F476" s="34">
        <f t="shared" si="58"/>
        <v>0</v>
      </c>
      <c r="G476" s="55">
        <f>E458</f>
        <v>325</v>
      </c>
      <c r="H476" s="116">
        <f t="shared" si="61"/>
        <v>0</v>
      </c>
      <c r="I476" s="35">
        <f t="shared" si="59"/>
        <v>0</v>
      </c>
      <c r="J476" s="56">
        <f>E458</f>
        <v>325</v>
      </c>
      <c r="K476" s="118">
        <f t="shared" si="62"/>
        <v>0</v>
      </c>
      <c r="L476" s="119">
        <f t="shared" si="60"/>
        <v>0</v>
      </c>
      <c r="M476" s="120" t="str">
        <f t="shared" si="63"/>
        <v/>
      </c>
    </row>
    <row r="477" spans="1:13" x14ac:dyDescent="0.2">
      <c r="A477" s="103" t="str">
        <f t="shared" si="57"/>
        <v>Residential (Low)</v>
      </c>
      <c r="D477" s="114" t="s">
        <v>61</v>
      </c>
      <c r="E477" s="25"/>
      <c r="F477" s="36">
        <f t="shared" si="58"/>
        <v>1.1000000000000001E-3</v>
      </c>
      <c r="G477" s="55">
        <f>IF($E459&gt;0, $E459, $E458)</f>
        <v>325</v>
      </c>
      <c r="H477" s="116">
        <f t="shared" si="61"/>
        <v>0.35750000000000004</v>
      </c>
      <c r="I477" s="35">
        <f t="shared" si="59"/>
        <v>1.4638437498659597E-3</v>
      </c>
      <c r="J477" s="56">
        <f>IF($E459&gt;0, $E459, $E458)</f>
        <v>325</v>
      </c>
      <c r="K477" s="118">
        <f t="shared" si="62"/>
        <v>0.47574921870643694</v>
      </c>
      <c r="L477" s="119">
        <f t="shared" si="60"/>
        <v>0.1182492187064369</v>
      </c>
      <c r="M477" s="120">
        <f t="shared" si="63"/>
        <v>0.33076704533269058</v>
      </c>
    </row>
    <row r="478" spans="1:13" ht="25.5" x14ac:dyDescent="0.2">
      <c r="A478" s="103" t="str">
        <f t="shared" si="57"/>
        <v>Residential (Low)</v>
      </c>
      <c r="D478" s="123" t="s">
        <v>62</v>
      </c>
      <c r="E478" s="25"/>
      <c r="F478" s="36">
        <f t="shared" si="58"/>
        <v>0.42</v>
      </c>
      <c r="G478" s="115">
        <v>1</v>
      </c>
      <c r="H478" s="116">
        <f t="shared" si="61"/>
        <v>0.42</v>
      </c>
      <c r="I478" s="45">
        <f t="shared" si="59"/>
        <v>0.42</v>
      </c>
      <c r="J478" s="121">
        <v>1</v>
      </c>
      <c r="K478" s="118">
        <f t="shared" si="62"/>
        <v>0.42</v>
      </c>
      <c r="L478" s="119">
        <f t="shared" si="60"/>
        <v>0</v>
      </c>
      <c r="M478" s="120">
        <f t="shared" si="63"/>
        <v>0</v>
      </c>
    </row>
    <row r="479" spans="1:13" x14ac:dyDescent="0.2">
      <c r="A479" s="103" t="str">
        <f t="shared" si="57"/>
        <v>Residential (Low)</v>
      </c>
      <c r="D479" s="114" t="s">
        <v>63</v>
      </c>
      <c r="E479" s="25"/>
      <c r="F479" s="36">
        <f t="shared" si="58"/>
        <v>-0.31</v>
      </c>
      <c r="G479" s="115">
        <v>1</v>
      </c>
      <c r="H479" s="116">
        <f t="shared" si="61"/>
        <v>-0.31</v>
      </c>
      <c r="I479" s="29">
        <f t="shared" si="59"/>
        <v>-0.36128280842143567</v>
      </c>
      <c r="J479" s="121">
        <v>1</v>
      </c>
      <c r="K479" s="118">
        <f t="shared" si="62"/>
        <v>-0.36128280842143567</v>
      </c>
      <c r="L479" s="119">
        <f t="shared" si="60"/>
        <v>-5.1282808421435677E-2</v>
      </c>
      <c r="M479" s="120">
        <f t="shared" si="63"/>
        <v>0.16542841426269572</v>
      </c>
    </row>
    <row r="480" spans="1:13" x14ac:dyDescent="0.2">
      <c r="A480" s="103" t="str">
        <f t="shared" si="57"/>
        <v>Residential (Low)</v>
      </c>
      <c r="D480" s="114" t="s">
        <v>64</v>
      </c>
      <c r="E480" s="25"/>
      <c r="F480" s="34">
        <f t="shared" si="58"/>
        <v>0</v>
      </c>
      <c r="G480" s="55">
        <f>IF($E459&gt;0, $E459, $E458)</f>
        <v>325</v>
      </c>
      <c r="H480" s="116">
        <f t="shared" si="61"/>
        <v>0</v>
      </c>
      <c r="I480" s="35">
        <f t="shared" si="59"/>
        <v>0</v>
      </c>
      <c r="J480" s="56">
        <f>IF($E459&gt;0, $E459, $E458)</f>
        <v>325</v>
      </c>
      <c r="K480" s="118">
        <f t="shared" si="62"/>
        <v>0</v>
      </c>
      <c r="L480" s="119">
        <f t="shared" si="60"/>
        <v>0</v>
      </c>
      <c r="M480" s="120" t="str">
        <f t="shared" si="63"/>
        <v/>
      </c>
    </row>
    <row r="481" spans="1:14" ht="25.5" x14ac:dyDescent="0.2">
      <c r="A481" s="103" t="str">
        <f t="shared" si="57"/>
        <v>Residential (Low)</v>
      </c>
      <c r="B481" s="103" t="s">
        <v>65</v>
      </c>
      <c r="C481" s="24">
        <f>B23</f>
        <v>8</v>
      </c>
      <c r="D481" s="46" t="s">
        <v>66</v>
      </c>
      <c r="E481" s="47"/>
      <c r="F481" s="48"/>
      <c r="G481" s="49"/>
      <c r="H481" s="50">
        <f>SUM(H472:H480)</f>
        <v>41.789057600000014</v>
      </c>
      <c r="I481" s="51"/>
      <c r="J481" s="52"/>
      <c r="K481" s="50">
        <f>SUM(K472:K480)</f>
        <v>47.038092500743574</v>
      </c>
      <c r="L481" s="41">
        <f t="shared" si="60"/>
        <v>5.2490349007435597</v>
      </c>
      <c r="M481" s="42">
        <f>IF((H481)=0,"",(L481/H481))</f>
        <v>0.12560787924405259</v>
      </c>
    </row>
    <row r="482" spans="1:14" x14ac:dyDescent="0.2">
      <c r="A482" s="103" t="str">
        <f t="shared" si="57"/>
        <v>Residential (Low)</v>
      </c>
      <c r="D482" s="126" t="s">
        <v>67</v>
      </c>
      <c r="E482" s="25"/>
      <c r="F482" s="36">
        <f t="shared" si="58"/>
        <v>1.2999999999999999E-2</v>
      </c>
      <c r="G482" s="43">
        <f>IF($E459&gt;0, $E459, $E458*$E460)</f>
        <v>339.75500000000005</v>
      </c>
      <c r="H482" s="116">
        <f>G482*F482</f>
        <v>4.4168150000000006</v>
      </c>
      <c r="I482" s="35">
        <f t="shared" si="59"/>
        <v>1.24E-2</v>
      </c>
      <c r="J482" s="44">
        <f>IF($E459&gt;0, $E459, $E458*$E461)</f>
        <v>338.48750000000001</v>
      </c>
      <c r="K482" s="118">
        <f>J482*I482</f>
        <v>4.1972449999999997</v>
      </c>
      <c r="L482" s="119">
        <f t="shared" si="60"/>
        <v>-0.21957000000000093</v>
      </c>
      <c r="M482" s="120">
        <f>IF(ISERROR(L482/H482), "", L482/H482)</f>
        <v>-4.9712292681491278E-2</v>
      </c>
      <c r="N482" s="127"/>
    </row>
    <row r="483" spans="1:14" ht="25.5" x14ac:dyDescent="0.2">
      <c r="A483" s="103" t="str">
        <f t="shared" si="57"/>
        <v>Residential (Low)</v>
      </c>
      <c r="D483" s="128" t="s">
        <v>68</v>
      </c>
      <c r="E483" s="25"/>
      <c r="F483" s="36">
        <f t="shared" si="58"/>
        <v>9.7000000000000003E-3</v>
      </c>
      <c r="G483" s="43">
        <f>IF($E459&gt;0, $E459, $E458*$E460)</f>
        <v>339.75500000000005</v>
      </c>
      <c r="H483" s="116">
        <f>G483*F483</f>
        <v>3.2956235000000005</v>
      </c>
      <c r="I483" s="35">
        <f t="shared" si="59"/>
        <v>8.8999999999999999E-3</v>
      </c>
      <c r="J483" s="44">
        <f>IF($E459&gt;0, $E459, $E458*$E461)</f>
        <v>338.48750000000001</v>
      </c>
      <c r="K483" s="118">
        <f>J483*I483</f>
        <v>3.01253875</v>
      </c>
      <c r="L483" s="119">
        <f t="shared" si="60"/>
        <v>-0.28308475000000044</v>
      </c>
      <c r="M483" s="120">
        <f>IF(ISERROR(L483/H483), "", L483/H483)</f>
        <v>-8.5897175451018729E-2</v>
      </c>
      <c r="N483" s="127"/>
    </row>
    <row r="484" spans="1:14" ht="25.5" x14ac:dyDescent="0.2">
      <c r="A484" s="103" t="str">
        <f t="shared" si="57"/>
        <v>Residential (Low)</v>
      </c>
      <c r="B484" s="103" t="s">
        <v>69</v>
      </c>
      <c r="C484" s="24">
        <f>B23</f>
        <v>8</v>
      </c>
      <c r="D484" s="46" t="s">
        <v>70</v>
      </c>
      <c r="E484" s="47"/>
      <c r="F484" s="48"/>
      <c r="G484" s="49"/>
      <c r="H484" s="50">
        <f>SUM(H481:H483)</f>
        <v>49.501496100000011</v>
      </c>
      <c r="I484" s="51"/>
      <c r="J484" s="52"/>
      <c r="K484" s="50">
        <f>SUM(K481:K483)</f>
        <v>54.247876250743573</v>
      </c>
      <c r="L484" s="41">
        <f t="shared" si="60"/>
        <v>4.7463801507435619</v>
      </c>
      <c r="M484" s="42">
        <f>IF((H484)=0,"",(L484/H484))</f>
        <v>9.5883569683534495E-2</v>
      </c>
    </row>
    <row r="485" spans="1:14" ht="25.5" x14ac:dyDescent="0.2">
      <c r="A485" s="103" t="str">
        <f t="shared" si="57"/>
        <v>Residential (Low)</v>
      </c>
      <c r="D485" s="129" t="s">
        <v>71</v>
      </c>
      <c r="E485" s="25"/>
      <c r="F485" s="34">
        <f t="shared" si="58"/>
        <v>4.7000000000000002E-3</v>
      </c>
      <c r="G485" s="43">
        <f>E458*E460</f>
        <v>339.75500000000005</v>
      </c>
      <c r="H485" s="53">
        <f>G485*F485</f>
        <v>1.5968485000000003</v>
      </c>
      <c r="I485" s="35">
        <f t="shared" si="59"/>
        <v>4.7000000000000002E-3</v>
      </c>
      <c r="J485" s="44">
        <f>E458*E461</f>
        <v>338.48750000000001</v>
      </c>
      <c r="K485" s="31">
        <f>J485*I485</f>
        <v>1.5908912500000001</v>
      </c>
      <c r="L485" s="119">
        <f t="shared" si="60"/>
        <v>-5.9572500000002471E-3</v>
      </c>
      <c r="M485" s="120">
        <f>IF(ISERROR(L485/H485), "", L485/H485)</f>
        <v>-3.7306294241440225E-3</v>
      </c>
    </row>
    <row r="486" spans="1:14" ht="25.5" x14ac:dyDescent="0.2">
      <c r="A486" s="103" t="str">
        <f t="shared" si="57"/>
        <v>Residential (Low)</v>
      </c>
      <c r="D486" s="129" t="s">
        <v>72</v>
      </c>
      <c r="E486" s="25"/>
      <c r="F486" s="34">
        <f t="shared" si="58"/>
        <v>5.9999999999999995E-4</v>
      </c>
      <c r="G486" s="43">
        <f>E458*E460</f>
        <v>339.75500000000005</v>
      </c>
      <c r="H486" s="53">
        <f>G486*F486</f>
        <v>0.20385300000000001</v>
      </c>
      <c r="I486" s="35">
        <f t="shared" si="59"/>
        <v>5.9999999999999995E-4</v>
      </c>
      <c r="J486" s="44">
        <f>E458*E461</f>
        <v>338.48750000000001</v>
      </c>
      <c r="K486" s="31">
        <f>J486*I486</f>
        <v>0.20309249999999998</v>
      </c>
      <c r="L486" s="119">
        <f t="shared" si="60"/>
        <v>-7.6050000000002504E-4</v>
      </c>
      <c r="M486" s="120">
        <f>IF(ISERROR(L486/H486), "", L486/H486)</f>
        <v>-3.7306294241439913E-3</v>
      </c>
    </row>
    <row r="487" spans="1:14" x14ac:dyDescent="0.2">
      <c r="A487" s="103" t="str">
        <f t="shared" si="57"/>
        <v>Residential (Low)</v>
      </c>
      <c r="D487" s="25" t="s">
        <v>73</v>
      </c>
      <c r="E487" s="25"/>
      <c r="F487" s="54">
        <f t="shared" si="58"/>
        <v>0.25</v>
      </c>
      <c r="G487" s="115">
        <v>1</v>
      </c>
      <c r="H487" s="130">
        <f>G487*F487</f>
        <v>0.25</v>
      </c>
      <c r="I487" s="45">
        <f t="shared" si="59"/>
        <v>0.25</v>
      </c>
      <c r="J487" s="117">
        <v>1</v>
      </c>
      <c r="K487" s="118">
        <f>J487*I487</f>
        <v>0.25</v>
      </c>
      <c r="L487" s="119">
        <f t="shared" si="60"/>
        <v>0</v>
      </c>
      <c r="M487" s="120">
        <f>IF(ISERROR(L487/H487), "", L487/H487)</f>
        <v>0</v>
      </c>
    </row>
    <row r="488" spans="1:14" ht="26.45" hidden="1" customHeight="1" x14ac:dyDescent="0.2">
      <c r="A488" s="103" t="str">
        <f t="shared" si="57"/>
        <v>Residential (Low)</v>
      </c>
      <c r="D488" s="129" t="s">
        <v>74</v>
      </c>
      <c r="E488" s="25"/>
      <c r="F488" s="34">
        <f t="shared" si="58"/>
        <v>0</v>
      </c>
      <c r="G488" s="55"/>
      <c r="H488" s="130"/>
      <c r="I488" s="35">
        <f t="shared" si="59"/>
        <v>0</v>
      </c>
      <c r="J488" s="56"/>
      <c r="K488" s="118"/>
      <c r="L488" s="119"/>
      <c r="M488" s="120"/>
    </row>
    <row r="489" spans="1:14" x14ac:dyDescent="0.2">
      <c r="A489" s="103" t="str">
        <f t="shared" si="57"/>
        <v>Residential (Low)</v>
      </c>
      <c r="B489" s="103" t="s">
        <v>12</v>
      </c>
      <c r="D489" s="25" t="s">
        <v>75</v>
      </c>
      <c r="E489" s="25"/>
      <c r="F489" s="34">
        <f t="shared" si="58"/>
        <v>9.8000000000000004E-2</v>
      </c>
      <c r="G489" s="55">
        <f>IF(AND(E458*12&gt;=150000),OffPeakPer*E458*E460,OffPeakPer*E458)</f>
        <v>208</v>
      </c>
      <c r="H489" s="130">
        <f>G489*F489</f>
        <v>20.384</v>
      </c>
      <c r="I489" s="35">
        <f t="shared" si="59"/>
        <v>9.8000000000000004E-2</v>
      </c>
      <c r="J489" s="56">
        <f>IF(AND(E458*12&gt;=150000),OffPeakPer*E458*E461,OffPeakPer*E458)</f>
        <v>208</v>
      </c>
      <c r="K489" s="118">
        <f>J489*I489</f>
        <v>20.384</v>
      </c>
      <c r="L489" s="119">
        <f>K489-H489</f>
        <v>0</v>
      </c>
      <c r="M489" s="120">
        <f>IF(ISERROR(L489/H489), "", L489/H489)</f>
        <v>0</v>
      </c>
    </row>
    <row r="490" spans="1:14" x14ac:dyDescent="0.2">
      <c r="A490" s="103" t="str">
        <f t="shared" si="57"/>
        <v>Residential (Low)</v>
      </c>
      <c r="B490" s="103" t="s">
        <v>12</v>
      </c>
      <c r="D490" s="25" t="s">
        <v>76</v>
      </c>
      <c r="E490" s="25"/>
      <c r="F490" s="34">
        <f t="shared" si="58"/>
        <v>0.157</v>
      </c>
      <c r="G490" s="55">
        <f>IF(AND(E458*12&gt;=150000),MidPeakPer*E458*E460,MidPeakPer*E458)</f>
        <v>58.5</v>
      </c>
      <c r="H490" s="130">
        <f>G490*F490</f>
        <v>9.1844999999999999</v>
      </c>
      <c r="I490" s="35">
        <f t="shared" si="59"/>
        <v>0.157</v>
      </c>
      <c r="J490" s="56">
        <f>IF(AND(E458*12&gt;=150000),MidPeakPer*E458*E461,MidPeakPer*E458)</f>
        <v>58.5</v>
      </c>
      <c r="K490" s="118">
        <f>J490*I490</f>
        <v>9.1844999999999999</v>
      </c>
      <c r="L490" s="119">
        <f>K490-H490</f>
        <v>0</v>
      </c>
      <c r="M490" s="120">
        <f>IF(ISERROR(L490/H490), "", L490/H490)</f>
        <v>0</v>
      </c>
    </row>
    <row r="491" spans="1:14" ht="13.5" thickBot="1" x14ac:dyDescent="0.25">
      <c r="A491" s="103" t="str">
        <f t="shared" si="57"/>
        <v>Residential (Low)</v>
      </c>
      <c r="B491" s="103" t="s">
        <v>12</v>
      </c>
      <c r="D491" s="103" t="s">
        <v>77</v>
      </c>
      <c r="E491" s="25"/>
      <c r="F491" s="34">
        <f t="shared" si="58"/>
        <v>0.20300000000000001</v>
      </c>
      <c r="G491" s="55">
        <f>IF(AND(E458*12&gt;=150000),OnPeakPer*E458*E460,OnPeakPer*E458)</f>
        <v>58.5</v>
      </c>
      <c r="H491" s="130">
        <f>G491*F491</f>
        <v>11.875500000000001</v>
      </c>
      <c r="I491" s="35">
        <f t="shared" si="59"/>
        <v>0.20300000000000001</v>
      </c>
      <c r="J491" s="56">
        <f>IF(AND(E458*12&gt;=150000),OnPeakPer*E458*E461,OnPeakPer*E458)</f>
        <v>58.5</v>
      </c>
      <c r="K491" s="118">
        <f>J491*I491</f>
        <v>11.875500000000001</v>
      </c>
      <c r="L491" s="119">
        <f>K491-H491</f>
        <v>0</v>
      </c>
      <c r="M491" s="120">
        <f>IF(ISERROR(L491/H491), "", L491/H491)</f>
        <v>0</v>
      </c>
    </row>
    <row r="492" spans="1:14" ht="13.15" hidden="1" customHeight="1" x14ac:dyDescent="0.2">
      <c r="A492" s="103" t="str">
        <f t="shared" si="57"/>
        <v>Residential (Low)</v>
      </c>
      <c r="B492" s="103" t="s">
        <v>78</v>
      </c>
      <c r="D492" s="25" t="s">
        <v>79</v>
      </c>
      <c r="E492" s="25"/>
      <c r="F492" s="34">
        <f t="shared" si="58"/>
        <v>0.11308</v>
      </c>
      <c r="G492" s="55">
        <f>IF(AND(E458*12&gt;=150000),E458*E460,E458)</f>
        <v>325</v>
      </c>
      <c r="H492" s="130">
        <f>G492*F492</f>
        <v>36.750999999999998</v>
      </c>
      <c r="I492" s="35">
        <f t="shared" si="59"/>
        <v>0.11308</v>
      </c>
      <c r="J492" s="56">
        <f>IF(AND(E458*12&gt;=150000),E458*E461,E458)</f>
        <v>325</v>
      </c>
      <c r="K492" s="118">
        <f>J492*I492</f>
        <v>36.750999999999998</v>
      </c>
      <c r="L492" s="119">
        <f>K492-H492</f>
        <v>0</v>
      </c>
      <c r="M492" s="120">
        <f>IF(ISERROR(L492/H492), "", L492/H492)</f>
        <v>0</v>
      </c>
    </row>
    <row r="493" spans="1:14" ht="13.9" hidden="1" customHeight="1" thickBot="1" x14ac:dyDescent="0.25">
      <c r="A493" s="103" t="str">
        <f t="shared" si="57"/>
        <v>Residential (Low)</v>
      </c>
      <c r="B493" s="103" t="s">
        <v>17</v>
      </c>
      <c r="D493" s="25" t="s">
        <v>80</v>
      </c>
      <c r="E493" s="25"/>
      <c r="F493" s="34">
        <f t="shared" si="58"/>
        <v>0.11308</v>
      </c>
      <c r="G493" s="55">
        <f>IF(AND(E458*12&gt;=150000),E458*E460,E458)</f>
        <v>325</v>
      </c>
      <c r="H493" s="130">
        <f>G493*F493</f>
        <v>36.750999999999998</v>
      </c>
      <c r="I493" s="35">
        <f t="shared" si="59"/>
        <v>0.11308</v>
      </c>
      <c r="J493" s="56">
        <f>IF(AND(E458*12&gt;=150000),E458*E461,E458)</f>
        <v>325</v>
      </c>
      <c r="K493" s="118">
        <f>J493*I493</f>
        <v>36.750999999999998</v>
      </c>
      <c r="L493" s="119">
        <f>K493-H493</f>
        <v>0</v>
      </c>
      <c r="M493" s="120">
        <f>IF(ISERROR(L493/H493), "", L493/H493)</f>
        <v>0</v>
      </c>
    </row>
    <row r="494" spans="1:14" ht="13.5" thickBot="1" x14ac:dyDescent="0.25">
      <c r="A494" s="103" t="str">
        <f t="shared" si="57"/>
        <v>Residential (Low)</v>
      </c>
      <c r="D494" s="58"/>
      <c r="E494" s="59"/>
      <c r="F494" s="60"/>
      <c r="G494" s="61"/>
      <c r="H494" s="62"/>
      <c r="I494" s="60"/>
      <c r="J494" s="63"/>
      <c r="K494" s="62"/>
      <c r="L494" s="64"/>
      <c r="M494" s="65"/>
    </row>
    <row r="495" spans="1:14" x14ac:dyDescent="0.2">
      <c r="A495" s="103" t="str">
        <f t="shared" si="57"/>
        <v>Residential (Low)</v>
      </c>
      <c r="B495" s="103" t="s">
        <v>12</v>
      </c>
      <c r="D495" s="135" t="s">
        <v>81</v>
      </c>
      <c r="E495" s="25"/>
      <c r="F495" s="136"/>
      <c r="G495" s="137"/>
      <c r="H495" s="138">
        <f>SUM(H485:H491,H484)</f>
        <v>92.996197600000016</v>
      </c>
      <c r="I495" s="139"/>
      <c r="J495" s="139"/>
      <c r="K495" s="138">
        <f>SUM(K485:K491,K484)</f>
        <v>97.735860000743571</v>
      </c>
      <c r="L495" s="140">
        <f>K495-H495</f>
        <v>4.7396624007435548</v>
      </c>
      <c r="M495" s="141">
        <f>IF((H495)=0,"",(L495/H495))</f>
        <v>5.0966195640923216E-2</v>
      </c>
    </row>
    <row r="496" spans="1:14" x14ac:dyDescent="0.2">
      <c r="A496" s="103" t="str">
        <f t="shared" si="57"/>
        <v>Residential (Low)</v>
      </c>
      <c r="B496" s="103" t="s">
        <v>12</v>
      </c>
      <c r="D496" s="142" t="s">
        <v>82</v>
      </c>
      <c r="E496" s="25"/>
      <c r="F496" s="136">
        <v>0.13</v>
      </c>
      <c r="G496" s="143"/>
      <c r="H496" s="144">
        <f>H495*F496</f>
        <v>12.089505688000003</v>
      </c>
      <c r="I496" s="145">
        <v>0.13</v>
      </c>
      <c r="J496" s="115"/>
      <c r="K496" s="144">
        <f>K495*I496</f>
        <v>12.705661800096665</v>
      </c>
      <c r="L496" s="119">
        <f>K496-H496</f>
        <v>0.61615611209666277</v>
      </c>
      <c r="M496" s="146">
        <f>IF((H496)=0,"",(L496/H496))</f>
        <v>5.0966195640923265E-2</v>
      </c>
    </row>
    <row r="497" spans="1:13" ht="15" x14ac:dyDescent="0.25">
      <c r="A497" s="103" t="str">
        <f t="shared" si="57"/>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-21.854106436000002</v>
      </c>
      <c r="I497" s="148">
        <v>0.23499999999999999</v>
      </c>
      <c r="J497" s="115"/>
      <c r="K497" s="144">
        <f>IF(OR(ISNUMBER(SEARCH("[DGEN]", E456))=TRUE, ISNUMBER(SEARCH("STREET LIGHT", E456))=TRUE), 0, IF(AND(E458=0, E459=0),0, IF(AND(E459=0, E458*12&gt;250000), 0, IF(AND(E458=0, E459&gt;=50), 0, IF(E458*12&lt;=250000, I497*K495*-1, IF(E459&lt;50, I497*K495*-1, 0))))))</f>
        <v>-22.967927100174737</v>
      </c>
      <c r="L497" s="119">
        <f>K497-H497</f>
        <v>-1.1138206641747352</v>
      </c>
      <c r="M497" s="146"/>
    </row>
    <row r="498" spans="1:13" ht="13.5" thickBot="1" x14ac:dyDescent="0.25">
      <c r="A498" s="103" t="str">
        <f t="shared" si="57"/>
        <v>Residential (Low)</v>
      </c>
      <c r="B498" s="103" t="s">
        <v>84</v>
      </c>
      <c r="C498" s="24">
        <f>B23</f>
        <v>8</v>
      </c>
      <c r="D498" s="226" t="s">
        <v>85</v>
      </c>
      <c r="E498" s="226"/>
      <c r="F498" s="77"/>
      <c r="G498" s="78"/>
      <c r="H498" s="79">
        <f>H495+H496+H497</f>
        <v>83.231596852000024</v>
      </c>
      <c r="I498" s="80"/>
      <c r="J498" s="80"/>
      <c r="K498" s="81">
        <f>K495+K496+K497</f>
        <v>87.473594700665501</v>
      </c>
      <c r="L498" s="82">
        <f>K498-H498</f>
        <v>4.241997848665477</v>
      </c>
      <c r="M498" s="83">
        <f>IF((H498)=0,"",(L498/H498))</f>
        <v>5.0966195640923154E-2</v>
      </c>
    </row>
    <row r="499" spans="1:13" ht="13.5" thickBot="1" x14ac:dyDescent="0.25">
      <c r="A499" s="103" t="str">
        <f t="shared" si="57"/>
        <v>Residential (Low)</v>
      </c>
      <c r="B499" s="103" t="s">
        <v>12</v>
      </c>
      <c r="D499" s="58"/>
      <c r="E499" s="59"/>
      <c r="F499" s="60"/>
      <c r="G499" s="61"/>
      <c r="H499" s="62"/>
      <c r="I499" s="60"/>
      <c r="J499" s="63"/>
      <c r="K499" s="62"/>
      <c r="L499" s="64"/>
      <c r="M499" s="65"/>
    </row>
    <row r="502" spans="1:13" x14ac:dyDescent="0.2">
      <c r="D502" s="104" t="s">
        <v>34</v>
      </c>
      <c r="E502" s="229" t="str">
        <f>D24</f>
        <v>Residential (High)</v>
      </c>
      <c r="F502" s="229"/>
      <c r="G502" s="229"/>
      <c r="H502" s="229"/>
      <c r="I502" s="229"/>
      <c r="J502" s="229"/>
      <c r="K502" s="103" t="str">
        <f>IF(N452="DEMAND - INTERVAL","RTSR - INTERVAL METERED","")</f>
        <v/>
      </c>
    </row>
    <row r="503" spans="1:13" x14ac:dyDescent="0.2">
      <c r="D503" s="104" t="s">
        <v>35</v>
      </c>
      <c r="E503" s="230" t="str">
        <f>H24</f>
        <v>RPP</v>
      </c>
      <c r="F503" s="230"/>
      <c r="G503" s="230"/>
      <c r="H503" s="20"/>
      <c r="I503" s="20"/>
    </row>
    <row r="504" spans="1:13" ht="15.75" x14ac:dyDescent="0.2">
      <c r="D504" s="104" t="s">
        <v>36</v>
      </c>
      <c r="E504" s="21">
        <f>K24</f>
        <v>1500</v>
      </c>
      <c r="F504" s="105" t="s">
        <v>11</v>
      </c>
      <c r="J504" s="22"/>
      <c r="K504" s="22"/>
      <c r="L504" s="22"/>
      <c r="M504" s="22"/>
    </row>
    <row r="505" spans="1:13" ht="15.75" x14ac:dyDescent="0.25">
      <c r="D505" s="104" t="s">
        <v>37</v>
      </c>
      <c r="E505" s="21">
        <f>L24</f>
        <v>0</v>
      </c>
      <c r="F505" s="106" t="s">
        <v>16</v>
      </c>
      <c r="G505" s="107"/>
      <c r="H505" s="108"/>
      <c r="I505" s="108"/>
      <c r="J505" s="108"/>
    </row>
    <row r="506" spans="1:13" x14ac:dyDescent="0.2">
      <c r="D506" s="104" t="s">
        <v>38</v>
      </c>
      <c r="E506" s="23">
        <f>I24</f>
        <v>1.0454000000000001</v>
      </c>
    </row>
    <row r="507" spans="1:13" x14ac:dyDescent="0.2">
      <c r="D507" s="104" t="s">
        <v>39</v>
      </c>
      <c r="E507" s="23">
        <f>J24</f>
        <v>1.0415000000000001</v>
      </c>
    </row>
    <row r="509" spans="1:13" x14ac:dyDescent="0.2">
      <c r="E509" s="105"/>
      <c r="F509" s="231" t="s">
        <v>40</v>
      </c>
      <c r="G509" s="232"/>
      <c r="H509" s="233"/>
      <c r="I509" s="231" t="s">
        <v>41</v>
      </c>
      <c r="J509" s="232"/>
      <c r="K509" s="233"/>
      <c r="L509" s="231" t="s">
        <v>42</v>
      </c>
      <c r="M509" s="233"/>
    </row>
    <row r="510" spans="1:13" x14ac:dyDescent="0.2">
      <c r="E510" s="220"/>
      <c r="F510" s="109" t="s">
        <v>43</v>
      </c>
      <c r="G510" s="109" t="s">
        <v>44</v>
      </c>
      <c r="H510" s="110" t="s">
        <v>45</v>
      </c>
      <c r="I510" s="109" t="s">
        <v>43</v>
      </c>
      <c r="J510" s="111" t="s">
        <v>44</v>
      </c>
      <c r="K510" s="110" t="s">
        <v>45</v>
      </c>
      <c r="L510" s="222" t="s">
        <v>46</v>
      </c>
      <c r="M510" s="224" t="s">
        <v>47</v>
      </c>
    </row>
    <row r="511" spans="1:13" x14ac:dyDescent="0.2">
      <c r="E511" s="221"/>
      <c r="F511" s="112" t="s">
        <v>48</v>
      </c>
      <c r="G511" s="112"/>
      <c r="H511" s="113" t="s">
        <v>48</v>
      </c>
      <c r="I511" s="112" t="s">
        <v>48</v>
      </c>
      <c r="J511" s="113"/>
      <c r="K511" s="113" t="s">
        <v>48</v>
      </c>
      <c r="L511" s="223"/>
      <c r="M511" s="225"/>
    </row>
    <row r="512" spans="1:13" x14ac:dyDescent="0.2">
      <c r="A512" s="103" t="str">
        <f>$E502</f>
        <v>Residential (High)</v>
      </c>
      <c r="D512" s="114" t="s">
        <v>49</v>
      </c>
      <c r="E512" s="25"/>
      <c r="F512" s="26">
        <f>F74</f>
        <v>38.56</v>
      </c>
      <c r="G512" s="115">
        <v>1</v>
      </c>
      <c r="H512" s="116">
        <f>G512*F512</f>
        <v>38.56</v>
      </c>
      <c r="I512" s="29">
        <f>I74</f>
        <v>47.09</v>
      </c>
      <c r="J512" s="117">
        <f>G512</f>
        <v>1</v>
      </c>
      <c r="K512" s="118">
        <f>J512*I512</f>
        <v>47.09</v>
      </c>
      <c r="L512" s="119">
        <f>K512-H512</f>
        <v>8.5300000000000011</v>
      </c>
      <c r="M512" s="120">
        <f>IF(ISERROR(L512/H512), "", L512/H512)</f>
        <v>0.22121369294605811</v>
      </c>
    </row>
    <row r="513" spans="1:13" x14ac:dyDescent="0.2">
      <c r="A513" s="103" t="str">
        <f t="shared" ref="A513:A545" si="64">A512</f>
        <v>Residential (High)</v>
      </c>
      <c r="D513" s="114" t="s">
        <v>50</v>
      </c>
      <c r="E513" s="25"/>
      <c r="F513" s="34">
        <f t="shared" ref="F513:F539" si="65">F75</f>
        <v>0</v>
      </c>
      <c r="G513" s="115">
        <f>IF($E505&gt;0, $E505, $E504)</f>
        <v>1500</v>
      </c>
      <c r="H513" s="116">
        <f>G513*F513</f>
        <v>0</v>
      </c>
      <c r="I513" s="35">
        <f t="shared" ref="I513:I539" si="66">I75</f>
        <v>0</v>
      </c>
      <c r="J513" s="117">
        <f>IF($E505&gt;0, $E505, $E504)</f>
        <v>1500</v>
      </c>
      <c r="K513" s="118">
        <f>J513*I513</f>
        <v>0</v>
      </c>
      <c r="L513" s="119">
        <f>K513-H513</f>
        <v>0</v>
      </c>
      <c r="M513" s="120" t="str">
        <f>IF(ISERROR(L513/H513), "", L513/H513)</f>
        <v/>
      </c>
    </row>
    <row r="514" spans="1:13" ht="13.15" hidden="1" customHeight="1" x14ac:dyDescent="0.2">
      <c r="A514" s="103" t="str">
        <f t="shared" si="64"/>
        <v>Residential (High)</v>
      </c>
      <c r="D514" s="114" t="s">
        <v>51</v>
      </c>
      <c r="E514" s="25"/>
      <c r="F514" s="34">
        <f t="shared" si="65"/>
        <v>0</v>
      </c>
      <c r="G514" s="115">
        <f>IF($E505&gt;0, $E505, $E504)</f>
        <v>1500</v>
      </c>
      <c r="H514" s="116">
        <v>0</v>
      </c>
      <c r="I514" s="35">
        <f t="shared" si="66"/>
        <v>0</v>
      </c>
      <c r="J514" s="117">
        <f>IF($E505&gt;0, $E505, $E504)</f>
        <v>1500</v>
      </c>
      <c r="K514" s="118">
        <v>0</v>
      </c>
      <c r="L514" s="119"/>
      <c r="M514" s="120"/>
    </row>
    <row r="515" spans="1:13" ht="13.15" hidden="1" customHeight="1" x14ac:dyDescent="0.2">
      <c r="A515" s="103" t="str">
        <f t="shared" si="64"/>
        <v>Residential (High)</v>
      </c>
      <c r="D515" s="114" t="s">
        <v>52</v>
      </c>
      <c r="E515" s="25"/>
      <c r="F515" s="34">
        <f t="shared" si="65"/>
        <v>0</v>
      </c>
      <c r="G515" s="115">
        <f>IF($E505&gt;0, $E505, $E504)</f>
        <v>1500</v>
      </c>
      <c r="H515" s="116">
        <v>0</v>
      </c>
      <c r="I515" s="35">
        <f t="shared" si="66"/>
        <v>0</v>
      </c>
      <c r="J515" s="121">
        <f>IF($E505&gt;0, $E505, $E504)</f>
        <v>1500</v>
      </c>
      <c r="K515" s="118">
        <v>0</v>
      </c>
      <c r="L515" s="119">
        <f t="shared" ref="L515:L533" si="67">K515-H515</f>
        <v>0</v>
      </c>
      <c r="M515" s="120" t="str">
        <f>IF(ISERROR(L515/H515), "", L515/H515)</f>
        <v/>
      </c>
    </row>
    <row r="516" spans="1:13" x14ac:dyDescent="0.2">
      <c r="A516" s="103" t="str">
        <f t="shared" si="64"/>
        <v>Residential (High)</v>
      </c>
      <c r="D516" s="114" t="s">
        <v>53</v>
      </c>
      <c r="E516" s="25"/>
      <c r="F516" s="26">
        <f t="shared" si="65"/>
        <v>0.88000000000000012</v>
      </c>
      <c r="G516" s="115">
        <v>1</v>
      </c>
      <c r="H516" s="116">
        <f>G516*F516</f>
        <v>0.88000000000000012</v>
      </c>
      <c r="I516" s="29">
        <f t="shared" si="66"/>
        <v>-1.2337999095414371</v>
      </c>
      <c r="J516" s="117">
        <f>G516</f>
        <v>1</v>
      </c>
      <c r="K516" s="118">
        <f>J516*I516</f>
        <v>-1.2337999095414371</v>
      </c>
      <c r="L516" s="119">
        <f t="shared" si="67"/>
        <v>-2.113799909541437</v>
      </c>
      <c r="M516" s="120">
        <f>IF(ISERROR(L516/H516), "", L516/H516)</f>
        <v>-2.4020453517516325</v>
      </c>
    </row>
    <row r="517" spans="1:13" x14ac:dyDescent="0.2">
      <c r="A517" s="103" t="str">
        <f t="shared" si="64"/>
        <v>Residential (High)</v>
      </c>
      <c r="D517" s="114" t="s">
        <v>54</v>
      </c>
      <c r="E517" s="25"/>
      <c r="F517" s="36">
        <f t="shared" si="65"/>
        <v>0</v>
      </c>
      <c r="G517" s="115">
        <f>IF($E505&gt;0, $E505, $E504)</f>
        <v>1500</v>
      </c>
      <c r="H517" s="116">
        <f>G517*F517</f>
        <v>0</v>
      </c>
      <c r="I517" s="35">
        <f t="shared" si="66"/>
        <v>0</v>
      </c>
      <c r="J517" s="117">
        <f>IF($E505&gt;0, $E505, $E504)</f>
        <v>1500</v>
      </c>
      <c r="K517" s="118">
        <f>J517*I517</f>
        <v>0</v>
      </c>
      <c r="L517" s="119">
        <f t="shared" si="67"/>
        <v>0</v>
      </c>
      <c r="M517" s="120" t="str">
        <f>IF(ISERROR(L517/H517), "", L517/H517)</f>
        <v/>
      </c>
    </row>
    <row r="518" spans="1:13" ht="25.5" x14ac:dyDescent="0.2">
      <c r="A518" s="103" t="str">
        <f t="shared" si="64"/>
        <v>Residential (High)</v>
      </c>
      <c r="B518" s="103" t="s">
        <v>55</v>
      </c>
      <c r="C518" s="24">
        <f>B24</f>
        <v>9</v>
      </c>
      <c r="D518" s="46" t="s">
        <v>56</v>
      </c>
      <c r="E518" s="47"/>
      <c r="F518" s="48"/>
      <c r="G518" s="49"/>
      <c r="H518" s="50">
        <f>SUM(H512:H517)</f>
        <v>39.440000000000005</v>
      </c>
      <c r="I518" s="51"/>
      <c r="J518" s="52"/>
      <c r="K518" s="50">
        <f>SUM(K512:K517)</f>
        <v>45.856200090458564</v>
      </c>
      <c r="L518" s="41">
        <f t="shared" si="67"/>
        <v>6.4162000904585597</v>
      </c>
      <c r="M518" s="42">
        <f>IF((H518)=0,"",(L518/H518))</f>
        <v>0.16268255807450707</v>
      </c>
    </row>
    <row r="519" spans="1:13" x14ac:dyDescent="0.2">
      <c r="A519" s="103" t="str">
        <f t="shared" si="64"/>
        <v>Residential (High)</v>
      </c>
      <c r="D519" s="123" t="s">
        <v>57</v>
      </c>
      <c r="E519" s="25"/>
      <c r="F519" s="34">
        <f t="shared" si="65"/>
        <v>0.12752000000000002</v>
      </c>
      <c r="G519" s="43">
        <f>IF(F519=0, 0, $E504*E506-E504)</f>
        <v>68.100000000000136</v>
      </c>
      <c r="H519" s="28">
        <f t="shared" ref="H519:H526" si="68">G519*F519</f>
        <v>8.6841120000000185</v>
      </c>
      <c r="I519" s="35">
        <f t="shared" si="66"/>
        <v>0.12752000000000002</v>
      </c>
      <c r="J519" s="44">
        <f>IF(I519=0, 0, E504*E507-E504)</f>
        <v>62.250000000000227</v>
      </c>
      <c r="K519" s="31">
        <f t="shared" ref="K519:K526" si="69">J519*I519</f>
        <v>7.9381200000000307</v>
      </c>
      <c r="L519" s="119">
        <f t="shared" si="67"/>
        <v>-0.74599199999998778</v>
      </c>
      <c r="M519" s="120">
        <f t="shared" ref="M519:M526" si="70">IF(ISERROR(L519/H519), "", L519/H519)</f>
        <v>-8.5903083700438934E-2</v>
      </c>
    </row>
    <row r="520" spans="1:13" ht="25.5" x14ac:dyDescent="0.2">
      <c r="A520" s="103" t="str">
        <f t="shared" si="64"/>
        <v>Residential (High)</v>
      </c>
      <c r="D520" s="123" t="s">
        <v>58</v>
      </c>
      <c r="E520" s="25"/>
      <c r="F520" s="36">
        <f t="shared" si="65"/>
        <v>0</v>
      </c>
      <c r="G520" s="55">
        <f>IF($E505&gt;0, $E505, $E504)</f>
        <v>1500</v>
      </c>
      <c r="H520" s="116">
        <f t="shared" si="68"/>
        <v>0</v>
      </c>
      <c r="I520" s="35">
        <f t="shared" si="66"/>
        <v>-4.4999999999999997E-3</v>
      </c>
      <c r="J520" s="56">
        <f>IF($E505&gt;0, $E505, $E504)</f>
        <v>1500</v>
      </c>
      <c r="K520" s="118">
        <f t="shared" si="69"/>
        <v>-6.7499999999999991</v>
      </c>
      <c r="L520" s="119">
        <f t="shared" si="67"/>
        <v>-6.7499999999999991</v>
      </c>
      <c r="M520" s="120" t="str">
        <f t="shared" si="70"/>
        <v/>
      </c>
    </row>
    <row r="521" spans="1:13" x14ac:dyDescent="0.2">
      <c r="A521" s="103" t="str">
        <f t="shared" si="64"/>
        <v>Residential (High)</v>
      </c>
      <c r="D521" s="123" t="s">
        <v>59</v>
      </c>
      <c r="E521" s="25"/>
      <c r="F521" s="36">
        <f t="shared" si="65"/>
        <v>0</v>
      </c>
      <c r="G521" s="55">
        <f>IF($E505&gt;0, $E505, $E504)</f>
        <v>1500</v>
      </c>
      <c r="H521" s="116">
        <f t="shared" si="68"/>
        <v>0</v>
      </c>
      <c r="I521" s="35">
        <f t="shared" si="66"/>
        <v>1.1999999999999999E-3</v>
      </c>
      <c r="J521" s="56">
        <f>IF($E505&gt;0, $E505, $E504)</f>
        <v>1500</v>
      </c>
      <c r="K521" s="118">
        <f t="shared" si="69"/>
        <v>1.7999999999999998</v>
      </c>
      <c r="L521" s="119">
        <f t="shared" si="67"/>
        <v>1.7999999999999998</v>
      </c>
      <c r="M521" s="120" t="str">
        <f t="shared" si="70"/>
        <v/>
      </c>
    </row>
    <row r="522" spans="1:13" x14ac:dyDescent="0.2">
      <c r="A522" s="103" t="str">
        <f t="shared" si="64"/>
        <v>Residential (High)</v>
      </c>
      <c r="D522" s="123" t="s">
        <v>60</v>
      </c>
      <c r="E522" s="25"/>
      <c r="F522" s="34">
        <f t="shared" si="65"/>
        <v>0</v>
      </c>
      <c r="G522" s="55">
        <f>E504</f>
        <v>1500</v>
      </c>
      <c r="H522" s="116">
        <f t="shared" si="68"/>
        <v>0</v>
      </c>
      <c r="I522" s="35">
        <f t="shared" si="66"/>
        <v>0</v>
      </c>
      <c r="J522" s="56">
        <f>E504</f>
        <v>1500</v>
      </c>
      <c r="K522" s="118">
        <f t="shared" si="69"/>
        <v>0</v>
      </c>
      <c r="L522" s="119">
        <f t="shared" si="67"/>
        <v>0</v>
      </c>
      <c r="M522" s="120" t="str">
        <f t="shared" si="70"/>
        <v/>
      </c>
    </row>
    <row r="523" spans="1:13" x14ac:dyDescent="0.2">
      <c r="A523" s="103" t="str">
        <f t="shared" si="64"/>
        <v>Residential (High)</v>
      </c>
      <c r="D523" s="114" t="s">
        <v>61</v>
      </c>
      <c r="E523" s="25"/>
      <c r="F523" s="36">
        <f t="shared" si="65"/>
        <v>1.1000000000000001E-3</v>
      </c>
      <c r="G523" s="55">
        <f>IF($E505&gt;0, $E505, $E504)</f>
        <v>1500</v>
      </c>
      <c r="H523" s="116">
        <f t="shared" si="68"/>
        <v>1.6500000000000001</v>
      </c>
      <c r="I523" s="35">
        <f t="shared" si="66"/>
        <v>1.4638437498659597E-3</v>
      </c>
      <c r="J523" s="56">
        <f>IF($E505&gt;0, $E505, $E504)</f>
        <v>1500</v>
      </c>
      <c r="K523" s="118">
        <f t="shared" si="69"/>
        <v>2.1957656247989394</v>
      </c>
      <c r="L523" s="119">
        <f t="shared" si="67"/>
        <v>0.54576562479893931</v>
      </c>
      <c r="M523" s="120">
        <f t="shared" si="70"/>
        <v>0.33076704533269047</v>
      </c>
    </row>
    <row r="524" spans="1:13" ht="25.5" x14ac:dyDescent="0.2">
      <c r="A524" s="103" t="str">
        <f t="shared" si="64"/>
        <v>Residential (High)</v>
      </c>
      <c r="D524" s="123" t="s">
        <v>62</v>
      </c>
      <c r="E524" s="25"/>
      <c r="F524" s="36">
        <f t="shared" si="65"/>
        <v>0.42</v>
      </c>
      <c r="G524" s="115">
        <v>1</v>
      </c>
      <c r="H524" s="116">
        <f t="shared" si="68"/>
        <v>0.42</v>
      </c>
      <c r="I524" s="45">
        <f t="shared" si="66"/>
        <v>0.42</v>
      </c>
      <c r="J524" s="121">
        <v>1</v>
      </c>
      <c r="K524" s="118">
        <f t="shared" si="69"/>
        <v>0.42</v>
      </c>
      <c r="L524" s="119">
        <f t="shared" si="67"/>
        <v>0</v>
      </c>
      <c r="M524" s="120">
        <f t="shared" si="70"/>
        <v>0</v>
      </c>
    </row>
    <row r="525" spans="1:13" x14ac:dyDescent="0.2">
      <c r="A525" s="103" t="str">
        <f t="shared" si="64"/>
        <v>Residential (High)</v>
      </c>
      <c r="D525" s="114" t="s">
        <v>63</v>
      </c>
      <c r="E525" s="25"/>
      <c r="F525" s="36">
        <f t="shared" si="65"/>
        <v>-0.31</v>
      </c>
      <c r="G525" s="115">
        <v>1</v>
      </c>
      <c r="H525" s="116">
        <f t="shared" si="68"/>
        <v>-0.31</v>
      </c>
      <c r="I525" s="29">
        <f t="shared" si="66"/>
        <v>-0.36128280842143567</v>
      </c>
      <c r="J525" s="121">
        <v>1</v>
      </c>
      <c r="K525" s="118">
        <f t="shared" si="69"/>
        <v>-0.36128280842143567</v>
      </c>
      <c r="L525" s="119">
        <f t="shared" si="67"/>
        <v>-5.1282808421435677E-2</v>
      </c>
      <c r="M525" s="120">
        <f t="shared" si="70"/>
        <v>0.16542841426269572</v>
      </c>
    </row>
    <row r="526" spans="1:13" x14ac:dyDescent="0.2">
      <c r="A526" s="103" t="str">
        <f t="shared" si="64"/>
        <v>Residential (High)</v>
      </c>
      <c r="D526" s="114" t="s">
        <v>64</v>
      </c>
      <c r="E526" s="25"/>
      <c r="F526" s="34">
        <f t="shared" si="65"/>
        <v>0</v>
      </c>
      <c r="G526" s="55">
        <f>IF($E505&gt;0, $E505, $E504)</f>
        <v>1500</v>
      </c>
      <c r="H526" s="116">
        <f t="shared" si="68"/>
        <v>0</v>
      </c>
      <c r="I526" s="35">
        <f t="shared" si="66"/>
        <v>0</v>
      </c>
      <c r="J526" s="56">
        <f>IF($E505&gt;0, $E505, $E504)</f>
        <v>1500</v>
      </c>
      <c r="K526" s="118">
        <f t="shared" si="69"/>
        <v>0</v>
      </c>
      <c r="L526" s="119">
        <f t="shared" si="67"/>
        <v>0</v>
      </c>
      <c r="M526" s="120" t="str">
        <f t="shared" si="70"/>
        <v/>
      </c>
    </row>
    <row r="527" spans="1:13" ht="25.5" x14ac:dyDescent="0.2">
      <c r="A527" s="103" t="str">
        <f t="shared" si="64"/>
        <v>Residential (High)</v>
      </c>
      <c r="B527" s="103" t="s">
        <v>65</v>
      </c>
      <c r="C527" s="24">
        <f>B24</f>
        <v>9</v>
      </c>
      <c r="D527" s="46" t="s">
        <v>66</v>
      </c>
      <c r="E527" s="47"/>
      <c r="F527" s="48"/>
      <c r="G527" s="49"/>
      <c r="H527" s="50">
        <f>SUM(H518:H526)</f>
        <v>49.884112000000023</v>
      </c>
      <c r="I527" s="51"/>
      <c r="J527" s="52"/>
      <c r="K527" s="50">
        <f>SUM(K518:K526)</f>
        <v>51.098802906836099</v>
      </c>
      <c r="L527" s="41">
        <f t="shared" si="67"/>
        <v>1.2146909068360756</v>
      </c>
      <c r="M527" s="42">
        <f>IF((H527)=0,"",(L527/H527))</f>
        <v>2.4350256186500323E-2</v>
      </c>
    </row>
    <row r="528" spans="1:13" x14ac:dyDescent="0.2">
      <c r="A528" s="103" t="str">
        <f t="shared" si="64"/>
        <v>Residential (High)</v>
      </c>
      <c r="D528" s="126" t="s">
        <v>67</v>
      </c>
      <c r="E528" s="25"/>
      <c r="F528" s="36">
        <f t="shared" si="65"/>
        <v>1.2999999999999999E-2</v>
      </c>
      <c r="G528" s="43">
        <f>IF($E505&gt;0, $E505, $E504*$E506)</f>
        <v>1568.1000000000001</v>
      </c>
      <c r="H528" s="116">
        <f>G528*F528</f>
        <v>20.385300000000001</v>
      </c>
      <c r="I528" s="35">
        <f t="shared" si="66"/>
        <v>1.24E-2</v>
      </c>
      <c r="J528" s="44">
        <f>IF($E505&gt;0, $E505, $E504*$E507)</f>
        <v>1562.2500000000002</v>
      </c>
      <c r="K528" s="118">
        <f>J528*I528</f>
        <v>19.371900000000004</v>
      </c>
      <c r="L528" s="119">
        <f t="shared" si="67"/>
        <v>-1.0133999999999972</v>
      </c>
      <c r="M528" s="120">
        <f>IF(ISERROR(L528/H528), "", L528/H528)</f>
        <v>-4.9712292681490931E-2</v>
      </c>
    </row>
    <row r="529" spans="1:13" ht="25.5" x14ac:dyDescent="0.2">
      <c r="A529" s="103" t="str">
        <f t="shared" si="64"/>
        <v>Residential (High)</v>
      </c>
      <c r="D529" s="128" t="s">
        <v>68</v>
      </c>
      <c r="E529" s="25"/>
      <c r="F529" s="36">
        <f t="shared" si="65"/>
        <v>9.7000000000000003E-3</v>
      </c>
      <c r="G529" s="43">
        <f>IF($E505&gt;0, $E505, $E504*$E506)</f>
        <v>1568.1000000000001</v>
      </c>
      <c r="H529" s="116">
        <f>G529*F529</f>
        <v>15.210570000000002</v>
      </c>
      <c r="I529" s="35">
        <f t="shared" si="66"/>
        <v>8.8999999999999999E-3</v>
      </c>
      <c r="J529" s="44">
        <f>IF($E505&gt;0, $E505, $E504*$E507)</f>
        <v>1562.2500000000002</v>
      </c>
      <c r="K529" s="118">
        <f>J529*I529</f>
        <v>13.904025000000003</v>
      </c>
      <c r="L529" s="119">
        <f t="shared" si="67"/>
        <v>-1.3065449999999998</v>
      </c>
      <c r="M529" s="120">
        <f>IF(ISERROR(L529/H529), "", L529/H529)</f>
        <v>-8.5897175451018576E-2</v>
      </c>
    </row>
    <row r="530" spans="1:13" ht="25.5" x14ac:dyDescent="0.2">
      <c r="A530" s="103" t="str">
        <f t="shared" si="64"/>
        <v>Residential (High)</v>
      </c>
      <c r="B530" s="103" t="s">
        <v>69</v>
      </c>
      <c r="C530" s="24">
        <f>B24</f>
        <v>9</v>
      </c>
      <c r="D530" s="46" t="s">
        <v>70</v>
      </c>
      <c r="E530" s="47"/>
      <c r="F530" s="48"/>
      <c r="G530" s="49"/>
      <c r="H530" s="50">
        <f>SUM(H527:H529)</f>
        <v>85.479982000000021</v>
      </c>
      <c r="I530" s="51"/>
      <c r="J530" s="52"/>
      <c r="K530" s="50">
        <f>SUM(K527:K529)</f>
        <v>84.3747279068361</v>
      </c>
      <c r="L530" s="41">
        <f t="shared" si="67"/>
        <v>-1.1052540931639214</v>
      </c>
      <c r="M530" s="42">
        <f>IF((H530)=0,"",(L530/H530))</f>
        <v>-1.2929975735885404E-2</v>
      </c>
    </row>
    <row r="531" spans="1:13" ht="25.5" x14ac:dyDescent="0.2">
      <c r="A531" s="103" t="str">
        <f t="shared" si="64"/>
        <v>Residential (High)</v>
      </c>
      <c r="D531" s="129" t="s">
        <v>71</v>
      </c>
      <c r="E531" s="25"/>
      <c r="F531" s="34">
        <f t="shared" si="65"/>
        <v>4.7000000000000002E-3</v>
      </c>
      <c r="G531" s="43">
        <f>E504*E506</f>
        <v>1568.1000000000001</v>
      </c>
      <c r="H531" s="53">
        <f>G531*F531</f>
        <v>7.370070000000001</v>
      </c>
      <c r="I531" s="35">
        <f t="shared" si="66"/>
        <v>4.7000000000000002E-3</v>
      </c>
      <c r="J531" s="44">
        <f>E504*E507</f>
        <v>1562.2500000000002</v>
      </c>
      <c r="K531" s="31">
        <f>J531*I531</f>
        <v>7.342575000000001</v>
      </c>
      <c r="L531" s="119">
        <f t="shared" si="67"/>
        <v>-2.7495000000000047E-2</v>
      </c>
      <c r="M531" s="120">
        <f>IF(ISERROR(L531/H531), "", L531/H531)</f>
        <v>-3.7306294241438742E-3</v>
      </c>
    </row>
    <row r="532" spans="1:13" ht="25.5" x14ac:dyDescent="0.2">
      <c r="A532" s="103" t="str">
        <f t="shared" si="64"/>
        <v>Residential (High)</v>
      </c>
      <c r="D532" s="129" t="s">
        <v>72</v>
      </c>
      <c r="E532" s="25"/>
      <c r="F532" s="34">
        <f t="shared" si="65"/>
        <v>5.9999999999999995E-4</v>
      </c>
      <c r="G532" s="43">
        <f>E504*E506</f>
        <v>1568.1000000000001</v>
      </c>
      <c r="H532" s="53">
        <f>G532*F532</f>
        <v>0.94086000000000003</v>
      </c>
      <c r="I532" s="35">
        <f t="shared" si="66"/>
        <v>5.9999999999999995E-4</v>
      </c>
      <c r="J532" s="44">
        <f>E504*E507</f>
        <v>1562.2500000000002</v>
      </c>
      <c r="K532" s="31">
        <f>J532*I532</f>
        <v>0.93735000000000002</v>
      </c>
      <c r="L532" s="119">
        <f t="shared" si="67"/>
        <v>-3.5100000000000131E-3</v>
      </c>
      <c r="M532" s="120">
        <f>IF(ISERROR(L532/H532), "", L532/H532)</f>
        <v>-3.7306294241438824E-3</v>
      </c>
    </row>
    <row r="533" spans="1:13" x14ac:dyDescent="0.2">
      <c r="A533" s="103" t="str">
        <f t="shared" si="64"/>
        <v>Residential (High)</v>
      </c>
      <c r="D533" s="25" t="s">
        <v>73</v>
      </c>
      <c r="E533" s="25"/>
      <c r="F533" s="54">
        <f t="shared" si="65"/>
        <v>0.25</v>
      </c>
      <c r="G533" s="115">
        <v>1</v>
      </c>
      <c r="H533" s="130">
        <f>G533*F533</f>
        <v>0.25</v>
      </c>
      <c r="I533" s="45">
        <f t="shared" si="66"/>
        <v>0.25</v>
      </c>
      <c r="J533" s="117">
        <v>1</v>
      </c>
      <c r="K533" s="118">
        <f>J533*I533</f>
        <v>0.25</v>
      </c>
      <c r="L533" s="119">
        <f t="shared" si="67"/>
        <v>0</v>
      </c>
      <c r="M533" s="120">
        <f>IF(ISERROR(L533/H533), "", L533/H533)</f>
        <v>0</v>
      </c>
    </row>
    <row r="534" spans="1:13" ht="26.45" hidden="1" customHeight="1" x14ac:dyDescent="0.2">
      <c r="A534" s="103" t="str">
        <f t="shared" si="64"/>
        <v>Residential (High)</v>
      </c>
      <c r="D534" s="129" t="s">
        <v>74</v>
      </c>
      <c r="E534" s="25"/>
      <c r="F534" s="34">
        <f t="shared" si="65"/>
        <v>0</v>
      </c>
      <c r="G534" s="55"/>
      <c r="H534" s="130"/>
      <c r="I534" s="35">
        <f t="shared" si="66"/>
        <v>0</v>
      </c>
      <c r="J534" s="56"/>
      <c r="K534" s="118"/>
      <c r="L534" s="119"/>
      <c r="M534" s="120"/>
    </row>
    <row r="535" spans="1:13" x14ac:dyDescent="0.2">
      <c r="A535" s="103" t="str">
        <f t="shared" si="64"/>
        <v>Residential (High)</v>
      </c>
      <c r="B535" s="103" t="s">
        <v>12</v>
      </c>
      <c r="D535" s="25" t="s">
        <v>75</v>
      </c>
      <c r="E535" s="25"/>
      <c r="F535" s="34">
        <f t="shared" si="65"/>
        <v>9.8000000000000004E-2</v>
      </c>
      <c r="G535" s="55">
        <f>IF(AND(E504*12&gt;=150000),OffPeakPer*E504*E506,OffPeakPer*E504)</f>
        <v>960</v>
      </c>
      <c r="H535" s="130">
        <f>G535*F535</f>
        <v>94.08</v>
      </c>
      <c r="I535" s="35">
        <f t="shared" si="66"/>
        <v>9.8000000000000004E-2</v>
      </c>
      <c r="J535" s="56">
        <f>IF(AND(E504*12&gt;=150000),OffPeakPer*E504*E507,OffPeakPer*E504)</f>
        <v>960</v>
      </c>
      <c r="K535" s="118">
        <f>J535*I535</f>
        <v>94.08</v>
      </c>
      <c r="L535" s="119">
        <f>K535-H535</f>
        <v>0</v>
      </c>
      <c r="M535" s="120">
        <f>IF(ISERROR(L535/H535), "", L535/H535)</f>
        <v>0</v>
      </c>
    </row>
    <row r="536" spans="1:13" x14ac:dyDescent="0.2">
      <c r="A536" s="103" t="str">
        <f t="shared" si="64"/>
        <v>Residential (High)</v>
      </c>
      <c r="B536" s="103" t="s">
        <v>12</v>
      </c>
      <c r="D536" s="25" t="s">
        <v>76</v>
      </c>
      <c r="E536" s="25"/>
      <c r="F536" s="34">
        <f t="shared" si="65"/>
        <v>0.157</v>
      </c>
      <c r="G536" s="55">
        <f>IF(AND(E504*12&gt;=150000),MidPeakPer*E504*E506,MidPeakPer*E504)</f>
        <v>270</v>
      </c>
      <c r="H536" s="130">
        <f>G536*F536</f>
        <v>42.39</v>
      </c>
      <c r="I536" s="35">
        <f t="shared" si="66"/>
        <v>0.157</v>
      </c>
      <c r="J536" s="56">
        <f>IF(AND(E504*12&gt;=150000),MidPeakPer*E504*E507,MidPeakPer*E504)</f>
        <v>270</v>
      </c>
      <c r="K536" s="118">
        <f>J536*I536</f>
        <v>42.39</v>
      </c>
      <c r="L536" s="119">
        <f>K536-H536</f>
        <v>0</v>
      </c>
      <c r="M536" s="120">
        <f>IF(ISERROR(L536/H536), "", L536/H536)</f>
        <v>0</v>
      </c>
    </row>
    <row r="537" spans="1:13" ht="13.5" thickBot="1" x14ac:dyDescent="0.25">
      <c r="A537" s="103" t="str">
        <f t="shared" si="64"/>
        <v>Residential (High)</v>
      </c>
      <c r="B537" s="103" t="s">
        <v>12</v>
      </c>
      <c r="D537" s="103" t="s">
        <v>77</v>
      </c>
      <c r="E537" s="25"/>
      <c r="F537" s="34">
        <f t="shared" si="65"/>
        <v>0.20300000000000001</v>
      </c>
      <c r="G537" s="55">
        <f>IF(AND(E504*12&gt;=150000),OnPeakPer*E504*E506,OnPeakPer*E504)</f>
        <v>270</v>
      </c>
      <c r="H537" s="130">
        <f>G537*F537</f>
        <v>54.81</v>
      </c>
      <c r="I537" s="35">
        <f t="shared" si="66"/>
        <v>0.20300000000000001</v>
      </c>
      <c r="J537" s="56">
        <f>IF(AND(E504*12&gt;=150000),OnPeakPer*E504*E507,OnPeakPer*E504)</f>
        <v>270</v>
      </c>
      <c r="K537" s="118">
        <f>J537*I537</f>
        <v>54.81</v>
      </c>
      <c r="L537" s="119">
        <f>K537-H537</f>
        <v>0</v>
      </c>
      <c r="M537" s="120">
        <f>IF(ISERROR(L537/H537), "", L537/H537)</f>
        <v>0</v>
      </c>
    </row>
    <row r="538" spans="1:13" ht="13.15" hidden="1" customHeight="1" x14ac:dyDescent="0.2">
      <c r="A538" s="103" t="str">
        <f t="shared" si="64"/>
        <v>Residential (High)</v>
      </c>
      <c r="B538" s="103" t="s">
        <v>78</v>
      </c>
      <c r="D538" s="25" t="s">
        <v>79</v>
      </c>
      <c r="E538" s="25"/>
      <c r="F538" s="34">
        <f t="shared" si="65"/>
        <v>0.11308</v>
      </c>
      <c r="G538" s="55">
        <f>IF(AND(E504*12&gt;=150000),E504*E506,E504)</f>
        <v>1500</v>
      </c>
      <c r="H538" s="130">
        <f>G538*F538</f>
        <v>169.62</v>
      </c>
      <c r="I538" s="35">
        <f t="shared" si="66"/>
        <v>0.11308</v>
      </c>
      <c r="J538" s="56">
        <f>IF(AND(E504*12&gt;=150000),E504*E507,E504)</f>
        <v>1500</v>
      </c>
      <c r="K538" s="118">
        <f>J538*I538</f>
        <v>169.62</v>
      </c>
      <c r="L538" s="119">
        <f>K538-H538</f>
        <v>0</v>
      </c>
      <c r="M538" s="120">
        <f>IF(ISERROR(L538/H538), "", L538/H538)</f>
        <v>0</v>
      </c>
    </row>
    <row r="539" spans="1:13" ht="13.9" hidden="1" customHeight="1" thickBot="1" x14ac:dyDescent="0.25">
      <c r="A539" s="103" t="str">
        <f t="shared" si="64"/>
        <v>Residential (High)</v>
      </c>
      <c r="B539" s="103" t="s">
        <v>17</v>
      </c>
      <c r="D539" s="25" t="s">
        <v>80</v>
      </c>
      <c r="E539" s="25"/>
      <c r="F539" s="34">
        <f t="shared" si="65"/>
        <v>0.11308</v>
      </c>
      <c r="G539" s="55">
        <f>IF(AND(E504*12&gt;=150000),E504*E506,E504)</f>
        <v>1500</v>
      </c>
      <c r="H539" s="130">
        <f>G539*F539</f>
        <v>169.62</v>
      </c>
      <c r="I539" s="35">
        <f t="shared" si="66"/>
        <v>0.11308</v>
      </c>
      <c r="J539" s="56">
        <f>IF(AND(E504*12&gt;=150000),E504*E507,E504)</f>
        <v>1500</v>
      </c>
      <c r="K539" s="118">
        <f>J539*I539</f>
        <v>169.62</v>
      </c>
      <c r="L539" s="119">
        <f>K539-H539</f>
        <v>0</v>
      </c>
      <c r="M539" s="120">
        <f>IF(ISERROR(L539/H539), "", L539/H539)</f>
        <v>0</v>
      </c>
    </row>
    <row r="540" spans="1:13" ht="13.5" thickBot="1" x14ac:dyDescent="0.25">
      <c r="A540" s="103" t="str">
        <f t="shared" si="64"/>
        <v>Residential (High)</v>
      </c>
      <c r="D540" s="58"/>
      <c r="E540" s="59"/>
      <c r="F540" s="60"/>
      <c r="G540" s="61"/>
      <c r="H540" s="62"/>
      <c r="I540" s="60"/>
      <c r="J540" s="63"/>
      <c r="K540" s="62"/>
      <c r="L540" s="64"/>
      <c r="M540" s="65"/>
    </row>
    <row r="541" spans="1:13" x14ac:dyDescent="0.2">
      <c r="A541" s="103" t="str">
        <f t="shared" si="64"/>
        <v>Residential (High)</v>
      </c>
      <c r="B541" s="103" t="s">
        <v>12</v>
      </c>
      <c r="D541" s="135" t="s">
        <v>81</v>
      </c>
      <c r="E541" s="25"/>
      <c r="F541" s="136"/>
      <c r="G541" s="137"/>
      <c r="H541" s="138">
        <f>SUM(H531:H537,H530)</f>
        <v>285.32091200000002</v>
      </c>
      <c r="I541" s="139"/>
      <c r="J541" s="139"/>
      <c r="K541" s="138">
        <f>SUM(K531:K537,K530)</f>
        <v>284.18465290683611</v>
      </c>
      <c r="L541" s="140">
        <f>K541-H541</f>
        <v>-1.1362590931639147</v>
      </c>
      <c r="M541" s="141">
        <f>IF((H541)=0,"",(L541/H541))</f>
        <v>-3.9823898122262925E-3</v>
      </c>
    </row>
    <row r="542" spans="1:13" x14ac:dyDescent="0.2">
      <c r="A542" s="103" t="str">
        <f t="shared" si="64"/>
        <v>Residential (High)</v>
      </c>
      <c r="B542" s="103" t="s">
        <v>12</v>
      </c>
      <c r="D542" s="142" t="s">
        <v>82</v>
      </c>
      <c r="E542" s="25"/>
      <c r="F542" s="136">
        <v>0.13</v>
      </c>
      <c r="G542" s="143"/>
      <c r="H542" s="144">
        <f>H541*F542</f>
        <v>37.091718560000004</v>
      </c>
      <c r="I542" s="145">
        <v>0.13</v>
      </c>
      <c r="J542" s="115"/>
      <c r="K542" s="144">
        <f>K541*I542</f>
        <v>36.944004877888695</v>
      </c>
      <c r="L542" s="119">
        <f>K542-H542</f>
        <v>-0.1477136821113092</v>
      </c>
      <c r="M542" s="146">
        <f>IF((H542)=0,"",(L542/H542))</f>
        <v>-3.9823898122263003E-3</v>
      </c>
    </row>
    <row r="543" spans="1:13" ht="15" x14ac:dyDescent="0.25">
      <c r="A543" s="103" t="str">
        <f t="shared" si="64"/>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-67.050414320000002</v>
      </c>
      <c r="I543" s="148">
        <v>0.23499999999999999</v>
      </c>
      <c r="J543" s="115"/>
      <c r="K543" s="144">
        <f>IF(OR(ISNUMBER(SEARCH("[DGEN]", E502))=TRUE, ISNUMBER(SEARCH("STREET LIGHT", E502))=TRUE), 0, IF(AND(E504=0, E505=0),0, IF(AND(E505=0, E504*12&gt;250000), 0, IF(AND(E504=0, E505&gt;=50), 0, IF(E504*12&lt;=250000, I543*K541*-1, IF(E505&lt;50, I543*K541*-1, 0))))))</f>
        <v>-66.783393433106482</v>
      </c>
      <c r="L543" s="119">
        <f>K543-H543</f>
        <v>0.2670208868935191</v>
      </c>
      <c r="M543" s="146"/>
    </row>
    <row r="544" spans="1:13" ht="13.5" thickBot="1" x14ac:dyDescent="0.25">
      <c r="A544" s="103" t="str">
        <f t="shared" si="64"/>
        <v>Residential (High)</v>
      </c>
      <c r="B544" s="103" t="s">
        <v>84</v>
      </c>
      <c r="C544" s="24">
        <f>B24</f>
        <v>9</v>
      </c>
      <c r="D544" s="226" t="s">
        <v>85</v>
      </c>
      <c r="E544" s="226"/>
      <c r="F544" s="77"/>
      <c r="G544" s="78"/>
      <c r="H544" s="79">
        <f>H541+H542+H543</f>
        <v>255.36221624000001</v>
      </c>
      <c r="I544" s="80"/>
      <c r="J544" s="80"/>
      <c r="K544" s="81">
        <f>K541+K542+K543</f>
        <v>254.34526435161831</v>
      </c>
      <c r="L544" s="82">
        <f>K544-H544</f>
        <v>-1.0169518883816977</v>
      </c>
      <c r="M544" s="83">
        <f>IF((H544)=0,"",(L544/H544))</f>
        <v>-3.98238981222627E-3</v>
      </c>
    </row>
    <row r="545" spans="1:13" ht="13.5" thickBot="1" x14ac:dyDescent="0.25">
      <c r="A545" s="103" t="str">
        <f t="shared" si="64"/>
        <v>Residential (High)</v>
      </c>
      <c r="B545" s="103" t="s">
        <v>12</v>
      </c>
      <c r="D545" s="58"/>
      <c r="E545" s="59"/>
      <c r="F545" s="60"/>
      <c r="G545" s="61"/>
      <c r="H545" s="62"/>
      <c r="I545" s="60"/>
      <c r="J545" s="63"/>
      <c r="K545" s="62"/>
      <c r="L545" s="64"/>
      <c r="M545" s="65"/>
    </row>
    <row r="548" spans="1:13" x14ac:dyDescent="0.2">
      <c r="D548" s="104" t="s">
        <v>34</v>
      </c>
      <c r="E548" s="229" t="str">
        <f>D25</f>
        <v>GS &lt; 50 (Low)</v>
      </c>
      <c r="F548" s="229"/>
      <c r="G548" s="229"/>
      <c r="H548" s="229"/>
      <c r="I548" s="229"/>
      <c r="J548" s="229"/>
      <c r="K548" s="103" t="str">
        <f>IF(N498="DEMAND - INTERVAL","RTSR - INTERVAL METERED","")</f>
        <v/>
      </c>
    </row>
    <row r="549" spans="1:13" x14ac:dyDescent="0.2">
      <c r="D549" s="104" t="s">
        <v>35</v>
      </c>
      <c r="E549" s="230" t="str">
        <f>H25</f>
        <v>RPP</v>
      </c>
      <c r="F549" s="230"/>
      <c r="G549" s="230"/>
      <c r="H549" s="20"/>
      <c r="I549" s="20"/>
    </row>
    <row r="550" spans="1:13" ht="15.75" x14ac:dyDescent="0.2">
      <c r="D550" s="104" t="s">
        <v>36</v>
      </c>
      <c r="E550" s="21">
        <f>K25</f>
        <v>1000</v>
      </c>
      <c r="F550" s="105" t="s">
        <v>11</v>
      </c>
      <c r="J550" s="22"/>
      <c r="K550" s="22"/>
      <c r="L550" s="22"/>
      <c r="M550" s="22"/>
    </row>
    <row r="551" spans="1:13" ht="15.75" x14ac:dyDescent="0.25">
      <c r="D551" s="104" t="s">
        <v>37</v>
      </c>
      <c r="E551" s="21">
        <f>L25</f>
        <v>0</v>
      </c>
      <c r="F551" s="106" t="s">
        <v>16</v>
      </c>
      <c r="G551" s="107"/>
      <c r="H551" s="108"/>
      <c r="I551" s="108"/>
      <c r="J551" s="108"/>
    </row>
    <row r="552" spans="1:13" x14ac:dyDescent="0.2">
      <c r="D552" s="104" t="s">
        <v>38</v>
      </c>
      <c r="E552" s="23">
        <f>I25</f>
        <v>1.0454000000000001</v>
      </c>
    </row>
    <row r="553" spans="1:13" x14ac:dyDescent="0.2">
      <c r="D553" s="104" t="s">
        <v>39</v>
      </c>
      <c r="E553" s="23">
        <f>J25</f>
        <v>1.0415000000000001</v>
      </c>
    </row>
    <row r="555" spans="1:13" x14ac:dyDescent="0.2">
      <c r="E555" s="105"/>
      <c r="F555" s="231" t="s">
        <v>40</v>
      </c>
      <c r="G555" s="232"/>
      <c r="H555" s="233"/>
      <c r="I555" s="231" t="s">
        <v>41</v>
      </c>
      <c r="J555" s="232"/>
      <c r="K555" s="233"/>
      <c r="L555" s="231" t="s">
        <v>42</v>
      </c>
      <c r="M555" s="233"/>
    </row>
    <row r="556" spans="1:13" x14ac:dyDescent="0.2">
      <c r="E556" s="220"/>
      <c r="F556" s="109" t="s">
        <v>43</v>
      </c>
      <c r="G556" s="109" t="s">
        <v>44</v>
      </c>
      <c r="H556" s="110" t="s">
        <v>45</v>
      </c>
      <c r="I556" s="109" t="s">
        <v>43</v>
      </c>
      <c r="J556" s="111" t="s">
        <v>44</v>
      </c>
      <c r="K556" s="110" t="s">
        <v>45</v>
      </c>
      <c r="L556" s="222" t="s">
        <v>46</v>
      </c>
      <c r="M556" s="224" t="s">
        <v>47</v>
      </c>
    </row>
    <row r="557" spans="1:13" x14ac:dyDescent="0.2">
      <c r="E557" s="221"/>
      <c r="F557" s="112" t="s">
        <v>48</v>
      </c>
      <c r="G557" s="112"/>
      <c r="H557" s="113" t="s">
        <v>48</v>
      </c>
      <c r="I557" s="112" t="s">
        <v>48</v>
      </c>
      <c r="J557" s="113"/>
      <c r="K557" s="113" t="s">
        <v>48</v>
      </c>
      <c r="L557" s="223"/>
      <c r="M557" s="225"/>
    </row>
    <row r="558" spans="1:13" x14ac:dyDescent="0.2">
      <c r="A558" s="103" t="str">
        <f>$E548</f>
        <v>GS &lt; 50 (Low)</v>
      </c>
      <c r="D558" s="114" t="s">
        <v>49</v>
      </c>
      <c r="E558" s="25"/>
      <c r="F558" s="26">
        <f>F130</f>
        <v>32.409999999999997</v>
      </c>
      <c r="G558" s="115">
        <v>1</v>
      </c>
      <c r="H558" s="116">
        <f>G558*F558</f>
        <v>32.409999999999997</v>
      </c>
      <c r="I558" s="29">
        <f>I130</f>
        <v>28.21</v>
      </c>
      <c r="J558" s="117">
        <f>G558</f>
        <v>1</v>
      </c>
      <c r="K558" s="118">
        <f>J558*I558</f>
        <v>28.21</v>
      </c>
      <c r="L558" s="119">
        <f>K558-H558</f>
        <v>-4.1999999999999957</v>
      </c>
      <c r="M558" s="120">
        <f>IF(ISERROR(L558/H558), "", L558/H558)</f>
        <v>-0.12958963282937352</v>
      </c>
    </row>
    <row r="559" spans="1:13" x14ac:dyDescent="0.2">
      <c r="A559" s="103" t="str">
        <f t="shared" ref="A559:A591" si="71">A558</f>
        <v>GS &lt; 50 (Low)</v>
      </c>
      <c r="D559" s="114" t="s">
        <v>50</v>
      </c>
      <c r="E559" s="25"/>
      <c r="F559" s="34">
        <f t="shared" ref="F559:F585" si="72">F131</f>
        <v>2.4E-2</v>
      </c>
      <c r="G559" s="115">
        <f>IF($E551&gt;0, $E551, $E550)</f>
        <v>1000</v>
      </c>
      <c r="H559" s="116">
        <f>G559*F559</f>
        <v>24</v>
      </c>
      <c r="I559" s="35">
        <f t="shared" ref="I559:I585" si="73">I131</f>
        <v>3.1800000000000002E-2</v>
      </c>
      <c r="J559" s="117">
        <f>IF($E551&gt;0, $E551, $E550)</f>
        <v>1000</v>
      </c>
      <c r="K559" s="118">
        <f>J559*I559</f>
        <v>31.8</v>
      </c>
      <c r="L559" s="119">
        <f>K559-H559</f>
        <v>7.8000000000000007</v>
      </c>
      <c r="M559" s="120">
        <f>IF(ISERROR(L559/H559), "", L559/H559)</f>
        <v>0.32500000000000001</v>
      </c>
    </row>
    <row r="560" spans="1:13" ht="13.15" hidden="1" customHeight="1" x14ac:dyDescent="0.2">
      <c r="A560" s="103" t="str">
        <f t="shared" si="71"/>
        <v>GS &lt; 50 (Low)</v>
      </c>
      <c r="D560" s="114" t="s">
        <v>51</v>
      </c>
      <c r="E560" s="25"/>
      <c r="F560" s="34">
        <f t="shared" si="72"/>
        <v>0</v>
      </c>
      <c r="G560" s="115">
        <f>IF($E551&gt;0, $E551, $E550)</f>
        <v>1000</v>
      </c>
      <c r="H560" s="116">
        <v>0</v>
      </c>
      <c r="I560" s="35">
        <f t="shared" si="73"/>
        <v>0</v>
      </c>
      <c r="J560" s="117">
        <f>IF($E551&gt;0, $E551, $E550)</f>
        <v>1000</v>
      </c>
      <c r="K560" s="118">
        <v>0</v>
      </c>
      <c r="L560" s="119"/>
      <c r="M560" s="120"/>
    </row>
    <row r="561" spans="1:13" ht="13.15" hidden="1" customHeight="1" x14ac:dyDescent="0.2">
      <c r="A561" s="103" t="str">
        <f t="shared" si="71"/>
        <v>GS &lt; 50 (Low)</v>
      </c>
      <c r="D561" s="114" t="s">
        <v>52</v>
      </c>
      <c r="E561" s="25"/>
      <c r="F561" s="34">
        <f t="shared" si="72"/>
        <v>0</v>
      </c>
      <c r="G561" s="115">
        <f>IF($E551&gt;0, $E551, $E550)</f>
        <v>1000</v>
      </c>
      <c r="H561" s="116">
        <v>0</v>
      </c>
      <c r="I561" s="35">
        <f t="shared" si="73"/>
        <v>0</v>
      </c>
      <c r="J561" s="121">
        <f>IF($E551&gt;0, $E551, $E550)</f>
        <v>1000</v>
      </c>
      <c r="K561" s="118">
        <v>0</v>
      </c>
      <c r="L561" s="119">
        <f t="shared" ref="L561:L579" si="74">K561-H561</f>
        <v>0</v>
      </c>
      <c r="M561" s="120" t="str">
        <f>IF(ISERROR(L561/H561), "", L561/H561)</f>
        <v/>
      </c>
    </row>
    <row r="562" spans="1:13" x14ac:dyDescent="0.2">
      <c r="A562" s="103" t="str">
        <f t="shared" si="71"/>
        <v>GS &lt; 50 (Low)</v>
      </c>
      <c r="D562" s="114" t="s">
        <v>53</v>
      </c>
      <c r="E562" s="25"/>
      <c r="F562" s="26">
        <f t="shared" si="72"/>
        <v>0.79999999999999993</v>
      </c>
      <c r="G562" s="115">
        <v>1</v>
      </c>
      <c r="H562" s="116">
        <f>G562*F562</f>
        <v>0.79999999999999993</v>
      </c>
      <c r="I562" s="29">
        <f t="shared" si="73"/>
        <v>0</v>
      </c>
      <c r="J562" s="117">
        <f>G562</f>
        <v>1</v>
      </c>
      <c r="K562" s="118">
        <f>J562*I562</f>
        <v>0</v>
      </c>
      <c r="L562" s="119">
        <f t="shared" si="74"/>
        <v>-0.79999999999999993</v>
      </c>
      <c r="M562" s="120">
        <f>IF(ISERROR(L562/H562), "", L562/H562)</f>
        <v>-1</v>
      </c>
    </row>
    <row r="563" spans="1:13" x14ac:dyDescent="0.2">
      <c r="A563" s="103" t="str">
        <f t="shared" si="71"/>
        <v>GS &lt; 50 (Low)</v>
      </c>
      <c r="D563" s="114" t="s">
        <v>54</v>
      </c>
      <c r="E563" s="25"/>
      <c r="F563" s="36">
        <f t="shared" si="72"/>
        <v>8.9999999999999998E-4</v>
      </c>
      <c r="G563" s="115">
        <f>IF($E551&gt;0, $E551, $E550)</f>
        <v>1000</v>
      </c>
      <c r="H563" s="116">
        <f>G563*F563</f>
        <v>0.9</v>
      </c>
      <c r="I563" s="35">
        <f t="shared" si="73"/>
        <v>-7.9451178502763233E-4</v>
      </c>
      <c r="J563" s="117">
        <f>IF($E551&gt;0, $E551, $E550)</f>
        <v>1000</v>
      </c>
      <c r="K563" s="118">
        <f>J563*I563</f>
        <v>-0.79451178502763231</v>
      </c>
      <c r="L563" s="119">
        <f t="shared" si="74"/>
        <v>-1.6945117850276323</v>
      </c>
      <c r="M563" s="120">
        <f>IF(ISERROR(L563/H563), "", L563/H563)</f>
        <v>-1.8827908722529247</v>
      </c>
    </row>
    <row r="564" spans="1:13" ht="25.5" x14ac:dyDescent="0.2">
      <c r="A564" s="103" t="str">
        <f t="shared" si="71"/>
        <v>GS &lt; 50 (Low)</v>
      </c>
      <c r="B564" s="103" t="s">
        <v>55</v>
      </c>
      <c r="C564" s="24">
        <f>B25</f>
        <v>10</v>
      </c>
      <c r="D564" s="46" t="s">
        <v>56</v>
      </c>
      <c r="E564" s="47"/>
      <c r="F564" s="48"/>
      <c r="G564" s="49"/>
      <c r="H564" s="50">
        <f>SUM(H558:H563)</f>
        <v>58.109999999999992</v>
      </c>
      <c r="I564" s="51"/>
      <c r="J564" s="52"/>
      <c r="K564" s="50">
        <f>SUM(K558:K563)</f>
        <v>59.215488214972375</v>
      </c>
      <c r="L564" s="41">
        <f t="shared" si="74"/>
        <v>1.1054882149723824</v>
      </c>
      <c r="M564" s="42">
        <f>IF((H564)=0,"",(L564/H564))</f>
        <v>1.9024061520777534E-2</v>
      </c>
    </row>
    <row r="565" spans="1:13" x14ac:dyDescent="0.2">
      <c r="A565" s="103" t="str">
        <f t="shared" si="71"/>
        <v>GS &lt; 50 (Low)</v>
      </c>
      <c r="D565" s="123" t="s">
        <v>57</v>
      </c>
      <c r="E565" s="25"/>
      <c r="F565" s="34">
        <f t="shared" si="72"/>
        <v>0.12752000000000002</v>
      </c>
      <c r="G565" s="43">
        <f>IF(F565=0, 0, $E550*E552-E550)</f>
        <v>45.400000000000091</v>
      </c>
      <c r="H565" s="28">
        <f t="shared" ref="H565:H572" si="75">G565*F565</f>
        <v>5.7894080000000123</v>
      </c>
      <c r="I565" s="35">
        <f t="shared" si="73"/>
        <v>0.12752000000000002</v>
      </c>
      <c r="J565" s="44">
        <f>IF(I565=0, 0, E550*E553-E550)</f>
        <v>41.5</v>
      </c>
      <c r="K565" s="31">
        <f t="shared" ref="K565:K572" si="76">J565*I565</f>
        <v>5.2920800000000012</v>
      </c>
      <c r="L565" s="119">
        <f t="shared" si="74"/>
        <v>-0.49732800000001109</v>
      </c>
      <c r="M565" s="120">
        <f t="shared" ref="M565:M572" si="77">IF(ISERROR(L565/H565), "", L565/H565)</f>
        <v>-8.5903083700442265E-2</v>
      </c>
    </row>
    <row r="566" spans="1:13" ht="25.5" x14ac:dyDescent="0.2">
      <c r="A566" s="103" t="str">
        <f t="shared" si="71"/>
        <v>GS &lt; 50 (Low)</v>
      </c>
      <c r="D566" s="123" t="s">
        <v>58</v>
      </c>
      <c r="E566" s="25"/>
      <c r="F566" s="36">
        <f t="shared" si="72"/>
        <v>0</v>
      </c>
      <c r="G566" s="55">
        <f>IF($E551&gt;0, $E551, $E550)</f>
        <v>1000</v>
      </c>
      <c r="H566" s="116">
        <f t="shared" si="75"/>
        <v>0</v>
      </c>
      <c r="I566" s="35">
        <f t="shared" si="73"/>
        <v>-4.1000000000000003E-3</v>
      </c>
      <c r="J566" s="56">
        <f>IF($E551&gt;0, $E551, $E550)</f>
        <v>1000</v>
      </c>
      <c r="K566" s="118">
        <f t="shared" si="76"/>
        <v>-4.1000000000000005</v>
      </c>
      <c r="L566" s="119">
        <f t="shared" si="74"/>
        <v>-4.1000000000000005</v>
      </c>
      <c r="M566" s="120" t="str">
        <f t="shared" si="77"/>
        <v/>
      </c>
    </row>
    <row r="567" spans="1:13" x14ac:dyDescent="0.2">
      <c r="A567" s="103" t="str">
        <f t="shared" si="71"/>
        <v>GS &lt; 50 (Low)</v>
      </c>
      <c r="D567" s="123" t="s">
        <v>59</v>
      </c>
      <c r="E567" s="25"/>
      <c r="F567" s="36">
        <f t="shared" si="72"/>
        <v>0</v>
      </c>
      <c r="G567" s="55">
        <f>IF($E551&gt;0, $E551, $E550)</f>
        <v>1000</v>
      </c>
      <c r="H567" s="116">
        <f t="shared" si="75"/>
        <v>0</v>
      </c>
      <c r="I567" s="35">
        <f t="shared" si="73"/>
        <v>1.1999999999999999E-3</v>
      </c>
      <c r="J567" s="56">
        <f>IF($E551&gt;0, $E551, $E550)</f>
        <v>1000</v>
      </c>
      <c r="K567" s="118">
        <f t="shared" si="76"/>
        <v>1.2</v>
      </c>
      <c r="L567" s="119">
        <f t="shared" si="74"/>
        <v>1.2</v>
      </c>
      <c r="M567" s="120" t="str">
        <f t="shared" si="77"/>
        <v/>
      </c>
    </row>
    <row r="568" spans="1:13" x14ac:dyDescent="0.2">
      <c r="A568" s="103" t="str">
        <f t="shared" si="71"/>
        <v>GS &lt; 50 (Low)</v>
      </c>
      <c r="D568" s="123" t="s">
        <v>60</v>
      </c>
      <c r="E568" s="25"/>
      <c r="F568" s="34">
        <f t="shared" si="72"/>
        <v>0</v>
      </c>
      <c r="G568" s="55">
        <f>E550</f>
        <v>1000</v>
      </c>
      <c r="H568" s="116">
        <f t="shared" si="75"/>
        <v>0</v>
      </c>
      <c r="I568" s="35">
        <f t="shared" si="73"/>
        <v>0</v>
      </c>
      <c r="J568" s="56">
        <f>E550</f>
        <v>1000</v>
      </c>
      <c r="K568" s="118">
        <f t="shared" si="76"/>
        <v>0</v>
      </c>
      <c r="L568" s="119">
        <f t="shared" si="74"/>
        <v>0</v>
      </c>
      <c r="M568" s="120" t="str">
        <f t="shared" si="77"/>
        <v/>
      </c>
    </row>
    <row r="569" spans="1:13" x14ac:dyDescent="0.2">
      <c r="A569" s="103" t="str">
        <f t="shared" si="71"/>
        <v>GS &lt; 50 (Low)</v>
      </c>
      <c r="D569" s="114" t="s">
        <v>61</v>
      </c>
      <c r="E569" s="25"/>
      <c r="F569" s="36">
        <f t="shared" si="72"/>
        <v>1.1000000000000001E-3</v>
      </c>
      <c r="G569" s="55">
        <f>IF($E551&gt;0, $E551, $E550)</f>
        <v>1000</v>
      </c>
      <c r="H569" s="116">
        <f t="shared" si="75"/>
        <v>1.1000000000000001</v>
      </c>
      <c r="I569" s="35">
        <f t="shared" si="73"/>
        <v>1.3718953260701185E-3</v>
      </c>
      <c r="J569" s="56">
        <f>IF($E551&gt;0, $E551, $E550)</f>
        <v>1000</v>
      </c>
      <c r="K569" s="118">
        <f t="shared" si="76"/>
        <v>1.3718953260701185</v>
      </c>
      <c r="L569" s="119">
        <f t="shared" si="74"/>
        <v>0.27189532607011846</v>
      </c>
      <c r="M569" s="120">
        <f t="shared" si="77"/>
        <v>0.24717756915465314</v>
      </c>
    </row>
    <row r="570" spans="1:13" ht="25.5" x14ac:dyDescent="0.2">
      <c r="A570" s="103" t="str">
        <f t="shared" si="71"/>
        <v>GS &lt; 50 (Low)</v>
      </c>
      <c r="D570" s="123" t="s">
        <v>62</v>
      </c>
      <c r="E570" s="25"/>
      <c r="F570" s="36">
        <f t="shared" si="72"/>
        <v>0.42</v>
      </c>
      <c r="G570" s="115">
        <v>1</v>
      </c>
      <c r="H570" s="116">
        <f t="shared" si="75"/>
        <v>0.42</v>
      </c>
      <c r="I570" s="45">
        <f t="shared" si="73"/>
        <v>0.42</v>
      </c>
      <c r="J570" s="121">
        <v>1</v>
      </c>
      <c r="K570" s="118">
        <f t="shared" si="76"/>
        <v>0.42</v>
      </c>
      <c r="L570" s="119">
        <f t="shared" si="74"/>
        <v>0</v>
      </c>
      <c r="M570" s="120">
        <f t="shared" si="77"/>
        <v>0</v>
      </c>
    </row>
    <row r="571" spans="1:13" x14ac:dyDescent="0.2">
      <c r="A571" s="103" t="str">
        <f t="shared" si="71"/>
        <v>GS &lt; 50 (Low)</v>
      </c>
      <c r="D571" s="114" t="s">
        <v>63</v>
      </c>
      <c r="E571" s="25"/>
      <c r="F571" s="36">
        <f t="shared" si="72"/>
        <v>0</v>
      </c>
      <c r="G571" s="115">
        <v>1</v>
      </c>
      <c r="H571" s="116">
        <f t="shared" si="75"/>
        <v>0</v>
      </c>
      <c r="I571" s="29">
        <f t="shared" si="73"/>
        <v>0</v>
      </c>
      <c r="J571" s="121">
        <v>1</v>
      </c>
      <c r="K571" s="118">
        <f t="shared" si="76"/>
        <v>0</v>
      </c>
      <c r="L571" s="119">
        <f t="shared" si="74"/>
        <v>0</v>
      </c>
      <c r="M571" s="120" t="str">
        <f t="shared" si="77"/>
        <v/>
      </c>
    </row>
    <row r="572" spans="1:13" x14ac:dyDescent="0.2">
      <c r="A572" s="103" t="str">
        <f t="shared" si="71"/>
        <v>GS &lt; 50 (Low)</v>
      </c>
      <c r="D572" s="114" t="s">
        <v>64</v>
      </c>
      <c r="E572" s="25"/>
      <c r="F572" s="34">
        <f t="shared" si="72"/>
        <v>-4.0000000000000002E-4</v>
      </c>
      <c r="G572" s="55">
        <f>IF($E551&gt;0, $E551, $E550)</f>
        <v>1000</v>
      </c>
      <c r="H572" s="116">
        <f t="shared" si="75"/>
        <v>-0.4</v>
      </c>
      <c r="I572" s="35">
        <f t="shared" si="73"/>
        <v>-4.4719813381164622E-4</v>
      </c>
      <c r="J572" s="56">
        <f>IF($E551&gt;0, $E551, $E550)</f>
        <v>1000</v>
      </c>
      <c r="K572" s="118">
        <f t="shared" si="76"/>
        <v>-0.44719813381164625</v>
      </c>
      <c r="L572" s="119">
        <f t="shared" si="74"/>
        <v>-4.7198133811646226E-2</v>
      </c>
      <c r="M572" s="120">
        <f t="shared" si="77"/>
        <v>0.11799533452911556</v>
      </c>
    </row>
    <row r="573" spans="1:13" ht="25.5" x14ac:dyDescent="0.2">
      <c r="A573" s="103" t="str">
        <f t="shared" si="71"/>
        <v>GS &lt; 50 (Low)</v>
      </c>
      <c r="B573" s="103" t="s">
        <v>65</v>
      </c>
      <c r="C573" s="24">
        <f>B25</f>
        <v>10</v>
      </c>
      <c r="D573" s="46" t="s">
        <v>66</v>
      </c>
      <c r="E573" s="47"/>
      <c r="F573" s="48"/>
      <c r="G573" s="49"/>
      <c r="H573" s="50">
        <f>SUM(H564:H572)</f>
        <v>65.019407999999999</v>
      </c>
      <c r="I573" s="51"/>
      <c r="J573" s="52"/>
      <c r="K573" s="50">
        <f>SUM(K564:K572)</f>
        <v>62.952265407230854</v>
      </c>
      <c r="L573" s="41">
        <f t="shared" si="74"/>
        <v>-2.0671425927691445</v>
      </c>
      <c r="M573" s="42">
        <f>IF((H573)=0,"",(L573/H573))</f>
        <v>-3.1792700923532626E-2</v>
      </c>
    </row>
    <row r="574" spans="1:13" x14ac:dyDescent="0.2">
      <c r="A574" s="103" t="str">
        <f t="shared" si="71"/>
        <v>GS &lt; 50 (Low)</v>
      </c>
      <c r="D574" s="126" t="s">
        <v>67</v>
      </c>
      <c r="E574" s="25"/>
      <c r="F574" s="36">
        <f t="shared" si="72"/>
        <v>1.1900000000000001E-2</v>
      </c>
      <c r="G574" s="43">
        <f>IF($E551&gt;0, $E551, $E550*$E552)</f>
        <v>1045.4000000000001</v>
      </c>
      <c r="H574" s="116">
        <f>G574*F574</f>
        <v>12.440260000000002</v>
      </c>
      <c r="I574" s="35">
        <f t="shared" si="73"/>
        <v>1.1299999999999999E-2</v>
      </c>
      <c r="J574" s="44">
        <f>IF($E551&gt;0, $E551, $E550*$E553)</f>
        <v>1041.5</v>
      </c>
      <c r="K574" s="118">
        <f>J574*I574</f>
        <v>11.768949999999998</v>
      </c>
      <c r="L574" s="119">
        <f t="shared" si="74"/>
        <v>-0.67131000000000363</v>
      </c>
      <c r="M574" s="120">
        <f>IF(ISERROR(L574/H574), "", L574/H574)</f>
        <v>-5.3962698528809167E-2</v>
      </c>
    </row>
    <row r="575" spans="1:13" ht="25.5" x14ac:dyDescent="0.2">
      <c r="A575" s="103" t="str">
        <f t="shared" si="71"/>
        <v>GS &lt; 50 (Low)</v>
      </c>
      <c r="D575" s="128" t="s">
        <v>68</v>
      </c>
      <c r="E575" s="25"/>
      <c r="F575" s="36">
        <f t="shared" si="72"/>
        <v>9.1000000000000004E-3</v>
      </c>
      <c r="G575" s="43">
        <f>IF($E551&gt;0, $E551, $E550*$E552)</f>
        <v>1045.4000000000001</v>
      </c>
      <c r="H575" s="116">
        <f>G575*F575</f>
        <v>9.5131400000000017</v>
      </c>
      <c r="I575" s="35">
        <f t="shared" si="73"/>
        <v>8.3999999999999995E-3</v>
      </c>
      <c r="J575" s="44">
        <f>IF($E551&gt;0, $E551, $E550*$E553)</f>
        <v>1041.5</v>
      </c>
      <c r="K575" s="118">
        <f>J575*I575</f>
        <v>8.7485999999999997</v>
      </c>
      <c r="L575" s="119">
        <f t="shared" si="74"/>
        <v>-0.764540000000002</v>
      </c>
      <c r="M575" s="120">
        <f>IF(ISERROR(L575/H575), "", L575/H575)</f>
        <v>-8.0366734853056079E-2</v>
      </c>
    </row>
    <row r="576" spans="1:13" ht="25.5" x14ac:dyDescent="0.2">
      <c r="A576" s="103" t="str">
        <f t="shared" si="71"/>
        <v>GS &lt; 50 (Low)</v>
      </c>
      <c r="B576" s="103" t="s">
        <v>69</v>
      </c>
      <c r="C576" s="24">
        <f>B25</f>
        <v>10</v>
      </c>
      <c r="D576" s="46" t="s">
        <v>70</v>
      </c>
      <c r="E576" s="47"/>
      <c r="F576" s="48"/>
      <c r="G576" s="49"/>
      <c r="H576" s="50">
        <f>SUM(H573:H575)</f>
        <v>86.972808000000001</v>
      </c>
      <c r="I576" s="51"/>
      <c r="J576" s="52"/>
      <c r="K576" s="50">
        <f>SUM(K573:K575)</f>
        <v>83.469815407230854</v>
      </c>
      <c r="L576" s="41">
        <f t="shared" si="74"/>
        <v>-3.5029925927691465</v>
      </c>
      <c r="M576" s="42">
        <f>IF((H576)=0,"",(L576/H576))</f>
        <v>-4.0276871281069208E-2</v>
      </c>
    </row>
    <row r="577" spans="1:13" ht="25.5" x14ac:dyDescent="0.2">
      <c r="A577" s="103" t="str">
        <f t="shared" si="71"/>
        <v>GS &lt; 50 (Low)</v>
      </c>
      <c r="D577" s="129" t="s">
        <v>71</v>
      </c>
      <c r="E577" s="25"/>
      <c r="F577" s="34">
        <f t="shared" si="72"/>
        <v>4.7000000000000002E-3</v>
      </c>
      <c r="G577" s="43">
        <f>E550*E552</f>
        <v>1045.4000000000001</v>
      </c>
      <c r="H577" s="53">
        <f>G577*F577</f>
        <v>4.913380000000001</v>
      </c>
      <c r="I577" s="35">
        <f t="shared" si="73"/>
        <v>4.7000000000000002E-3</v>
      </c>
      <c r="J577" s="44">
        <f>E550*E553</f>
        <v>1041.5</v>
      </c>
      <c r="K577" s="31">
        <f>J577*I577</f>
        <v>4.8950500000000003</v>
      </c>
      <c r="L577" s="119">
        <f t="shared" si="74"/>
        <v>-1.8330000000000624E-2</v>
      </c>
      <c r="M577" s="120">
        <f>IF(ISERROR(L577/H577), "", L577/H577)</f>
        <v>-3.7306294241439947E-3</v>
      </c>
    </row>
    <row r="578" spans="1:13" ht="25.5" x14ac:dyDescent="0.2">
      <c r="A578" s="103" t="str">
        <f t="shared" si="71"/>
        <v>GS &lt; 50 (Low)</v>
      </c>
      <c r="D578" s="129" t="s">
        <v>72</v>
      </c>
      <c r="E578" s="25"/>
      <c r="F578" s="34">
        <f t="shared" si="72"/>
        <v>5.9999999999999995E-4</v>
      </c>
      <c r="G578" s="43">
        <f>E550*E552</f>
        <v>1045.4000000000001</v>
      </c>
      <c r="H578" s="53">
        <f>G578*F578</f>
        <v>0.62724000000000002</v>
      </c>
      <c r="I578" s="35">
        <f t="shared" si="73"/>
        <v>5.9999999999999995E-4</v>
      </c>
      <c r="J578" s="44">
        <f>E550*E553</f>
        <v>1041.5</v>
      </c>
      <c r="K578" s="31">
        <f>J578*I578</f>
        <v>0.6248999999999999</v>
      </c>
      <c r="L578" s="119">
        <f t="shared" si="74"/>
        <v>-2.3400000000001198E-3</v>
      </c>
      <c r="M578" s="120">
        <f>IF(ISERROR(L578/H578), "", L578/H578)</f>
        <v>-3.7306294241440593E-3</v>
      </c>
    </row>
    <row r="579" spans="1:13" x14ac:dyDescent="0.2">
      <c r="A579" s="103" t="str">
        <f t="shared" si="71"/>
        <v>GS &lt; 50 (Low)</v>
      </c>
      <c r="D579" s="25" t="s">
        <v>73</v>
      </c>
      <c r="E579" s="25"/>
      <c r="F579" s="54">
        <f t="shared" si="72"/>
        <v>0.25</v>
      </c>
      <c r="G579" s="115">
        <v>1</v>
      </c>
      <c r="H579" s="130">
        <f>G579*F579</f>
        <v>0.25</v>
      </c>
      <c r="I579" s="45">
        <f t="shared" si="73"/>
        <v>0.25</v>
      </c>
      <c r="J579" s="117">
        <v>1</v>
      </c>
      <c r="K579" s="118">
        <f>J579*I579</f>
        <v>0.25</v>
      </c>
      <c r="L579" s="119">
        <f t="shared" si="74"/>
        <v>0</v>
      </c>
      <c r="M579" s="120">
        <f>IF(ISERROR(L579/H579), "", L579/H579)</f>
        <v>0</v>
      </c>
    </row>
    <row r="580" spans="1:13" ht="26.45" hidden="1" customHeight="1" x14ac:dyDescent="0.2">
      <c r="A580" s="103" t="str">
        <f t="shared" si="71"/>
        <v>GS &lt; 50 (Low)</v>
      </c>
      <c r="D580" s="129" t="s">
        <v>74</v>
      </c>
      <c r="E580" s="25"/>
      <c r="F580" s="34">
        <f t="shared" si="72"/>
        <v>0</v>
      </c>
      <c r="G580" s="55"/>
      <c r="H580" s="130"/>
      <c r="I580" s="35">
        <f t="shared" si="73"/>
        <v>0</v>
      </c>
      <c r="J580" s="56"/>
      <c r="K580" s="118"/>
      <c r="L580" s="119"/>
      <c r="M580" s="120"/>
    </row>
    <row r="581" spans="1:13" x14ac:dyDescent="0.2">
      <c r="A581" s="103" t="str">
        <f t="shared" si="71"/>
        <v>GS &lt; 50 (Low)</v>
      </c>
      <c r="B581" s="103" t="s">
        <v>12</v>
      </c>
      <c r="D581" s="25" t="s">
        <v>75</v>
      </c>
      <c r="E581" s="25"/>
      <c r="F581" s="34">
        <f t="shared" si="72"/>
        <v>9.8000000000000004E-2</v>
      </c>
      <c r="G581" s="55">
        <f>IF(AND(E550*12&gt;=150000),OffPeakPer*E550*E552,OffPeakPer*E550)</f>
        <v>640</v>
      </c>
      <c r="H581" s="130">
        <f>G581*F581</f>
        <v>62.72</v>
      </c>
      <c r="I581" s="35">
        <f t="shared" si="73"/>
        <v>9.8000000000000004E-2</v>
      </c>
      <c r="J581" s="56">
        <f>IF(AND(E550*12&gt;=150000),OffPeakPer*E550*E553,OffPeakPer*E550)</f>
        <v>640</v>
      </c>
      <c r="K581" s="118">
        <f>J581*I581</f>
        <v>62.72</v>
      </c>
      <c r="L581" s="119">
        <f>K581-H581</f>
        <v>0</v>
      </c>
      <c r="M581" s="120">
        <f>IF(ISERROR(L581/H581), "", L581/H581)</f>
        <v>0</v>
      </c>
    </row>
    <row r="582" spans="1:13" x14ac:dyDescent="0.2">
      <c r="A582" s="103" t="str">
        <f t="shared" si="71"/>
        <v>GS &lt; 50 (Low)</v>
      </c>
      <c r="B582" s="103" t="s">
        <v>12</v>
      </c>
      <c r="D582" s="25" t="s">
        <v>76</v>
      </c>
      <c r="E582" s="25"/>
      <c r="F582" s="34">
        <f t="shared" si="72"/>
        <v>0.157</v>
      </c>
      <c r="G582" s="55">
        <f>IF(AND(E550*12&gt;=150000),MidPeakPer*E550*E552,MidPeakPer*E550)</f>
        <v>180</v>
      </c>
      <c r="H582" s="130">
        <f>G582*F582</f>
        <v>28.26</v>
      </c>
      <c r="I582" s="35">
        <f t="shared" si="73"/>
        <v>0.157</v>
      </c>
      <c r="J582" s="56">
        <f>IF(AND(E550*12&gt;=150000),MidPeakPer*E550*E553,MidPeakPer*E550)</f>
        <v>180</v>
      </c>
      <c r="K582" s="118">
        <f>J582*I582</f>
        <v>28.26</v>
      </c>
      <c r="L582" s="119">
        <f>K582-H582</f>
        <v>0</v>
      </c>
      <c r="M582" s="120">
        <f>IF(ISERROR(L582/H582), "", L582/H582)</f>
        <v>0</v>
      </c>
    </row>
    <row r="583" spans="1:13" ht="13.5" thickBot="1" x14ac:dyDescent="0.25">
      <c r="A583" s="103" t="str">
        <f t="shared" si="71"/>
        <v>GS &lt; 50 (Low)</v>
      </c>
      <c r="B583" s="103" t="s">
        <v>12</v>
      </c>
      <c r="D583" s="103" t="s">
        <v>77</v>
      </c>
      <c r="E583" s="25"/>
      <c r="F583" s="34">
        <f t="shared" si="72"/>
        <v>0.20300000000000001</v>
      </c>
      <c r="G583" s="55">
        <f>IF(AND(E550*12&gt;=150000),OnPeakPer*E550*E552,OnPeakPer*E550)</f>
        <v>180</v>
      </c>
      <c r="H583" s="130">
        <f>G583*F583</f>
        <v>36.54</v>
      </c>
      <c r="I583" s="35">
        <f t="shared" si="73"/>
        <v>0.20300000000000001</v>
      </c>
      <c r="J583" s="56">
        <f>IF(AND(E550*12&gt;=150000),OnPeakPer*E550*E553,OnPeakPer*E550)</f>
        <v>180</v>
      </c>
      <c r="K583" s="118">
        <f>J583*I583</f>
        <v>36.54</v>
      </c>
      <c r="L583" s="119">
        <f>K583-H583</f>
        <v>0</v>
      </c>
      <c r="M583" s="120">
        <f>IF(ISERROR(L583/H583), "", L583/H583)</f>
        <v>0</v>
      </c>
    </row>
    <row r="584" spans="1:13" ht="13.15" hidden="1" customHeight="1" x14ac:dyDescent="0.2">
      <c r="A584" s="103" t="str">
        <f t="shared" si="71"/>
        <v>GS &lt; 50 (Low)</v>
      </c>
      <c r="B584" s="103" t="s">
        <v>78</v>
      </c>
      <c r="D584" s="25" t="s">
        <v>79</v>
      </c>
      <c r="E584" s="25"/>
      <c r="F584" s="34">
        <f t="shared" si="72"/>
        <v>0.11308</v>
      </c>
      <c r="G584" s="55">
        <f>IF(AND(E550*12&gt;=150000),E550*E552,E550)</f>
        <v>1000</v>
      </c>
      <c r="H584" s="130">
        <f>G584*F584</f>
        <v>113.08</v>
      </c>
      <c r="I584" s="35">
        <f t="shared" si="73"/>
        <v>0.11308</v>
      </c>
      <c r="J584" s="56">
        <f>IF(AND(E550*12&gt;=150000),E550*E553,E550)</f>
        <v>1000</v>
      </c>
      <c r="K584" s="118">
        <f>J584*I584</f>
        <v>113.08</v>
      </c>
      <c r="L584" s="119">
        <f>K584-H584</f>
        <v>0</v>
      </c>
      <c r="M584" s="120">
        <f>IF(ISERROR(L584/H584), "", L584/H584)</f>
        <v>0</v>
      </c>
    </row>
    <row r="585" spans="1:13" ht="13.9" hidden="1" customHeight="1" thickBot="1" x14ac:dyDescent="0.25">
      <c r="A585" s="103" t="str">
        <f t="shared" si="71"/>
        <v>GS &lt; 50 (Low)</v>
      </c>
      <c r="B585" s="103" t="s">
        <v>17</v>
      </c>
      <c r="D585" s="25" t="s">
        <v>80</v>
      </c>
      <c r="E585" s="25"/>
      <c r="F585" s="34">
        <f t="shared" si="72"/>
        <v>0.11308</v>
      </c>
      <c r="G585" s="55">
        <f>IF(AND(E550*12&gt;=150000),E550*E552,E550)</f>
        <v>1000</v>
      </c>
      <c r="H585" s="130">
        <f>G585*F585</f>
        <v>113.08</v>
      </c>
      <c r="I585" s="35">
        <f t="shared" si="73"/>
        <v>0.11308</v>
      </c>
      <c r="J585" s="56">
        <f>IF(AND(E550*12&gt;=150000),E550*E553,E550)</f>
        <v>1000</v>
      </c>
      <c r="K585" s="118">
        <f>J585*I585</f>
        <v>113.08</v>
      </c>
      <c r="L585" s="119">
        <f>K585-H585</f>
        <v>0</v>
      </c>
      <c r="M585" s="120">
        <f>IF(ISERROR(L585/H585), "", L585/H585)</f>
        <v>0</v>
      </c>
    </row>
    <row r="586" spans="1:13" ht="13.5" thickBot="1" x14ac:dyDescent="0.25">
      <c r="A586" s="103" t="str">
        <f t="shared" si="71"/>
        <v>GS &lt; 50 (Low)</v>
      </c>
      <c r="D586" s="58"/>
      <c r="E586" s="59"/>
      <c r="F586" s="60"/>
      <c r="G586" s="61"/>
      <c r="H586" s="62"/>
      <c r="I586" s="60"/>
      <c r="J586" s="63"/>
      <c r="K586" s="62"/>
      <c r="L586" s="64"/>
      <c r="M586" s="65"/>
    </row>
    <row r="587" spans="1:13" x14ac:dyDescent="0.2">
      <c r="A587" s="103" t="str">
        <f t="shared" si="71"/>
        <v>GS &lt; 50 (Low)</v>
      </c>
      <c r="B587" s="103" t="s">
        <v>12</v>
      </c>
      <c r="D587" s="135" t="s">
        <v>81</v>
      </c>
      <c r="E587" s="25"/>
      <c r="F587" s="136"/>
      <c r="G587" s="137"/>
      <c r="H587" s="138">
        <f>SUM(H577:H583,H576)</f>
        <v>220.28342800000001</v>
      </c>
      <c r="I587" s="139"/>
      <c r="J587" s="139"/>
      <c r="K587" s="138">
        <f>SUM(K577:K583,K576)</f>
        <v>216.75976540723087</v>
      </c>
      <c r="L587" s="140">
        <f>K587-H587</f>
        <v>-3.5236625927691421</v>
      </c>
      <c r="M587" s="141">
        <f>IF((H587)=0,"",(L587/H587))</f>
        <v>-1.5996040304807412E-2</v>
      </c>
    </row>
    <row r="588" spans="1:13" x14ac:dyDescent="0.2">
      <c r="A588" s="103" t="str">
        <f t="shared" si="71"/>
        <v>GS &lt; 50 (Low)</v>
      </c>
      <c r="B588" s="103" t="s">
        <v>12</v>
      </c>
      <c r="D588" s="142" t="s">
        <v>82</v>
      </c>
      <c r="E588" s="25"/>
      <c r="F588" s="136">
        <v>0.13</v>
      </c>
      <c r="G588" s="143"/>
      <c r="H588" s="144">
        <f>H587*F588</f>
        <v>28.636845640000004</v>
      </c>
      <c r="I588" s="145">
        <v>0.13</v>
      </c>
      <c r="J588" s="115"/>
      <c r="K588" s="144">
        <f>K587*I588</f>
        <v>28.178769502940014</v>
      </c>
      <c r="L588" s="119">
        <f>K588-H588</f>
        <v>-0.45807613705999017</v>
      </c>
      <c r="M588" s="146">
        <f>IF((H588)=0,"",(L588/H588))</f>
        <v>-1.599604030480747E-2</v>
      </c>
    </row>
    <row r="589" spans="1:13" ht="15" x14ac:dyDescent="0.25">
      <c r="A589" s="103" t="str">
        <f t="shared" si="71"/>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-51.766605580000004</v>
      </c>
      <c r="I589" s="148">
        <v>0.23499999999999999</v>
      </c>
      <c r="J589" s="115"/>
      <c r="K589" s="144">
        <f>IF(OR(ISNUMBER(SEARCH("[DGEN]", E548))=TRUE, ISNUMBER(SEARCH("STREET LIGHT", E548))=TRUE), 0, IF(AND(E550=0, E551=0),0, IF(AND(E551=0, E550*12&gt;250000), 0, IF(AND(E550=0, E551&gt;=50), 0, IF(E550*12&lt;=250000, I589*K587*-1, IF(E551&lt;50, I589*K587*-1, 0))))))</f>
        <v>-50.938544870699253</v>
      </c>
      <c r="L589" s="119">
        <f>K589-H589</f>
        <v>0.82806070930075037</v>
      </c>
      <c r="M589" s="146"/>
    </row>
    <row r="590" spans="1:13" ht="13.5" thickBot="1" x14ac:dyDescent="0.25">
      <c r="A590" s="103" t="str">
        <f t="shared" si="71"/>
        <v>GS &lt; 50 (Low)</v>
      </c>
      <c r="B590" s="103" t="s">
        <v>84</v>
      </c>
      <c r="C590" s="24">
        <f>B25</f>
        <v>10</v>
      </c>
      <c r="D590" s="226" t="s">
        <v>85</v>
      </c>
      <c r="E590" s="226"/>
      <c r="F590" s="77"/>
      <c r="G590" s="78"/>
      <c r="H590" s="79">
        <f>H587+H588+H589</f>
        <v>197.15366806</v>
      </c>
      <c r="I590" s="80"/>
      <c r="J590" s="80"/>
      <c r="K590" s="81">
        <f>K587+K588+K589</f>
        <v>193.99999003947164</v>
      </c>
      <c r="L590" s="82">
        <f>K590-H590</f>
        <v>-3.1536780205283605</v>
      </c>
      <c r="M590" s="83">
        <f>IF((H590)=0,"",(L590/H590))</f>
        <v>-1.5996040304807304E-2</v>
      </c>
    </row>
    <row r="591" spans="1:13" ht="13.5" thickBot="1" x14ac:dyDescent="0.25">
      <c r="A591" s="103" t="str">
        <f t="shared" si="71"/>
        <v>GS &lt; 50 (Low)</v>
      </c>
      <c r="B591" s="103" t="s">
        <v>12</v>
      </c>
      <c r="D591" s="58"/>
      <c r="E591" s="59"/>
      <c r="F591" s="60"/>
      <c r="G591" s="61"/>
      <c r="H591" s="62"/>
      <c r="I591" s="60"/>
      <c r="J591" s="63"/>
      <c r="K591" s="62"/>
      <c r="L591" s="64"/>
      <c r="M591" s="65"/>
    </row>
    <row r="594" spans="1:13" x14ac:dyDescent="0.2">
      <c r="D594" s="104" t="s">
        <v>34</v>
      </c>
      <c r="E594" s="229" t="str">
        <f>D26</f>
        <v>GS &lt; 50 (High)</v>
      </c>
      <c r="F594" s="229"/>
      <c r="G594" s="229"/>
      <c r="H594" s="229"/>
      <c r="I594" s="229"/>
      <c r="J594" s="229"/>
      <c r="K594" s="103" t="str">
        <f>IF(N544="DEMAND - INTERVAL","RTSR - INTERVAL METERED","")</f>
        <v/>
      </c>
    </row>
    <row r="595" spans="1:13" x14ac:dyDescent="0.2">
      <c r="D595" s="104" t="s">
        <v>35</v>
      </c>
      <c r="E595" s="230" t="str">
        <f>H26</f>
        <v>RPP</v>
      </c>
      <c r="F595" s="230"/>
      <c r="G595" s="230"/>
      <c r="H595" s="20"/>
      <c r="I595" s="20"/>
    </row>
    <row r="596" spans="1:13" ht="15.75" x14ac:dyDescent="0.2">
      <c r="D596" s="104" t="s">
        <v>36</v>
      </c>
      <c r="E596" s="21">
        <f>K26</f>
        <v>5000</v>
      </c>
      <c r="F596" s="105" t="s">
        <v>11</v>
      </c>
      <c r="J596" s="22"/>
      <c r="K596" s="22"/>
      <c r="L596" s="22"/>
      <c r="M596" s="22"/>
    </row>
    <row r="597" spans="1:13" ht="15.75" x14ac:dyDescent="0.25">
      <c r="D597" s="104" t="s">
        <v>37</v>
      </c>
      <c r="E597" s="21">
        <f>L26</f>
        <v>0</v>
      </c>
      <c r="F597" s="106" t="s">
        <v>16</v>
      </c>
      <c r="G597" s="107"/>
      <c r="H597" s="108"/>
      <c r="I597" s="108"/>
      <c r="J597" s="108"/>
    </row>
    <row r="598" spans="1:13" x14ac:dyDescent="0.2">
      <c r="D598" s="104" t="s">
        <v>38</v>
      </c>
      <c r="E598" s="23">
        <f>I26</f>
        <v>1.0454000000000001</v>
      </c>
    </row>
    <row r="599" spans="1:13" x14ac:dyDescent="0.2">
      <c r="D599" s="104" t="s">
        <v>39</v>
      </c>
      <c r="E599" s="23">
        <f>J26</f>
        <v>1.0415000000000001</v>
      </c>
    </row>
    <row r="601" spans="1:13" x14ac:dyDescent="0.2">
      <c r="E601" s="105"/>
      <c r="F601" s="231" t="s">
        <v>40</v>
      </c>
      <c r="G601" s="232"/>
      <c r="H601" s="233"/>
      <c r="I601" s="231" t="s">
        <v>41</v>
      </c>
      <c r="J601" s="232"/>
      <c r="K601" s="233"/>
      <c r="L601" s="231" t="s">
        <v>42</v>
      </c>
      <c r="M601" s="233"/>
    </row>
    <row r="602" spans="1:13" x14ac:dyDescent="0.2">
      <c r="E602" s="220"/>
      <c r="F602" s="109" t="s">
        <v>43</v>
      </c>
      <c r="G602" s="109" t="s">
        <v>44</v>
      </c>
      <c r="H602" s="110" t="s">
        <v>45</v>
      </c>
      <c r="I602" s="109" t="s">
        <v>43</v>
      </c>
      <c r="J602" s="111" t="s">
        <v>44</v>
      </c>
      <c r="K602" s="110" t="s">
        <v>45</v>
      </c>
      <c r="L602" s="222" t="s">
        <v>46</v>
      </c>
      <c r="M602" s="224" t="s">
        <v>47</v>
      </c>
    </row>
    <row r="603" spans="1:13" x14ac:dyDescent="0.2">
      <c r="E603" s="221"/>
      <c r="F603" s="112" t="s">
        <v>48</v>
      </c>
      <c r="G603" s="112"/>
      <c r="H603" s="113" t="s">
        <v>48</v>
      </c>
      <c r="I603" s="112" t="s">
        <v>48</v>
      </c>
      <c r="J603" s="113"/>
      <c r="K603" s="113" t="s">
        <v>48</v>
      </c>
      <c r="L603" s="223"/>
      <c r="M603" s="225"/>
    </row>
    <row r="604" spans="1:13" x14ac:dyDescent="0.2">
      <c r="A604" s="103" t="str">
        <f>$E594</f>
        <v>GS &lt; 50 (High)</v>
      </c>
      <c r="D604" s="114" t="s">
        <v>49</v>
      </c>
      <c r="E604" s="25"/>
      <c r="F604" s="26">
        <f>F130</f>
        <v>32.409999999999997</v>
      </c>
      <c r="G604" s="115">
        <v>1</v>
      </c>
      <c r="H604" s="116">
        <f>G604*F604</f>
        <v>32.409999999999997</v>
      </c>
      <c r="I604" s="29">
        <f>I130</f>
        <v>28.21</v>
      </c>
      <c r="J604" s="117">
        <f>G604</f>
        <v>1</v>
      </c>
      <c r="K604" s="118">
        <f>J604*I604</f>
        <v>28.21</v>
      </c>
      <c r="L604" s="119">
        <f>K604-H604</f>
        <v>-4.1999999999999957</v>
      </c>
      <c r="M604" s="120">
        <f>IF(ISERROR(L604/H604), "", L604/H604)</f>
        <v>-0.12958963282937352</v>
      </c>
    </row>
    <row r="605" spans="1:13" x14ac:dyDescent="0.2">
      <c r="A605" s="103" t="str">
        <f t="shared" ref="A605:A637" si="78">A604</f>
        <v>GS &lt; 50 (High)</v>
      </c>
      <c r="D605" s="114" t="s">
        <v>50</v>
      </c>
      <c r="E605" s="25"/>
      <c r="F605" s="34">
        <f t="shared" ref="F605:F631" si="79">F131</f>
        <v>2.4E-2</v>
      </c>
      <c r="G605" s="115">
        <f>IF($E597&gt;0, $E597, $E596)</f>
        <v>5000</v>
      </c>
      <c r="H605" s="116">
        <f>G605*F605</f>
        <v>120</v>
      </c>
      <c r="I605" s="35">
        <f t="shared" ref="I605:I631" si="80">I131</f>
        <v>3.1800000000000002E-2</v>
      </c>
      <c r="J605" s="117">
        <f>IF($E597&gt;0, $E597, $E596)</f>
        <v>5000</v>
      </c>
      <c r="K605" s="118">
        <f>J605*I605</f>
        <v>159</v>
      </c>
      <c r="L605" s="119">
        <f>K605-H605</f>
        <v>39</v>
      </c>
      <c r="M605" s="120">
        <f>IF(ISERROR(L605/H605), "", L605/H605)</f>
        <v>0.32500000000000001</v>
      </c>
    </row>
    <row r="606" spans="1:13" ht="13.15" hidden="1" customHeight="1" x14ac:dyDescent="0.2">
      <c r="A606" s="103" t="str">
        <f t="shared" si="78"/>
        <v>GS &lt; 50 (High)</v>
      </c>
      <c r="D606" s="114" t="s">
        <v>51</v>
      </c>
      <c r="E606" s="25"/>
      <c r="F606" s="34">
        <f t="shared" si="79"/>
        <v>0</v>
      </c>
      <c r="G606" s="115">
        <f>IF($E597&gt;0, $E597, $E596)</f>
        <v>5000</v>
      </c>
      <c r="H606" s="116">
        <v>0</v>
      </c>
      <c r="I606" s="35">
        <f t="shared" si="80"/>
        <v>0</v>
      </c>
      <c r="J606" s="117">
        <f>IF($E597&gt;0, $E597, $E596)</f>
        <v>5000</v>
      </c>
      <c r="K606" s="118">
        <v>0</v>
      </c>
      <c r="L606" s="119"/>
      <c r="M606" s="120"/>
    </row>
    <row r="607" spans="1:13" ht="13.15" hidden="1" customHeight="1" x14ac:dyDescent="0.2">
      <c r="A607" s="103" t="str">
        <f t="shared" si="78"/>
        <v>GS &lt; 50 (High)</v>
      </c>
      <c r="D607" s="114" t="s">
        <v>52</v>
      </c>
      <c r="E607" s="25"/>
      <c r="F607" s="34">
        <f t="shared" si="79"/>
        <v>0</v>
      </c>
      <c r="G607" s="115">
        <f>IF($E597&gt;0, $E597, $E596)</f>
        <v>5000</v>
      </c>
      <c r="H607" s="116">
        <v>0</v>
      </c>
      <c r="I607" s="35">
        <f t="shared" si="80"/>
        <v>0</v>
      </c>
      <c r="J607" s="121">
        <f>IF($E597&gt;0, $E597, $E596)</f>
        <v>5000</v>
      </c>
      <c r="K607" s="118">
        <v>0</v>
      </c>
      <c r="L607" s="119">
        <f t="shared" ref="L607:L625" si="81">K607-H607</f>
        <v>0</v>
      </c>
      <c r="M607" s="120" t="str">
        <f>IF(ISERROR(L607/H607), "", L607/H607)</f>
        <v/>
      </c>
    </row>
    <row r="608" spans="1:13" x14ac:dyDescent="0.2">
      <c r="A608" s="103" t="str">
        <f t="shared" si="78"/>
        <v>GS &lt; 50 (High)</v>
      </c>
      <c r="D608" s="114" t="s">
        <v>53</v>
      </c>
      <c r="E608" s="25"/>
      <c r="F608" s="26">
        <f t="shared" si="79"/>
        <v>0.79999999999999993</v>
      </c>
      <c r="G608" s="115">
        <v>1</v>
      </c>
      <c r="H608" s="116">
        <f>G608*F608</f>
        <v>0.79999999999999993</v>
      </c>
      <c r="I608" s="29">
        <f t="shared" si="80"/>
        <v>0</v>
      </c>
      <c r="J608" s="117">
        <f>G608</f>
        <v>1</v>
      </c>
      <c r="K608" s="118">
        <f>J608*I608</f>
        <v>0</v>
      </c>
      <c r="L608" s="119">
        <f t="shared" si="81"/>
        <v>-0.79999999999999993</v>
      </c>
      <c r="M608" s="120">
        <f>IF(ISERROR(L608/H608), "", L608/H608)</f>
        <v>-1</v>
      </c>
    </row>
    <row r="609" spans="1:13" x14ac:dyDescent="0.2">
      <c r="A609" s="103" t="str">
        <f t="shared" si="78"/>
        <v>GS &lt; 50 (High)</v>
      </c>
      <c r="D609" s="114" t="s">
        <v>54</v>
      </c>
      <c r="E609" s="25"/>
      <c r="F609" s="36">
        <f t="shared" si="79"/>
        <v>8.9999999999999998E-4</v>
      </c>
      <c r="G609" s="115">
        <f>IF($E597&gt;0, $E597, $E596)</f>
        <v>5000</v>
      </c>
      <c r="H609" s="116">
        <f>G609*F609</f>
        <v>4.5</v>
      </c>
      <c r="I609" s="35">
        <f t="shared" si="80"/>
        <v>-7.9451178502763233E-4</v>
      </c>
      <c r="J609" s="117">
        <f>IF($E597&gt;0, $E597, $E596)</f>
        <v>5000</v>
      </c>
      <c r="K609" s="118">
        <f>J609*I609</f>
        <v>-3.9725589251381614</v>
      </c>
      <c r="L609" s="119">
        <f t="shared" si="81"/>
        <v>-8.472558925138161</v>
      </c>
      <c r="M609" s="120">
        <f>IF(ISERROR(L609/H609), "", L609/H609)</f>
        <v>-1.8827908722529247</v>
      </c>
    </row>
    <row r="610" spans="1:13" ht="25.5" x14ac:dyDescent="0.2">
      <c r="A610" s="103" t="str">
        <f t="shared" si="78"/>
        <v>GS &lt; 50 (High)</v>
      </c>
      <c r="B610" s="103" t="s">
        <v>55</v>
      </c>
      <c r="C610" s="24">
        <f>B26</f>
        <v>11</v>
      </c>
      <c r="D610" s="46" t="s">
        <v>56</v>
      </c>
      <c r="E610" s="47"/>
      <c r="F610" s="48"/>
      <c r="G610" s="49"/>
      <c r="H610" s="50">
        <f>SUM(H604:H609)</f>
        <v>157.71</v>
      </c>
      <c r="I610" s="51"/>
      <c r="J610" s="52"/>
      <c r="K610" s="50">
        <f>SUM(K604:K609)</f>
        <v>183.23744107486183</v>
      </c>
      <c r="L610" s="41">
        <f t="shared" si="81"/>
        <v>25.527441074861827</v>
      </c>
      <c r="M610" s="42">
        <f>IF((H610)=0,"",(L610/H610))</f>
        <v>0.16186317338698766</v>
      </c>
    </row>
    <row r="611" spans="1:13" x14ac:dyDescent="0.2">
      <c r="A611" s="103" t="str">
        <f t="shared" si="78"/>
        <v>GS &lt; 50 (High)</v>
      </c>
      <c r="D611" s="123" t="s">
        <v>57</v>
      </c>
      <c r="E611" s="25"/>
      <c r="F611" s="34">
        <f t="shared" si="79"/>
        <v>0.12752000000000002</v>
      </c>
      <c r="G611" s="43">
        <f>IF(F611=0, 0, $E596*E598-E596)</f>
        <v>227.00000000000091</v>
      </c>
      <c r="H611" s="28">
        <f t="shared" ref="H611:H618" si="82">G611*F611</f>
        <v>28.947040000000122</v>
      </c>
      <c r="I611" s="35">
        <f t="shared" si="80"/>
        <v>0.12752000000000002</v>
      </c>
      <c r="J611" s="44">
        <f>IF(I611=0, 0, E596*E599-E596)</f>
        <v>207.50000000000091</v>
      </c>
      <c r="K611" s="31">
        <f t="shared" ref="K611:K618" si="83">J611*I611</f>
        <v>26.460400000000121</v>
      </c>
      <c r="L611" s="119">
        <f t="shared" si="81"/>
        <v>-2.4866400000000013</v>
      </c>
      <c r="M611" s="120">
        <f t="shared" ref="M611:M618" si="84">IF(ISERROR(L611/H611), "", L611/H611)</f>
        <v>-8.5903083700440211E-2</v>
      </c>
    </row>
    <row r="612" spans="1:13" ht="25.5" x14ac:dyDescent="0.2">
      <c r="A612" s="103" t="str">
        <f t="shared" si="78"/>
        <v>GS &lt; 50 (High)</v>
      </c>
      <c r="D612" s="123" t="s">
        <v>58</v>
      </c>
      <c r="E612" s="25"/>
      <c r="F612" s="36">
        <f t="shared" si="79"/>
        <v>0</v>
      </c>
      <c r="G612" s="55">
        <f>IF($E597&gt;0, $E597, $E596)</f>
        <v>5000</v>
      </c>
      <c r="H612" s="116">
        <f t="shared" si="82"/>
        <v>0</v>
      </c>
      <c r="I612" s="35">
        <f t="shared" si="80"/>
        <v>-4.1000000000000003E-3</v>
      </c>
      <c r="J612" s="56">
        <f>IF($E597&gt;0, $E597, $E596)</f>
        <v>5000</v>
      </c>
      <c r="K612" s="118">
        <f t="shared" si="83"/>
        <v>-20.5</v>
      </c>
      <c r="L612" s="119">
        <f t="shared" si="81"/>
        <v>-20.5</v>
      </c>
      <c r="M612" s="120" t="str">
        <f t="shared" si="84"/>
        <v/>
      </c>
    </row>
    <row r="613" spans="1:13" x14ac:dyDescent="0.2">
      <c r="A613" s="103" t="str">
        <f t="shared" si="78"/>
        <v>GS &lt; 50 (High)</v>
      </c>
      <c r="D613" s="123" t="s">
        <v>59</v>
      </c>
      <c r="E613" s="25"/>
      <c r="F613" s="36">
        <f t="shared" si="79"/>
        <v>0</v>
      </c>
      <c r="G613" s="55">
        <f>IF($E597&gt;0, $E597, $E596)</f>
        <v>5000</v>
      </c>
      <c r="H613" s="116">
        <f t="shared" si="82"/>
        <v>0</v>
      </c>
      <c r="I613" s="35">
        <f t="shared" si="80"/>
        <v>1.1999999999999999E-3</v>
      </c>
      <c r="J613" s="56">
        <f>IF($E597&gt;0, $E597, $E596)</f>
        <v>5000</v>
      </c>
      <c r="K613" s="118">
        <f t="shared" si="83"/>
        <v>5.9999999999999991</v>
      </c>
      <c r="L613" s="119">
        <f t="shared" si="81"/>
        <v>5.9999999999999991</v>
      </c>
      <c r="M613" s="120" t="str">
        <f t="shared" si="84"/>
        <v/>
      </c>
    </row>
    <row r="614" spans="1:13" x14ac:dyDescent="0.2">
      <c r="A614" s="103" t="str">
        <f t="shared" si="78"/>
        <v>GS &lt; 50 (High)</v>
      </c>
      <c r="D614" s="123" t="s">
        <v>60</v>
      </c>
      <c r="E614" s="25"/>
      <c r="F614" s="34">
        <f t="shared" si="79"/>
        <v>0</v>
      </c>
      <c r="G614" s="55">
        <f>E596</f>
        <v>5000</v>
      </c>
      <c r="H614" s="116">
        <f t="shared" si="82"/>
        <v>0</v>
      </c>
      <c r="I614" s="35">
        <f t="shared" si="80"/>
        <v>0</v>
      </c>
      <c r="J614" s="56">
        <f>E596</f>
        <v>5000</v>
      </c>
      <c r="K614" s="118">
        <f t="shared" si="83"/>
        <v>0</v>
      </c>
      <c r="L614" s="119">
        <f t="shared" si="81"/>
        <v>0</v>
      </c>
      <c r="M614" s="120" t="str">
        <f t="shared" si="84"/>
        <v/>
      </c>
    </row>
    <row r="615" spans="1:13" x14ac:dyDescent="0.2">
      <c r="A615" s="103" t="str">
        <f t="shared" si="78"/>
        <v>GS &lt; 50 (High)</v>
      </c>
      <c r="D615" s="114" t="s">
        <v>61</v>
      </c>
      <c r="E615" s="25"/>
      <c r="F615" s="36">
        <f t="shared" si="79"/>
        <v>1.1000000000000001E-3</v>
      </c>
      <c r="G615" s="55">
        <f>IF($E597&gt;0, $E597, $E596)</f>
        <v>5000</v>
      </c>
      <c r="H615" s="116">
        <f t="shared" si="82"/>
        <v>5.5</v>
      </c>
      <c r="I615" s="35">
        <f t="shared" si="80"/>
        <v>1.3718953260701185E-3</v>
      </c>
      <c r="J615" s="56">
        <f>IF($E597&gt;0, $E597, $E596)</f>
        <v>5000</v>
      </c>
      <c r="K615" s="118">
        <f t="shared" si="83"/>
        <v>6.859476630350593</v>
      </c>
      <c r="L615" s="119">
        <f t="shared" si="81"/>
        <v>1.359476630350593</v>
      </c>
      <c r="M615" s="120">
        <f t="shared" si="84"/>
        <v>0.24717756915465328</v>
      </c>
    </row>
    <row r="616" spans="1:13" ht="25.5" x14ac:dyDescent="0.2">
      <c r="A616" s="103" t="str">
        <f t="shared" si="78"/>
        <v>GS &lt; 50 (High)</v>
      </c>
      <c r="D616" s="123" t="s">
        <v>62</v>
      </c>
      <c r="E616" s="25"/>
      <c r="F616" s="36">
        <f t="shared" si="79"/>
        <v>0.42</v>
      </c>
      <c r="G616" s="115">
        <v>1</v>
      </c>
      <c r="H616" s="116">
        <f t="shared" si="82"/>
        <v>0.42</v>
      </c>
      <c r="I616" s="45">
        <f t="shared" si="80"/>
        <v>0.42</v>
      </c>
      <c r="J616" s="121">
        <v>1</v>
      </c>
      <c r="K616" s="118">
        <f t="shared" si="83"/>
        <v>0.42</v>
      </c>
      <c r="L616" s="119">
        <f t="shared" si="81"/>
        <v>0</v>
      </c>
      <c r="M616" s="120">
        <f t="shared" si="84"/>
        <v>0</v>
      </c>
    </row>
    <row r="617" spans="1:13" x14ac:dyDescent="0.2">
      <c r="A617" s="103" t="str">
        <f t="shared" si="78"/>
        <v>GS &lt; 50 (High)</v>
      </c>
      <c r="D617" s="114" t="s">
        <v>63</v>
      </c>
      <c r="E617" s="25"/>
      <c r="F617" s="36">
        <f t="shared" si="79"/>
        <v>0</v>
      </c>
      <c r="G617" s="115">
        <v>1</v>
      </c>
      <c r="H617" s="116">
        <f t="shared" si="82"/>
        <v>0</v>
      </c>
      <c r="I617" s="29">
        <f t="shared" si="80"/>
        <v>0</v>
      </c>
      <c r="J617" s="121">
        <v>1</v>
      </c>
      <c r="K617" s="118">
        <f t="shared" si="83"/>
        <v>0</v>
      </c>
      <c r="L617" s="119">
        <f t="shared" si="81"/>
        <v>0</v>
      </c>
      <c r="M617" s="120" t="str">
        <f t="shared" si="84"/>
        <v/>
      </c>
    </row>
    <row r="618" spans="1:13" x14ac:dyDescent="0.2">
      <c r="A618" s="103" t="str">
        <f t="shared" si="78"/>
        <v>GS &lt; 50 (High)</v>
      </c>
      <c r="D618" s="114" t="s">
        <v>64</v>
      </c>
      <c r="E618" s="25"/>
      <c r="F618" s="34">
        <f t="shared" si="79"/>
        <v>-4.0000000000000002E-4</v>
      </c>
      <c r="G618" s="55">
        <f>IF($E597&gt;0, $E597, $E596)</f>
        <v>5000</v>
      </c>
      <c r="H618" s="116">
        <f t="shared" si="82"/>
        <v>-2</v>
      </c>
      <c r="I618" s="35">
        <f t="shared" si="80"/>
        <v>-4.4719813381164622E-4</v>
      </c>
      <c r="J618" s="56">
        <f>IF($E597&gt;0, $E597, $E596)</f>
        <v>5000</v>
      </c>
      <c r="K618" s="118">
        <f t="shared" si="83"/>
        <v>-2.2359906690582312</v>
      </c>
      <c r="L618" s="119">
        <f t="shared" si="81"/>
        <v>-0.23599066905823118</v>
      </c>
      <c r="M618" s="120">
        <f t="shared" si="84"/>
        <v>0.11799533452911559</v>
      </c>
    </row>
    <row r="619" spans="1:13" ht="25.5" x14ac:dyDescent="0.2">
      <c r="A619" s="103" t="str">
        <f t="shared" si="78"/>
        <v>GS &lt; 50 (High)</v>
      </c>
      <c r="B619" s="103" t="s">
        <v>65</v>
      </c>
      <c r="C619" s="24">
        <f>B26</f>
        <v>11</v>
      </c>
      <c r="D619" s="46" t="s">
        <v>66</v>
      </c>
      <c r="E619" s="47"/>
      <c r="F619" s="48"/>
      <c r="G619" s="49"/>
      <c r="H619" s="50">
        <f>SUM(H610:H618)</f>
        <v>190.57704000000012</v>
      </c>
      <c r="I619" s="51"/>
      <c r="J619" s="52"/>
      <c r="K619" s="50">
        <f>SUM(K610:K618)</f>
        <v>200.24132703615433</v>
      </c>
      <c r="L619" s="41">
        <f t="shared" si="81"/>
        <v>9.6642870361542066</v>
      </c>
      <c r="M619" s="42">
        <f>IF((H619)=0,"",(L619/H619))</f>
        <v>5.0710657674996946E-2</v>
      </c>
    </row>
    <row r="620" spans="1:13" x14ac:dyDescent="0.2">
      <c r="A620" s="103" t="str">
        <f t="shared" si="78"/>
        <v>GS &lt; 50 (High)</v>
      </c>
      <c r="D620" s="126" t="s">
        <v>67</v>
      </c>
      <c r="E620" s="25"/>
      <c r="F620" s="36">
        <f t="shared" si="79"/>
        <v>1.1900000000000001E-2</v>
      </c>
      <c r="G620" s="43">
        <f>IF($E597&gt;0, $E597, $E596*$E598)</f>
        <v>5227.0000000000009</v>
      </c>
      <c r="H620" s="116">
        <f>G620*F620</f>
        <v>62.201300000000018</v>
      </c>
      <c r="I620" s="35">
        <f t="shared" si="80"/>
        <v>1.1299999999999999E-2</v>
      </c>
      <c r="J620" s="44">
        <f>IF($E597&gt;0, $E597, $E596*$E599)</f>
        <v>5207.5000000000009</v>
      </c>
      <c r="K620" s="118">
        <f>J620*I620</f>
        <v>58.844750000000005</v>
      </c>
      <c r="L620" s="119">
        <f t="shared" si="81"/>
        <v>-3.3565500000000128</v>
      </c>
      <c r="M620" s="120">
        <f>IF(ISERROR(L620/H620), "", L620/H620)</f>
        <v>-5.3962698528809076E-2</v>
      </c>
    </row>
    <row r="621" spans="1:13" ht="25.5" x14ac:dyDescent="0.2">
      <c r="A621" s="103" t="str">
        <f t="shared" si="78"/>
        <v>GS &lt; 50 (High)</v>
      </c>
      <c r="D621" s="128" t="s">
        <v>68</v>
      </c>
      <c r="E621" s="25"/>
      <c r="F621" s="36">
        <f t="shared" si="79"/>
        <v>9.1000000000000004E-3</v>
      </c>
      <c r="G621" s="43">
        <f>IF($E597&gt;0, $E597, $E596*$E598)</f>
        <v>5227.0000000000009</v>
      </c>
      <c r="H621" s="116">
        <f>G621*F621</f>
        <v>47.565700000000014</v>
      </c>
      <c r="I621" s="35">
        <f t="shared" si="80"/>
        <v>8.3999999999999995E-3</v>
      </c>
      <c r="J621" s="44">
        <f>IF($E597&gt;0, $E597, $E596*$E599)</f>
        <v>5207.5000000000009</v>
      </c>
      <c r="K621" s="118">
        <f>J621*I621</f>
        <v>43.743000000000002</v>
      </c>
      <c r="L621" s="119">
        <f t="shared" si="81"/>
        <v>-3.8227000000000118</v>
      </c>
      <c r="M621" s="120">
        <f>IF(ISERROR(L621/H621), "", L621/H621)</f>
        <v>-8.0366734853056107E-2</v>
      </c>
    </row>
    <row r="622" spans="1:13" ht="25.5" x14ac:dyDescent="0.2">
      <c r="A622" s="103" t="str">
        <f t="shared" si="78"/>
        <v>GS &lt; 50 (High)</v>
      </c>
      <c r="B622" s="103" t="s">
        <v>69</v>
      </c>
      <c r="C622" s="24">
        <f>B26</f>
        <v>11</v>
      </c>
      <c r="D622" s="46" t="s">
        <v>70</v>
      </c>
      <c r="E622" s="47"/>
      <c r="F622" s="48"/>
      <c r="G622" s="49"/>
      <c r="H622" s="50">
        <f>SUM(H619:H621)</f>
        <v>300.34404000000012</v>
      </c>
      <c r="I622" s="51"/>
      <c r="J622" s="52"/>
      <c r="K622" s="50">
        <f>SUM(K619:K621)</f>
        <v>302.82907703615433</v>
      </c>
      <c r="L622" s="41">
        <f t="shared" si="81"/>
        <v>2.4850370361542105</v>
      </c>
      <c r="M622" s="42">
        <f>IF((H622)=0,"",(L622/H622))</f>
        <v>8.2739682004484231E-3</v>
      </c>
    </row>
    <row r="623" spans="1:13" ht="25.5" x14ac:dyDescent="0.2">
      <c r="A623" s="103" t="str">
        <f t="shared" si="78"/>
        <v>GS &lt; 50 (High)</v>
      </c>
      <c r="D623" s="129" t="s">
        <v>71</v>
      </c>
      <c r="E623" s="25"/>
      <c r="F623" s="34">
        <f t="shared" si="79"/>
        <v>4.7000000000000002E-3</v>
      </c>
      <c r="G623" s="43">
        <f>E596*E598</f>
        <v>5227.0000000000009</v>
      </c>
      <c r="H623" s="53">
        <f>G623*F623</f>
        <v>24.566900000000004</v>
      </c>
      <c r="I623" s="35">
        <f t="shared" si="80"/>
        <v>4.7000000000000002E-3</v>
      </c>
      <c r="J623" s="44">
        <f>E596*E599</f>
        <v>5207.5000000000009</v>
      </c>
      <c r="K623" s="31">
        <f>J623*I623</f>
        <v>24.475250000000006</v>
      </c>
      <c r="L623" s="119">
        <f t="shared" si="81"/>
        <v>-9.1649999999997789E-2</v>
      </c>
      <c r="M623" s="120">
        <f>IF(ISERROR(L623/H623), "", L623/H623)</f>
        <v>-3.7306294241437779E-3</v>
      </c>
    </row>
    <row r="624" spans="1:13" ht="25.5" x14ac:dyDescent="0.2">
      <c r="A624" s="103" t="str">
        <f t="shared" si="78"/>
        <v>GS &lt; 50 (High)</v>
      </c>
      <c r="D624" s="129" t="s">
        <v>72</v>
      </c>
      <c r="E624" s="25"/>
      <c r="F624" s="34">
        <f t="shared" si="79"/>
        <v>5.9999999999999995E-4</v>
      </c>
      <c r="G624" s="43">
        <f>E596*E598</f>
        <v>5227.0000000000009</v>
      </c>
      <c r="H624" s="53">
        <f>G624*F624</f>
        <v>3.1362000000000001</v>
      </c>
      <c r="I624" s="35">
        <f t="shared" si="80"/>
        <v>5.9999999999999995E-4</v>
      </c>
      <c r="J624" s="44">
        <f>E596*E599</f>
        <v>5207.5000000000009</v>
      </c>
      <c r="K624" s="31">
        <f>J624*I624</f>
        <v>3.1245000000000003</v>
      </c>
      <c r="L624" s="119">
        <f t="shared" si="81"/>
        <v>-1.1699999999999822E-2</v>
      </c>
      <c r="M624" s="120">
        <f>IF(ISERROR(L624/H624), "", L624/H624)</f>
        <v>-3.7306294241438113E-3</v>
      </c>
    </row>
    <row r="625" spans="1:13" x14ac:dyDescent="0.2">
      <c r="A625" s="103" t="str">
        <f t="shared" si="78"/>
        <v>GS &lt; 50 (High)</v>
      </c>
      <c r="D625" s="25" t="s">
        <v>73</v>
      </c>
      <c r="E625" s="25"/>
      <c r="F625" s="54">
        <f t="shared" si="79"/>
        <v>0.25</v>
      </c>
      <c r="G625" s="115">
        <v>1</v>
      </c>
      <c r="H625" s="130">
        <f>G625*F625</f>
        <v>0.25</v>
      </c>
      <c r="I625" s="45">
        <f t="shared" si="80"/>
        <v>0.25</v>
      </c>
      <c r="J625" s="117">
        <v>1</v>
      </c>
      <c r="K625" s="118">
        <f>J625*I625</f>
        <v>0.25</v>
      </c>
      <c r="L625" s="119">
        <f t="shared" si="81"/>
        <v>0</v>
      </c>
      <c r="M625" s="120">
        <f>IF(ISERROR(L625/H625), "", L625/H625)</f>
        <v>0</v>
      </c>
    </row>
    <row r="626" spans="1:13" ht="25.5" x14ac:dyDescent="0.2">
      <c r="A626" s="103" t="str">
        <f t="shared" si="78"/>
        <v>GS &lt; 50 (High)</v>
      </c>
      <c r="D626" s="129" t="s">
        <v>74</v>
      </c>
      <c r="E626" s="25"/>
      <c r="F626" s="34">
        <f t="shared" si="79"/>
        <v>0</v>
      </c>
      <c r="G626" s="55"/>
      <c r="H626" s="130"/>
      <c r="I626" s="35">
        <f t="shared" si="80"/>
        <v>0</v>
      </c>
      <c r="J626" s="56"/>
      <c r="K626" s="118"/>
      <c r="L626" s="119"/>
      <c r="M626" s="120"/>
    </row>
    <row r="627" spans="1:13" x14ac:dyDescent="0.2">
      <c r="A627" s="103" t="str">
        <f t="shared" si="78"/>
        <v>GS &lt; 50 (High)</v>
      </c>
      <c r="B627" s="103" t="s">
        <v>12</v>
      </c>
      <c r="D627" s="25" t="s">
        <v>75</v>
      </c>
      <c r="E627" s="25"/>
      <c r="F627" s="34">
        <f t="shared" si="79"/>
        <v>9.8000000000000004E-2</v>
      </c>
      <c r="G627" s="55">
        <f>IF(AND(E596*12&gt;=150000),OffPeakPer*E596*E598,OffPeakPer*E596)</f>
        <v>3200</v>
      </c>
      <c r="H627" s="130">
        <f>G627*F627</f>
        <v>313.60000000000002</v>
      </c>
      <c r="I627" s="35">
        <f t="shared" si="80"/>
        <v>9.8000000000000004E-2</v>
      </c>
      <c r="J627" s="56">
        <f>IF(AND(E596*12&gt;=150000),OffPeakPer*E596*E599,OffPeakPer*E596)</f>
        <v>3200</v>
      </c>
      <c r="K627" s="118">
        <f>J627*I627</f>
        <v>313.60000000000002</v>
      </c>
      <c r="L627" s="119">
        <f>K627-H627</f>
        <v>0</v>
      </c>
      <c r="M627" s="120">
        <f>IF(ISERROR(L627/H627), "", L627/H627)</f>
        <v>0</v>
      </c>
    </row>
    <row r="628" spans="1:13" x14ac:dyDescent="0.2">
      <c r="A628" s="103" t="str">
        <f t="shared" si="78"/>
        <v>GS &lt; 50 (High)</v>
      </c>
      <c r="B628" s="103" t="s">
        <v>12</v>
      </c>
      <c r="D628" s="25" t="s">
        <v>76</v>
      </c>
      <c r="E628" s="25"/>
      <c r="F628" s="34">
        <f t="shared" si="79"/>
        <v>0.157</v>
      </c>
      <c r="G628" s="55">
        <f>IF(AND(E596*12&gt;=150000),MidPeakPer*E596*E598,MidPeakPer*E596)</f>
        <v>900</v>
      </c>
      <c r="H628" s="130">
        <f>G628*F628</f>
        <v>141.30000000000001</v>
      </c>
      <c r="I628" s="35">
        <f t="shared" si="80"/>
        <v>0.157</v>
      </c>
      <c r="J628" s="56">
        <f>IF(AND(E596*12&gt;=150000),MidPeakPer*E596*E599,MidPeakPer*E596)</f>
        <v>900</v>
      </c>
      <c r="K628" s="118">
        <f>J628*I628</f>
        <v>141.30000000000001</v>
      </c>
      <c r="L628" s="119">
        <f>K628-H628</f>
        <v>0</v>
      </c>
      <c r="M628" s="120">
        <f>IF(ISERROR(L628/H628), "", L628/H628)</f>
        <v>0</v>
      </c>
    </row>
    <row r="629" spans="1:13" ht="13.5" thickBot="1" x14ac:dyDescent="0.25">
      <c r="A629" s="103" t="str">
        <f t="shared" si="78"/>
        <v>GS &lt; 50 (High)</v>
      </c>
      <c r="B629" s="103" t="s">
        <v>12</v>
      </c>
      <c r="D629" s="103" t="s">
        <v>77</v>
      </c>
      <c r="E629" s="25"/>
      <c r="F629" s="34">
        <f t="shared" si="79"/>
        <v>0.20300000000000001</v>
      </c>
      <c r="G629" s="55">
        <f>IF(AND(E596*12&gt;=150000),OnPeakPer*E596*E598,OnPeakPer*E596)</f>
        <v>900</v>
      </c>
      <c r="H629" s="130">
        <f>G629*F629</f>
        <v>182.70000000000002</v>
      </c>
      <c r="I629" s="35">
        <f t="shared" si="80"/>
        <v>0.20300000000000001</v>
      </c>
      <c r="J629" s="56">
        <f>IF(AND(E596*12&gt;=150000),OnPeakPer*E596*E599,OnPeakPer*E596)</f>
        <v>900</v>
      </c>
      <c r="K629" s="118">
        <f>J629*I629</f>
        <v>182.70000000000002</v>
      </c>
      <c r="L629" s="119">
        <f>K629-H629</f>
        <v>0</v>
      </c>
      <c r="M629" s="120">
        <f>IF(ISERROR(L629/H629), "", L629/H629)</f>
        <v>0</v>
      </c>
    </row>
    <row r="630" spans="1:13" ht="13.15" hidden="1" customHeight="1" x14ac:dyDescent="0.2">
      <c r="A630" s="103" t="str">
        <f t="shared" si="78"/>
        <v>GS &lt; 50 (High)</v>
      </c>
      <c r="B630" s="103" t="s">
        <v>78</v>
      </c>
      <c r="D630" s="25" t="s">
        <v>79</v>
      </c>
      <c r="E630" s="25"/>
      <c r="F630" s="34">
        <f t="shared" si="79"/>
        <v>0.11308</v>
      </c>
      <c r="G630" s="55">
        <f>IF(AND(E596*12&gt;=150000),E596*E598,E596)</f>
        <v>5000</v>
      </c>
      <c r="H630" s="130">
        <f>G630*F630</f>
        <v>565.4</v>
      </c>
      <c r="I630" s="35">
        <f t="shared" si="80"/>
        <v>0.11308</v>
      </c>
      <c r="J630" s="56">
        <f>IF(AND(E596*12&gt;=150000),E596*E599,E596)</f>
        <v>5000</v>
      </c>
      <c r="K630" s="118">
        <f>J630*I630</f>
        <v>565.4</v>
      </c>
      <c r="L630" s="119">
        <f>K630-H630</f>
        <v>0</v>
      </c>
      <c r="M630" s="120">
        <f>IF(ISERROR(L630/H630), "", L630/H630)</f>
        <v>0</v>
      </c>
    </row>
    <row r="631" spans="1:13" ht="13.9" hidden="1" customHeight="1" thickBot="1" x14ac:dyDescent="0.25">
      <c r="A631" s="103" t="str">
        <f t="shared" si="78"/>
        <v>GS &lt; 50 (High)</v>
      </c>
      <c r="B631" s="103" t="s">
        <v>17</v>
      </c>
      <c r="D631" s="25" t="s">
        <v>80</v>
      </c>
      <c r="E631" s="25"/>
      <c r="F631" s="34">
        <f t="shared" si="79"/>
        <v>0.11308</v>
      </c>
      <c r="G631" s="55">
        <f>IF(AND(E596*12&gt;=150000),E596*E598,E596)</f>
        <v>5000</v>
      </c>
      <c r="H631" s="130">
        <f>G631*F631</f>
        <v>565.4</v>
      </c>
      <c r="I631" s="35">
        <f t="shared" si="80"/>
        <v>0.11308</v>
      </c>
      <c r="J631" s="56">
        <f>IF(AND(E596*12&gt;=150000),E596*E599,E596)</f>
        <v>5000</v>
      </c>
      <c r="K631" s="118">
        <f>J631*I631</f>
        <v>565.4</v>
      </c>
      <c r="L631" s="119">
        <f>K631-H631</f>
        <v>0</v>
      </c>
      <c r="M631" s="120">
        <f>IF(ISERROR(L631/H631), "", L631/H631)</f>
        <v>0</v>
      </c>
    </row>
    <row r="632" spans="1:13" ht="13.5" thickBot="1" x14ac:dyDescent="0.25">
      <c r="A632" s="103" t="str">
        <f t="shared" si="78"/>
        <v>GS &lt; 50 (High)</v>
      </c>
      <c r="D632" s="58"/>
      <c r="E632" s="59"/>
      <c r="F632" s="60"/>
      <c r="G632" s="61"/>
      <c r="H632" s="62"/>
      <c r="I632" s="60"/>
      <c r="J632" s="63"/>
      <c r="K632" s="62"/>
      <c r="L632" s="64"/>
      <c r="M632" s="65"/>
    </row>
    <row r="633" spans="1:13" x14ac:dyDescent="0.2">
      <c r="A633" s="103" t="str">
        <f t="shared" si="78"/>
        <v>GS &lt; 50 (High)</v>
      </c>
      <c r="B633" s="103" t="s">
        <v>12</v>
      </c>
      <c r="D633" s="135" t="s">
        <v>81</v>
      </c>
      <c r="E633" s="25"/>
      <c r="F633" s="136"/>
      <c r="G633" s="137"/>
      <c r="H633" s="138">
        <f>SUM(H623:H629,H622)</f>
        <v>965.89714000000026</v>
      </c>
      <c r="I633" s="139"/>
      <c r="J633" s="139"/>
      <c r="K633" s="138">
        <f>SUM(K623:K629,K622)</f>
        <v>968.27882703615444</v>
      </c>
      <c r="L633" s="140">
        <f>K633-H633</f>
        <v>2.381687036154176</v>
      </c>
      <c r="M633" s="141">
        <f>IF((H633)=0,"",(L633/H633))</f>
        <v>2.4657770869413436E-3</v>
      </c>
    </row>
    <row r="634" spans="1:13" x14ac:dyDescent="0.2">
      <c r="A634" s="103" t="str">
        <f t="shared" si="78"/>
        <v>GS &lt; 50 (High)</v>
      </c>
      <c r="B634" s="103" t="s">
        <v>12</v>
      </c>
      <c r="D634" s="142" t="s">
        <v>82</v>
      </c>
      <c r="E634" s="25"/>
      <c r="F634" s="136">
        <v>0.13</v>
      </c>
      <c r="G634" s="143"/>
      <c r="H634" s="144">
        <f>H633*F634</f>
        <v>125.56662820000004</v>
      </c>
      <c r="I634" s="145">
        <v>0.13</v>
      </c>
      <c r="J634" s="115"/>
      <c r="K634" s="144">
        <f>K633*I634</f>
        <v>125.87624751470008</v>
      </c>
      <c r="L634" s="119">
        <f>K634-H634</f>
        <v>0.30961931470004345</v>
      </c>
      <c r="M634" s="146">
        <f>IF((H634)=0,"",(L634/H634))</f>
        <v>2.4657770869413484E-3</v>
      </c>
    </row>
    <row r="635" spans="1:13" ht="15" x14ac:dyDescent="0.25">
      <c r="A635" s="103" t="str">
        <f t="shared" si="78"/>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-226.98582790000006</v>
      </c>
      <c r="I635" s="148">
        <v>0.23499999999999999</v>
      </c>
      <c r="J635" s="115"/>
      <c r="K635" s="144">
        <f>IF(OR(ISNUMBER(SEARCH("[DGEN]", E594))=TRUE, ISNUMBER(SEARCH("STREET LIGHT", E594))=TRUE), 0, IF(AND(E596=0, E597=0),0, IF(AND(E597=0, E596*12&gt;250000), 0, IF(AND(E596=0, E597&gt;=50), 0, IF(E596*12&lt;=250000, I635*K633*-1, IF(E597&lt;50, I635*K633*-1, 0))))))</f>
        <v>-227.54552435349629</v>
      </c>
      <c r="L635" s="119">
        <f>K635-H635</f>
        <v>-0.55969645349622965</v>
      </c>
      <c r="M635" s="146"/>
    </row>
    <row r="636" spans="1:13" ht="13.5" thickBot="1" x14ac:dyDescent="0.25">
      <c r="A636" s="103" t="str">
        <f t="shared" si="78"/>
        <v>GS &lt; 50 (High)</v>
      </c>
      <c r="B636" s="103" t="s">
        <v>84</v>
      </c>
      <c r="C636" s="24">
        <f>B26</f>
        <v>11</v>
      </c>
      <c r="D636" s="226" t="s">
        <v>85</v>
      </c>
      <c r="E636" s="226"/>
      <c r="F636" s="77"/>
      <c r="G636" s="78"/>
      <c r="H636" s="79">
        <f>H633+H634+H635</f>
        <v>864.47794030000023</v>
      </c>
      <c r="I636" s="80"/>
      <c r="J636" s="80"/>
      <c r="K636" s="81">
        <f>K633+K634+K635</f>
        <v>866.60955019735832</v>
      </c>
      <c r="L636" s="82">
        <f>K636-H636</f>
        <v>2.1316098973580893</v>
      </c>
      <c r="M636" s="83">
        <f>IF((H636)=0,"",(L636/H636))</f>
        <v>2.4657770869414616E-3</v>
      </c>
    </row>
    <row r="637" spans="1:13" ht="13.5" thickBot="1" x14ac:dyDescent="0.25">
      <c r="A637" s="103" t="str">
        <f t="shared" si="78"/>
        <v>GS &lt; 50 (High)</v>
      </c>
      <c r="B637" s="103" t="s">
        <v>12</v>
      </c>
      <c r="D637" s="58"/>
      <c r="E637" s="59"/>
      <c r="F637" s="60"/>
      <c r="G637" s="61"/>
      <c r="H637" s="62"/>
      <c r="I637" s="60"/>
      <c r="J637" s="63"/>
      <c r="K637" s="62"/>
      <c r="L637" s="64"/>
      <c r="M637" s="65"/>
    </row>
  </sheetData>
  <mergeCells count="142">
    <mergeCell ref="D41:F41"/>
    <mergeCell ref="D42:F42"/>
    <mergeCell ref="D38:F40"/>
    <mergeCell ref="G38:G40"/>
    <mergeCell ref="H38:M38"/>
    <mergeCell ref="H39:I39"/>
    <mergeCell ref="J39:K39"/>
    <mergeCell ref="L39:M39"/>
    <mergeCell ref="D15:F15"/>
    <mergeCell ref="D51:F51"/>
    <mergeCell ref="D52:F52"/>
    <mergeCell ref="D53:F53"/>
    <mergeCell ref="D54:F54"/>
    <mergeCell ref="D55:F55"/>
    <mergeCell ref="D56:F56"/>
    <mergeCell ref="D49:F49"/>
    <mergeCell ref="D50:F50"/>
    <mergeCell ref="D43:F43"/>
    <mergeCell ref="D44:F44"/>
    <mergeCell ref="D45:F45"/>
    <mergeCell ref="D46:F46"/>
    <mergeCell ref="D47:F47"/>
    <mergeCell ref="D48:F48"/>
    <mergeCell ref="E65:G65"/>
    <mergeCell ref="F71:H71"/>
    <mergeCell ref="I71:K71"/>
    <mergeCell ref="L71:M71"/>
    <mergeCell ref="E72:E73"/>
    <mergeCell ref="L72:L73"/>
    <mergeCell ref="M72:M73"/>
    <mergeCell ref="D57:F57"/>
    <mergeCell ref="D58:F58"/>
    <mergeCell ref="D59:F59"/>
    <mergeCell ref="D60:F60"/>
    <mergeCell ref="E64:J64"/>
    <mergeCell ref="L127:M127"/>
    <mergeCell ref="E128:E129"/>
    <mergeCell ref="L128:L129"/>
    <mergeCell ref="M128:M129"/>
    <mergeCell ref="D162:E162"/>
    <mergeCell ref="D167:E167"/>
    <mergeCell ref="D106:E106"/>
    <mergeCell ref="D111:E111"/>
    <mergeCell ref="D116:E116"/>
    <mergeCell ref="E120:J120"/>
    <mergeCell ref="E121:G121"/>
    <mergeCell ref="F127:H127"/>
    <mergeCell ref="I127:K127"/>
    <mergeCell ref="E184:E185"/>
    <mergeCell ref="L184:L185"/>
    <mergeCell ref="M184:M185"/>
    <mergeCell ref="D218:E218"/>
    <mergeCell ref="D223:E223"/>
    <mergeCell ref="D228:E228"/>
    <mergeCell ref="D172:E172"/>
    <mergeCell ref="E176:J176"/>
    <mergeCell ref="E177:G177"/>
    <mergeCell ref="F183:H183"/>
    <mergeCell ref="I183:K183"/>
    <mergeCell ref="L183:M183"/>
    <mergeCell ref="D274:E274"/>
    <mergeCell ref="D279:E279"/>
    <mergeCell ref="E240:E241"/>
    <mergeCell ref="L240:L241"/>
    <mergeCell ref="M240:M241"/>
    <mergeCell ref="F239:H239"/>
    <mergeCell ref="I239:K239"/>
    <mergeCell ref="L239:M239"/>
    <mergeCell ref="E232:J232"/>
    <mergeCell ref="E233:G233"/>
    <mergeCell ref="F295:H295"/>
    <mergeCell ref="I295:K295"/>
    <mergeCell ref="L295:M295"/>
    <mergeCell ref="E296:E297"/>
    <mergeCell ref="L296:L297"/>
    <mergeCell ref="M296:M297"/>
    <mergeCell ref="D284:E284"/>
    <mergeCell ref="E288:J288"/>
    <mergeCell ref="E289:G289"/>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E408:E409"/>
    <mergeCell ref="L408:L409"/>
    <mergeCell ref="M408:M409"/>
    <mergeCell ref="D442:E442"/>
    <mergeCell ref="D447:E447"/>
    <mergeCell ref="D452:E452"/>
    <mergeCell ref="D396:E396"/>
    <mergeCell ref="E400:J400"/>
    <mergeCell ref="E401:G401"/>
    <mergeCell ref="F407:H407"/>
    <mergeCell ref="I407:K407"/>
    <mergeCell ref="L407:M407"/>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E602:E603"/>
    <mergeCell ref="L602:L603"/>
    <mergeCell ref="M602:M603"/>
    <mergeCell ref="D636:E636"/>
    <mergeCell ref="N39:O39"/>
    <mergeCell ref="N38:O38"/>
    <mergeCell ref="D590:E590"/>
    <mergeCell ref="E594:J594"/>
    <mergeCell ref="E595:G595"/>
    <mergeCell ref="F601:H601"/>
    <mergeCell ref="I601:K601"/>
    <mergeCell ref="L601:M601"/>
    <mergeCell ref="F555:H555"/>
    <mergeCell ref="I555:K555"/>
    <mergeCell ref="L555:M555"/>
    <mergeCell ref="E556:E557"/>
    <mergeCell ref="L556:L557"/>
    <mergeCell ref="M556:M557"/>
    <mergeCell ref="E510:E511"/>
    <mergeCell ref="L510:L511"/>
    <mergeCell ref="M510:M511"/>
    <mergeCell ref="D544:E544"/>
    <mergeCell ref="E548:J548"/>
    <mergeCell ref="E549:G549"/>
  </mergeCells>
  <conditionalFormatting sqref="K16:K35">
    <cfRule type="expression" dxfId="29" priority="2">
      <formula>$G16="kVa"</formula>
    </cfRule>
    <cfRule type="expression" dxfId="28" priority="3">
      <formula>$G16="kWh"</formula>
    </cfRule>
  </conditionalFormatting>
  <conditionalFormatting sqref="K16:L35">
    <cfRule type="expression" dxfId="27" priority="1">
      <formula>$G16="kW"</formula>
    </cfRule>
  </conditionalFormatting>
  <dataValidations count="4">
    <dataValidation type="list" allowBlank="1" showInputMessage="1" showErrorMessage="1" sqref="H16:H35" xr:uid="{578E8E05-F197-45C0-95F9-52F8CC1082AE}">
      <formula1>"RPP, Non-RPP (Retailer), Non-RPP (Other)"</formula1>
    </dataValidation>
    <dataValidation type="list" allowBlank="1" showInputMessage="1" showErrorMessage="1" sqref="M16:M35" xr:uid="{9433B399-3115-4B3D-8CC1-8A953588BFB8}">
      <formula1>"CONSUMPTION, DEMAND, DEMAND - INTERVAL"</formula1>
    </dataValidation>
    <dataValidation allowBlank="1" showInputMessage="1" showErrorMessage="1" sqref="D16:D22" xr:uid="{A6FCF10B-E54B-41BB-ABDA-970F1F4A5CC3}"/>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E72DA6C6-E751-4997-954C-359A35E0690E}">
      <formula1>"Monthly, per kWh, per kW"</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9377-303A-4B08-9A62-50EC84F60CC4}">
  <sheetPr codeName="Sheet12"/>
  <dimension ref="A1:AH841"/>
  <sheetViews>
    <sheetView topLeftCell="C14" zoomScaleNormal="100" workbookViewId="0"/>
  </sheetViews>
  <sheetFormatPr defaultColWidth="9.28515625" defaultRowHeight="12.75" x14ac:dyDescent="0.2"/>
  <cols>
    <col min="1" max="1" width="12.85546875" style="103" hidden="1" customWidth="1"/>
    <col min="2" max="2" width="4.8554687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22.28515625" style="103" customWidth="1"/>
    <col min="15" max="15" width="14.42578125" style="103" customWidth="1"/>
    <col min="16" max="16" width="3.7109375" style="103" customWidth="1"/>
    <col min="17" max="16384" width="9.28515625" style="103"/>
  </cols>
  <sheetData>
    <row r="1" spans="2:34" s="98" customFormat="1" ht="27.75" hidden="1" customHeight="1" x14ac:dyDescent="0.2">
      <c r="C1" s="5"/>
    </row>
    <row r="2" spans="2:34" s="98" customFormat="1" hidden="1" x14ac:dyDescent="0.2">
      <c r="C2" s="5"/>
    </row>
    <row r="3" spans="2:34" s="98" customFormat="1" hidden="1" x14ac:dyDescent="0.2">
      <c r="C3" s="5"/>
    </row>
    <row r="4" spans="2:34" s="98" customFormat="1" hidden="1" x14ac:dyDescent="0.2">
      <c r="C4" s="5"/>
    </row>
    <row r="5" spans="2:34" s="98" customFormat="1" hidden="1" x14ac:dyDescent="0.2">
      <c r="C5" s="5"/>
    </row>
    <row r="6" spans="2:34" s="98" customFormat="1" hidden="1" x14ac:dyDescent="0.2">
      <c r="C6" s="5"/>
    </row>
    <row r="7" spans="2:34" s="98" customFormat="1" hidden="1" x14ac:dyDescent="0.2">
      <c r="C7" s="5"/>
    </row>
    <row r="8" spans="2:34" s="98" customFormat="1" hidden="1" x14ac:dyDescent="0.2">
      <c r="C8" s="5"/>
    </row>
    <row r="9" spans="2:34" s="98" customFormat="1" hidden="1" x14ac:dyDescent="0.2">
      <c r="C9" s="5"/>
    </row>
    <row r="10" spans="2:34" s="98" customFormat="1" hidden="1" x14ac:dyDescent="0.2">
      <c r="C10" s="5"/>
    </row>
    <row r="11" spans="2:34" s="98" customFormat="1" hidden="1" x14ac:dyDescent="0.2">
      <c r="C11" s="5"/>
    </row>
    <row r="12" spans="2:34" s="98" customFormat="1" hidden="1" x14ac:dyDescent="0.2">
      <c r="C12" s="5"/>
    </row>
    <row r="13" spans="2:34" s="98" customFormat="1" hidden="1" x14ac:dyDescent="0.2">
      <c r="C13" s="5"/>
    </row>
    <row r="14" spans="2:34" s="98" customFormat="1" ht="15.75" x14ac:dyDescent="0.25">
      <c r="C14" s="5"/>
      <c r="D14" s="99" t="s">
        <v>0</v>
      </c>
    </row>
    <row r="15" spans="2:34"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34" s="98" customFormat="1" ht="15" x14ac:dyDescent="0.25">
      <c r="B16" s="98">
        <v>1</v>
      </c>
      <c r="C16" s="5">
        <v>1</v>
      </c>
      <c r="D16" s="6" t="s">
        <v>10</v>
      </c>
      <c r="E16" s="7"/>
      <c r="F16" s="8"/>
      <c r="G16" s="9" t="s">
        <v>11</v>
      </c>
      <c r="H16" s="10" t="s">
        <v>12</v>
      </c>
      <c r="I16" s="97">
        <v>1.0482</v>
      </c>
      <c r="J16" s="11">
        <v>1.0415000000000001</v>
      </c>
      <c r="K16" s="12">
        <v>750</v>
      </c>
      <c r="L16" s="12"/>
      <c r="M16" s="10" t="s">
        <v>13</v>
      </c>
      <c r="N16" s="13"/>
      <c r="AH16" s="98">
        <v>1</v>
      </c>
    </row>
    <row r="17" spans="2:34" s="98" customFormat="1" ht="15" x14ac:dyDescent="0.25">
      <c r="B17" s="98">
        <v>2</v>
      </c>
      <c r="C17" s="5">
        <v>2</v>
      </c>
      <c r="D17" s="6" t="s">
        <v>90</v>
      </c>
      <c r="E17" s="7"/>
      <c r="F17" s="8"/>
      <c r="G17" s="9" t="s">
        <v>11</v>
      </c>
      <c r="H17" s="10" t="s">
        <v>12</v>
      </c>
      <c r="I17" s="97">
        <v>1.0482</v>
      </c>
      <c r="J17" s="11">
        <v>1.0415000000000001</v>
      </c>
      <c r="K17" s="12">
        <v>680</v>
      </c>
      <c r="L17" s="12"/>
      <c r="M17" s="10" t="s">
        <v>13</v>
      </c>
      <c r="N17" s="13"/>
      <c r="AH17" s="98">
        <v>2</v>
      </c>
    </row>
    <row r="18" spans="2:34" s="98" customFormat="1" ht="15" x14ac:dyDescent="0.25">
      <c r="B18" s="98">
        <v>3</v>
      </c>
      <c r="C18" s="5">
        <v>3</v>
      </c>
      <c r="D18" s="6" t="s">
        <v>14</v>
      </c>
      <c r="E18" s="7"/>
      <c r="F18" s="8"/>
      <c r="G18" s="9" t="s">
        <v>11</v>
      </c>
      <c r="H18" s="10" t="s">
        <v>12</v>
      </c>
      <c r="I18" s="97">
        <v>1.0482</v>
      </c>
      <c r="J18" s="11">
        <v>1.0415000000000001</v>
      </c>
      <c r="K18" s="12">
        <v>2000</v>
      </c>
      <c r="L18" s="12"/>
      <c r="M18" s="10" t="s">
        <v>13</v>
      </c>
      <c r="N18" s="13"/>
      <c r="AH18" s="98">
        <v>3</v>
      </c>
    </row>
    <row r="19" spans="2:34" s="98" customFormat="1" ht="15" x14ac:dyDescent="0.25">
      <c r="B19" s="98">
        <v>4</v>
      </c>
      <c r="C19" s="5">
        <v>4</v>
      </c>
      <c r="D19" s="6" t="s">
        <v>15</v>
      </c>
      <c r="E19" s="7"/>
      <c r="F19" s="8"/>
      <c r="G19" s="9" t="s">
        <v>16</v>
      </c>
      <c r="H19" s="10" t="s">
        <v>17</v>
      </c>
      <c r="I19" s="97">
        <v>1.0482</v>
      </c>
      <c r="J19" s="11">
        <v>1.0415000000000001</v>
      </c>
      <c r="K19" s="12">
        <v>75000</v>
      </c>
      <c r="L19" s="12">
        <v>175</v>
      </c>
      <c r="M19" s="10" t="s">
        <v>18</v>
      </c>
      <c r="N19" s="13"/>
      <c r="AH19" s="98">
        <v>4</v>
      </c>
    </row>
    <row r="20" spans="2:34" s="98" customFormat="1" ht="15" x14ac:dyDescent="0.25">
      <c r="B20" s="98">
        <v>5</v>
      </c>
      <c r="C20" s="5">
        <v>5</v>
      </c>
      <c r="D20" s="6" t="s">
        <v>19</v>
      </c>
      <c r="E20" s="7"/>
      <c r="F20" s="8"/>
      <c r="G20" s="9" t="s">
        <v>16</v>
      </c>
      <c r="H20" s="10" t="s">
        <v>17</v>
      </c>
      <c r="I20" s="97">
        <v>1.0344</v>
      </c>
      <c r="J20" s="11">
        <v>1.0310999999999999</v>
      </c>
      <c r="K20" s="12">
        <v>2000000</v>
      </c>
      <c r="L20" s="12">
        <v>4000</v>
      </c>
      <c r="M20" s="10" t="s">
        <v>18</v>
      </c>
      <c r="N20" s="13"/>
      <c r="AH20" s="98">
        <v>5</v>
      </c>
    </row>
    <row r="21" spans="2:34" s="98" customFormat="1" ht="15" x14ac:dyDescent="0.25">
      <c r="B21" s="98">
        <v>6</v>
      </c>
      <c r="C21" s="5">
        <v>6</v>
      </c>
      <c r="D21" s="6" t="s">
        <v>91</v>
      </c>
      <c r="E21" s="7"/>
      <c r="F21" s="8"/>
      <c r="G21" s="9" t="s">
        <v>16</v>
      </c>
      <c r="H21" s="10" t="s">
        <v>17</v>
      </c>
      <c r="I21" s="97">
        <v>1.0044999999999999</v>
      </c>
      <c r="J21" s="11">
        <v>1.0065999999999999</v>
      </c>
      <c r="K21" s="12">
        <v>5650000</v>
      </c>
      <c r="L21" s="12">
        <v>9400</v>
      </c>
      <c r="M21" s="10" t="s">
        <v>18</v>
      </c>
      <c r="N21" s="13"/>
      <c r="AH21" s="98">
        <v>6</v>
      </c>
    </row>
    <row r="22" spans="2:34" s="98" customFormat="1" ht="15" x14ac:dyDescent="0.25">
      <c r="B22" s="98">
        <v>7</v>
      </c>
      <c r="C22" s="5">
        <v>7</v>
      </c>
      <c r="D22" s="6" t="s">
        <v>20</v>
      </c>
      <c r="E22" s="7"/>
      <c r="F22" s="8"/>
      <c r="G22" s="9" t="s">
        <v>11</v>
      </c>
      <c r="H22" s="10" t="s">
        <v>12</v>
      </c>
      <c r="I22" s="97">
        <v>1.0482</v>
      </c>
      <c r="J22" s="11">
        <v>1.0415000000000001</v>
      </c>
      <c r="K22" s="12">
        <v>450</v>
      </c>
      <c r="L22" s="12"/>
      <c r="M22" s="10" t="s">
        <v>13</v>
      </c>
      <c r="N22" s="14">
        <v>1</v>
      </c>
      <c r="AH22" s="98">
        <v>7</v>
      </c>
    </row>
    <row r="23" spans="2:34" s="98" customFormat="1" ht="15" x14ac:dyDescent="0.25">
      <c r="B23" s="98">
        <v>8</v>
      </c>
      <c r="C23" s="5">
        <v>8</v>
      </c>
      <c r="D23" s="6" t="s">
        <v>21</v>
      </c>
      <c r="E23" s="7"/>
      <c r="F23" s="8"/>
      <c r="G23" s="9" t="s">
        <v>16</v>
      </c>
      <c r="H23" s="10" t="s">
        <v>12</v>
      </c>
      <c r="I23" s="97">
        <v>1.0482</v>
      </c>
      <c r="J23" s="11">
        <v>1.0415000000000001</v>
      </c>
      <c r="K23" s="12">
        <v>60</v>
      </c>
      <c r="L23" s="15">
        <v>0.2</v>
      </c>
      <c r="M23" s="10" t="s">
        <v>18</v>
      </c>
      <c r="N23" s="14">
        <v>1</v>
      </c>
      <c r="AH23" s="98">
        <v>8</v>
      </c>
    </row>
    <row r="24" spans="2:34" s="98" customFormat="1" ht="15" x14ac:dyDescent="0.25">
      <c r="B24" s="98">
        <v>9</v>
      </c>
      <c r="C24" s="5">
        <v>9</v>
      </c>
      <c r="D24" s="6" t="s">
        <v>22</v>
      </c>
      <c r="E24" s="7"/>
      <c r="F24" s="8"/>
      <c r="G24" s="9" t="s">
        <v>16</v>
      </c>
      <c r="H24" s="10" t="s">
        <v>17</v>
      </c>
      <c r="I24" s="97">
        <v>1.0482</v>
      </c>
      <c r="J24" s="11">
        <v>1.0415000000000001</v>
      </c>
      <c r="K24" s="12">
        <v>340939.97242408589</v>
      </c>
      <c r="L24" s="12">
        <v>910.35058338722581</v>
      </c>
      <c r="M24" s="10" t="s">
        <v>18</v>
      </c>
      <c r="N24" s="14">
        <v>11114.044540496456</v>
      </c>
      <c r="AH24" s="98">
        <v>9</v>
      </c>
    </row>
    <row r="25" spans="2:34" s="98" customFormat="1" ht="15" x14ac:dyDescent="0.25">
      <c r="B25" s="98">
        <v>10</v>
      </c>
      <c r="C25" s="5" t="str">
        <f>IF(ISERROR(VLOOKUP(D25, D16:AH35, 42, FALSE)),"", VLOOKUP(D25, D16:AH35, 42, FALSE))</f>
        <v/>
      </c>
      <c r="D25" s="16" t="s">
        <v>92</v>
      </c>
      <c r="E25" s="17"/>
      <c r="F25" s="18"/>
      <c r="G25" s="9" t="s">
        <v>11</v>
      </c>
      <c r="H25" s="10" t="s">
        <v>12</v>
      </c>
      <c r="I25" s="97">
        <v>1.0482</v>
      </c>
      <c r="J25" s="11">
        <f t="shared" ref="J25:J30" si="0">J24</f>
        <v>1.0415000000000001</v>
      </c>
      <c r="K25" s="12">
        <v>325</v>
      </c>
      <c r="L25" s="12"/>
      <c r="M25" s="10" t="s">
        <v>13</v>
      </c>
      <c r="N25" s="13"/>
      <c r="AH25" s="98">
        <v>10</v>
      </c>
    </row>
    <row r="26" spans="2:34" s="98" customFormat="1" ht="15" x14ac:dyDescent="0.25">
      <c r="B26" s="98">
        <v>11</v>
      </c>
      <c r="C26" s="5" t="str">
        <f>IF(ISERROR(VLOOKUP(D26, D16:AH35, 42, FALSE)),"", VLOOKUP(D26, D16:AH35, 42, FALSE))</f>
        <v/>
      </c>
      <c r="D26" s="16" t="s">
        <v>93</v>
      </c>
      <c r="E26" s="17"/>
      <c r="F26" s="18"/>
      <c r="G26" s="9" t="s">
        <v>11</v>
      </c>
      <c r="H26" s="10" t="s">
        <v>12</v>
      </c>
      <c r="I26" s="97">
        <v>1.0482</v>
      </c>
      <c r="J26" s="11">
        <f t="shared" si="0"/>
        <v>1.0415000000000001</v>
      </c>
      <c r="K26" s="12">
        <v>1500</v>
      </c>
      <c r="L26" s="12"/>
      <c r="M26" s="10" t="s">
        <v>13</v>
      </c>
      <c r="N26" s="13"/>
      <c r="AH26" s="98">
        <v>11</v>
      </c>
    </row>
    <row r="27" spans="2:34" s="98" customFormat="1" ht="15" x14ac:dyDescent="0.25">
      <c r="B27" s="98">
        <v>12</v>
      </c>
      <c r="C27" s="5" t="str">
        <f>IF(ISERROR(VLOOKUP(D27, D16:AH35, 42, FALSE)),"", VLOOKUP(D27, D16:AH35, 42, FALSE))</f>
        <v/>
      </c>
      <c r="D27" s="16" t="s">
        <v>96</v>
      </c>
      <c r="E27" s="17"/>
      <c r="F27" s="18"/>
      <c r="G27" s="9" t="s">
        <v>11</v>
      </c>
      <c r="H27" s="10" t="s">
        <v>12</v>
      </c>
      <c r="I27" s="97">
        <v>1.0482</v>
      </c>
      <c r="J27" s="11">
        <f t="shared" si="0"/>
        <v>1.0415000000000001</v>
      </c>
      <c r="K27" s="12">
        <v>350</v>
      </c>
      <c r="L27" s="12"/>
      <c r="M27" s="10" t="s">
        <v>13</v>
      </c>
      <c r="N27" s="13"/>
    </row>
    <row r="28" spans="2:34" s="98" customFormat="1" ht="15" x14ac:dyDescent="0.25">
      <c r="B28" s="98">
        <v>13</v>
      </c>
      <c r="C28" s="5" t="str">
        <f>IF(ISERROR(VLOOKUP(D28, D16:AH35, 42, FALSE)),"", VLOOKUP(D28, D16:AH35, 42, FALSE))</f>
        <v/>
      </c>
      <c r="D28" s="16" t="s">
        <v>97</v>
      </c>
      <c r="E28" s="17"/>
      <c r="F28" s="18"/>
      <c r="G28" s="9" t="s">
        <v>11</v>
      </c>
      <c r="H28" s="10" t="s">
        <v>12</v>
      </c>
      <c r="I28" s="97">
        <v>1.0482</v>
      </c>
      <c r="J28" s="11">
        <f t="shared" si="0"/>
        <v>1.0415000000000001</v>
      </c>
      <c r="K28" s="12">
        <v>1500</v>
      </c>
      <c r="L28" s="12"/>
      <c r="M28" s="10" t="s">
        <v>13</v>
      </c>
      <c r="N28" s="13"/>
    </row>
    <row r="29" spans="2:34" s="98" customFormat="1" ht="15" x14ac:dyDescent="0.25">
      <c r="B29" s="98">
        <v>14</v>
      </c>
      <c r="C29" s="5" t="str">
        <f>IF(ISERROR(VLOOKUP(D29, D16:AH35, 42, FALSE)),"", VLOOKUP(D29, D16:AH35, 42, FALSE))</f>
        <v/>
      </c>
      <c r="D29" s="16" t="s">
        <v>94</v>
      </c>
      <c r="E29" s="17"/>
      <c r="F29" s="18"/>
      <c r="G29" s="9" t="s">
        <v>11</v>
      </c>
      <c r="H29" s="10" t="s">
        <v>12</v>
      </c>
      <c r="I29" s="97">
        <v>1.0482</v>
      </c>
      <c r="J29" s="11">
        <f t="shared" si="0"/>
        <v>1.0415000000000001</v>
      </c>
      <c r="K29" s="12">
        <v>1000</v>
      </c>
      <c r="L29" s="12"/>
      <c r="M29" s="10" t="s">
        <v>13</v>
      </c>
      <c r="N29" s="13"/>
    </row>
    <row r="30" spans="2:34" s="98" customFormat="1" ht="15" x14ac:dyDescent="0.25">
      <c r="B30" s="98">
        <v>15</v>
      </c>
      <c r="C30" s="5" t="str">
        <f>IF(ISERROR(VLOOKUP(D30, D16:AH35, 42, FALSE)),"", VLOOKUP(D30, D16:AH35, 42, FALSE))</f>
        <v/>
      </c>
      <c r="D30" s="16" t="s">
        <v>95</v>
      </c>
      <c r="E30" s="17"/>
      <c r="F30" s="18"/>
      <c r="G30" s="9" t="s">
        <v>11</v>
      </c>
      <c r="H30" s="10" t="s">
        <v>12</v>
      </c>
      <c r="I30" s="97">
        <v>1.0482</v>
      </c>
      <c r="J30" s="11">
        <f t="shared" si="0"/>
        <v>1.0415000000000001</v>
      </c>
      <c r="K30" s="12">
        <v>5000</v>
      </c>
      <c r="L30" s="12"/>
      <c r="M30" s="10" t="s">
        <v>13</v>
      </c>
      <c r="N30" s="13"/>
    </row>
    <row r="31" spans="2:34" s="98" customFormat="1" ht="15" x14ac:dyDescent="0.25">
      <c r="B31" s="98">
        <v>16</v>
      </c>
      <c r="C31" s="5" t="str">
        <f>IF(ISERROR(VLOOKUP(D31, D16:AH35, 42, FALSE)),"", VLOOKUP(D31, D16:AH35, 42, FALSE))</f>
        <v/>
      </c>
      <c r="D31" s="16" t="s">
        <v>23</v>
      </c>
      <c r="E31" s="17"/>
      <c r="F31" s="18"/>
      <c r="G31" s="9" t="s">
        <v>24</v>
      </c>
      <c r="H31" s="10"/>
      <c r="I31" s="97">
        <v>1.0482</v>
      </c>
      <c r="J31" s="11">
        <f t="shared" ref="J31:J35" si="1">IF(ISBLANK(I31),"", I31)</f>
        <v>1.0482</v>
      </c>
      <c r="K31" s="12"/>
      <c r="L31" s="12"/>
      <c r="M31" s="10"/>
      <c r="N31" s="13"/>
    </row>
    <row r="32" spans="2:34" s="98" customFormat="1" ht="15" x14ac:dyDescent="0.25">
      <c r="B32" s="98">
        <v>17</v>
      </c>
      <c r="C32" s="5" t="str">
        <f>IF(ISERROR(VLOOKUP(D32, D16:AH35, 42, FALSE)),"", VLOOKUP(D32, D16:AH35, 42, FALSE))</f>
        <v/>
      </c>
      <c r="D32" s="16" t="s">
        <v>23</v>
      </c>
      <c r="E32" s="17"/>
      <c r="F32" s="18"/>
      <c r="G32" s="9" t="s">
        <v>24</v>
      </c>
      <c r="H32" s="10"/>
      <c r="I32" s="97">
        <v>1.0482</v>
      </c>
      <c r="J32" s="11">
        <f t="shared" si="1"/>
        <v>1.0482</v>
      </c>
      <c r="K32" s="12"/>
      <c r="L32" s="12"/>
      <c r="M32" s="10"/>
      <c r="N32" s="13"/>
    </row>
    <row r="33" spans="2:15" s="98" customFormat="1" ht="15" x14ac:dyDescent="0.25">
      <c r="B33" s="98">
        <v>18</v>
      </c>
      <c r="C33" s="5" t="str">
        <f>IF(ISERROR(VLOOKUP(D33, D16:AH35, 42, FALSE)),"", VLOOKUP(D33, D16:AH35, 42, FALSE))</f>
        <v/>
      </c>
      <c r="D33" s="16" t="s">
        <v>23</v>
      </c>
      <c r="E33" s="17"/>
      <c r="F33" s="18"/>
      <c r="G33" s="9" t="s">
        <v>24</v>
      </c>
      <c r="H33" s="10"/>
      <c r="I33" s="97">
        <v>1.0482</v>
      </c>
      <c r="J33" s="11">
        <f t="shared" si="1"/>
        <v>1.0482</v>
      </c>
      <c r="K33" s="12"/>
      <c r="L33" s="12"/>
      <c r="M33" s="10"/>
      <c r="N33" s="13"/>
    </row>
    <row r="34" spans="2:15" s="98" customFormat="1" ht="15" x14ac:dyDescent="0.25">
      <c r="B34" s="98">
        <v>19</v>
      </c>
      <c r="C34" s="5" t="str">
        <f>IF(ISERROR(VLOOKUP(D34, D16:AH35, 42, FALSE)),"", VLOOKUP(D34, D16:AH35, 42, FALSE))</f>
        <v/>
      </c>
      <c r="D34" s="16" t="s">
        <v>23</v>
      </c>
      <c r="E34" s="17"/>
      <c r="F34" s="18"/>
      <c r="G34" s="9" t="s">
        <v>24</v>
      </c>
      <c r="H34" s="10"/>
      <c r="I34" s="97">
        <v>1.0482</v>
      </c>
      <c r="J34" s="11">
        <f t="shared" si="1"/>
        <v>1.0482</v>
      </c>
      <c r="K34" s="12"/>
      <c r="L34" s="12"/>
      <c r="M34" s="10"/>
      <c r="N34" s="13"/>
    </row>
    <row r="35" spans="2:15" s="98" customFormat="1" ht="15" x14ac:dyDescent="0.25">
      <c r="B35" s="98">
        <v>20</v>
      </c>
      <c r="C35" s="5" t="str">
        <f>IF(ISERROR(VLOOKUP(D35, D16:AH35, 42, FALSE)),"", VLOOKUP(D35, D16:AH35, 42, FALSE))</f>
        <v/>
      </c>
      <c r="D35" s="16" t="s">
        <v>23</v>
      </c>
      <c r="E35" s="17"/>
      <c r="F35" s="18"/>
      <c r="G35" s="9" t="s">
        <v>24</v>
      </c>
      <c r="H35" s="10"/>
      <c r="I35" s="97">
        <v>1.0482</v>
      </c>
      <c r="J35" s="11">
        <f t="shared" si="1"/>
        <v>1.0482</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60" si="2">H16</f>
        <v>RPP</v>
      </c>
      <c r="C41" s="5">
        <v>1</v>
      </c>
      <c r="D41" s="241" t="str">
        <f t="shared" ref="D41:D60" si="3">IF(ISBLANK(D16), "", IF(D16 = "Add additional scenarios if required", "", IF(M16="YES", D16 &amp; " - " &amp; H16 &amp; " - Interval Customers", D16 &amp; " - " &amp;H16)))</f>
        <v>Residential - RPP</v>
      </c>
      <c r="E41" s="241"/>
      <c r="F41" s="241"/>
      <c r="G41" s="100" t="str">
        <f t="shared" ref="G41:G60" si="4">IF(ISBLANK(G16), "", G16)</f>
        <v>kWh</v>
      </c>
      <c r="H41" s="101" cm="1">
        <f t="array" ref="H41">IF(LEN($G41)&gt;1, (SUMPRODUCT(--($C$64:$C$1986=$B16), --($A$64:$A$1986=$D16), --($B$64:$B$1986="ST_A"), $L$64:$L$1986)), "")</f>
        <v>10.376932198991895</v>
      </c>
      <c r="I41" s="102">
        <f t="shared" ref="I41:I60" si="5">IF(LEN($G41)&gt;1, (SUMPRODUCT(--($C$64:$C$1986=$B16), --($A$64:$A$1986=$D16), --($B$64:$B$1986="ST_A"), $M$64:$M$1986)), "")</f>
        <v>0.28953493858794355</v>
      </c>
      <c r="J41" s="101">
        <f t="shared" ref="J41:J60" si="6">IF(LEN($G41)&gt;1, (SUMPRODUCT(--($C$64:$C$1986=$B16), --($A$64:$A$1986=$D16), --($B$64:$B$1986="ST_B"), $L$64:$L$1986)), "")</f>
        <v>9.4537947879006978</v>
      </c>
      <c r="K41" s="102">
        <f t="shared" ref="K41:K60" si="7">IF(LEN($G41)&gt;1, (SUMPRODUCT(--($C$64:$C$1986=$B16), --($A$64:$A$1986=$D16), --($B$64:$B$1986="ST_B"), $M$64:$M$1986)), "")</f>
        <v>0.22239069845417228</v>
      </c>
      <c r="L41" s="101">
        <f t="shared" ref="L41:L60" si="8">IF(LEN($G41)&gt;1, (SUMPRODUCT(--($C$64:$C$1986=$B16), --($A$64:$A$1986=$D16), --($B$64:$B$1986="ST_C"), $L$64:$L$1986)), "")</f>
        <v>10.919062287900694</v>
      </c>
      <c r="M41" s="102">
        <f t="shared" ref="M41:M60" si="9">IF(LEN($G41)&gt;1, (SUMPRODUCT(--($C$64:$C$1986=$B16), --($A$64:$A$1986=$D16), --($B$64:$B$1986="ST_C"), $M$64:$M$1986)), "")</f>
        <v>0.18929578551869139</v>
      </c>
      <c r="N41" s="101">
        <f t="shared" ref="N41:N60" si="10">IF(LEN($G41)&gt;1, (SUMPRODUCT(--($C$64:$C$1986=$B16), --($A$64:$A$1986=$D16), --($B$64:$B$1986=$B41&amp;"_TOTAL"), $L$64:$L$1986)), "")</f>
        <v>9.7487246601710922</v>
      </c>
      <c r="O41" s="102">
        <f t="shared" ref="O41:O60" si="11">IF(LEN($G41)&gt;1, (SUMPRODUCT(--($C$64:$C$1986=$B16), --($A$64:$A$1986=$D16), --($B$64:$B$1986=$B41&amp;"_TOTAL"), $M$64:$M$1986)), "")</f>
        <v>6.9053438011691559E-2</v>
      </c>
    </row>
    <row r="42" spans="2:15" s="98" customFormat="1" ht="15" x14ac:dyDescent="0.2">
      <c r="B42" s="98" t="str">
        <f t="shared" si="2"/>
        <v>RPP</v>
      </c>
      <c r="C42" s="5">
        <v>2</v>
      </c>
      <c r="D42" s="241" t="str">
        <f t="shared" si="3"/>
        <v>Seasonal Residential - RPP</v>
      </c>
      <c r="E42" s="241"/>
      <c r="F42" s="241"/>
      <c r="G42" s="100" t="str">
        <f t="shared" si="4"/>
        <v>kWh</v>
      </c>
      <c r="H42" s="101">
        <f t="shared" ref="H42:H60" si="12">IF(LEN($G42)&gt;1, (SUMPRODUCT(--($C$64:$C$1986=$B17), --($A$64:$A$1986=$D17), --($B$64:$B$1986="ST_A"), $L$64:$L$1986)), "")</f>
        <v>16.185758470488821</v>
      </c>
      <c r="I42" s="102">
        <f t="shared" si="5"/>
        <v>0.2485146394977556</v>
      </c>
      <c r="J42" s="101">
        <f t="shared" si="6"/>
        <v>15.34121460634988</v>
      </c>
      <c r="K42" s="102">
        <f t="shared" si="7"/>
        <v>0.21127775111516897</v>
      </c>
      <c r="L42" s="101">
        <f t="shared" si="8"/>
        <v>16.090391006349876</v>
      </c>
      <c r="M42" s="102">
        <f t="shared" si="9"/>
        <v>0.18209226607638218</v>
      </c>
      <c r="N42" s="101">
        <f t="shared" si="10"/>
        <v>14.379288564683122</v>
      </c>
      <c r="O42" s="102">
        <f t="shared" si="11"/>
        <v>8.9702806008777683E-2</v>
      </c>
    </row>
    <row r="43" spans="2:15" s="98" customFormat="1" ht="15" x14ac:dyDescent="0.2">
      <c r="B43" s="98" t="str">
        <f t="shared" si="2"/>
        <v>RPP</v>
      </c>
      <c r="C43" s="5">
        <v>3</v>
      </c>
      <c r="D43" s="241" t="str">
        <f t="shared" si="3"/>
        <v>GS &lt;50 - RPP</v>
      </c>
      <c r="E43" s="241"/>
      <c r="F43" s="241"/>
      <c r="G43" s="100" t="str">
        <f t="shared" si="4"/>
        <v>kWh</v>
      </c>
      <c r="H43" s="101">
        <f t="shared" si="12"/>
        <v>18.247036711134285</v>
      </c>
      <c r="I43" s="102">
        <f t="shared" si="5"/>
        <v>0.25696432489979276</v>
      </c>
      <c r="J43" s="101">
        <f t="shared" si="6"/>
        <v>14.951033057052712</v>
      </c>
      <c r="K43" s="102">
        <f t="shared" si="7"/>
        <v>0.17121543447389562</v>
      </c>
      <c r="L43" s="101">
        <f t="shared" si="8"/>
        <v>18.670213057052692</v>
      </c>
      <c r="M43" s="102">
        <f t="shared" si="9"/>
        <v>0.14979449310260542</v>
      </c>
      <c r="N43" s="101">
        <f t="shared" si="10"/>
        <v>16.646277786062115</v>
      </c>
      <c r="O43" s="102">
        <f t="shared" si="11"/>
        <v>4.756343108574225E-2</v>
      </c>
    </row>
    <row r="44" spans="2:15" s="98" customFormat="1" ht="15" x14ac:dyDescent="0.2">
      <c r="B44" s="98" t="str">
        <f t="shared" si="2"/>
        <v>Non-RPP (Other)</v>
      </c>
      <c r="C44" s="5">
        <v>4</v>
      </c>
      <c r="D44" s="241" t="str">
        <f t="shared" si="3"/>
        <v>GS 50 - 2,999 kW - Non-RPP (Other)</v>
      </c>
      <c r="E44" s="241"/>
      <c r="F44" s="241"/>
      <c r="G44" s="100" t="str">
        <f t="shared" si="4"/>
        <v>kW</v>
      </c>
      <c r="H44" s="101">
        <f t="shared" si="12"/>
        <v>255.52982597188577</v>
      </c>
      <c r="I44" s="102">
        <f t="shared" si="5"/>
        <v>0.25324555110095515</v>
      </c>
      <c r="J44" s="101">
        <f t="shared" si="6"/>
        <v>-1020.2690032006883</v>
      </c>
      <c r="K44" s="102">
        <f t="shared" si="7"/>
        <v>-0.55573612391864335</v>
      </c>
      <c r="L44" s="101">
        <f t="shared" si="8"/>
        <v>-963.6915032006882</v>
      </c>
      <c r="M44" s="102">
        <f t="shared" si="9"/>
        <v>-0.28942400846946992</v>
      </c>
      <c r="N44" s="101">
        <f t="shared" si="10"/>
        <v>-1156.1905221167799</v>
      </c>
      <c r="O44" s="102">
        <f t="shared" si="11"/>
        <v>-8.0970765047883336E-2</v>
      </c>
    </row>
    <row r="45" spans="2:15" s="98" customFormat="1" ht="15" x14ac:dyDescent="0.2">
      <c r="B45" s="98" t="str">
        <f t="shared" si="2"/>
        <v>Non-RPP (Other)</v>
      </c>
      <c r="C45" s="5">
        <v>5</v>
      </c>
      <c r="D45" s="241" t="str">
        <f t="shared" si="3"/>
        <v>GS 3,000 - 4,999 kW - Non-RPP (Other)</v>
      </c>
      <c r="E45" s="241"/>
      <c r="F45" s="241"/>
      <c r="G45" s="100" t="str">
        <f t="shared" si="4"/>
        <v>kW</v>
      </c>
      <c r="H45" s="101">
        <f t="shared" si="12"/>
        <v>4935.4798419783474</v>
      </c>
      <c r="I45" s="102">
        <f t="shared" si="5"/>
        <v>0.2403322467238545</v>
      </c>
      <c r="J45" s="101">
        <f t="shared" si="6"/>
        <v>-18291.229533526468</v>
      </c>
      <c r="K45" s="102">
        <f t="shared" si="7"/>
        <v>-0.43231385657188626</v>
      </c>
      <c r="L45" s="101">
        <f t="shared" si="8"/>
        <v>-23782.829533526463</v>
      </c>
      <c r="M45" s="102">
        <f t="shared" si="9"/>
        <v>-0.29772872445588616</v>
      </c>
      <c r="N45" s="101">
        <f t="shared" si="10"/>
        <v>-27757.475412884902</v>
      </c>
      <c r="O45" s="102">
        <f t="shared" si="11"/>
        <v>-7.5631840491353908E-2</v>
      </c>
    </row>
    <row r="46" spans="2:15" s="98" customFormat="1" ht="15" x14ac:dyDescent="0.2">
      <c r="B46" s="98" t="str">
        <f t="shared" si="2"/>
        <v>Non-RPP (Other)</v>
      </c>
      <c r="C46" s="5">
        <v>6</v>
      </c>
      <c r="D46" s="241" t="str">
        <f t="shared" si="3"/>
        <v>Large Use &gt;5MW - Non-RPP (Other)</v>
      </c>
      <c r="E46" s="241"/>
      <c r="F46" s="241"/>
      <c r="G46" s="100" t="str">
        <f t="shared" si="4"/>
        <v>kW</v>
      </c>
      <c r="H46" s="101">
        <f t="shared" si="12"/>
        <v>13129.276566841785</v>
      </c>
      <c r="I46" s="102">
        <f t="shared" si="5"/>
        <v>0.24002601430915016</v>
      </c>
      <c r="J46" s="101">
        <f t="shared" si="6"/>
        <v>8442.1163875894126</v>
      </c>
      <c r="K46" s="102">
        <f t="shared" si="7"/>
        <v>0.1516983782511408</v>
      </c>
      <c r="L46" s="101">
        <f t="shared" si="8"/>
        <v>12894.896387589397</v>
      </c>
      <c r="M46" s="102">
        <f t="shared" si="9"/>
        <v>8.9583942896390586E-2</v>
      </c>
      <c r="N46" s="101">
        <f t="shared" si="10"/>
        <v>16158.406848976039</v>
      </c>
      <c r="O46" s="102">
        <f t="shared" si="11"/>
        <v>1.7528181737409766E-2</v>
      </c>
    </row>
    <row r="47" spans="2:15" s="98" customFormat="1" ht="15" x14ac:dyDescent="0.2">
      <c r="B47" s="98" t="str">
        <f t="shared" si="2"/>
        <v>RPP</v>
      </c>
      <c r="C47" s="5">
        <v>7</v>
      </c>
      <c r="D47" s="241" t="str">
        <f t="shared" si="3"/>
        <v>Unmetered Scattered Load - RPP</v>
      </c>
      <c r="E47" s="241"/>
      <c r="F47" s="241"/>
      <c r="G47" s="100" t="str">
        <f t="shared" si="4"/>
        <v>kWh</v>
      </c>
      <c r="H47" s="101">
        <f t="shared" si="12"/>
        <v>4.8416738367655334</v>
      </c>
      <c r="I47" s="102">
        <f t="shared" si="5"/>
        <v>0.24202318604176623</v>
      </c>
      <c r="J47" s="101">
        <f t="shared" si="6"/>
        <v>4.1087115321292202</v>
      </c>
      <c r="K47" s="102">
        <f t="shared" si="7"/>
        <v>0.17194204943271379</v>
      </c>
      <c r="L47" s="101">
        <f t="shared" si="8"/>
        <v>4.9455270321292133</v>
      </c>
      <c r="M47" s="102">
        <f t="shared" si="9"/>
        <v>0.15315026759295414</v>
      </c>
      <c r="N47" s="101">
        <f t="shared" si="10"/>
        <v>4.4119450412556631</v>
      </c>
      <c r="O47" s="102">
        <f t="shared" si="11"/>
        <v>5.3335103934192309E-2</v>
      </c>
    </row>
    <row r="48" spans="2:15" s="98" customFormat="1" ht="15" x14ac:dyDescent="0.2">
      <c r="B48" s="98" t="str">
        <f t="shared" si="2"/>
        <v>RPP</v>
      </c>
      <c r="C48" s="5">
        <v>8</v>
      </c>
      <c r="D48" s="241" t="str">
        <f t="shared" si="3"/>
        <v>Sentinel - RPP</v>
      </c>
      <c r="E48" s="241"/>
      <c r="F48" s="241"/>
      <c r="G48" s="100" t="str">
        <f t="shared" si="4"/>
        <v>kW</v>
      </c>
      <c r="H48" s="101">
        <f t="shared" si="12"/>
        <v>1.8699431229860188</v>
      </c>
      <c r="I48" s="102">
        <f t="shared" si="5"/>
        <v>0.18721297705580306</v>
      </c>
      <c r="J48" s="101">
        <f t="shared" si="6"/>
        <v>1.8531976908619434</v>
      </c>
      <c r="K48" s="102">
        <f t="shared" si="7"/>
        <v>0.1735618584732832</v>
      </c>
      <c r="L48" s="101">
        <f t="shared" si="8"/>
        <v>1.9331376908619458</v>
      </c>
      <c r="M48" s="102">
        <f t="shared" si="9"/>
        <v>0.16458303752457776</v>
      </c>
      <c r="N48" s="101">
        <f t="shared" si="10"/>
        <v>1.7282513463214393</v>
      </c>
      <c r="O48" s="102">
        <f t="shared" si="11"/>
        <v>9.6646056174010259E-2</v>
      </c>
    </row>
    <row r="49" spans="2:15" s="98" customFormat="1" ht="15" x14ac:dyDescent="0.2">
      <c r="B49" s="98" t="str">
        <f t="shared" si="2"/>
        <v>Non-RPP (Other)</v>
      </c>
      <c r="C49" s="5">
        <v>9</v>
      </c>
      <c r="D49" s="241" t="str">
        <f t="shared" si="3"/>
        <v>Street Light - Non-RPP (Other)</v>
      </c>
      <c r="E49" s="241"/>
      <c r="F49" s="241"/>
      <c r="G49" s="100" t="str">
        <f t="shared" si="4"/>
        <v>kW</v>
      </c>
      <c r="H49" s="101">
        <f t="shared" si="12"/>
        <v>-968.58392818151333</v>
      </c>
      <c r="I49" s="102">
        <f t="shared" si="5"/>
        <v>-5.3517777059146551E-2</v>
      </c>
      <c r="J49" s="101">
        <f t="shared" si="6"/>
        <v>-6705.4721529011003</v>
      </c>
      <c r="K49" s="102">
        <f t="shared" si="7"/>
        <v>-0.30169896197177398</v>
      </c>
      <c r="L49" s="101">
        <f t="shared" si="8"/>
        <v>-6309.7427543026752</v>
      </c>
      <c r="M49" s="102">
        <f t="shared" si="9"/>
        <v>-0.23087436467145275</v>
      </c>
      <c r="N49" s="101">
        <f t="shared" si="10"/>
        <v>-7435.578460528166</v>
      </c>
      <c r="O49" s="102">
        <f t="shared" si="11"/>
        <v>-9.1013607868689672E-2</v>
      </c>
    </row>
    <row r="50" spans="2:15" s="98" customFormat="1" ht="15" x14ac:dyDescent="0.2">
      <c r="B50" s="98" t="str">
        <f t="shared" si="2"/>
        <v>RPP</v>
      </c>
      <c r="C50" s="5">
        <v>10</v>
      </c>
      <c r="D50" s="241" t="str">
        <f t="shared" si="3"/>
        <v>Residential (Low) - RPP</v>
      </c>
      <c r="E50" s="241"/>
      <c r="F50" s="241"/>
      <c r="G50" s="100" t="str">
        <f t="shared" si="4"/>
        <v>kWh</v>
      </c>
      <c r="H50" s="101">
        <f t="shared" si="12"/>
        <v>10.376932198991895</v>
      </c>
      <c r="I50" s="102">
        <f t="shared" si="5"/>
        <v>0.28953493858794355</v>
      </c>
      <c r="J50" s="101">
        <f t="shared" si="6"/>
        <v>10.044774394207664</v>
      </c>
      <c r="K50" s="102">
        <f t="shared" si="7"/>
        <v>0.25284120339347715</v>
      </c>
      <c r="L50" s="101">
        <f t="shared" si="8"/>
        <v>10.679723644207662</v>
      </c>
      <c r="M50" s="102">
        <f t="shared" si="9"/>
        <v>0.23065144576116201</v>
      </c>
      <c r="N50" s="101">
        <f t="shared" si="10"/>
        <v>9.5480236903158584</v>
      </c>
      <c r="O50" s="102">
        <f t="shared" si="11"/>
        <v>0.11879677145094626</v>
      </c>
    </row>
    <row r="51" spans="2:15" s="98" customFormat="1" ht="15" x14ac:dyDescent="0.2">
      <c r="B51" s="98" t="str">
        <f t="shared" si="2"/>
        <v>RPP</v>
      </c>
      <c r="C51" s="5">
        <v>11</v>
      </c>
      <c r="D51" s="241" t="str">
        <f t="shared" si="3"/>
        <v>Residential (High) - RPP</v>
      </c>
      <c r="E51" s="241"/>
      <c r="F51" s="241"/>
      <c r="G51" s="100" t="str">
        <f t="shared" si="4"/>
        <v>kWh</v>
      </c>
      <c r="H51" s="101">
        <f t="shared" si="12"/>
        <v>10.376932198991895</v>
      </c>
      <c r="I51" s="102">
        <f t="shared" si="5"/>
        <v>0.28953493858794355</v>
      </c>
      <c r="J51" s="101">
        <f t="shared" si="6"/>
        <v>8.4108896003001945</v>
      </c>
      <c r="K51" s="102">
        <f t="shared" si="7"/>
        <v>0.17737122566749891</v>
      </c>
      <c r="L51" s="101">
        <f t="shared" si="8"/>
        <v>11.341424600300201</v>
      </c>
      <c r="M51" s="102">
        <f t="shared" si="9"/>
        <v>0.14584211480586803</v>
      </c>
      <c r="N51" s="101">
        <f t="shared" si="10"/>
        <v>10.102902842268634</v>
      </c>
      <c r="O51" s="102">
        <f t="shared" si="11"/>
        <v>4.0659257633758265E-2</v>
      </c>
    </row>
    <row r="52" spans="2:15" s="98" customFormat="1" ht="15" x14ac:dyDescent="0.2">
      <c r="B52" s="98" t="str">
        <f t="shared" si="2"/>
        <v>RPP</v>
      </c>
      <c r="C52" s="5">
        <v>12</v>
      </c>
      <c r="D52" s="241" t="str">
        <f t="shared" si="3"/>
        <v>Seasonal Residential (Low) - RPP</v>
      </c>
      <c r="E52" s="241"/>
      <c r="F52" s="241"/>
      <c r="G52" s="100" t="str">
        <f t="shared" si="4"/>
        <v>kWh</v>
      </c>
      <c r="H52" s="101">
        <f t="shared" si="12"/>
        <v>16.185758470488821</v>
      </c>
      <c r="I52" s="102">
        <f t="shared" si="5"/>
        <v>0.2485146394977556</v>
      </c>
      <c r="J52" s="101">
        <f t="shared" si="6"/>
        <v>15.865156491676288</v>
      </c>
      <c r="K52" s="102">
        <f t="shared" si="7"/>
        <v>0.22572201095837879</v>
      </c>
      <c r="L52" s="101">
        <f t="shared" si="8"/>
        <v>16.250761991676285</v>
      </c>
      <c r="M52" s="102">
        <f t="shared" si="9"/>
        <v>0.20729575553531826</v>
      </c>
      <c r="N52" s="101">
        <f t="shared" si="10"/>
        <v>14.533308475050262</v>
      </c>
      <c r="O52" s="102">
        <f t="shared" si="11"/>
        <v>0.1296779156751898</v>
      </c>
    </row>
    <row r="53" spans="2:15" s="98" customFormat="1" ht="15" x14ac:dyDescent="0.2">
      <c r="B53" s="98" t="str">
        <f t="shared" si="2"/>
        <v>RPP</v>
      </c>
      <c r="C53" s="5">
        <v>13</v>
      </c>
      <c r="D53" s="241" t="str">
        <f t="shared" si="3"/>
        <v>Seasonal Residential (High) - RPP</v>
      </c>
      <c r="E53" s="241"/>
      <c r="F53" s="241"/>
      <c r="G53" s="100" t="str">
        <f t="shared" si="4"/>
        <v>kWh</v>
      </c>
      <c r="H53" s="101">
        <f t="shared" si="12"/>
        <v>16.185758470488821</v>
      </c>
      <c r="I53" s="102">
        <f t="shared" si="5"/>
        <v>0.2485146394977556</v>
      </c>
      <c r="J53" s="101">
        <f t="shared" si="6"/>
        <v>14.039298406447955</v>
      </c>
      <c r="K53" s="102">
        <f t="shared" si="7"/>
        <v>0.17909622211633475</v>
      </c>
      <c r="L53" s="101">
        <f t="shared" si="8"/>
        <v>15.691893406447974</v>
      </c>
      <c r="M53" s="102">
        <f t="shared" si="9"/>
        <v>0.13869751232184427</v>
      </c>
      <c r="N53" s="101">
        <f t="shared" si="10"/>
        <v>13.996572423770999</v>
      </c>
      <c r="O53" s="102">
        <f t="shared" si="11"/>
        <v>4.9963554736558634E-2</v>
      </c>
    </row>
    <row r="54" spans="2:15" s="98" customFormat="1" ht="15" x14ac:dyDescent="0.2">
      <c r="B54" s="98" t="str">
        <f t="shared" si="2"/>
        <v>RPP</v>
      </c>
      <c r="C54" s="5">
        <v>14</v>
      </c>
      <c r="D54" s="241" t="str">
        <f t="shared" si="3"/>
        <v>GS &lt; 50 (Low) - RPP</v>
      </c>
      <c r="E54" s="241"/>
      <c r="F54" s="241"/>
      <c r="G54" s="100" t="str">
        <f t="shared" si="4"/>
        <v>kWh</v>
      </c>
      <c r="H54" s="101">
        <f t="shared" si="12"/>
        <v>11.62351835556715</v>
      </c>
      <c r="I54" s="102">
        <f t="shared" si="5"/>
        <v>0.2467314446097888</v>
      </c>
      <c r="J54" s="101">
        <f t="shared" si="6"/>
        <v>9.9755165285263629</v>
      </c>
      <c r="K54" s="102">
        <f t="shared" si="7"/>
        <v>0.17981529119315104</v>
      </c>
      <c r="L54" s="101">
        <f t="shared" si="8"/>
        <v>11.835106528526367</v>
      </c>
      <c r="M54" s="102">
        <f t="shared" si="9"/>
        <v>0.15964387244077549</v>
      </c>
      <c r="N54" s="101">
        <f t="shared" si="10"/>
        <v>10.560638893031125</v>
      </c>
      <c r="O54" s="102">
        <f t="shared" si="11"/>
        <v>5.6876521383413085E-2</v>
      </c>
    </row>
    <row r="55" spans="2:15" s="98" customFormat="1" ht="15" x14ac:dyDescent="0.2">
      <c r="B55" s="98" t="str">
        <f t="shared" si="2"/>
        <v>RPP</v>
      </c>
      <c r="C55" s="5">
        <v>15</v>
      </c>
      <c r="D55" s="241" t="str">
        <f t="shared" si="3"/>
        <v>GS &lt; 50 (High) - RPP</v>
      </c>
      <c r="E55" s="241"/>
      <c r="F55" s="241"/>
      <c r="G55" s="100" t="str">
        <f t="shared" si="4"/>
        <v>kWh</v>
      </c>
      <c r="H55" s="101">
        <f t="shared" si="12"/>
        <v>38.117591777835742</v>
      </c>
      <c r="I55" s="102">
        <f t="shared" si="5"/>
        <v>0.26709825364610573</v>
      </c>
      <c r="J55" s="101">
        <f t="shared" si="6"/>
        <v>29.877582642632007</v>
      </c>
      <c r="K55" s="102">
        <f t="shared" si="7"/>
        <v>0.1633884041427015</v>
      </c>
      <c r="L55" s="101">
        <f t="shared" si="8"/>
        <v>39.175532642632049</v>
      </c>
      <c r="M55" s="102">
        <f t="shared" si="9"/>
        <v>0.14186214700300709</v>
      </c>
      <c r="N55" s="101">
        <f t="shared" si="10"/>
        <v>34.903194465155707</v>
      </c>
      <c r="O55" s="102">
        <f t="shared" si="11"/>
        <v>4.1408828664606066E-2</v>
      </c>
    </row>
    <row r="56" spans="2:15" s="98" customFormat="1" ht="15" x14ac:dyDescent="0.2">
      <c r="B56" s="98">
        <f t="shared" si="2"/>
        <v>0</v>
      </c>
      <c r="C56" s="5">
        <v>16</v>
      </c>
      <c r="D56" s="241" t="str">
        <f t="shared" si="3"/>
        <v/>
      </c>
      <c r="E56" s="241"/>
      <c r="F56" s="241"/>
      <c r="G56" s="100" t="str">
        <f t="shared" si="4"/>
        <v/>
      </c>
      <c r="H56" s="101" t="str">
        <f t="shared" si="12"/>
        <v/>
      </c>
      <c r="I56" s="102" t="str">
        <f t="shared" si="5"/>
        <v/>
      </c>
      <c r="J56" s="101" t="str">
        <f t="shared" si="6"/>
        <v/>
      </c>
      <c r="K56" s="102" t="str">
        <f t="shared" si="7"/>
        <v/>
      </c>
      <c r="L56" s="101" t="str">
        <f t="shared" si="8"/>
        <v/>
      </c>
      <c r="M56" s="102" t="str">
        <f t="shared" si="9"/>
        <v/>
      </c>
      <c r="N56" s="101" t="str">
        <f t="shared" si="10"/>
        <v/>
      </c>
      <c r="O56" s="102" t="str">
        <f t="shared" si="11"/>
        <v/>
      </c>
    </row>
    <row r="57" spans="2:15" s="98" customFormat="1" ht="15" x14ac:dyDescent="0.2">
      <c r="B57" s="98">
        <f t="shared" si="2"/>
        <v>0</v>
      </c>
      <c r="C57" s="5">
        <v>17</v>
      </c>
      <c r="D57" s="241" t="str">
        <f t="shared" si="3"/>
        <v/>
      </c>
      <c r="E57" s="241"/>
      <c r="F57" s="241"/>
      <c r="G57" s="100" t="str">
        <f t="shared" si="4"/>
        <v/>
      </c>
      <c r="H57" s="101" t="str">
        <f t="shared" si="12"/>
        <v/>
      </c>
      <c r="I57" s="102" t="str">
        <f t="shared" si="5"/>
        <v/>
      </c>
      <c r="J57" s="101" t="str">
        <f t="shared" si="6"/>
        <v/>
      </c>
      <c r="K57" s="102" t="str">
        <f t="shared" si="7"/>
        <v/>
      </c>
      <c r="L57" s="101" t="str">
        <f t="shared" si="8"/>
        <v/>
      </c>
      <c r="M57" s="102" t="str">
        <f t="shared" si="9"/>
        <v/>
      </c>
      <c r="N57" s="101" t="str">
        <f t="shared" si="10"/>
        <v/>
      </c>
      <c r="O57" s="102" t="str">
        <f t="shared" si="11"/>
        <v/>
      </c>
    </row>
    <row r="58" spans="2:15" s="98" customFormat="1" ht="15" x14ac:dyDescent="0.2">
      <c r="B58" s="98">
        <f t="shared" si="2"/>
        <v>0</v>
      </c>
      <c r="C58" s="5">
        <v>18</v>
      </c>
      <c r="D58" s="241" t="str">
        <f t="shared" si="3"/>
        <v/>
      </c>
      <c r="E58" s="241"/>
      <c r="F58" s="241"/>
      <c r="G58" s="100" t="str">
        <f t="shared" si="4"/>
        <v/>
      </c>
      <c r="H58" s="101" t="str">
        <f t="shared" si="12"/>
        <v/>
      </c>
      <c r="I58" s="102" t="str">
        <f t="shared" si="5"/>
        <v/>
      </c>
      <c r="J58" s="101" t="str">
        <f t="shared" si="6"/>
        <v/>
      </c>
      <c r="K58" s="102" t="str">
        <f t="shared" si="7"/>
        <v/>
      </c>
      <c r="L58" s="101" t="str">
        <f t="shared" si="8"/>
        <v/>
      </c>
      <c r="M58" s="102" t="str">
        <f t="shared" si="9"/>
        <v/>
      </c>
      <c r="N58" s="101" t="str">
        <f t="shared" si="10"/>
        <v/>
      </c>
      <c r="O58" s="102" t="str">
        <f t="shared" si="11"/>
        <v/>
      </c>
    </row>
    <row r="59" spans="2:15" s="98" customFormat="1" ht="15" x14ac:dyDescent="0.2">
      <c r="B59" s="98">
        <f t="shared" si="2"/>
        <v>0</v>
      </c>
      <c r="C59" s="5">
        <v>19</v>
      </c>
      <c r="D59" s="241" t="str">
        <f t="shared" si="3"/>
        <v/>
      </c>
      <c r="E59" s="241"/>
      <c r="F59" s="241"/>
      <c r="G59" s="100" t="str">
        <f t="shared" si="4"/>
        <v/>
      </c>
      <c r="H59" s="101" t="str">
        <f t="shared" si="12"/>
        <v/>
      </c>
      <c r="I59" s="102" t="str">
        <f t="shared" si="5"/>
        <v/>
      </c>
      <c r="J59" s="101" t="str">
        <f t="shared" si="6"/>
        <v/>
      </c>
      <c r="K59" s="102" t="str">
        <f t="shared" si="7"/>
        <v/>
      </c>
      <c r="L59" s="101" t="str">
        <f t="shared" si="8"/>
        <v/>
      </c>
      <c r="M59" s="102" t="str">
        <f t="shared" si="9"/>
        <v/>
      </c>
      <c r="N59" s="101" t="str">
        <f t="shared" si="10"/>
        <v/>
      </c>
      <c r="O59" s="102" t="str">
        <f t="shared" si="11"/>
        <v/>
      </c>
    </row>
    <row r="60" spans="2:15" s="98" customFormat="1" ht="15" x14ac:dyDescent="0.2">
      <c r="B60" s="98">
        <f t="shared" si="2"/>
        <v>0</v>
      </c>
      <c r="C60" s="5">
        <v>20</v>
      </c>
      <c r="D60" s="241" t="str">
        <f t="shared" si="3"/>
        <v/>
      </c>
      <c r="E60" s="241"/>
      <c r="F60" s="241"/>
      <c r="G60" s="100" t="str">
        <f t="shared" si="4"/>
        <v/>
      </c>
      <c r="H60" s="101" t="str">
        <f t="shared" si="12"/>
        <v/>
      </c>
      <c r="I60" s="102" t="str">
        <f t="shared" si="5"/>
        <v/>
      </c>
      <c r="J60" s="101" t="str">
        <f t="shared" si="6"/>
        <v/>
      </c>
      <c r="K60" s="102" t="str">
        <f t="shared" si="7"/>
        <v/>
      </c>
      <c r="L60" s="101" t="str">
        <f t="shared" si="8"/>
        <v/>
      </c>
      <c r="M60" s="102" t="str">
        <f t="shared" si="9"/>
        <v/>
      </c>
      <c r="N60" s="101" t="str">
        <f t="shared" si="10"/>
        <v/>
      </c>
      <c r="O60" s="102" t="str">
        <f t="shared" si="11"/>
        <v/>
      </c>
    </row>
    <row r="61" spans="2:15" s="98" customFormat="1" x14ac:dyDescent="0.2">
      <c r="C61" s="5"/>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1.0482</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v>32.79</v>
      </c>
      <c r="G74" s="115">
        <v>1</v>
      </c>
      <c r="H74" s="116">
        <f>G74*F74</f>
        <v>32.79</v>
      </c>
      <c r="I74" s="29">
        <v>47.09</v>
      </c>
      <c r="J74" s="117">
        <f>G74</f>
        <v>1</v>
      </c>
      <c r="K74" s="118">
        <f>J74*I74</f>
        <v>47.09</v>
      </c>
      <c r="L74" s="119">
        <f>K74-H74</f>
        <v>14.300000000000004</v>
      </c>
      <c r="M74" s="120">
        <f>IF(ISERROR(L74/H74), "", L74/H74)</f>
        <v>0.43610856968587997</v>
      </c>
    </row>
    <row r="75" spans="1:14" x14ac:dyDescent="0.2">
      <c r="A75" s="103" t="str">
        <f t="shared" ref="A75:A117" si="13">A74</f>
        <v>Residential</v>
      </c>
      <c r="D75" s="114" t="s">
        <v>50</v>
      </c>
      <c r="E75" s="25"/>
      <c r="F75" s="26">
        <v>0</v>
      </c>
      <c r="G75" s="115">
        <f>IF($E67&gt;0, $E67, $E66)</f>
        <v>750</v>
      </c>
      <c r="H75" s="116">
        <f>G75*F75</f>
        <v>0</v>
      </c>
      <c r="I75" s="201">
        <v>0</v>
      </c>
      <c r="J75" s="117">
        <f>IF($E67&gt;0, $E67, $E66)</f>
        <v>750</v>
      </c>
      <c r="K75" s="118">
        <f>J75*I75</f>
        <v>0</v>
      </c>
      <c r="L75" s="119">
        <f>K75-H75</f>
        <v>0</v>
      </c>
      <c r="M75" s="120" t="str">
        <f>IF(ISERROR(L75/H75), "", L75/H75)</f>
        <v/>
      </c>
    </row>
    <row r="76" spans="1:14" ht="13.15" hidden="1" customHeight="1" x14ac:dyDescent="0.2">
      <c r="A76" s="103" t="str">
        <f t="shared" si="13"/>
        <v>Residential</v>
      </c>
      <c r="D76" s="114" t="s">
        <v>51</v>
      </c>
      <c r="E76" s="25"/>
      <c r="F76" s="26">
        <v>0</v>
      </c>
      <c r="G76" s="115">
        <f>IF($E67&gt;0, $E67, $E66)</f>
        <v>750</v>
      </c>
      <c r="H76" s="116">
        <v>0</v>
      </c>
      <c r="I76" s="29">
        <v>0</v>
      </c>
      <c r="J76" s="117">
        <f>IF($E67&gt;0, $E67, $E66)</f>
        <v>750</v>
      </c>
      <c r="K76" s="118">
        <v>0</v>
      </c>
      <c r="L76" s="119"/>
      <c r="M76" s="120"/>
    </row>
    <row r="77" spans="1:14" ht="13.15" hidden="1" customHeight="1" x14ac:dyDescent="0.2">
      <c r="A77" s="103" t="str">
        <f t="shared" si="13"/>
        <v>Residential</v>
      </c>
      <c r="D77" s="114" t="s">
        <v>52</v>
      </c>
      <c r="E77" s="25"/>
      <c r="F77" s="26">
        <v>0</v>
      </c>
      <c r="G77" s="115">
        <f>IF($E67&gt;0, $E67, $E66)</f>
        <v>750</v>
      </c>
      <c r="H77" s="116">
        <v>0</v>
      </c>
      <c r="I77" s="29">
        <v>0</v>
      </c>
      <c r="J77" s="121">
        <f>IF($E67&gt;0, $E67, $E66)</f>
        <v>750</v>
      </c>
      <c r="K77" s="118">
        <v>0</v>
      </c>
      <c r="L77" s="119">
        <f t="shared" ref="L77:L95" si="14">K77-H77</f>
        <v>0</v>
      </c>
      <c r="M77" s="120" t="str">
        <f>IF(ISERROR(L77/H77), "", L77/H77)</f>
        <v/>
      </c>
    </row>
    <row r="78" spans="1:14" x14ac:dyDescent="0.2">
      <c r="A78" s="103" t="str">
        <f t="shared" si="13"/>
        <v>Residential</v>
      </c>
      <c r="D78" s="114" t="s">
        <v>53</v>
      </c>
      <c r="E78" s="25"/>
      <c r="F78" s="26">
        <v>3.05</v>
      </c>
      <c r="G78" s="115">
        <v>1</v>
      </c>
      <c r="H78" s="116">
        <f>G78*F78</f>
        <v>3.05</v>
      </c>
      <c r="I78" s="29">
        <v>-0.87306780100811376</v>
      </c>
      <c r="J78" s="117">
        <f>G78</f>
        <v>1</v>
      </c>
      <c r="K78" s="118">
        <f>J78*I78</f>
        <v>-0.87306780100811376</v>
      </c>
      <c r="L78" s="119">
        <f t="shared" si="14"/>
        <v>-3.9230678010081137</v>
      </c>
      <c r="M78" s="120">
        <f>IF(ISERROR(L78/H78), "", L78/H78)</f>
        <v>-1.2862517380354472</v>
      </c>
    </row>
    <row r="79" spans="1:14" x14ac:dyDescent="0.2">
      <c r="A79" s="103" t="str">
        <f t="shared" si="13"/>
        <v>Residential</v>
      </c>
      <c r="D79" s="114" t="s">
        <v>54</v>
      </c>
      <c r="E79" s="25"/>
      <c r="F79" s="26">
        <v>0</v>
      </c>
      <c r="G79" s="115">
        <f>IF($E67&gt;0, $E67, $E66)</f>
        <v>750</v>
      </c>
      <c r="H79" s="116">
        <f>G79*F79</f>
        <v>0</v>
      </c>
      <c r="I79" s="201">
        <v>0</v>
      </c>
      <c r="J79" s="117">
        <f>IF($E67&gt;0, $E67, $E66)</f>
        <v>750</v>
      </c>
      <c r="K79" s="118">
        <f>J79*I79</f>
        <v>0</v>
      </c>
      <c r="L79" s="119">
        <f t="shared" si="14"/>
        <v>0</v>
      </c>
      <c r="M79" s="120" t="str">
        <f>IF(ISERROR(L79/H79), "", L79/H79)</f>
        <v/>
      </c>
    </row>
    <row r="80" spans="1:14" ht="25.5" x14ac:dyDescent="0.2">
      <c r="A80" s="103" t="str">
        <f t="shared" si="13"/>
        <v>Residential</v>
      </c>
      <c r="B80" s="103" t="s">
        <v>55</v>
      </c>
      <c r="C80" s="24">
        <f>B16</f>
        <v>1</v>
      </c>
      <c r="D80" s="46" t="s">
        <v>56</v>
      </c>
      <c r="E80" s="47"/>
      <c r="F80" s="48"/>
      <c r="G80" s="49"/>
      <c r="H80" s="50">
        <f>SUM(H74:H79)</f>
        <v>35.839999999999996</v>
      </c>
      <c r="I80" s="51"/>
      <c r="J80" s="52"/>
      <c r="K80" s="50">
        <f>SUM(K74:K79)</f>
        <v>46.216932198991891</v>
      </c>
      <c r="L80" s="41">
        <f t="shared" si="14"/>
        <v>10.376932198991895</v>
      </c>
      <c r="M80" s="42">
        <f>IF((H80)=0,"",(L80/H80))</f>
        <v>0.28953493858794355</v>
      </c>
    </row>
    <row r="81" spans="1:15" x14ac:dyDescent="0.2">
      <c r="A81" s="103" t="str">
        <f t="shared" si="13"/>
        <v>Residential</v>
      </c>
      <c r="D81" s="123" t="s">
        <v>57</v>
      </c>
      <c r="E81" s="25"/>
      <c r="F81" s="34">
        <f>IF((E66*12&gt;=150000), 0, IF(E65="RPP",(F97*OffPeakPer+F98*MidPeakPer+F99*OnPeakPer),IF(E65="Non-RPP (Retailer)",F100,F101)))</f>
        <v>0.12752000000000002</v>
      </c>
      <c r="G81" s="43">
        <f>IF(F81=0, 0, $E66*E68-E66)</f>
        <v>36.149999999999977</v>
      </c>
      <c r="H81" s="28">
        <f t="shared" ref="H81:H88" si="15">G81*F81</f>
        <v>4.6098479999999977</v>
      </c>
      <c r="I81" s="35">
        <f>IF((E66*12&gt;=150000), 0, IF(E65="RPP",(I97*OffPeakPer+I98*MidPeakPer+I99*OnPeakPer),IF(E65="Non-RPP (Retailer)",I100,I101)))</f>
        <v>0.12752000000000002</v>
      </c>
      <c r="J81" s="44">
        <f>IF(I81=0, 0, E66*E69-E66)</f>
        <v>31.125000000000114</v>
      </c>
      <c r="K81" s="31">
        <f t="shared" ref="K81:K88" si="16">J81*I81</f>
        <v>3.9690600000000154</v>
      </c>
      <c r="L81" s="119">
        <f t="shared" si="14"/>
        <v>-0.64078799999998237</v>
      </c>
      <c r="M81" s="120">
        <f t="shared" ref="M81:M88" si="17">IF(ISERROR(L81/H81), "", L81/H81)</f>
        <v>-0.13900414937758959</v>
      </c>
    </row>
    <row r="82" spans="1:15" ht="25.5" x14ac:dyDescent="0.2">
      <c r="A82" s="103" t="str">
        <f t="shared" si="13"/>
        <v>Residential</v>
      </c>
      <c r="D82" s="123" t="s">
        <v>58</v>
      </c>
      <c r="E82" s="25"/>
      <c r="F82" s="36">
        <v>-1.6000000000000001E-3</v>
      </c>
      <c r="G82" s="55">
        <f>IF($E67&gt;0, $E67, $E66)</f>
        <v>750</v>
      </c>
      <c r="H82" s="116">
        <f t="shared" si="15"/>
        <v>-1.2</v>
      </c>
      <c r="I82" s="201">
        <v>-2.0999999999999999E-3</v>
      </c>
      <c r="J82" s="56">
        <f>IF($E67&gt;0, $E67, $E66)</f>
        <v>750</v>
      </c>
      <c r="K82" s="118">
        <f t="shared" si="16"/>
        <v>-1.575</v>
      </c>
      <c r="L82" s="119">
        <f t="shared" si="14"/>
        <v>-0.375</v>
      </c>
      <c r="M82" s="120">
        <f t="shared" si="17"/>
        <v>0.3125</v>
      </c>
    </row>
    <row r="83" spans="1:15" x14ac:dyDescent="0.2">
      <c r="A83" s="103" t="str">
        <f t="shared" si="13"/>
        <v>Residential</v>
      </c>
      <c r="D83" s="123" t="s">
        <v>59</v>
      </c>
      <c r="E83" s="25"/>
      <c r="F83" s="36">
        <v>5.9999999999999995E-4</v>
      </c>
      <c r="G83" s="55">
        <f>IF($E67&gt;0, $E67, $E66)</f>
        <v>750</v>
      </c>
      <c r="H83" s="116">
        <f t="shared" si="15"/>
        <v>0.44999999999999996</v>
      </c>
      <c r="I83" s="201">
        <v>5.0000000000000001E-4</v>
      </c>
      <c r="J83" s="56">
        <f>IF($E67&gt;0, $E67, $E66)</f>
        <v>750</v>
      </c>
      <c r="K83" s="118">
        <f t="shared" si="16"/>
        <v>0.375</v>
      </c>
      <c r="L83" s="119">
        <f t="shared" si="14"/>
        <v>-7.4999999999999956E-2</v>
      </c>
      <c r="M83" s="120">
        <f t="shared" si="17"/>
        <v>-0.16666666666666657</v>
      </c>
    </row>
    <row r="84" spans="1:15" x14ac:dyDescent="0.2">
      <c r="A84" s="103" t="str">
        <f t="shared" si="13"/>
        <v>Residential</v>
      </c>
      <c r="D84" s="123" t="s">
        <v>60</v>
      </c>
      <c r="E84" s="25"/>
      <c r="F84" s="36">
        <v>0</v>
      </c>
      <c r="G84" s="55">
        <f>E66</f>
        <v>750</v>
      </c>
      <c r="H84" s="116">
        <f t="shared" si="15"/>
        <v>0</v>
      </c>
      <c r="I84" s="201">
        <v>0</v>
      </c>
      <c r="J84" s="56">
        <f>E66</f>
        <v>750</v>
      </c>
      <c r="K84" s="118">
        <f t="shared" si="16"/>
        <v>0</v>
      </c>
      <c r="L84" s="119">
        <f t="shared" si="14"/>
        <v>0</v>
      </c>
      <c r="M84" s="120" t="str">
        <f t="shared" si="17"/>
        <v/>
      </c>
    </row>
    <row r="85" spans="1:15" x14ac:dyDescent="0.2">
      <c r="A85" s="103" t="str">
        <f t="shared" si="13"/>
        <v>Residential</v>
      </c>
      <c r="D85" s="114" t="s">
        <v>61</v>
      </c>
      <c r="E85" s="25"/>
      <c r="F85" s="36">
        <v>1.4E-3</v>
      </c>
      <c r="G85" s="55">
        <f>IF($E67&gt;0, $E67, $E66)</f>
        <v>750</v>
      </c>
      <c r="H85" s="116">
        <f t="shared" si="15"/>
        <v>1.05</v>
      </c>
      <c r="I85" s="201">
        <v>1.4638437498659597E-3</v>
      </c>
      <c r="J85" s="56">
        <f>IF($E67&gt;0, $E67, $E66)</f>
        <v>750</v>
      </c>
      <c r="K85" s="118">
        <f t="shared" si="16"/>
        <v>1.0978828123994697</v>
      </c>
      <c r="L85" s="119">
        <f t="shared" si="14"/>
        <v>4.7882812399469676E-2</v>
      </c>
      <c r="M85" s="120">
        <f t="shared" si="17"/>
        <v>4.5602678475685401E-2</v>
      </c>
      <c r="O85" s="160"/>
    </row>
    <row r="86" spans="1:15" ht="25.5" x14ac:dyDescent="0.2">
      <c r="A86" s="103" t="str">
        <f t="shared" si="13"/>
        <v>Residential</v>
      </c>
      <c r="D86" s="123" t="s">
        <v>62</v>
      </c>
      <c r="E86" s="25"/>
      <c r="F86" s="36">
        <v>0.42</v>
      </c>
      <c r="G86" s="115">
        <v>1</v>
      </c>
      <c r="H86" s="116">
        <f t="shared" si="15"/>
        <v>0.42</v>
      </c>
      <c r="I86" s="201">
        <v>0.42</v>
      </c>
      <c r="J86" s="121">
        <v>1</v>
      </c>
      <c r="K86" s="118">
        <f t="shared" si="16"/>
        <v>0.42</v>
      </c>
      <c r="L86" s="119">
        <f t="shared" si="14"/>
        <v>0</v>
      </c>
      <c r="M86" s="120">
        <f t="shared" si="17"/>
        <v>0</v>
      </c>
    </row>
    <row r="87" spans="1:15" x14ac:dyDescent="0.2">
      <c r="A87" s="103" t="str">
        <f t="shared" si="13"/>
        <v>Residential</v>
      </c>
      <c r="D87" s="114" t="s">
        <v>63</v>
      </c>
      <c r="E87" s="25"/>
      <c r="F87" s="36">
        <v>1.34</v>
      </c>
      <c r="G87" s="115">
        <v>1</v>
      </c>
      <c r="H87" s="116">
        <f t="shared" si="15"/>
        <v>1.34</v>
      </c>
      <c r="I87" s="201">
        <v>1.4597677765093229</v>
      </c>
      <c r="J87" s="121">
        <v>1</v>
      </c>
      <c r="K87" s="118">
        <f t="shared" si="16"/>
        <v>1.4597677765093229</v>
      </c>
      <c r="L87" s="119">
        <f t="shared" si="14"/>
        <v>0.1197677765093228</v>
      </c>
      <c r="M87" s="120">
        <f t="shared" si="17"/>
        <v>8.9378937693524466E-2</v>
      </c>
    </row>
    <row r="88" spans="1:15" x14ac:dyDescent="0.2">
      <c r="A88" s="103" t="str">
        <f t="shared" si="13"/>
        <v>Residential</v>
      </c>
      <c r="D88" s="114" t="s">
        <v>64</v>
      </c>
      <c r="E88" s="25"/>
      <c r="F88" s="36">
        <v>0</v>
      </c>
      <c r="G88" s="55">
        <f>IF($E67&gt;0, $E67, $E66)</f>
        <v>750</v>
      </c>
      <c r="H88" s="116">
        <f t="shared" si="15"/>
        <v>0</v>
      </c>
      <c r="I88" s="201">
        <v>0</v>
      </c>
      <c r="J88" s="56">
        <f>IF($E67&gt;0, $E67, $E66)</f>
        <v>750</v>
      </c>
      <c r="K88" s="118">
        <f t="shared" si="16"/>
        <v>0</v>
      </c>
      <c r="L88" s="119">
        <f t="shared" si="14"/>
        <v>0</v>
      </c>
      <c r="M88" s="120" t="str">
        <f t="shared" si="17"/>
        <v/>
      </c>
    </row>
    <row r="89" spans="1:15" ht="25.5" x14ac:dyDescent="0.2">
      <c r="A89" s="103" t="str">
        <f t="shared" si="13"/>
        <v>Residential</v>
      </c>
      <c r="B89" s="103" t="s">
        <v>65</v>
      </c>
      <c r="C89" s="24">
        <f>B16</f>
        <v>1</v>
      </c>
      <c r="D89" s="46" t="s">
        <v>66</v>
      </c>
      <c r="E89" s="47"/>
      <c r="F89" s="48"/>
      <c r="G89" s="49"/>
      <c r="H89" s="50">
        <f>SUM(H80:H88)</f>
        <v>42.509847999999998</v>
      </c>
      <c r="I89" s="51"/>
      <c r="J89" s="52"/>
      <c r="K89" s="50">
        <f>SUM(K80:K88)</f>
        <v>51.963642787900696</v>
      </c>
      <c r="L89" s="41">
        <f t="shared" si="14"/>
        <v>9.4537947879006978</v>
      </c>
      <c r="M89" s="42">
        <f>IF((H89)=0,"",(L89/H89))</f>
        <v>0.22239069845417228</v>
      </c>
    </row>
    <row r="90" spans="1:15" x14ac:dyDescent="0.2">
      <c r="A90" s="103" t="str">
        <f t="shared" si="13"/>
        <v>Residential</v>
      </c>
      <c r="D90" s="126" t="s">
        <v>67</v>
      </c>
      <c r="E90" s="25"/>
      <c r="F90" s="36">
        <v>1.15E-2</v>
      </c>
      <c r="G90" s="43">
        <f>IF($E67&gt;0, $E67, $E66*$E68)</f>
        <v>786.15</v>
      </c>
      <c r="H90" s="116">
        <f>G90*F90</f>
        <v>9.0407250000000001</v>
      </c>
      <c r="I90" s="201">
        <v>1.24E-2</v>
      </c>
      <c r="J90" s="44">
        <f>IF($E67&gt;0, $E67, $E66*$E69)</f>
        <v>781.12500000000011</v>
      </c>
      <c r="K90" s="118">
        <f>J90*I90</f>
        <v>9.6859500000000018</v>
      </c>
      <c r="L90" s="119">
        <f t="shared" si="14"/>
        <v>0.64522500000000171</v>
      </c>
      <c r="M90" s="120">
        <f>IF(ISERROR(L90/H90), "", L90/H90)</f>
        <v>7.1368723194213043E-2</v>
      </c>
      <c r="N90" s="127" t="str">
        <f>IF(ISERROR(ABS(M90)), "", IF(ABS(M90)&gt;=4%, "In the manager's summary, discuss the reasoning for the change in RTSR rates", ""))</f>
        <v>In the manager's summary, discuss the reasoning for the change in RTSR rates</v>
      </c>
      <c r="O90" s="160"/>
    </row>
    <row r="91" spans="1:15" ht="25.5" x14ac:dyDescent="0.2">
      <c r="A91" s="103" t="str">
        <f t="shared" si="13"/>
        <v>Residential</v>
      </c>
      <c r="D91" s="128" t="s">
        <v>68</v>
      </c>
      <c r="E91" s="25"/>
      <c r="F91" s="36">
        <v>7.7999999999999996E-3</v>
      </c>
      <c r="G91" s="43">
        <f>IF($E67&gt;0, $E67, $E66*$E68)</f>
        <v>786.15</v>
      </c>
      <c r="H91" s="116">
        <f>G91*F91</f>
        <v>6.1319699999999999</v>
      </c>
      <c r="I91" s="201">
        <v>8.8999999999999999E-3</v>
      </c>
      <c r="J91" s="44">
        <f>IF($E67&gt;0, $E67, $E66*$E69)</f>
        <v>781.12500000000011</v>
      </c>
      <c r="K91" s="118">
        <f>J91*I91</f>
        <v>6.9520125000000013</v>
      </c>
      <c r="L91" s="119">
        <f t="shared" si="14"/>
        <v>0.82004250000000134</v>
      </c>
      <c r="M91" s="120">
        <f>IF(ISERROR(L91/H91), "", L91/H91)</f>
        <v>0.13373230788800358</v>
      </c>
      <c r="N91" s="127" t="str">
        <f>IF(ISERROR(ABS(M91)), "", IF(ABS(M91)&gt;=4%, "In the manager's summary, discuss the reasoning for the change in RTSR rates", ""))</f>
        <v>In the manager's summary, discuss the reasoning for the change in RTSR rates</v>
      </c>
      <c r="O91" s="160"/>
    </row>
    <row r="92" spans="1:15" ht="25.5" x14ac:dyDescent="0.2">
      <c r="A92" s="103" t="str">
        <f t="shared" si="13"/>
        <v>Residential</v>
      </c>
      <c r="B92" s="103" t="s">
        <v>69</v>
      </c>
      <c r="C92" s="24">
        <f>B16</f>
        <v>1</v>
      </c>
      <c r="D92" s="46" t="s">
        <v>70</v>
      </c>
      <c r="E92" s="47"/>
      <c r="F92" s="48"/>
      <c r="G92" s="49"/>
      <c r="H92" s="50">
        <f>SUM(H89:H91)</f>
        <v>57.682543000000003</v>
      </c>
      <c r="I92" s="51"/>
      <c r="J92" s="52"/>
      <c r="K92" s="50">
        <f>SUM(K89:K91)</f>
        <v>68.601605287900696</v>
      </c>
      <c r="L92" s="41">
        <f t="shared" si="14"/>
        <v>10.919062287900694</v>
      </c>
      <c r="M92" s="42">
        <f>IF((H92)=0,"",(L92/H92))</f>
        <v>0.18929578551869139</v>
      </c>
    </row>
    <row r="93" spans="1:15" ht="25.5" x14ac:dyDescent="0.2">
      <c r="A93" s="103" t="str">
        <f t="shared" si="13"/>
        <v>Residential</v>
      </c>
      <c r="D93" s="129" t="s">
        <v>71</v>
      </c>
      <c r="E93" s="25"/>
      <c r="F93" s="36">
        <v>4.7000000000000002E-3</v>
      </c>
      <c r="G93" s="43">
        <f>E66*E68</f>
        <v>786.15</v>
      </c>
      <c r="H93" s="53">
        <f>G93*F93</f>
        <v>3.6949049999999999</v>
      </c>
      <c r="I93" s="201">
        <v>4.7000000000000002E-3</v>
      </c>
      <c r="J93" s="44">
        <f>E66*E69</f>
        <v>781.12500000000011</v>
      </c>
      <c r="K93" s="31">
        <f>J93*I93</f>
        <v>3.6712875000000005</v>
      </c>
      <c r="L93" s="119">
        <f t="shared" si="14"/>
        <v>-2.3617499999999403E-2</v>
      </c>
      <c r="M93" s="120">
        <f>IF(ISERROR(L93/H93), "", L93/H93)</f>
        <v>-6.3919099408508212E-3</v>
      </c>
    </row>
    <row r="94" spans="1:15" ht="25.5" x14ac:dyDescent="0.2">
      <c r="A94" s="103" t="str">
        <f t="shared" si="13"/>
        <v>Residential</v>
      </c>
      <c r="D94" s="129" t="s">
        <v>72</v>
      </c>
      <c r="E94" s="25"/>
      <c r="F94" s="36">
        <v>5.9999999999999995E-4</v>
      </c>
      <c r="G94" s="43">
        <f>E66*E68</f>
        <v>786.15</v>
      </c>
      <c r="H94" s="53">
        <f>G94*F94</f>
        <v>0.47168999999999994</v>
      </c>
      <c r="I94" s="201">
        <v>5.9999999999999995E-4</v>
      </c>
      <c r="J94" s="44">
        <f>E66*E69</f>
        <v>781.12500000000011</v>
      </c>
      <c r="K94" s="31">
        <f>J94*I94</f>
        <v>0.46867500000000001</v>
      </c>
      <c r="L94" s="119">
        <f t="shared" si="14"/>
        <v>-3.0149999999999344E-3</v>
      </c>
      <c r="M94" s="120">
        <f>IF(ISERROR(L94/H94), "", L94/H94)</f>
        <v>-6.3919099408508446E-3</v>
      </c>
    </row>
    <row r="95" spans="1:15" x14ac:dyDescent="0.2">
      <c r="A95" s="103" t="str">
        <f t="shared" si="13"/>
        <v>Residential</v>
      </c>
      <c r="D95" s="25" t="s">
        <v>73</v>
      </c>
      <c r="E95" s="25"/>
      <c r="F95" s="54">
        <v>0.25</v>
      </c>
      <c r="G95" s="115">
        <v>1</v>
      </c>
      <c r="H95" s="130">
        <f>G95*F95</f>
        <v>0.25</v>
      </c>
      <c r="I95" s="45">
        <v>0.25</v>
      </c>
      <c r="J95" s="117">
        <v>1</v>
      </c>
      <c r="K95" s="118">
        <f>J95*I95</f>
        <v>0.25</v>
      </c>
      <c r="L95" s="119">
        <f t="shared" si="14"/>
        <v>0</v>
      </c>
      <c r="M95" s="120">
        <f>IF(ISERROR(L95/H95), "", L95/H95)</f>
        <v>0</v>
      </c>
    </row>
    <row r="96" spans="1:15" ht="26.45" hidden="1" customHeight="1" x14ac:dyDescent="0.2">
      <c r="A96" s="103" t="str">
        <f t="shared" si="13"/>
        <v>Residential</v>
      </c>
      <c r="D96" s="129" t="s">
        <v>74</v>
      </c>
      <c r="E96" s="25"/>
      <c r="F96" s="34"/>
      <c r="G96" s="55"/>
      <c r="H96" s="130"/>
      <c r="I96" s="35"/>
      <c r="J96" s="56"/>
      <c r="K96" s="118"/>
      <c r="L96" s="119"/>
      <c r="M96" s="120"/>
    </row>
    <row r="97" spans="1:13" x14ac:dyDescent="0.2">
      <c r="A97" s="103" t="str">
        <f t="shared" si="1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1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1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9" hidden="1" customHeight="1" thickBot="1" x14ac:dyDescent="0.25">
      <c r="A100" s="103" t="str">
        <f t="shared" si="13"/>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9" hidden="1" customHeight="1" thickBot="1" x14ac:dyDescent="0.25">
      <c r="A101" s="103" t="str">
        <f t="shared" si="1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13"/>
        <v>Residential</v>
      </c>
      <c r="D102" s="58"/>
      <c r="E102" s="59"/>
      <c r="F102" s="60"/>
      <c r="G102" s="61"/>
      <c r="H102" s="62"/>
      <c r="I102" s="60"/>
      <c r="J102" s="63"/>
      <c r="K102" s="62"/>
      <c r="L102" s="64"/>
      <c r="M102" s="65"/>
    </row>
    <row r="103" spans="1:13" x14ac:dyDescent="0.2">
      <c r="A103" s="103" t="str">
        <f t="shared" si="13"/>
        <v>Residential</v>
      </c>
      <c r="B103" s="103" t="s">
        <v>12</v>
      </c>
      <c r="D103" s="135" t="s">
        <v>81</v>
      </c>
      <c r="E103" s="25"/>
      <c r="F103" s="136"/>
      <c r="G103" s="137"/>
      <c r="H103" s="138">
        <f>SUM(H93:H99,H92)</f>
        <v>157.739138</v>
      </c>
      <c r="I103" s="139"/>
      <c r="J103" s="139"/>
      <c r="K103" s="138">
        <f>SUM(K93:K99,K92)</f>
        <v>168.63156778790071</v>
      </c>
      <c r="L103" s="140">
        <f>K103-H103</f>
        <v>10.89242978790071</v>
      </c>
      <c r="M103" s="141">
        <f>IF((H103)=0,"",(L103/H103))</f>
        <v>6.9053438011691878E-2</v>
      </c>
    </row>
    <row r="104" spans="1:13" x14ac:dyDescent="0.2">
      <c r="A104" s="103" t="str">
        <f t="shared" si="13"/>
        <v>Residential</v>
      </c>
      <c r="B104" s="103" t="s">
        <v>12</v>
      </c>
      <c r="D104" s="142" t="s">
        <v>82</v>
      </c>
      <c r="E104" s="25"/>
      <c r="F104" s="136">
        <v>0.13</v>
      </c>
      <c r="G104" s="143"/>
      <c r="H104" s="144">
        <f>H103*F104</f>
        <v>20.50608794</v>
      </c>
      <c r="I104" s="145">
        <v>0.13</v>
      </c>
      <c r="J104" s="115"/>
      <c r="K104" s="144">
        <f>K103*I104</f>
        <v>21.922103812427093</v>
      </c>
      <c r="L104" s="119">
        <f>K104-H104</f>
        <v>1.4160158724270921</v>
      </c>
      <c r="M104" s="146">
        <f>IF((H104)=0,"",(L104/H104))</f>
        <v>6.9053438011691864E-2</v>
      </c>
    </row>
    <row r="105" spans="1:13" ht="15" x14ac:dyDescent="0.25">
      <c r="A105" s="103" t="str">
        <f t="shared" si="13"/>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-37.06869743</v>
      </c>
      <c r="I105" s="148">
        <f>OER</f>
        <v>0.23499999999999999</v>
      </c>
      <c r="J105" s="115"/>
      <c r="K105" s="144">
        <f>IF(OR(ISNUMBER(SEARCH("[DGEN]", E64))=TRUE, ISNUMBER(SEARCH("STREET LIGHT", E64))=TRUE), 0, IF(AND(E66=0, E67=0),0, IF(AND(E67=0, E66*12&gt;250000), 0, IF(AND(E66=0, E67&gt;=50), 0, IF(E66*12&lt;=250000, I105*K103*-1, IF(E67&lt;50, I105*K103*-1, 0))))))</f>
        <v>-39.628418430156664</v>
      </c>
      <c r="L105" s="119">
        <f>K105-H105</f>
        <v>-2.5597210001566637</v>
      </c>
      <c r="M105" s="146"/>
    </row>
    <row r="106" spans="1:13" ht="13.5" thickBot="1" x14ac:dyDescent="0.25">
      <c r="A106" s="103" t="str">
        <f t="shared" si="13"/>
        <v>Residential</v>
      </c>
      <c r="B106" s="103" t="s">
        <v>84</v>
      </c>
      <c r="C106" s="24">
        <f>B16</f>
        <v>1</v>
      </c>
      <c r="D106" s="226" t="s">
        <v>85</v>
      </c>
      <c r="E106" s="226"/>
      <c r="F106" s="77"/>
      <c r="G106" s="78"/>
      <c r="H106" s="79">
        <f>H103+H104+H105</f>
        <v>141.17652851000003</v>
      </c>
      <c r="I106" s="80"/>
      <c r="J106" s="80"/>
      <c r="K106" s="81">
        <f>K103+K104+K105</f>
        <v>150.92525317017112</v>
      </c>
      <c r="L106" s="82">
        <f>K106-H106</f>
        <v>9.7487246601710922</v>
      </c>
      <c r="M106" s="83">
        <f>IF((H106)=0,"",(L106/H106))</f>
        <v>6.9053438011691559E-2</v>
      </c>
    </row>
    <row r="107" spans="1:13" ht="13.5" thickBot="1" x14ac:dyDescent="0.25">
      <c r="A107" s="103" t="str">
        <f t="shared" si="13"/>
        <v>Residential</v>
      </c>
      <c r="B107" s="103" t="s">
        <v>12</v>
      </c>
      <c r="D107" s="58"/>
      <c r="E107" s="59"/>
      <c r="F107" s="60"/>
      <c r="G107" s="61"/>
      <c r="H107" s="62"/>
      <c r="I107" s="60"/>
      <c r="J107" s="63"/>
      <c r="K107" s="62"/>
      <c r="L107" s="64"/>
      <c r="M107" s="65"/>
    </row>
    <row r="108" spans="1:13" hidden="1" x14ac:dyDescent="0.2">
      <c r="A108" s="103" t="str">
        <f t="shared" si="13"/>
        <v>Residential</v>
      </c>
      <c r="B108" s="103" t="s">
        <v>78</v>
      </c>
      <c r="D108" s="135" t="s">
        <v>86</v>
      </c>
      <c r="E108" s="25"/>
      <c r="F108" s="136"/>
      <c r="G108" s="137"/>
      <c r="H108" s="138">
        <f>SUM(H100,H93:H96,H92)</f>
        <v>179.84913800000001</v>
      </c>
      <c r="I108" s="139"/>
      <c r="J108" s="139"/>
      <c r="K108" s="138">
        <f>SUM(K100,K93:K96,K92)</f>
        <v>190.74156778790069</v>
      </c>
      <c r="L108" s="140">
        <f>K108-H108</f>
        <v>10.892429787900682</v>
      </c>
      <c r="M108" s="141">
        <f>IF((H108)=0,"",(L108/H108))</f>
        <v>6.0564259073072016E-2</v>
      </c>
    </row>
    <row r="109" spans="1:13" hidden="1" x14ac:dyDescent="0.2">
      <c r="A109" s="103" t="str">
        <f t="shared" si="13"/>
        <v>Residential</v>
      </c>
      <c r="B109" s="103" t="s">
        <v>78</v>
      </c>
      <c r="D109" s="142" t="s">
        <v>82</v>
      </c>
      <c r="E109" s="25"/>
      <c r="F109" s="136">
        <v>0.13</v>
      </c>
      <c r="G109" s="137"/>
      <c r="H109" s="144">
        <f>H108*F109</f>
        <v>23.380387940000002</v>
      </c>
      <c r="I109" s="136">
        <v>0.13</v>
      </c>
      <c r="J109" s="145"/>
      <c r="K109" s="144">
        <f>K108*I109</f>
        <v>24.796403812427091</v>
      </c>
      <c r="L109" s="119">
        <f>K109-H109</f>
        <v>1.4160158724270886</v>
      </c>
      <c r="M109" s="146">
        <f>IF((H109)=0,"",(L109/H109))</f>
        <v>6.0564259073072016E-2</v>
      </c>
    </row>
    <row r="110" spans="1:13" ht="15" hidden="1" x14ac:dyDescent="0.25">
      <c r="A110" s="103" t="str">
        <f t="shared" si="13"/>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-42.26454743</v>
      </c>
      <c r="I110" s="148">
        <f>OER</f>
        <v>0.23499999999999999</v>
      </c>
      <c r="J110" s="145"/>
      <c r="K110" s="144">
        <f>IF(OR(ISNUMBER(SEARCH("[DGEN]", E64))=TRUE, ISNUMBER(SEARCH("STREET LIGHT", E64))=TRUE), 0, IF(AND(E66=0, E67=0),0, IF(AND(E67=0, E66*12&gt;250000), 0, IF(AND(E66=0, E67&gt;=50), 0, IF(E66*12&lt;=250000, I110*K108*-1, IF(E67&lt;50, I110*K108*-1, 0))))))</f>
        <v>-44.824268430156657</v>
      </c>
      <c r="L110" s="119"/>
      <c r="M110" s="146"/>
    </row>
    <row r="111" spans="1:13" hidden="1" x14ac:dyDescent="0.2">
      <c r="A111" s="103" t="str">
        <f t="shared" si="13"/>
        <v>Residential</v>
      </c>
      <c r="B111" s="103" t="s">
        <v>87</v>
      </c>
      <c r="D111" s="234" t="s">
        <v>86</v>
      </c>
      <c r="E111" s="234"/>
      <c r="F111" s="149"/>
      <c r="G111" s="143"/>
      <c r="H111" s="138">
        <f>SUM(H108,H109)</f>
        <v>203.22952594</v>
      </c>
      <c r="I111" s="150"/>
      <c r="J111" s="150"/>
      <c r="K111" s="138">
        <f>SUM(K108,K109)</f>
        <v>215.53797160032778</v>
      </c>
      <c r="L111" s="140">
        <f>K111-H111</f>
        <v>12.308445660327777</v>
      </c>
      <c r="M111" s="141">
        <f>IF((H111)=0,"",(L111/H111))</f>
        <v>6.0564259073072051E-2</v>
      </c>
    </row>
    <row r="112" spans="1:13" ht="13.5" hidden="1" thickBot="1" x14ac:dyDescent="0.25">
      <c r="A112" s="103" t="str">
        <f t="shared" si="13"/>
        <v>Residential</v>
      </c>
      <c r="B112" s="103" t="s">
        <v>78</v>
      </c>
      <c r="D112" s="131"/>
      <c r="E112" s="132"/>
      <c r="F112" s="151"/>
      <c r="G112" s="152"/>
      <c r="H112" s="153"/>
      <c r="I112" s="151"/>
      <c r="J112" s="133"/>
      <c r="K112" s="153"/>
      <c r="L112" s="154"/>
      <c r="M112" s="134"/>
    </row>
    <row r="113" spans="1:14" hidden="1" x14ac:dyDescent="0.2">
      <c r="A113" s="103" t="str">
        <f t="shared" si="13"/>
        <v>Residential</v>
      </c>
      <c r="B113" s="103" t="s">
        <v>17</v>
      </c>
      <c r="D113" s="135" t="s">
        <v>88</v>
      </c>
      <c r="E113" s="25"/>
      <c r="F113" s="136"/>
      <c r="G113" s="137"/>
      <c r="H113" s="138">
        <f>SUM(H101,H93:H96,H92)</f>
        <v>146.90913800000001</v>
      </c>
      <c r="I113" s="139"/>
      <c r="J113" s="139"/>
      <c r="K113" s="138">
        <f>SUM(K101,K93:K96,K92)</f>
        <v>157.80156778790069</v>
      </c>
      <c r="L113" s="140">
        <f>K113-H113</f>
        <v>10.892429787900682</v>
      </c>
      <c r="M113" s="141">
        <f>IF((H113)=0,"",(L113/H113))</f>
        <v>7.414399087891102E-2</v>
      </c>
    </row>
    <row r="114" spans="1:14" hidden="1" x14ac:dyDescent="0.2">
      <c r="A114" s="103" t="str">
        <f t="shared" si="13"/>
        <v>Residential</v>
      </c>
      <c r="B114" s="103" t="s">
        <v>17</v>
      </c>
      <c r="D114" s="142" t="s">
        <v>82</v>
      </c>
      <c r="E114" s="25"/>
      <c r="F114" s="136">
        <v>0.13</v>
      </c>
      <c r="G114" s="137"/>
      <c r="H114" s="144">
        <f>H113*F114</f>
        <v>19.098187940000003</v>
      </c>
      <c r="I114" s="136">
        <v>0.13</v>
      </c>
      <c r="J114" s="145"/>
      <c r="K114" s="144">
        <f>K113*I114</f>
        <v>20.514203812427091</v>
      </c>
      <c r="L114" s="119">
        <f>K114-H114</f>
        <v>1.4160158724270886</v>
      </c>
      <c r="M114" s="146">
        <f>IF((H114)=0,"",(L114/H114))</f>
        <v>7.414399087891102E-2</v>
      </c>
    </row>
    <row r="115" spans="1:14" ht="15" hidden="1" x14ac:dyDescent="0.25">
      <c r="A115" s="103" t="str">
        <f t="shared" si="13"/>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-34.523647430000004</v>
      </c>
      <c r="I115" s="148">
        <f>OER</f>
        <v>0.23499999999999999</v>
      </c>
      <c r="J115" s="145"/>
      <c r="K115" s="144">
        <f>IF(OR(ISNUMBER(SEARCH("[DGEN]", E64))=TRUE, ISNUMBER(SEARCH("STREET LIGHT", E64))=TRUE), 0, IF(AND(E66=0, E67=0),0, IF(AND(E67=0, E66*12&gt;250000), 0, IF(AND(E66=0, E67&gt;=50), 0, IF(E66*12&lt;=250000, I115*K113*-1, IF(E67&lt;50, I115*K113*-1, 0))))))</f>
        <v>-37.083368430156661</v>
      </c>
      <c r="L115" s="119"/>
      <c r="M115" s="146"/>
    </row>
    <row r="116" spans="1:14" hidden="1" x14ac:dyDescent="0.2">
      <c r="A116" s="103" t="str">
        <f t="shared" si="13"/>
        <v>Residential</v>
      </c>
      <c r="B116" s="103" t="s">
        <v>89</v>
      </c>
      <c r="D116" s="234" t="s">
        <v>88</v>
      </c>
      <c r="E116" s="234"/>
      <c r="F116" s="149"/>
      <c r="G116" s="143"/>
      <c r="H116" s="138">
        <f>SUM(H113,H114)</f>
        <v>166.00732594000002</v>
      </c>
      <c r="I116" s="150"/>
      <c r="J116" s="150"/>
      <c r="K116" s="138">
        <f>SUM(K113,K114)</f>
        <v>178.31577160032779</v>
      </c>
      <c r="L116" s="140">
        <f>K116-H116</f>
        <v>12.308445660327777</v>
      </c>
      <c r="M116" s="141">
        <f>IF((H116)=0,"",(L116/H116))</f>
        <v>7.4143990878911062E-2</v>
      </c>
    </row>
    <row r="117" spans="1:14" ht="13.5" hidden="1" thickBot="1" x14ac:dyDescent="0.25">
      <c r="A117" s="103" t="str">
        <f t="shared" si="13"/>
        <v>Residential</v>
      </c>
      <c r="B117" s="103" t="s">
        <v>17</v>
      </c>
      <c r="D117" s="131"/>
      <c r="E117" s="132"/>
      <c r="F117" s="155"/>
      <c r="G117" s="152"/>
      <c r="H117" s="156"/>
      <c r="I117" s="155"/>
      <c r="J117" s="133"/>
      <c r="K117" s="156"/>
      <c r="L117" s="154"/>
      <c r="M117" s="157"/>
    </row>
    <row r="120" spans="1:14" x14ac:dyDescent="0.2">
      <c r="C120" s="103"/>
      <c r="D120" s="104" t="s">
        <v>34</v>
      </c>
      <c r="E120" s="229" t="str">
        <f>D17</f>
        <v>Seasonal Residential</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680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1.0482</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5" x14ac:dyDescent="0.2">
      <c r="C129" s="103"/>
      <c r="E129" s="221"/>
      <c r="F129" s="112" t="s">
        <v>48</v>
      </c>
      <c r="G129" s="112"/>
      <c r="H129" s="113" t="s">
        <v>48</v>
      </c>
      <c r="I129" s="112" t="s">
        <v>48</v>
      </c>
      <c r="J129" s="113"/>
      <c r="K129" s="113" t="s">
        <v>48</v>
      </c>
      <c r="L129" s="223"/>
      <c r="M129" s="225"/>
    </row>
    <row r="130" spans="1:15" x14ac:dyDescent="0.2">
      <c r="A130" s="103" t="str">
        <f>$E120</f>
        <v>Seasonal Residential</v>
      </c>
      <c r="D130" s="114" t="s">
        <v>49</v>
      </c>
      <c r="E130" s="25"/>
      <c r="F130" s="26">
        <v>59.89</v>
      </c>
      <c r="G130" s="115">
        <v>1</v>
      </c>
      <c r="H130" s="116">
        <f>G130*F130</f>
        <v>59.89</v>
      </c>
      <c r="I130" s="29">
        <v>84.27</v>
      </c>
      <c r="J130" s="117">
        <f>G130</f>
        <v>1</v>
      </c>
      <c r="K130" s="118">
        <f>J130*I130</f>
        <v>84.27</v>
      </c>
      <c r="L130" s="119">
        <f>K130-H130</f>
        <v>24.379999999999995</v>
      </c>
      <c r="M130" s="120">
        <f>IF(ISERROR(L130/H130), "", L130/H130)</f>
        <v>0.40707964601769903</v>
      </c>
    </row>
    <row r="131" spans="1:15" x14ac:dyDescent="0.2">
      <c r="A131" s="103" t="str">
        <f t="shared" ref="A131:A173" si="18">A130</f>
        <v>Seasonal Residential</v>
      </c>
      <c r="D131" s="114" t="s">
        <v>50</v>
      </c>
      <c r="E131" s="25"/>
      <c r="F131" s="26">
        <v>0</v>
      </c>
      <c r="G131" s="115">
        <f>IF($E123&gt;0, $E123, $E122)</f>
        <v>680</v>
      </c>
      <c r="H131" s="116">
        <f>G131*F131</f>
        <v>0</v>
      </c>
      <c r="I131" s="201">
        <v>0</v>
      </c>
      <c r="J131" s="117">
        <f>IF($E123&gt;0, $E123, $E122)</f>
        <v>680</v>
      </c>
      <c r="K131" s="118">
        <f>J131*I131</f>
        <v>0</v>
      </c>
      <c r="L131" s="119">
        <f>K131-H131</f>
        <v>0</v>
      </c>
      <c r="M131" s="120" t="str">
        <f>IF(ISERROR(L131/H131), "", L131/H131)</f>
        <v/>
      </c>
    </row>
    <row r="132" spans="1:15" ht="13.15" hidden="1" customHeight="1" x14ac:dyDescent="0.2">
      <c r="A132" s="103" t="str">
        <f t="shared" si="18"/>
        <v>Seasonal Residential</v>
      </c>
      <c r="D132" s="114" t="s">
        <v>51</v>
      </c>
      <c r="E132" s="25"/>
      <c r="F132" s="26">
        <v>0</v>
      </c>
      <c r="G132" s="115">
        <f>IF($E123&gt;0, $E123, $E122)</f>
        <v>680</v>
      </c>
      <c r="H132" s="116">
        <v>0</v>
      </c>
      <c r="I132" s="29">
        <v>0</v>
      </c>
      <c r="J132" s="117">
        <f>IF($E123&gt;0, $E123, $E122)</f>
        <v>680</v>
      </c>
      <c r="K132" s="118">
        <v>0</v>
      </c>
      <c r="L132" s="119"/>
      <c r="M132" s="120"/>
    </row>
    <row r="133" spans="1:15" ht="13.15" hidden="1" customHeight="1" x14ac:dyDescent="0.2">
      <c r="A133" s="103" t="str">
        <f t="shared" si="18"/>
        <v>Seasonal Residential</v>
      </c>
      <c r="D133" s="114" t="s">
        <v>52</v>
      </c>
      <c r="E133" s="25"/>
      <c r="F133" s="26">
        <v>0</v>
      </c>
      <c r="G133" s="115">
        <f>IF($E123&gt;0, $E123, $E122)</f>
        <v>680</v>
      </c>
      <c r="H133" s="116">
        <v>0</v>
      </c>
      <c r="I133" s="29">
        <v>0</v>
      </c>
      <c r="J133" s="121">
        <f>IF($E123&gt;0, $E123, $E122)</f>
        <v>680</v>
      </c>
      <c r="K133" s="118">
        <v>0</v>
      </c>
      <c r="L133" s="119">
        <f t="shared" ref="L133:L151" si="19">K133-H133</f>
        <v>0</v>
      </c>
      <c r="M133" s="120" t="str">
        <f>IF(ISERROR(L133/H133), "", L133/H133)</f>
        <v/>
      </c>
    </row>
    <row r="134" spans="1:15" x14ac:dyDescent="0.2">
      <c r="A134" s="103" t="str">
        <f t="shared" si="18"/>
        <v>Seasonal Residential</v>
      </c>
      <c r="D134" s="114" t="s">
        <v>53</v>
      </c>
      <c r="E134" s="25"/>
      <c r="F134" s="26">
        <v>5.24</v>
      </c>
      <c r="G134" s="115">
        <v>1</v>
      </c>
      <c r="H134" s="116">
        <f>G134*F134</f>
        <v>5.24</v>
      </c>
      <c r="I134" s="29">
        <v>-2.9542415295111777</v>
      </c>
      <c r="J134" s="117">
        <f>G134</f>
        <v>1</v>
      </c>
      <c r="K134" s="118">
        <f>J134*I134</f>
        <v>-2.9542415295111777</v>
      </c>
      <c r="L134" s="119">
        <f t="shared" si="19"/>
        <v>-8.1942415295111779</v>
      </c>
      <c r="M134" s="120">
        <f>IF(ISERROR(L134/H134), "", L134/H134)</f>
        <v>-1.5637865514334308</v>
      </c>
    </row>
    <row r="135" spans="1:15" x14ac:dyDescent="0.2">
      <c r="A135" s="103" t="str">
        <f t="shared" si="18"/>
        <v>Seasonal Residential</v>
      </c>
      <c r="D135" s="114" t="s">
        <v>54</v>
      </c>
      <c r="E135" s="25"/>
      <c r="F135" s="26">
        <v>0</v>
      </c>
      <c r="G135" s="115">
        <f>IF($E123&gt;0, $E123, $E122)</f>
        <v>680</v>
      </c>
      <c r="H135" s="116">
        <f>G135*F135</f>
        <v>0</v>
      </c>
      <c r="I135" s="201">
        <v>0</v>
      </c>
      <c r="J135" s="117">
        <f>IF($E123&gt;0, $E123, $E122)</f>
        <v>680</v>
      </c>
      <c r="K135" s="118">
        <f>J135*I135</f>
        <v>0</v>
      </c>
      <c r="L135" s="119">
        <f t="shared" si="19"/>
        <v>0</v>
      </c>
      <c r="M135" s="120" t="str">
        <f>IF(ISERROR(L135/H135), "", L135/H135)</f>
        <v/>
      </c>
    </row>
    <row r="136" spans="1:15" ht="25.5" x14ac:dyDescent="0.2">
      <c r="A136" s="103" t="str">
        <f t="shared" si="18"/>
        <v>Seasonal Residential</v>
      </c>
      <c r="B136" s="103" t="s">
        <v>55</v>
      </c>
      <c r="C136" s="24">
        <f>B17</f>
        <v>2</v>
      </c>
      <c r="D136" s="46" t="s">
        <v>56</v>
      </c>
      <c r="E136" s="47"/>
      <c r="F136" s="48"/>
      <c r="G136" s="49"/>
      <c r="H136" s="50">
        <f>SUM(H130:H135)</f>
        <v>65.13</v>
      </c>
      <c r="I136" s="51"/>
      <c r="J136" s="52"/>
      <c r="K136" s="50">
        <f>SUM(K130:K135)</f>
        <v>81.315758470488817</v>
      </c>
      <c r="L136" s="41">
        <f t="shared" si="19"/>
        <v>16.185758470488821</v>
      </c>
      <c r="M136" s="42">
        <f>IF((H136)=0,"",(L136/H136))</f>
        <v>0.2485146394977556</v>
      </c>
    </row>
    <row r="137" spans="1:15" x14ac:dyDescent="0.2">
      <c r="A137" s="103" t="str">
        <f t="shared" si="18"/>
        <v>Seasonal Residential</v>
      </c>
      <c r="D137" s="123" t="s">
        <v>57</v>
      </c>
      <c r="E137" s="25"/>
      <c r="F137" s="34">
        <f>IF((E122*12&gt;=150000), 0, IF(E121="RPP",(F153*OffPeakPer+F154*MidPeakPer+F155*OnPeakPer),IF(E121="Non-RPP (Retailer)",F156,F157)))</f>
        <v>0.12752000000000002</v>
      </c>
      <c r="G137" s="43">
        <f>IF(F137=0, 0, $E122*E124-E122)</f>
        <v>32.776000000000067</v>
      </c>
      <c r="H137" s="28">
        <f t="shared" ref="H137:H144" si="20">G137*F137</f>
        <v>4.1795955200000092</v>
      </c>
      <c r="I137" s="35">
        <f>IF((E122*12&gt;=150000), 0, IF(E121="RPP",(I153*OffPeakPer+I154*MidPeakPer+I155*OnPeakPer),IF(E121="Non-RPP (Retailer)",I156,I157)))</f>
        <v>0.12752000000000002</v>
      </c>
      <c r="J137" s="44">
        <f>IF(I137=0, 0, E122*E125-E122)</f>
        <v>28.220000000000027</v>
      </c>
      <c r="K137" s="31">
        <f t="shared" ref="K137:K144" si="21">J137*I137</f>
        <v>3.5986144000000042</v>
      </c>
      <c r="L137" s="119">
        <f t="shared" si="19"/>
        <v>-0.58098112000000501</v>
      </c>
      <c r="M137" s="120">
        <f t="shared" ref="M137:M144" si="22">IF(ISERROR(L137/H137), "", L137/H137)</f>
        <v>-0.13900414937759425</v>
      </c>
    </row>
    <row r="138" spans="1:15" ht="25.5" x14ac:dyDescent="0.2">
      <c r="A138" s="103" t="str">
        <f t="shared" si="18"/>
        <v>Seasonal Residential</v>
      </c>
      <c r="D138" s="123" t="s">
        <v>58</v>
      </c>
      <c r="E138" s="25"/>
      <c r="F138" s="36">
        <v>-1.6000000000000001E-3</v>
      </c>
      <c r="G138" s="55">
        <f>IF($E123&gt;0, $E123, $E122)</f>
        <v>680</v>
      </c>
      <c r="H138" s="116">
        <f t="shared" si="20"/>
        <v>-1.0880000000000001</v>
      </c>
      <c r="I138" s="201">
        <v>-2.0999999999999999E-3</v>
      </c>
      <c r="J138" s="56">
        <f>IF($E123&gt;0, $E123, $E122)</f>
        <v>680</v>
      </c>
      <c r="K138" s="118">
        <f t="shared" si="21"/>
        <v>-1.4279999999999999</v>
      </c>
      <c r="L138" s="119">
        <f t="shared" si="19"/>
        <v>-0.33999999999999986</v>
      </c>
      <c r="M138" s="120">
        <f t="shared" si="22"/>
        <v>0.31249999999999983</v>
      </c>
    </row>
    <row r="139" spans="1:15" x14ac:dyDescent="0.2">
      <c r="A139" s="103" t="str">
        <f t="shared" si="18"/>
        <v>Seasonal Residential</v>
      </c>
      <c r="D139" s="123" t="s">
        <v>59</v>
      </c>
      <c r="E139" s="25"/>
      <c r="F139" s="36">
        <v>5.9999999999999995E-4</v>
      </c>
      <c r="G139" s="55">
        <f>IF($E123&gt;0, $E123, $E122)</f>
        <v>680</v>
      </c>
      <c r="H139" s="116">
        <f t="shared" si="20"/>
        <v>0.40799999999999997</v>
      </c>
      <c r="I139" s="201">
        <v>5.0000000000000001E-4</v>
      </c>
      <c r="J139" s="56">
        <f>IF($E123&gt;0, $E123, $E122)</f>
        <v>680</v>
      </c>
      <c r="K139" s="118">
        <f t="shared" si="21"/>
        <v>0.34</v>
      </c>
      <c r="L139" s="119">
        <f t="shared" si="19"/>
        <v>-6.7999999999999949E-2</v>
      </c>
      <c r="M139" s="120">
        <f t="shared" si="22"/>
        <v>-0.16666666666666655</v>
      </c>
    </row>
    <row r="140" spans="1:15" x14ac:dyDescent="0.2">
      <c r="A140" s="103" t="str">
        <f t="shared" si="18"/>
        <v>Seasonal Residential</v>
      </c>
      <c r="D140" s="123" t="s">
        <v>60</v>
      </c>
      <c r="E140" s="25"/>
      <c r="F140" s="36">
        <v>0</v>
      </c>
      <c r="G140" s="55">
        <f>E122</f>
        <v>680</v>
      </c>
      <c r="H140" s="116">
        <f t="shared" si="20"/>
        <v>0</v>
      </c>
      <c r="I140" s="201">
        <v>0</v>
      </c>
      <c r="J140" s="56">
        <f>E122</f>
        <v>680</v>
      </c>
      <c r="K140" s="118">
        <f t="shared" si="21"/>
        <v>0</v>
      </c>
      <c r="L140" s="119">
        <f t="shared" si="19"/>
        <v>0</v>
      </c>
      <c r="M140" s="120" t="str">
        <f t="shared" si="22"/>
        <v/>
      </c>
    </row>
    <row r="141" spans="1:15" x14ac:dyDescent="0.2">
      <c r="A141" s="103" t="str">
        <f t="shared" si="18"/>
        <v>Seasonal Residential</v>
      </c>
      <c r="D141" s="114" t="s">
        <v>61</v>
      </c>
      <c r="E141" s="25"/>
      <c r="F141" s="36">
        <v>1.9E-3</v>
      </c>
      <c r="G141" s="55">
        <f>IF($E123&gt;0, $E123, $E122)</f>
        <v>680</v>
      </c>
      <c r="H141" s="116">
        <f t="shared" si="20"/>
        <v>1.292</v>
      </c>
      <c r="I141" s="201">
        <v>1.7666813171927334E-3</v>
      </c>
      <c r="J141" s="56">
        <f>IF($E123&gt;0, $E123, $E122)</f>
        <v>680</v>
      </c>
      <c r="K141" s="118">
        <f t="shared" si="21"/>
        <v>1.2013432956910588</v>
      </c>
      <c r="L141" s="119">
        <f t="shared" si="19"/>
        <v>-9.0656704308941238E-2</v>
      </c>
      <c r="M141" s="120">
        <f t="shared" si="22"/>
        <v>-7.0167727793298176E-2</v>
      </c>
      <c r="O141" s="160"/>
    </row>
    <row r="142" spans="1:15" ht="25.5" x14ac:dyDescent="0.2">
      <c r="A142" s="103" t="str">
        <f t="shared" si="18"/>
        <v>Seasonal Residential</v>
      </c>
      <c r="D142" s="123" t="s">
        <v>62</v>
      </c>
      <c r="E142" s="25"/>
      <c r="F142" s="36">
        <v>0.42</v>
      </c>
      <c r="G142" s="115">
        <v>1</v>
      </c>
      <c r="H142" s="116">
        <f t="shared" si="20"/>
        <v>0.42</v>
      </c>
      <c r="I142" s="201">
        <v>0.42</v>
      </c>
      <c r="J142" s="121">
        <v>1</v>
      </c>
      <c r="K142" s="118">
        <f t="shared" si="21"/>
        <v>0.42</v>
      </c>
      <c r="L142" s="119">
        <f t="shared" si="19"/>
        <v>0</v>
      </c>
      <c r="M142" s="120">
        <f t="shared" si="22"/>
        <v>0</v>
      </c>
    </row>
    <row r="143" spans="1:15" x14ac:dyDescent="0.2">
      <c r="A143" s="103" t="str">
        <f t="shared" si="18"/>
        <v>Seasonal Residential</v>
      </c>
      <c r="D143" s="114" t="s">
        <v>63</v>
      </c>
      <c r="E143" s="25"/>
      <c r="F143" s="36">
        <v>2.27</v>
      </c>
      <c r="G143" s="115">
        <v>1</v>
      </c>
      <c r="H143" s="116">
        <f t="shared" si="20"/>
        <v>2.27</v>
      </c>
      <c r="I143" s="201">
        <v>2.5050939601700075</v>
      </c>
      <c r="J143" s="121">
        <v>1</v>
      </c>
      <c r="K143" s="118">
        <f t="shared" si="21"/>
        <v>2.5050939601700075</v>
      </c>
      <c r="L143" s="119">
        <f t="shared" si="19"/>
        <v>0.2350939601700075</v>
      </c>
      <c r="M143" s="120">
        <f t="shared" si="22"/>
        <v>0.10356562122026762</v>
      </c>
    </row>
    <row r="144" spans="1:15" x14ac:dyDescent="0.2">
      <c r="A144" s="103" t="str">
        <f t="shared" si="18"/>
        <v>Seasonal Residential</v>
      </c>
      <c r="D144" s="114" t="s">
        <v>64</v>
      </c>
      <c r="E144" s="25"/>
      <c r="F144" s="36">
        <v>0</v>
      </c>
      <c r="G144" s="55">
        <f>IF($E123&gt;0, $E123, $E122)</f>
        <v>680</v>
      </c>
      <c r="H144" s="116">
        <f t="shared" si="20"/>
        <v>0</v>
      </c>
      <c r="I144" s="201">
        <v>0</v>
      </c>
      <c r="J144" s="56">
        <f>IF($E123&gt;0, $E123, $E122)</f>
        <v>680</v>
      </c>
      <c r="K144" s="118">
        <f t="shared" si="21"/>
        <v>0</v>
      </c>
      <c r="L144" s="119">
        <f t="shared" si="19"/>
        <v>0</v>
      </c>
      <c r="M144" s="120" t="str">
        <f t="shared" si="22"/>
        <v/>
      </c>
    </row>
    <row r="145" spans="1:15" ht="25.5" x14ac:dyDescent="0.2">
      <c r="A145" s="103" t="str">
        <f t="shared" si="18"/>
        <v>Seasonal Residential</v>
      </c>
      <c r="B145" s="103" t="s">
        <v>65</v>
      </c>
      <c r="C145" s="24">
        <f>B17</f>
        <v>2</v>
      </c>
      <c r="D145" s="46" t="s">
        <v>66</v>
      </c>
      <c r="E145" s="47"/>
      <c r="F145" s="48"/>
      <c r="G145" s="49"/>
      <c r="H145" s="50">
        <f>SUM(H136:H144)</f>
        <v>72.611595520000009</v>
      </c>
      <c r="I145" s="51"/>
      <c r="J145" s="52"/>
      <c r="K145" s="50">
        <f>SUM(K136:K144)</f>
        <v>87.952810126349888</v>
      </c>
      <c r="L145" s="41">
        <f t="shared" si="19"/>
        <v>15.34121460634988</v>
      </c>
      <c r="M145" s="42">
        <f>IF((H145)=0,"",(L145/H145))</f>
        <v>0.21127775111516897</v>
      </c>
    </row>
    <row r="146" spans="1:15" x14ac:dyDescent="0.2">
      <c r="A146" s="103" t="str">
        <f t="shared" si="18"/>
        <v>Seasonal Residential</v>
      </c>
      <c r="D146" s="126" t="s">
        <v>67</v>
      </c>
      <c r="E146" s="25"/>
      <c r="F146" s="36">
        <v>1.2E-2</v>
      </c>
      <c r="G146" s="43">
        <f>IF($E123&gt;0, $E123, $E122*$E124)</f>
        <v>712.77600000000007</v>
      </c>
      <c r="H146" s="116">
        <f>G146*F146</f>
        <v>8.5533120000000018</v>
      </c>
      <c r="I146" s="201">
        <v>1.2500000000000001E-2</v>
      </c>
      <c r="J146" s="44">
        <f>IF($E123&gt;0, $E123, $E122*$E125)</f>
        <v>708.22</v>
      </c>
      <c r="K146" s="118">
        <f>J146*I146</f>
        <v>8.8527500000000003</v>
      </c>
      <c r="L146" s="119">
        <f t="shared" si="19"/>
        <v>0.29943799999999854</v>
      </c>
      <c r="M146" s="120">
        <f>IF(ISERROR(L146/H146), "", L146/H146)</f>
        <v>3.5008427144946716E-2</v>
      </c>
      <c r="N146" s="127" t="str">
        <f>IF(ISERROR(ABS(M146)), "", IF(ABS(M146)&gt;=4%, "In the manager's summary, discuss the reasoning for the change in RTSR rates", ""))</f>
        <v/>
      </c>
      <c r="O146" s="160"/>
    </row>
    <row r="147" spans="1:15" ht="25.5" x14ac:dyDescent="0.2">
      <c r="A147" s="103" t="str">
        <f t="shared" si="18"/>
        <v>Seasonal Residential</v>
      </c>
      <c r="D147" s="128" t="s">
        <v>68</v>
      </c>
      <c r="E147" s="25"/>
      <c r="F147" s="36">
        <v>1.01E-2</v>
      </c>
      <c r="G147" s="43">
        <f>IF($E123&gt;0, $E123, $E122*$E124)</f>
        <v>712.77600000000007</v>
      </c>
      <c r="H147" s="116">
        <f>G147*F147</f>
        <v>7.1990376000000005</v>
      </c>
      <c r="I147" s="201">
        <v>1.0800000000000001E-2</v>
      </c>
      <c r="J147" s="44">
        <f>IF($E123&gt;0, $E123, $E122*$E125)</f>
        <v>708.22</v>
      </c>
      <c r="K147" s="118">
        <f>J147*I147</f>
        <v>7.6487760000000007</v>
      </c>
      <c r="L147" s="119">
        <f t="shared" si="19"/>
        <v>0.4497384000000002</v>
      </c>
      <c r="M147" s="120">
        <f>IF(ISERROR(L147/H147), "", L147/H147)</f>
        <v>6.247201709295145E-2</v>
      </c>
      <c r="N147" s="127" t="str">
        <f>IF(ISERROR(ABS(M147)), "", IF(ABS(M147)&gt;=4%, "In the manager's summary, discuss the reasoning for the change in RTSR rates", ""))</f>
        <v>In the manager's summary, discuss the reasoning for the change in RTSR rates</v>
      </c>
      <c r="O147" s="160"/>
    </row>
    <row r="148" spans="1:15" ht="25.5" x14ac:dyDescent="0.2">
      <c r="A148" s="103" t="str">
        <f t="shared" si="18"/>
        <v>Seasonal Residential</v>
      </c>
      <c r="B148" s="103" t="s">
        <v>69</v>
      </c>
      <c r="C148" s="24">
        <f>B17</f>
        <v>2</v>
      </c>
      <c r="D148" s="46" t="s">
        <v>70</v>
      </c>
      <c r="E148" s="47"/>
      <c r="F148" s="48"/>
      <c r="G148" s="49"/>
      <c r="H148" s="50">
        <f>SUM(H145:H147)</f>
        <v>88.363945120000011</v>
      </c>
      <c r="I148" s="51"/>
      <c r="J148" s="52"/>
      <c r="K148" s="50">
        <f>SUM(K145:K147)</f>
        <v>104.45433612634989</v>
      </c>
      <c r="L148" s="41">
        <f t="shared" si="19"/>
        <v>16.090391006349876</v>
      </c>
      <c r="M148" s="42">
        <f>IF((H148)=0,"",(L148/H148))</f>
        <v>0.18209226607638218</v>
      </c>
    </row>
    <row r="149" spans="1:15" ht="25.5" x14ac:dyDescent="0.2">
      <c r="A149" s="103" t="str">
        <f t="shared" si="18"/>
        <v>Seasonal Residential</v>
      </c>
      <c r="D149" s="129" t="s">
        <v>71</v>
      </c>
      <c r="E149" s="25"/>
      <c r="F149" s="36">
        <v>4.7000000000000002E-3</v>
      </c>
      <c r="G149" s="43">
        <f>E122*E124</f>
        <v>712.77600000000007</v>
      </c>
      <c r="H149" s="53">
        <f>G149*F149</f>
        <v>3.3500472000000006</v>
      </c>
      <c r="I149" s="201">
        <v>4.7000000000000002E-3</v>
      </c>
      <c r="J149" s="44">
        <f>E122*E125</f>
        <v>708.22</v>
      </c>
      <c r="K149" s="31">
        <f>J149*I149</f>
        <v>3.3286340000000001</v>
      </c>
      <c r="L149" s="119">
        <f>K149-H149</f>
        <v>-2.1413200000000465E-2</v>
      </c>
      <c r="M149" s="120">
        <f>IF(ISERROR(L149/H149), "", L149/H149)</f>
        <v>-6.3919099408511204E-3</v>
      </c>
    </row>
    <row r="150" spans="1:15" ht="25.5" x14ac:dyDescent="0.2">
      <c r="A150" s="103" t="str">
        <f t="shared" si="18"/>
        <v>Seasonal Residential</v>
      </c>
      <c r="D150" s="129" t="s">
        <v>72</v>
      </c>
      <c r="E150" s="25"/>
      <c r="F150" s="36">
        <v>5.9999999999999995E-4</v>
      </c>
      <c r="G150" s="43">
        <f>E122*E124</f>
        <v>712.77600000000007</v>
      </c>
      <c r="H150" s="53">
        <f>G150*F150</f>
        <v>0.42766559999999998</v>
      </c>
      <c r="I150" s="201">
        <v>5.9999999999999995E-4</v>
      </c>
      <c r="J150" s="44">
        <f>E122*E125</f>
        <v>708.22</v>
      </c>
      <c r="K150" s="31">
        <f>J150*I150</f>
        <v>0.42493199999999998</v>
      </c>
      <c r="L150" s="119">
        <f t="shared" si="19"/>
        <v>-2.7336000000000027E-3</v>
      </c>
      <c r="M150" s="120">
        <f>IF(ISERROR(L150/H150), "", L150/H150)</f>
        <v>-6.3919099408509894E-3</v>
      </c>
    </row>
    <row r="151" spans="1:15" x14ac:dyDescent="0.2">
      <c r="A151" s="103" t="str">
        <f t="shared" si="18"/>
        <v>Seasonal Residential</v>
      </c>
      <c r="D151" s="25" t="s">
        <v>73</v>
      </c>
      <c r="E151" s="25"/>
      <c r="F151" s="54">
        <v>0.25</v>
      </c>
      <c r="G151" s="115">
        <v>1</v>
      </c>
      <c r="H151" s="130">
        <f>G151*F151</f>
        <v>0.25</v>
      </c>
      <c r="I151" s="45">
        <v>0.25</v>
      </c>
      <c r="J151" s="117">
        <v>1</v>
      </c>
      <c r="K151" s="118">
        <f>J151*I151</f>
        <v>0.25</v>
      </c>
      <c r="L151" s="119">
        <f t="shared" si="19"/>
        <v>0</v>
      </c>
      <c r="M151" s="120">
        <f>IF(ISERROR(L151/H151), "", L151/H151)</f>
        <v>0</v>
      </c>
    </row>
    <row r="152" spans="1:15" ht="26.45" hidden="1" customHeight="1" x14ac:dyDescent="0.2">
      <c r="A152" s="103" t="str">
        <f t="shared" si="18"/>
        <v>Seasonal Residential</v>
      </c>
      <c r="D152" s="129" t="s">
        <v>74</v>
      </c>
      <c r="E152" s="25"/>
      <c r="F152" s="34"/>
      <c r="G152" s="55"/>
      <c r="H152" s="130"/>
      <c r="I152" s="35"/>
      <c r="J152" s="56"/>
      <c r="K152" s="118"/>
      <c r="L152" s="119"/>
      <c r="M152" s="120"/>
    </row>
    <row r="153" spans="1:15" x14ac:dyDescent="0.2">
      <c r="A153" s="103" t="str">
        <f t="shared" si="18"/>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
      <c r="A154" s="103" t="str">
        <f t="shared" si="18"/>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5" thickBot="1" x14ac:dyDescent="0.25">
      <c r="A155" s="103" t="str">
        <f t="shared" si="18"/>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9" hidden="1" customHeight="1" thickBot="1" x14ac:dyDescent="0.25">
      <c r="A156" s="103" t="str">
        <f t="shared" si="18"/>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9" hidden="1" customHeight="1" thickBot="1" x14ac:dyDescent="0.25">
      <c r="A157" s="103" t="str">
        <f t="shared" si="18"/>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5" thickBot="1" x14ac:dyDescent="0.25">
      <c r="A158" s="103" t="str">
        <f t="shared" si="18"/>
        <v>Seasonal Residential</v>
      </c>
      <c r="D158" s="58"/>
      <c r="E158" s="59"/>
      <c r="F158" s="60"/>
      <c r="G158" s="61"/>
      <c r="H158" s="62"/>
      <c r="I158" s="60"/>
      <c r="J158" s="63"/>
      <c r="K158" s="62"/>
      <c r="L158" s="64"/>
      <c r="M158" s="65"/>
    </row>
    <row r="159" spans="1:15" x14ac:dyDescent="0.2">
      <c r="A159" s="103" t="str">
        <f t="shared" si="18"/>
        <v>Seasonal Residential</v>
      </c>
      <c r="B159" s="103" t="s">
        <v>12</v>
      </c>
      <c r="D159" s="135" t="s">
        <v>81</v>
      </c>
      <c r="E159" s="25"/>
      <c r="F159" s="136"/>
      <c r="G159" s="137"/>
      <c r="H159" s="138">
        <f>SUM(H149:H155,H148)</f>
        <v>179.10525792000001</v>
      </c>
      <c r="I159" s="139"/>
      <c r="J159" s="139"/>
      <c r="K159" s="138">
        <f>SUM(K149:K155,K148)</f>
        <v>195.17150212634988</v>
      </c>
      <c r="L159" s="140">
        <f>K159-H159</f>
        <v>16.066244206349864</v>
      </c>
      <c r="M159" s="141">
        <f>IF((H159)=0,"",(L159/H159))</f>
        <v>8.9702806008777738E-2</v>
      </c>
    </row>
    <row r="160" spans="1:15" x14ac:dyDescent="0.2">
      <c r="A160" s="103" t="str">
        <f t="shared" si="18"/>
        <v>Seasonal Residential</v>
      </c>
      <c r="B160" s="103" t="s">
        <v>12</v>
      </c>
      <c r="D160" s="142" t="s">
        <v>82</v>
      </c>
      <c r="E160" s="25"/>
      <c r="F160" s="136">
        <v>0.13</v>
      </c>
      <c r="G160" s="143"/>
      <c r="H160" s="144">
        <f>H159*F160</f>
        <v>23.283683529600001</v>
      </c>
      <c r="I160" s="145">
        <v>0.13</v>
      </c>
      <c r="J160" s="115"/>
      <c r="K160" s="144">
        <f>K159*I160</f>
        <v>25.372295276425486</v>
      </c>
      <c r="L160" s="119">
        <f>K160-H160</f>
        <v>2.0886117468254852</v>
      </c>
      <c r="M160" s="146">
        <f>IF((H160)=0,"",(L160/H160))</f>
        <v>8.9702806008777863E-2</v>
      </c>
    </row>
    <row r="161" spans="1:13" ht="15" x14ac:dyDescent="0.25">
      <c r="A161" s="103" t="str">
        <f t="shared" si="18"/>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-42.089735611199998</v>
      </c>
      <c r="I161" s="148">
        <f>OER</f>
        <v>0.23499999999999999</v>
      </c>
      <c r="J161" s="115"/>
      <c r="K161" s="144">
        <f>IF(OR(ISNUMBER(SEARCH("[DGEN]", E120))=TRUE, ISNUMBER(SEARCH("STREET LIGHT", E120))=TRUE), 0, IF(AND(E122=0, E123=0),0, IF(AND(E123=0, E122*12&gt;250000), 0, IF(AND(E122=0, E123&gt;=50), 0, IF(E122*12&lt;=250000, I161*K159*-1, IF(E123&lt;50, I161*K159*-1, 0))))))</f>
        <v>-45.865302999692219</v>
      </c>
      <c r="L161" s="119">
        <f>K161-H161</f>
        <v>-3.7755673884922203</v>
      </c>
      <c r="M161" s="146"/>
    </row>
    <row r="162" spans="1:13" ht="13.5" thickBot="1" x14ac:dyDescent="0.25">
      <c r="A162" s="103" t="str">
        <f t="shared" si="18"/>
        <v>Seasonal Residential</v>
      </c>
      <c r="B162" s="103" t="s">
        <v>84</v>
      </c>
      <c r="C162" s="24">
        <f>B17</f>
        <v>2</v>
      </c>
      <c r="D162" s="226" t="s">
        <v>85</v>
      </c>
      <c r="E162" s="226"/>
      <c r="F162" s="77"/>
      <c r="G162" s="78"/>
      <c r="H162" s="79">
        <f>H159+H160+H161</f>
        <v>160.29920583840004</v>
      </c>
      <c r="I162" s="80"/>
      <c r="J162" s="80"/>
      <c r="K162" s="81">
        <f>K159+K160+K161</f>
        <v>174.67849440308316</v>
      </c>
      <c r="L162" s="82">
        <f>K162-H162</f>
        <v>14.379288564683122</v>
      </c>
      <c r="M162" s="83">
        <f>IF((H162)=0,"",(L162/H162))</f>
        <v>8.9702806008777683E-2</v>
      </c>
    </row>
    <row r="163" spans="1:13" ht="13.5" thickBot="1" x14ac:dyDescent="0.25">
      <c r="A163" s="103" t="str">
        <f t="shared" si="18"/>
        <v>Seasonal Residential</v>
      </c>
      <c r="B163" s="103" t="s">
        <v>12</v>
      </c>
      <c r="D163" s="58"/>
      <c r="E163" s="59"/>
      <c r="F163" s="60"/>
      <c r="G163" s="61"/>
      <c r="H163" s="62"/>
      <c r="I163" s="60"/>
      <c r="J163" s="63"/>
      <c r="K163" s="62"/>
      <c r="L163" s="64"/>
      <c r="M163" s="65"/>
    </row>
    <row r="164" spans="1:13" hidden="1" x14ac:dyDescent="0.2">
      <c r="A164" s="103" t="str">
        <f t="shared" si="18"/>
        <v>Seasonal Residential</v>
      </c>
      <c r="B164" s="103" t="s">
        <v>78</v>
      </c>
      <c r="D164" s="135" t="s">
        <v>86</v>
      </c>
      <c r="E164" s="25"/>
      <c r="F164" s="136"/>
      <c r="G164" s="137"/>
      <c r="H164" s="138">
        <f>SUM(H156,H149:H152,H148)</f>
        <v>169.28605792000002</v>
      </c>
      <c r="I164" s="139"/>
      <c r="J164" s="139"/>
      <c r="K164" s="138">
        <f>SUM(K156,K149:K152,K148)</f>
        <v>185.35230212634988</v>
      </c>
      <c r="L164" s="140">
        <f>K164-H164</f>
        <v>16.066244206349864</v>
      </c>
      <c r="M164" s="141">
        <f>IF((H164)=0,"",(L164/H164))</f>
        <v>9.4905891269216835E-2</v>
      </c>
    </row>
    <row r="165" spans="1:13" hidden="1" x14ac:dyDescent="0.2">
      <c r="A165" s="103" t="str">
        <f t="shared" si="18"/>
        <v>Seasonal Residential</v>
      </c>
      <c r="B165" s="103" t="s">
        <v>78</v>
      </c>
      <c r="D165" s="142" t="s">
        <v>82</v>
      </c>
      <c r="E165" s="25"/>
      <c r="F165" s="136">
        <v>0.13</v>
      </c>
      <c r="G165" s="137"/>
      <c r="H165" s="144">
        <f>H164*F165</f>
        <v>22.007187529600003</v>
      </c>
      <c r="I165" s="136">
        <v>0.13</v>
      </c>
      <c r="J165" s="145"/>
      <c r="K165" s="144">
        <f>K164*I165</f>
        <v>24.095799276425485</v>
      </c>
      <c r="L165" s="119">
        <f>K165-H165</f>
        <v>2.0886117468254817</v>
      </c>
      <c r="M165" s="146">
        <f>IF((H165)=0,"",(L165/H165))</f>
        <v>9.4905891269216794E-2</v>
      </c>
    </row>
    <row r="166" spans="1:13" ht="15" hidden="1" x14ac:dyDescent="0.25">
      <c r="A166" s="103" t="str">
        <f t="shared" si="18"/>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-39.782223611200003</v>
      </c>
      <c r="I166" s="148">
        <f>OER</f>
        <v>0.23499999999999999</v>
      </c>
      <c r="J166" s="145"/>
      <c r="K166" s="144">
        <f>IF(OR(ISNUMBER(SEARCH("[DGEN]", E120))=TRUE, ISNUMBER(SEARCH("STREET LIGHT", E120))=TRUE), 0, IF(AND(E122=0, E123=0),0, IF(AND(E123=0, E122*12&gt;250000), 0, IF(AND(E122=0, E123&gt;=50), 0, IF(E122*12&lt;=250000, I166*K164*-1, IF(E123&lt;50, I166*K164*-1, 0))))))</f>
        <v>-43.557790999692223</v>
      </c>
      <c r="L166" s="119"/>
      <c r="M166" s="146"/>
    </row>
    <row r="167" spans="1:13" hidden="1" x14ac:dyDescent="0.2">
      <c r="A167" s="103" t="str">
        <f t="shared" si="18"/>
        <v>Seasonal Residential</v>
      </c>
      <c r="B167" s="103" t="s">
        <v>87</v>
      </c>
      <c r="D167" s="234" t="s">
        <v>86</v>
      </c>
      <c r="E167" s="234"/>
      <c r="F167" s="149"/>
      <c r="G167" s="143"/>
      <c r="H167" s="138">
        <f>SUM(H164,H165)</f>
        <v>191.29324544960002</v>
      </c>
      <c r="I167" s="150"/>
      <c r="J167" s="150"/>
      <c r="K167" s="138">
        <f>SUM(K164,K165)</f>
        <v>209.44810140277536</v>
      </c>
      <c r="L167" s="140">
        <f>K167-H167</f>
        <v>18.154855953175343</v>
      </c>
      <c r="M167" s="141">
        <f>IF((H167)=0,"",(L167/H167))</f>
        <v>9.4905891269216808E-2</v>
      </c>
    </row>
    <row r="168" spans="1:13" ht="13.5" hidden="1" thickBot="1" x14ac:dyDescent="0.25">
      <c r="A168" s="103" t="str">
        <f t="shared" si="18"/>
        <v>Seasonal Residential</v>
      </c>
      <c r="B168" s="103" t="s">
        <v>78</v>
      </c>
      <c r="D168" s="131"/>
      <c r="E168" s="132"/>
      <c r="F168" s="151"/>
      <c r="G168" s="152"/>
      <c r="H168" s="153"/>
      <c r="I168" s="151"/>
      <c r="J168" s="133"/>
      <c r="K168" s="153"/>
      <c r="L168" s="154"/>
      <c r="M168" s="134"/>
    </row>
    <row r="169" spans="1:13" hidden="1" x14ac:dyDescent="0.2">
      <c r="A169" s="103" t="str">
        <f t="shared" si="18"/>
        <v>Seasonal Residential</v>
      </c>
      <c r="B169" s="103" t="s">
        <v>17</v>
      </c>
      <c r="D169" s="135" t="s">
        <v>88</v>
      </c>
      <c r="E169" s="25"/>
      <c r="F169" s="136"/>
      <c r="G169" s="137"/>
      <c r="H169" s="138">
        <f>SUM(H157,H149:H152,H148)</f>
        <v>169.28605792000002</v>
      </c>
      <c r="I169" s="139"/>
      <c r="J169" s="139"/>
      <c r="K169" s="138">
        <f>SUM(K157,K149:K152,K148)</f>
        <v>185.35230212634988</v>
      </c>
      <c r="L169" s="140">
        <f>K169-H169</f>
        <v>16.066244206349864</v>
      </c>
      <c r="M169" s="141">
        <f>IF((H169)=0,"",(L169/H169))</f>
        <v>9.4905891269216835E-2</v>
      </c>
    </row>
    <row r="170" spans="1:13" hidden="1" x14ac:dyDescent="0.2">
      <c r="A170" s="103" t="str">
        <f t="shared" si="18"/>
        <v>Seasonal Residential</v>
      </c>
      <c r="B170" s="103" t="s">
        <v>17</v>
      </c>
      <c r="D170" s="142" t="s">
        <v>82</v>
      </c>
      <c r="E170" s="25"/>
      <c r="F170" s="136">
        <v>0.13</v>
      </c>
      <c r="G170" s="137"/>
      <c r="H170" s="144">
        <f>H169*F170</f>
        <v>22.007187529600003</v>
      </c>
      <c r="I170" s="136">
        <v>0.13</v>
      </c>
      <c r="J170" s="145"/>
      <c r="K170" s="144">
        <f>K169*I170</f>
        <v>24.095799276425485</v>
      </c>
      <c r="L170" s="119">
        <f>K170-H170</f>
        <v>2.0886117468254817</v>
      </c>
      <c r="M170" s="146">
        <f>IF((H170)=0,"",(L170/H170))</f>
        <v>9.4905891269216794E-2</v>
      </c>
    </row>
    <row r="171" spans="1:13" ht="15" hidden="1" x14ac:dyDescent="0.25">
      <c r="A171" s="103" t="str">
        <f t="shared" si="18"/>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-39.782223611200003</v>
      </c>
      <c r="I171" s="148">
        <f>OER</f>
        <v>0.23499999999999999</v>
      </c>
      <c r="J171" s="145"/>
      <c r="K171" s="144">
        <f>IF(OR(ISNUMBER(SEARCH("[DGEN]", E120))=TRUE, ISNUMBER(SEARCH("STREET LIGHT", E120))=TRUE), 0, IF(AND(E122=0, E123=0),0, IF(AND(E123=0, E122*12&gt;250000), 0, IF(AND(E122=0, E123&gt;=50), 0, IF(E122*12&lt;=250000, I171*K169*-1, IF(E123&lt;50, I171*K169*-1, 0))))))</f>
        <v>-43.557790999692223</v>
      </c>
      <c r="L171" s="119"/>
      <c r="M171" s="146"/>
    </row>
    <row r="172" spans="1:13" hidden="1" x14ac:dyDescent="0.2">
      <c r="A172" s="103" t="str">
        <f t="shared" si="18"/>
        <v>Seasonal Residential</v>
      </c>
      <c r="B172" s="103" t="s">
        <v>89</v>
      </c>
      <c r="D172" s="234" t="s">
        <v>88</v>
      </c>
      <c r="E172" s="234"/>
      <c r="F172" s="149"/>
      <c r="G172" s="143"/>
      <c r="H172" s="138">
        <f>SUM(H169,H170)</f>
        <v>191.29324544960002</v>
      </c>
      <c r="I172" s="150"/>
      <c r="J172" s="150"/>
      <c r="K172" s="138">
        <f>SUM(K169,K170)</f>
        <v>209.44810140277536</v>
      </c>
      <c r="L172" s="140">
        <f>K172-H172</f>
        <v>18.154855953175343</v>
      </c>
      <c r="M172" s="141">
        <f>IF((H172)=0,"",(L172/H172))</f>
        <v>9.4905891269216808E-2</v>
      </c>
    </row>
    <row r="173" spans="1:13" ht="13.5" hidden="1" thickBot="1" x14ac:dyDescent="0.25">
      <c r="A173" s="103" t="str">
        <f t="shared" si="18"/>
        <v>Seasonal Residential</v>
      </c>
      <c r="B173" s="103" t="s">
        <v>17</v>
      </c>
      <c r="D173" s="131"/>
      <c r="E173" s="132"/>
      <c r="F173" s="155"/>
      <c r="G173" s="152"/>
      <c r="H173" s="156"/>
      <c r="I173" s="155"/>
      <c r="J173" s="133"/>
      <c r="K173" s="156"/>
      <c r="L173" s="154"/>
      <c r="M173" s="157"/>
    </row>
    <row r="176" spans="1:13" x14ac:dyDescent="0.2">
      <c r="C176" s="103"/>
      <c r="D176" s="104" t="s">
        <v>34</v>
      </c>
      <c r="E176" s="229" t="str">
        <f>D18</f>
        <v>GS &lt;50</v>
      </c>
      <c r="F176" s="229"/>
      <c r="G176" s="229"/>
      <c r="H176" s="229"/>
      <c r="I176" s="229"/>
      <c r="J176" s="229"/>
      <c r="K176" s="103" t="str">
        <f>IF(N18="DEMAND - INTERVAL","RTSR - INTERVAL METERED","")</f>
        <v/>
      </c>
    </row>
    <row r="177" spans="1:14" x14ac:dyDescent="0.2">
      <c r="C177" s="103"/>
      <c r="D177" s="104" t="s">
        <v>35</v>
      </c>
      <c r="E177" s="230" t="str">
        <f>H18</f>
        <v>RPP</v>
      </c>
      <c r="F177" s="230"/>
      <c r="G177" s="230"/>
      <c r="H177" s="20"/>
      <c r="I177" s="20"/>
    </row>
    <row r="178" spans="1:14" ht="15.75" x14ac:dyDescent="0.2">
      <c r="C178" s="103"/>
      <c r="D178" s="104" t="s">
        <v>36</v>
      </c>
      <c r="E178" s="21">
        <f>K18</f>
        <v>2000</v>
      </c>
      <c r="F178" s="105" t="s">
        <v>11</v>
      </c>
      <c r="J178" s="22"/>
      <c r="K178" s="22"/>
      <c r="L178" s="22"/>
      <c r="M178" s="22"/>
      <c r="N178" s="22"/>
    </row>
    <row r="179" spans="1:14" ht="15.75" x14ac:dyDescent="0.25">
      <c r="C179" s="103"/>
      <c r="D179" s="104" t="s">
        <v>37</v>
      </c>
      <c r="E179" s="21">
        <f>L18</f>
        <v>0</v>
      </c>
      <c r="F179" s="106" t="s">
        <v>16</v>
      </c>
      <c r="G179" s="107"/>
      <c r="H179" s="108"/>
      <c r="I179" s="108"/>
      <c r="J179" s="108"/>
    </row>
    <row r="180" spans="1:14" x14ac:dyDescent="0.2">
      <c r="C180" s="103"/>
      <c r="D180" s="104" t="s">
        <v>38</v>
      </c>
      <c r="E180" s="23">
        <f>I18</f>
        <v>1.0482</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&lt;50</v>
      </c>
      <c r="D186" s="114" t="s">
        <v>49</v>
      </c>
      <c r="E186" s="25"/>
      <c r="F186" s="26">
        <v>21.26</v>
      </c>
      <c r="G186" s="115">
        <v>1</v>
      </c>
      <c r="H186" s="116">
        <f>G186*F186</f>
        <v>21.26</v>
      </c>
      <c r="I186" s="29">
        <v>28.21</v>
      </c>
      <c r="J186" s="117">
        <f>G186</f>
        <v>1</v>
      </c>
      <c r="K186" s="118">
        <f>J186*I186</f>
        <v>28.21</v>
      </c>
      <c r="L186" s="119">
        <f>K186-H186</f>
        <v>6.9499999999999993</v>
      </c>
      <c r="M186" s="120">
        <f>IF(ISERROR(L186/H186), "", L186/H186)</f>
        <v>0.32690498588899336</v>
      </c>
    </row>
    <row r="187" spans="1:14" x14ac:dyDescent="0.2">
      <c r="A187" s="103" t="str">
        <f t="shared" ref="A187:A229" si="23">A186</f>
        <v>GS &lt;50</v>
      </c>
      <c r="D187" s="114" t="s">
        <v>50</v>
      </c>
      <c r="E187" s="25"/>
      <c r="F187" s="26">
        <v>2.1399999999999999E-2</v>
      </c>
      <c r="G187" s="115">
        <f>IF($E179&gt;0, $E179, $E178)</f>
        <v>2000</v>
      </c>
      <c r="H187" s="116">
        <f>G187*F187</f>
        <v>42.8</v>
      </c>
      <c r="I187" s="201">
        <v>3.1800000000000002E-2</v>
      </c>
      <c r="J187" s="117">
        <f>IF($E179&gt;0, $E179, $E178)</f>
        <v>2000</v>
      </c>
      <c r="K187" s="118">
        <f>J187*I187</f>
        <v>63.6</v>
      </c>
      <c r="L187" s="119">
        <f>K187-H187</f>
        <v>20.800000000000004</v>
      </c>
      <c r="M187" s="120">
        <f>IF(ISERROR(L187/H187), "", L187/H187)</f>
        <v>0.48598130841121506</v>
      </c>
    </row>
    <row r="188" spans="1:14" ht="13.15" hidden="1" customHeight="1" x14ac:dyDescent="0.2">
      <c r="A188" s="103" t="str">
        <f t="shared" si="23"/>
        <v>GS &lt;50</v>
      </c>
      <c r="D188" s="114" t="s">
        <v>51</v>
      </c>
      <c r="E188" s="25"/>
      <c r="F188" s="26">
        <v>0</v>
      </c>
      <c r="G188" s="115">
        <f>IF($E179&gt;0, $E179, $E178)</f>
        <v>2000</v>
      </c>
      <c r="H188" s="116">
        <v>0</v>
      </c>
      <c r="I188" s="29">
        <v>0</v>
      </c>
      <c r="J188" s="117">
        <f>IF($E179&gt;0, $E179, $E178)</f>
        <v>2000</v>
      </c>
      <c r="K188" s="118">
        <v>0</v>
      </c>
      <c r="L188" s="119"/>
      <c r="M188" s="120"/>
    </row>
    <row r="189" spans="1:14" ht="13.15" hidden="1" customHeight="1" x14ac:dyDescent="0.2">
      <c r="A189" s="103" t="str">
        <f t="shared" si="23"/>
        <v>GS &lt;50</v>
      </c>
      <c r="D189" s="114" t="s">
        <v>52</v>
      </c>
      <c r="E189" s="25"/>
      <c r="F189" s="26">
        <v>0</v>
      </c>
      <c r="G189" s="115">
        <f>IF($E179&gt;0, $E179, $E178)</f>
        <v>2000</v>
      </c>
      <c r="H189" s="116">
        <v>0</v>
      </c>
      <c r="I189" s="29">
        <v>0</v>
      </c>
      <c r="J189" s="121">
        <f>IF($E179&gt;0, $E179, $E178)</f>
        <v>2000</v>
      </c>
      <c r="K189" s="118">
        <v>0</v>
      </c>
      <c r="L189" s="119">
        <f t="shared" ref="L189:L207" si="24">K189-H189</f>
        <v>0</v>
      </c>
      <c r="M189" s="120" t="str">
        <f>IF(ISERROR(L189/H189), "", L189/H189)</f>
        <v/>
      </c>
    </row>
    <row r="190" spans="1:14" x14ac:dyDescent="0.2">
      <c r="A190" s="103" t="str">
        <f t="shared" si="23"/>
        <v>GS &lt;50</v>
      </c>
      <c r="D190" s="114" t="s">
        <v>53</v>
      </c>
      <c r="E190" s="25"/>
      <c r="F190" s="26">
        <v>1.95</v>
      </c>
      <c r="G190" s="115">
        <v>1</v>
      </c>
      <c r="H190" s="116">
        <f>G190*F190</f>
        <v>1.95</v>
      </c>
      <c r="I190" s="29">
        <v>0</v>
      </c>
      <c r="J190" s="117">
        <f>G190</f>
        <v>1</v>
      </c>
      <c r="K190" s="118">
        <f>J190*I190</f>
        <v>0</v>
      </c>
      <c r="L190" s="119">
        <f t="shared" si="24"/>
        <v>-1.95</v>
      </c>
      <c r="M190" s="120">
        <f>IF(ISERROR(L190/H190), "", L190/H190)</f>
        <v>-1</v>
      </c>
    </row>
    <row r="191" spans="1:14" x14ac:dyDescent="0.2">
      <c r="A191" s="103" t="str">
        <f t="shared" si="23"/>
        <v>GS &lt;50</v>
      </c>
      <c r="D191" s="114" t="s">
        <v>54</v>
      </c>
      <c r="E191" s="25"/>
      <c r="F191" s="26">
        <v>2.5000000000000001E-3</v>
      </c>
      <c r="G191" s="115">
        <f>IF($E179&gt;0, $E179, $E178)</f>
        <v>2000</v>
      </c>
      <c r="H191" s="116">
        <f>G191*F191</f>
        <v>5</v>
      </c>
      <c r="I191" s="201">
        <v>-1.2764816444328564E-3</v>
      </c>
      <c r="J191" s="117">
        <f>IF($E179&gt;0, $E179, $E178)</f>
        <v>2000</v>
      </c>
      <c r="K191" s="118">
        <f>J191*I191</f>
        <v>-2.5529632888657128</v>
      </c>
      <c r="L191" s="119">
        <f t="shared" si="24"/>
        <v>-7.5529632888657128</v>
      </c>
      <c r="M191" s="120">
        <f>IF(ISERROR(L191/H191), "", L191/H191)</f>
        <v>-1.5105926577731426</v>
      </c>
    </row>
    <row r="192" spans="1:14" ht="25.5" x14ac:dyDescent="0.2">
      <c r="A192" s="103" t="str">
        <f t="shared" si="23"/>
        <v>GS &lt;50</v>
      </c>
      <c r="B192" s="103" t="s">
        <v>55</v>
      </c>
      <c r="C192" s="24">
        <f>B18</f>
        <v>3</v>
      </c>
      <c r="D192" s="46" t="s">
        <v>56</v>
      </c>
      <c r="E192" s="47"/>
      <c r="F192" s="48"/>
      <c r="G192" s="49"/>
      <c r="H192" s="50">
        <f>SUM(H186:H191)</f>
        <v>71.010000000000005</v>
      </c>
      <c r="I192" s="51"/>
      <c r="J192" s="52"/>
      <c r="K192" s="50">
        <f>SUM(K186:K191)</f>
        <v>89.25703671113429</v>
      </c>
      <c r="L192" s="41">
        <f t="shared" si="24"/>
        <v>18.247036711134285</v>
      </c>
      <c r="M192" s="42">
        <f>IF((H192)=0,"",(L192/H192))</f>
        <v>0.25696432489979276</v>
      </c>
    </row>
    <row r="193" spans="1:15" x14ac:dyDescent="0.2">
      <c r="A193" s="103" t="str">
        <f t="shared" si="23"/>
        <v>GS &lt;50</v>
      </c>
      <c r="D193" s="123" t="s">
        <v>57</v>
      </c>
      <c r="E193" s="25"/>
      <c r="F193" s="34">
        <f>IF((E178*12&gt;=150000), 0, IF(E177="RPP",(F209*OffPeakPer+F210*MidPeakPer+F211*OnPeakPer),IF(E177="Non-RPP (Retailer)",F212,F213)))</f>
        <v>0.12752000000000002</v>
      </c>
      <c r="G193" s="43">
        <f>IF(F193=0, 0, $E178*E180-E178)</f>
        <v>96.400000000000091</v>
      </c>
      <c r="H193" s="28">
        <f t="shared" ref="H193:H200" si="25">G193*F193</f>
        <v>12.292928000000014</v>
      </c>
      <c r="I193" s="35">
        <f>IF((E178*12&gt;=150000), 0, IF(E177="RPP",(I209*OffPeakPer+I210*MidPeakPer+I211*OnPeakPer),IF(E177="Non-RPP (Retailer)",I212,I213)))</f>
        <v>0.12752000000000002</v>
      </c>
      <c r="J193" s="44">
        <f>IF(I193=0, 0, E178*E181-E178)</f>
        <v>83</v>
      </c>
      <c r="K193" s="31">
        <f t="shared" ref="K193:K200" si="26">J193*I193</f>
        <v>10.584160000000002</v>
      </c>
      <c r="L193" s="119">
        <f t="shared" si="24"/>
        <v>-1.7087680000000116</v>
      </c>
      <c r="M193" s="120">
        <f t="shared" ref="M193:M200" si="27">IF(ISERROR(L193/H193), "", L193/H193)</f>
        <v>-0.13900414937759414</v>
      </c>
    </row>
    <row r="194" spans="1:15" ht="25.5" x14ac:dyDescent="0.2">
      <c r="A194" s="103" t="str">
        <f t="shared" si="23"/>
        <v>GS &lt;50</v>
      </c>
      <c r="D194" s="123" t="s">
        <v>58</v>
      </c>
      <c r="E194" s="25"/>
      <c r="F194" s="36">
        <v>-1.2999999999999999E-3</v>
      </c>
      <c r="G194" s="55">
        <f>IF($E179&gt;0, $E179, $E178)</f>
        <v>2000</v>
      </c>
      <c r="H194" s="116">
        <f t="shared" si="25"/>
        <v>-2.6</v>
      </c>
      <c r="I194" s="201">
        <v>-2.0999999999999999E-3</v>
      </c>
      <c r="J194" s="56">
        <f>IF($E179&gt;0, $E179, $E178)</f>
        <v>2000</v>
      </c>
      <c r="K194" s="118">
        <f t="shared" si="26"/>
        <v>-4.2</v>
      </c>
      <c r="L194" s="119">
        <f t="shared" si="24"/>
        <v>-1.6</v>
      </c>
      <c r="M194" s="120">
        <f t="shared" si="27"/>
        <v>0.61538461538461542</v>
      </c>
    </row>
    <row r="195" spans="1:15" x14ac:dyDescent="0.2">
      <c r="A195" s="103" t="str">
        <f t="shared" si="23"/>
        <v>GS &lt;50</v>
      </c>
      <c r="D195" s="123" t="s">
        <v>59</v>
      </c>
      <c r="E195" s="25"/>
      <c r="F195" s="36">
        <v>5.9999999999999995E-4</v>
      </c>
      <c r="G195" s="55">
        <f>IF($E179&gt;0, $E179, $E178)</f>
        <v>2000</v>
      </c>
      <c r="H195" s="116">
        <f t="shared" si="25"/>
        <v>1.2</v>
      </c>
      <c r="I195" s="201">
        <v>5.0000000000000001E-4</v>
      </c>
      <c r="J195" s="56">
        <f>IF($E179&gt;0, $E179, $E178)</f>
        <v>2000</v>
      </c>
      <c r="K195" s="118">
        <f t="shared" si="26"/>
        <v>1</v>
      </c>
      <c r="L195" s="119">
        <f t="shared" si="24"/>
        <v>-0.19999999999999996</v>
      </c>
      <c r="M195" s="120">
        <f t="shared" si="27"/>
        <v>-0.16666666666666663</v>
      </c>
    </row>
    <row r="196" spans="1:15" x14ac:dyDescent="0.2">
      <c r="A196" s="103" t="str">
        <f t="shared" si="23"/>
        <v>GS &lt;50</v>
      </c>
      <c r="D196" s="123" t="s">
        <v>60</v>
      </c>
      <c r="E196" s="25"/>
      <c r="F196" s="36">
        <v>0</v>
      </c>
      <c r="G196" s="55">
        <f>E178</f>
        <v>2000</v>
      </c>
      <c r="H196" s="116">
        <f t="shared" si="25"/>
        <v>0</v>
      </c>
      <c r="I196" s="201">
        <v>0</v>
      </c>
      <c r="J196" s="56">
        <f>E178</f>
        <v>2000</v>
      </c>
      <c r="K196" s="118">
        <f t="shared" si="26"/>
        <v>0</v>
      </c>
      <c r="L196" s="119">
        <f t="shared" si="24"/>
        <v>0</v>
      </c>
      <c r="M196" s="120" t="str">
        <f t="shared" si="27"/>
        <v/>
      </c>
    </row>
    <row r="197" spans="1:15" x14ac:dyDescent="0.2">
      <c r="A197" s="103" t="str">
        <f t="shared" si="23"/>
        <v>GS &lt;50</v>
      </c>
      <c r="D197" s="114" t="s">
        <v>61</v>
      </c>
      <c r="E197" s="25"/>
      <c r="F197" s="36">
        <v>1.4E-3</v>
      </c>
      <c r="G197" s="55">
        <f>IF($E179&gt;0, $E179, $E178)</f>
        <v>2000</v>
      </c>
      <c r="H197" s="116">
        <f t="shared" si="25"/>
        <v>2.8</v>
      </c>
      <c r="I197" s="201">
        <v>1.3718953260701185E-3</v>
      </c>
      <c r="J197" s="56">
        <f>IF($E179&gt;0, $E179, $E178)</f>
        <v>2000</v>
      </c>
      <c r="K197" s="118">
        <f t="shared" si="26"/>
        <v>2.7437906521402371</v>
      </c>
      <c r="L197" s="119">
        <f t="shared" si="24"/>
        <v>-5.6209347859762726E-2</v>
      </c>
      <c r="M197" s="120">
        <f t="shared" si="27"/>
        <v>-2.0074767092772405E-2</v>
      </c>
      <c r="O197" s="160"/>
    </row>
    <row r="198" spans="1:15" ht="25.5" x14ac:dyDescent="0.2">
      <c r="A198" s="103" t="str">
        <f t="shared" si="23"/>
        <v>GS &lt;50</v>
      </c>
      <c r="D198" s="123" t="s">
        <v>62</v>
      </c>
      <c r="E198" s="25"/>
      <c r="F198" s="36">
        <v>0.42</v>
      </c>
      <c r="G198" s="115">
        <v>1</v>
      </c>
      <c r="H198" s="116">
        <f t="shared" si="25"/>
        <v>0.42</v>
      </c>
      <c r="I198" s="201">
        <v>0.42</v>
      </c>
      <c r="J198" s="121">
        <v>1</v>
      </c>
      <c r="K198" s="118">
        <f t="shared" si="26"/>
        <v>0.42</v>
      </c>
      <c r="L198" s="119">
        <f t="shared" si="24"/>
        <v>0</v>
      </c>
      <c r="M198" s="120">
        <f t="shared" si="27"/>
        <v>0</v>
      </c>
    </row>
    <row r="199" spans="1:15" x14ac:dyDescent="0.2">
      <c r="A199" s="103" t="str">
        <f t="shared" si="23"/>
        <v>GS &lt;50</v>
      </c>
      <c r="D199" s="114" t="s">
        <v>63</v>
      </c>
      <c r="E199" s="25"/>
      <c r="F199" s="36">
        <v>0</v>
      </c>
      <c r="G199" s="115">
        <v>1</v>
      </c>
      <c r="H199" s="116">
        <f t="shared" si="25"/>
        <v>0</v>
      </c>
      <c r="I199" s="201">
        <v>0</v>
      </c>
      <c r="J199" s="121">
        <v>1</v>
      </c>
      <c r="K199" s="118">
        <f t="shared" si="26"/>
        <v>0</v>
      </c>
      <c r="L199" s="119">
        <f t="shared" si="24"/>
        <v>0</v>
      </c>
      <c r="M199" s="120" t="str">
        <f t="shared" si="27"/>
        <v/>
      </c>
    </row>
    <row r="200" spans="1:15" x14ac:dyDescent="0.2">
      <c r="A200" s="103" t="str">
        <f t="shared" si="23"/>
        <v>GS &lt;50</v>
      </c>
      <c r="D200" s="114" t="s">
        <v>64</v>
      </c>
      <c r="E200" s="25"/>
      <c r="F200" s="36">
        <v>1.1000000000000001E-3</v>
      </c>
      <c r="G200" s="55">
        <f>IF($E179&gt;0, $E179, $E178)</f>
        <v>2000</v>
      </c>
      <c r="H200" s="116">
        <f t="shared" si="25"/>
        <v>2.2000000000000002</v>
      </c>
      <c r="I200" s="201">
        <v>1.2344868468891121E-3</v>
      </c>
      <c r="J200" s="56">
        <f>IF($E179&gt;0, $E179, $E178)</f>
        <v>2000</v>
      </c>
      <c r="K200" s="118">
        <f t="shared" si="26"/>
        <v>2.4689736937782243</v>
      </c>
      <c r="L200" s="119">
        <f t="shared" si="24"/>
        <v>0.26897369377822411</v>
      </c>
      <c r="M200" s="120">
        <f t="shared" si="27"/>
        <v>0.12226076989919277</v>
      </c>
    </row>
    <row r="201" spans="1:15" ht="25.5" x14ac:dyDescent="0.2">
      <c r="A201" s="103" t="str">
        <f t="shared" si="23"/>
        <v>GS &lt;50</v>
      </c>
      <c r="B201" s="103" t="s">
        <v>65</v>
      </c>
      <c r="C201" s="24">
        <f>B18</f>
        <v>3</v>
      </c>
      <c r="D201" s="46" t="s">
        <v>66</v>
      </c>
      <c r="E201" s="47"/>
      <c r="F201" s="48"/>
      <c r="G201" s="49"/>
      <c r="H201" s="50">
        <f>SUM(H192:H200)</f>
        <v>87.322928000000033</v>
      </c>
      <c r="I201" s="51"/>
      <c r="J201" s="52"/>
      <c r="K201" s="50">
        <f>SUM(K192:K200)</f>
        <v>102.27396105705274</v>
      </c>
      <c r="L201" s="41">
        <f t="shared" si="24"/>
        <v>14.951033057052712</v>
      </c>
      <c r="M201" s="42">
        <f>IF((H201)=0,"",(L201/H201))</f>
        <v>0.17121543447389562</v>
      </c>
    </row>
    <row r="202" spans="1:15" x14ac:dyDescent="0.2">
      <c r="A202" s="103" t="str">
        <f t="shared" si="23"/>
        <v>GS &lt;50</v>
      </c>
      <c r="D202" s="126" t="s">
        <v>67</v>
      </c>
      <c r="E202" s="25"/>
      <c r="F202" s="36">
        <v>1.0500000000000001E-2</v>
      </c>
      <c r="G202" s="43">
        <f>IF($E179&gt;0, $E179, $E178*$E180)</f>
        <v>2096.4</v>
      </c>
      <c r="H202" s="116">
        <f>G202*F202</f>
        <v>22.012200000000004</v>
      </c>
      <c r="I202" s="201">
        <v>1.1299999999999999E-2</v>
      </c>
      <c r="J202" s="44">
        <f>IF($E179&gt;0, $E179, $E178*$E181)</f>
        <v>2083</v>
      </c>
      <c r="K202" s="118">
        <f>J202*I202</f>
        <v>23.537899999999997</v>
      </c>
      <c r="L202" s="119">
        <f t="shared" si="24"/>
        <v>1.5256999999999934</v>
      </c>
      <c r="M202" s="120">
        <f>IF(ISERROR(L202/H202), "", L202/H202)</f>
        <v>6.9311563587464819E-2</v>
      </c>
      <c r="N202" s="127" t="str">
        <f>IF(ISERROR(ABS(M202)), "", IF(ABS(M202)&gt;=4%, "In the manager's summary, discuss the reasoning for the change in RTSR rates", ""))</f>
        <v>In the manager's summary, discuss the reasoning for the change in RTSR rates</v>
      </c>
      <c r="O202" s="160"/>
    </row>
    <row r="203" spans="1:15" ht="25.5" x14ac:dyDescent="0.2">
      <c r="A203" s="103" t="str">
        <f t="shared" si="23"/>
        <v>GS &lt;50</v>
      </c>
      <c r="D203" s="128" t="s">
        <v>68</v>
      </c>
      <c r="E203" s="25"/>
      <c r="F203" s="36">
        <v>7.3000000000000001E-3</v>
      </c>
      <c r="G203" s="43">
        <f>IF($E179&gt;0, $E179, $E178*$E180)</f>
        <v>2096.4</v>
      </c>
      <c r="H203" s="116">
        <f>G203*F203</f>
        <v>15.30372</v>
      </c>
      <c r="I203" s="201">
        <v>8.3999999999999995E-3</v>
      </c>
      <c r="J203" s="44">
        <f>IF($E179&gt;0, $E179, $E178*$E181)</f>
        <v>2083</v>
      </c>
      <c r="K203" s="118">
        <f>J203*I203</f>
        <v>17.497199999999999</v>
      </c>
      <c r="L203" s="119">
        <f t="shared" si="24"/>
        <v>2.1934799999999992</v>
      </c>
      <c r="M203" s="120">
        <f>IF(ISERROR(L203/H203), "", L203/H203)</f>
        <v>0.14332985705436319</v>
      </c>
      <c r="N203" s="127" t="str">
        <f>IF(ISERROR(ABS(M203)), "", IF(ABS(M203)&gt;=4%, "In the manager's summary, discuss the reasoning for the change in RTSR rates", ""))</f>
        <v>In the manager's summary, discuss the reasoning for the change in RTSR rates</v>
      </c>
      <c r="O203" s="160"/>
    </row>
    <row r="204" spans="1:15" ht="25.5" x14ac:dyDescent="0.2">
      <c r="A204" s="103" t="str">
        <f t="shared" si="23"/>
        <v>GS &lt;50</v>
      </c>
      <c r="B204" s="103" t="s">
        <v>69</v>
      </c>
      <c r="C204" s="24">
        <f>B18</f>
        <v>3</v>
      </c>
      <c r="D204" s="46" t="s">
        <v>70</v>
      </c>
      <c r="E204" s="47"/>
      <c r="F204" s="48"/>
      <c r="G204" s="49"/>
      <c r="H204" s="50">
        <f>SUM(H201:H203)</f>
        <v>124.63884800000004</v>
      </c>
      <c r="I204" s="51"/>
      <c r="J204" s="52"/>
      <c r="K204" s="50">
        <f>SUM(K201:K203)</f>
        <v>143.30906105705273</v>
      </c>
      <c r="L204" s="41">
        <f t="shared" si="24"/>
        <v>18.670213057052692</v>
      </c>
      <c r="M204" s="42">
        <f>IF((H204)=0,"",(L204/H204))</f>
        <v>0.14979449310260542</v>
      </c>
    </row>
    <row r="205" spans="1:15" ht="25.5" x14ac:dyDescent="0.2">
      <c r="A205" s="103" t="str">
        <f t="shared" si="23"/>
        <v>GS &lt;50</v>
      </c>
      <c r="D205" s="129" t="s">
        <v>71</v>
      </c>
      <c r="E205" s="25"/>
      <c r="F205" s="36">
        <v>4.7000000000000002E-3</v>
      </c>
      <c r="G205" s="43">
        <f>E178*E180</f>
        <v>2096.4</v>
      </c>
      <c r="H205" s="53">
        <f>G205*F205</f>
        <v>9.8530800000000003</v>
      </c>
      <c r="I205" s="201">
        <v>4.7000000000000002E-3</v>
      </c>
      <c r="J205" s="44">
        <f>E178*E181</f>
        <v>2083</v>
      </c>
      <c r="K205" s="31">
        <f>J205*I205</f>
        <v>9.7901000000000007</v>
      </c>
      <c r="L205" s="119">
        <f t="shared" si="24"/>
        <v>-6.2979999999999592E-2</v>
      </c>
      <c r="M205" s="120">
        <f>IF(ISERROR(L205/H205), "", L205/H205)</f>
        <v>-6.3919099408509409E-3</v>
      </c>
    </row>
    <row r="206" spans="1:15" ht="25.5" x14ac:dyDescent="0.2">
      <c r="A206" s="103" t="str">
        <f t="shared" si="23"/>
        <v>GS &lt;50</v>
      </c>
      <c r="D206" s="129" t="s">
        <v>72</v>
      </c>
      <c r="E206" s="25"/>
      <c r="F206" s="36">
        <v>5.9999999999999995E-4</v>
      </c>
      <c r="G206" s="43">
        <f>E178*E180</f>
        <v>2096.4</v>
      </c>
      <c r="H206" s="53">
        <f>G206*F206</f>
        <v>1.2578399999999998</v>
      </c>
      <c r="I206" s="201">
        <v>5.9999999999999995E-4</v>
      </c>
      <c r="J206" s="44">
        <f>E178*E181</f>
        <v>2083</v>
      </c>
      <c r="K206" s="31">
        <f>J206*I206</f>
        <v>1.2497999999999998</v>
      </c>
      <c r="L206" s="119">
        <f t="shared" si="24"/>
        <v>-8.0400000000000471E-3</v>
      </c>
      <c r="M206" s="120">
        <f>IF(ISERROR(L206/H206), "", L206/H206)</f>
        <v>-6.3919099408510207E-3</v>
      </c>
    </row>
    <row r="207" spans="1:15" x14ac:dyDescent="0.2">
      <c r="A207" s="103" t="str">
        <f t="shared" si="23"/>
        <v>GS &lt;50</v>
      </c>
      <c r="D207" s="25" t="s">
        <v>73</v>
      </c>
      <c r="E207" s="25"/>
      <c r="F207" s="54">
        <v>0.25</v>
      </c>
      <c r="G207" s="115">
        <v>1</v>
      </c>
      <c r="H207" s="130">
        <f>G207*F207</f>
        <v>0.25</v>
      </c>
      <c r="I207" s="45">
        <v>0.25</v>
      </c>
      <c r="J207" s="117">
        <v>1</v>
      </c>
      <c r="K207" s="118">
        <f>J207*I207</f>
        <v>0.25</v>
      </c>
      <c r="L207" s="119">
        <f t="shared" si="24"/>
        <v>0</v>
      </c>
      <c r="M207" s="120">
        <f>IF(ISERROR(L207/H207), "", L207/H207)</f>
        <v>0</v>
      </c>
    </row>
    <row r="208" spans="1:15" ht="26.45" hidden="1" customHeight="1" x14ac:dyDescent="0.2">
      <c r="A208" s="103" t="str">
        <f t="shared" si="23"/>
        <v>GS &lt;50</v>
      </c>
      <c r="D208" s="129" t="s">
        <v>74</v>
      </c>
      <c r="E208" s="25"/>
      <c r="F208" s="34"/>
      <c r="G208" s="55"/>
      <c r="H208" s="130"/>
      <c r="I208" s="35"/>
      <c r="J208" s="56"/>
      <c r="K208" s="118"/>
      <c r="L208" s="119"/>
      <c r="M208" s="120"/>
    </row>
    <row r="209" spans="1:13" x14ac:dyDescent="0.2">
      <c r="A209" s="103" t="str">
        <f t="shared" si="23"/>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
      <c r="A210" s="103" t="str">
        <f t="shared" si="23"/>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5" thickBot="1" x14ac:dyDescent="0.25">
      <c r="A211" s="103" t="str">
        <f t="shared" si="23"/>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9" hidden="1" customHeight="1" thickBot="1" x14ac:dyDescent="0.25">
      <c r="A212" s="103" t="str">
        <f t="shared" si="23"/>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9" hidden="1" customHeight="1" thickBot="1" x14ac:dyDescent="0.25">
      <c r="A213" s="103" t="str">
        <f t="shared" si="23"/>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5" thickBot="1" x14ac:dyDescent="0.25">
      <c r="A214" s="103" t="str">
        <f t="shared" si="23"/>
        <v>GS &lt;50</v>
      </c>
      <c r="D214" s="58"/>
      <c r="E214" s="59"/>
      <c r="F214" s="60"/>
      <c r="G214" s="61"/>
      <c r="H214" s="62"/>
      <c r="I214" s="60"/>
      <c r="J214" s="63"/>
      <c r="K214" s="62"/>
      <c r="L214" s="64"/>
      <c r="M214" s="65"/>
    </row>
    <row r="215" spans="1:13" x14ac:dyDescent="0.2">
      <c r="A215" s="103" t="str">
        <f t="shared" si="23"/>
        <v>GS &lt;50</v>
      </c>
      <c r="B215" s="103" t="s">
        <v>12</v>
      </c>
      <c r="D215" s="135" t="s">
        <v>81</v>
      </c>
      <c r="E215" s="25"/>
      <c r="F215" s="136"/>
      <c r="G215" s="137"/>
      <c r="H215" s="138">
        <f>SUM(H205:H211,H204)</f>
        <v>391.03976800000004</v>
      </c>
      <c r="I215" s="139"/>
      <c r="J215" s="139"/>
      <c r="K215" s="138">
        <f>SUM(K205:K211,K204)</f>
        <v>409.63896105705271</v>
      </c>
      <c r="L215" s="140">
        <f>K215-H215</f>
        <v>18.599193057052673</v>
      </c>
      <c r="M215" s="141">
        <f>IF((H215)=0,"",(L215/H215))</f>
        <v>4.756343108574234E-2</v>
      </c>
    </row>
    <row r="216" spans="1:13" x14ac:dyDescent="0.2">
      <c r="A216" s="103" t="str">
        <f t="shared" si="23"/>
        <v>GS &lt;50</v>
      </c>
      <c r="B216" s="103" t="s">
        <v>12</v>
      </c>
      <c r="D216" s="142" t="s">
        <v>82</v>
      </c>
      <c r="E216" s="25"/>
      <c r="F216" s="136">
        <v>0.13</v>
      </c>
      <c r="G216" s="143"/>
      <c r="H216" s="144">
        <f>H215*F216</f>
        <v>50.835169840000006</v>
      </c>
      <c r="I216" s="145">
        <v>0.13</v>
      </c>
      <c r="J216" s="115"/>
      <c r="K216" s="144">
        <f>K215*I216</f>
        <v>53.253064937416852</v>
      </c>
      <c r="L216" s="119">
        <f>K216-H216</f>
        <v>2.4178950974168458</v>
      </c>
      <c r="M216" s="146">
        <f>IF((H216)=0,"",(L216/H216))</f>
        <v>4.7563431085742305E-2</v>
      </c>
    </row>
    <row r="217" spans="1:13" ht="15" x14ac:dyDescent="0.25">
      <c r="A217" s="103" t="str">
        <f t="shared" si="23"/>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-91.894345479999998</v>
      </c>
      <c r="I217" s="148">
        <f>OER</f>
        <v>0.23499999999999999</v>
      </c>
      <c r="J217" s="115"/>
      <c r="K217" s="144">
        <f>IF(OR(ISNUMBER(SEARCH("[DGEN]", E176))=TRUE, ISNUMBER(SEARCH("STREET LIGHT", E176))=TRUE), 0, IF(AND(E178=0, E179=0),0, IF(AND(E179=0, E178*12&gt;250000), 0, IF(AND(E178=0, E179&gt;=50), 0, IF(E178*12&lt;=250000, I217*K215*-1, IF(E179&lt;50, I217*K215*-1, 0))))))</f>
        <v>-96.265155848407375</v>
      </c>
      <c r="L217" s="119">
        <f>K217-H217</f>
        <v>-4.3708103684073762</v>
      </c>
      <c r="M217" s="146"/>
    </row>
    <row r="218" spans="1:13" ht="13.5" thickBot="1" x14ac:dyDescent="0.25">
      <c r="A218" s="103" t="str">
        <f t="shared" si="23"/>
        <v>GS &lt;50</v>
      </c>
      <c r="B218" s="103" t="s">
        <v>84</v>
      </c>
      <c r="C218" s="24">
        <f>B18</f>
        <v>3</v>
      </c>
      <c r="D218" s="226" t="s">
        <v>85</v>
      </c>
      <c r="E218" s="226"/>
      <c r="F218" s="77"/>
      <c r="G218" s="78"/>
      <c r="H218" s="79">
        <f>H215+H216+H217</f>
        <v>349.98059236000006</v>
      </c>
      <c r="I218" s="80"/>
      <c r="J218" s="80"/>
      <c r="K218" s="81">
        <f>K215+K216+K217</f>
        <v>366.62687014606217</v>
      </c>
      <c r="L218" s="82">
        <f>K218-H218</f>
        <v>16.646277786062115</v>
      </c>
      <c r="M218" s="83">
        <f>IF((H218)=0,"",(L218/H218))</f>
        <v>4.756343108574225E-2</v>
      </c>
    </row>
    <row r="219" spans="1:13" ht="13.5" thickBot="1" x14ac:dyDescent="0.25">
      <c r="A219" s="103" t="str">
        <f t="shared" si="23"/>
        <v>GS &lt;50</v>
      </c>
      <c r="B219" s="103" t="s">
        <v>12</v>
      </c>
      <c r="D219" s="58"/>
      <c r="E219" s="59"/>
      <c r="F219" s="60"/>
      <c r="G219" s="61"/>
      <c r="H219" s="62"/>
      <c r="I219" s="60"/>
      <c r="J219" s="63"/>
      <c r="K219" s="62"/>
      <c r="L219" s="64"/>
      <c r="M219" s="65"/>
    </row>
    <row r="220" spans="1:13" hidden="1" x14ac:dyDescent="0.2">
      <c r="A220" s="103" t="str">
        <f t="shared" si="23"/>
        <v>GS &lt;50</v>
      </c>
      <c r="B220" s="103" t="s">
        <v>78</v>
      </c>
      <c r="D220" s="135" t="s">
        <v>86</v>
      </c>
      <c r="E220" s="25"/>
      <c r="F220" s="136"/>
      <c r="G220" s="137"/>
      <c r="H220" s="138">
        <f>SUM(H212,H205:H208,H204)</f>
        <v>362.15976800000004</v>
      </c>
      <c r="I220" s="139"/>
      <c r="J220" s="139"/>
      <c r="K220" s="138">
        <f>SUM(K212,K205:K208,K204)</f>
        <v>380.75896105705272</v>
      </c>
      <c r="L220" s="140">
        <f>K220-H220</f>
        <v>18.599193057052673</v>
      </c>
      <c r="M220" s="141">
        <f>IF((H220)=0,"",(L220/H220))</f>
        <v>5.1356320332778295E-2</v>
      </c>
    </row>
    <row r="221" spans="1:13" hidden="1" x14ac:dyDescent="0.2">
      <c r="A221" s="103" t="str">
        <f t="shared" si="23"/>
        <v>GS &lt;50</v>
      </c>
      <c r="B221" s="103" t="s">
        <v>78</v>
      </c>
      <c r="D221" s="142" t="s">
        <v>82</v>
      </c>
      <c r="E221" s="25"/>
      <c r="F221" s="136">
        <v>0.13</v>
      </c>
      <c r="G221" s="137"/>
      <c r="H221" s="144">
        <f>H220*F221</f>
        <v>47.080769840000009</v>
      </c>
      <c r="I221" s="136">
        <v>0.13</v>
      </c>
      <c r="J221" s="145"/>
      <c r="K221" s="144">
        <f>K220*I221</f>
        <v>49.498664937416855</v>
      </c>
      <c r="L221" s="119">
        <f>K221-H221</f>
        <v>2.4178950974168458</v>
      </c>
      <c r="M221" s="146">
        <f>IF((H221)=0,"",(L221/H221))</f>
        <v>5.135632033277826E-2</v>
      </c>
    </row>
    <row r="222" spans="1:13" ht="15" hidden="1" x14ac:dyDescent="0.25">
      <c r="A222" s="103" t="str">
        <f t="shared" si="23"/>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-85.107545479999999</v>
      </c>
      <c r="I222" s="148">
        <f>OER</f>
        <v>0.23499999999999999</v>
      </c>
      <c r="J222" s="145"/>
      <c r="K222" s="144">
        <f>IF(OR(ISNUMBER(SEARCH("[DGEN]", E176))=TRUE, ISNUMBER(SEARCH("STREET LIGHT", E176))=TRUE), 0, IF(AND(E178=0, E179=0),0, IF(AND(E179=0, E178*12&gt;250000), 0, IF(AND(E178=0, E179&gt;=50), 0, IF(E178*12&lt;=250000, I222*K220*-1, IF(E179&lt;50, I222*K220*-1, 0))))))</f>
        <v>-89.478355848407389</v>
      </c>
      <c r="L222" s="119"/>
      <c r="M222" s="146"/>
    </row>
    <row r="223" spans="1:13" hidden="1" x14ac:dyDescent="0.2">
      <c r="A223" s="103" t="str">
        <f t="shared" si="23"/>
        <v>GS &lt;50</v>
      </c>
      <c r="B223" s="103" t="s">
        <v>87</v>
      </c>
      <c r="D223" s="234" t="s">
        <v>86</v>
      </c>
      <c r="E223" s="234"/>
      <c r="F223" s="149"/>
      <c r="G223" s="143"/>
      <c r="H223" s="138">
        <f>SUM(H220,H221)</f>
        <v>409.24053784000006</v>
      </c>
      <c r="I223" s="150"/>
      <c r="J223" s="150"/>
      <c r="K223" s="138">
        <f>SUM(K220,K221)</f>
        <v>430.25762599446955</v>
      </c>
      <c r="L223" s="140">
        <f>K223-H223</f>
        <v>21.017088154469491</v>
      </c>
      <c r="M223" s="141">
        <f>IF((H223)=0,"",(L223/H223))</f>
        <v>5.1356320332778226E-2</v>
      </c>
    </row>
    <row r="224" spans="1:13" ht="13.5" hidden="1" thickBot="1" x14ac:dyDescent="0.25">
      <c r="A224" s="103" t="str">
        <f t="shared" si="23"/>
        <v>GS &lt;50</v>
      </c>
      <c r="B224" s="103" t="s">
        <v>78</v>
      </c>
      <c r="D224" s="131"/>
      <c r="E224" s="132"/>
      <c r="F224" s="151"/>
      <c r="G224" s="152"/>
      <c r="H224" s="153"/>
      <c r="I224" s="151"/>
      <c r="J224" s="133"/>
      <c r="K224" s="153"/>
      <c r="L224" s="154"/>
      <c r="M224" s="134"/>
    </row>
    <row r="225" spans="1:14" hidden="1" x14ac:dyDescent="0.2">
      <c r="A225" s="103" t="str">
        <f t="shared" si="23"/>
        <v>GS &lt;50</v>
      </c>
      <c r="B225" s="103" t="s">
        <v>17</v>
      </c>
      <c r="D225" s="135" t="s">
        <v>88</v>
      </c>
      <c r="E225" s="25"/>
      <c r="F225" s="136"/>
      <c r="G225" s="137"/>
      <c r="H225" s="138">
        <f>SUM(H213,H205:H208,H204)</f>
        <v>362.15976800000004</v>
      </c>
      <c r="I225" s="139"/>
      <c r="J225" s="139"/>
      <c r="K225" s="138">
        <f>SUM(K213,K205:K208,K204)</f>
        <v>380.75896105705272</v>
      </c>
      <c r="L225" s="140">
        <f>K225-H225</f>
        <v>18.599193057052673</v>
      </c>
      <c r="M225" s="141">
        <f>IF((H225)=0,"",(L225/H225))</f>
        <v>5.1356320332778295E-2</v>
      </c>
    </row>
    <row r="226" spans="1:14" hidden="1" x14ac:dyDescent="0.2">
      <c r="A226" s="103" t="str">
        <f t="shared" si="23"/>
        <v>GS &lt;50</v>
      </c>
      <c r="B226" s="103" t="s">
        <v>17</v>
      </c>
      <c r="D226" s="142" t="s">
        <v>82</v>
      </c>
      <c r="E226" s="25"/>
      <c r="F226" s="136">
        <v>0.13</v>
      </c>
      <c r="G226" s="137"/>
      <c r="H226" s="144">
        <f>H225*F226</f>
        <v>47.080769840000009</v>
      </c>
      <c r="I226" s="136">
        <v>0.13</v>
      </c>
      <c r="J226" s="145"/>
      <c r="K226" s="144">
        <f>K225*I226</f>
        <v>49.498664937416855</v>
      </c>
      <c r="L226" s="119">
        <f>K226-H226</f>
        <v>2.4178950974168458</v>
      </c>
      <c r="M226" s="146">
        <f>IF((H226)=0,"",(L226/H226))</f>
        <v>5.135632033277826E-2</v>
      </c>
    </row>
    <row r="227" spans="1:14" ht="15" hidden="1" x14ac:dyDescent="0.25">
      <c r="A227" s="103" t="str">
        <f t="shared" si="23"/>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-85.107545479999999</v>
      </c>
      <c r="I227" s="148">
        <f>OER</f>
        <v>0.23499999999999999</v>
      </c>
      <c r="J227" s="145"/>
      <c r="K227" s="144">
        <f>IF(OR(ISNUMBER(SEARCH("[DGEN]", E176))=TRUE, ISNUMBER(SEARCH("STREET LIGHT", E176))=TRUE), 0, IF(AND(E178=0, E179=0),0, IF(AND(E179=0, E178*12&gt;250000), 0, IF(AND(E178=0, E179&gt;=50), 0, IF(E178*12&lt;=250000, I227*K225*-1, IF(E179&lt;50, I227*K225*-1, 0))))))</f>
        <v>-89.478355848407389</v>
      </c>
      <c r="L227" s="119"/>
      <c r="M227" s="146"/>
    </row>
    <row r="228" spans="1:14" hidden="1" x14ac:dyDescent="0.2">
      <c r="A228" s="103" t="str">
        <f t="shared" si="23"/>
        <v>GS &lt;50</v>
      </c>
      <c r="B228" s="103" t="s">
        <v>89</v>
      </c>
      <c r="D228" s="234" t="s">
        <v>88</v>
      </c>
      <c r="E228" s="234"/>
      <c r="F228" s="149"/>
      <c r="G228" s="143"/>
      <c r="H228" s="138">
        <f>SUM(H225,H226)</f>
        <v>409.24053784000006</v>
      </c>
      <c r="I228" s="150"/>
      <c r="J228" s="150"/>
      <c r="K228" s="138">
        <f>SUM(K225,K226)</f>
        <v>430.25762599446955</v>
      </c>
      <c r="L228" s="140">
        <f>K228-H228</f>
        <v>21.017088154469491</v>
      </c>
      <c r="M228" s="141">
        <f>IF((H228)=0,"",(L228/H228))</f>
        <v>5.1356320332778226E-2</v>
      </c>
    </row>
    <row r="229" spans="1:14" ht="13.5" hidden="1" thickBot="1" x14ac:dyDescent="0.25">
      <c r="A229" s="103" t="str">
        <f t="shared" si="23"/>
        <v>GS &lt;50</v>
      </c>
      <c r="B229" s="103" t="s">
        <v>17</v>
      </c>
      <c r="D229" s="131"/>
      <c r="E229" s="132"/>
      <c r="F229" s="155"/>
      <c r="G229" s="152"/>
      <c r="H229" s="156"/>
      <c r="I229" s="155"/>
      <c r="J229" s="133"/>
      <c r="K229" s="156"/>
      <c r="L229" s="154"/>
      <c r="M229" s="157"/>
    </row>
    <row r="232" spans="1:14" x14ac:dyDescent="0.2">
      <c r="C232" s="103"/>
      <c r="D232" s="104" t="s">
        <v>34</v>
      </c>
      <c r="E232" s="235" t="str">
        <f>D19</f>
        <v>GS 50 - 2,999 kW</v>
      </c>
      <c r="F232" s="236"/>
      <c r="G232" s="236"/>
      <c r="H232" s="236"/>
      <c r="I232" s="236"/>
      <c r="J232" s="237"/>
      <c r="K232" s="103" t="str">
        <f>IF(N19="DEMAND - INTERVAL","RTSR - INTERVAL METERED","")</f>
        <v/>
      </c>
    </row>
    <row r="233" spans="1:14" x14ac:dyDescent="0.2">
      <c r="C233" s="103"/>
      <c r="D233" s="104" t="s">
        <v>35</v>
      </c>
      <c r="E233" s="238" t="str">
        <f>H19</f>
        <v>Non-RPP (Other)</v>
      </c>
      <c r="F233" s="239"/>
      <c r="G233" s="240"/>
      <c r="H233" s="20"/>
      <c r="I233" s="20"/>
    </row>
    <row r="234" spans="1:14" ht="15.75" x14ac:dyDescent="0.2">
      <c r="C234" s="103"/>
      <c r="D234" s="104" t="s">
        <v>36</v>
      </c>
      <c r="E234" s="21">
        <f>K19</f>
        <v>75000</v>
      </c>
      <c r="F234" s="105" t="s">
        <v>11</v>
      </c>
      <c r="J234" s="22"/>
      <c r="K234" s="22"/>
      <c r="L234" s="22"/>
      <c r="M234" s="22"/>
      <c r="N234" s="22"/>
    </row>
    <row r="235" spans="1:14" ht="15.75" x14ac:dyDescent="0.25">
      <c r="C235" s="103"/>
      <c r="D235" s="104" t="s">
        <v>37</v>
      </c>
      <c r="E235" s="21">
        <f>L19</f>
        <v>175</v>
      </c>
      <c r="F235" s="106" t="s">
        <v>16</v>
      </c>
      <c r="G235" s="107"/>
      <c r="H235" s="108"/>
      <c r="I235" s="108"/>
      <c r="J235" s="108"/>
    </row>
    <row r="236" spans="1:14" x14ac:dyDescent="0.2">
      <c r="C236" s="103"/>
      <c r="D236" s="104" t="s">
        <v>38</v>
      </c>
      <c r="E236" s="23">
        <f>I19</f>
        <v>1.0482</v>
      </c>
    </row>
    <row r="237" spans="1:14" x14ac:dyDescent="0.2">
      <c r="C237" s="103"/>
      <c r="D237" s="104" t="s">
        <v>39</v>
      </c>
      <c r="E237" s="23">
        <f>J19</f>
        <v>1.0415000000000001</v>
      </c>
    </row>
    <row r="238" spans="1:14" x14ac:dyDescent="0.2">
      <c r="C238" s="103"/>
    </row>
    <row r="239" spans="1:14" x14ac:dyDescent="0.2">
      <c r="C239" s="103"/>
      <c r="E239" s="105"/>
      <c r="F239" s="231" t="s">
        <v>40</v>
      </c>
      <c r="G239" s="232"/>
      <c r="H239" s="233"/>
      <c r="I239" s="231" t="s">
        <v>41</v>
      </c>
      <c r="J239" s="232"/>
      <c r="K239" s="233"/>
      <c r="L239" s="231" t="s">
        <v>42</v>
      </c>
      <c r="M239" s="233"/>
    </row>
    <row r="240" spans="1:14" x14ac:dyDescent="0.2">
      <c r="C240" s="103"/>
      <c r="E240" s="220"/>
      <c r="F240" s="109" t="s">
        <v>43</v>
      </c>
      <c r="G240" s="109" t="s">
        <v>44</v>
      </c>
      <c r="H240" s="110" t="s">
        <v>45</v>
      </c>
      <c r="I240" s="109" t="s">
        <v>43</v>
      </c>
      <c r="J240" s="111" t="s">
        <v>44</v>
      </c>
      <c r="K240" s="110" t="s">
        <v>45</v>
      </c>
      <c r="L240" s="222" t="s">
        <v>46</v>
      </c>
      <c r="M240" s="224" t="s">
        <v>47</v>
      </c>
    </row>
    <row r="241" spans="1:15" x14ac:dyDescent="0.2">
      <c r="C241" s="103"/>
      <c r="E241" s="221"/>
      <c r="F241" s="112" t="s">
        <v>48</v>
      </c>
      <c r="G241" s="112"/>
      <c r="H241" s="113" t="s">
        <v>48</v>
      </c>
      <c r="I241" s="112" t="s">
        <v>48</v>
      </c>
      <c r="J241" s="113"/>
      <c r="K241" s="113" t="s">
        <v>48</v>
      </c>
      <c r="L241" s="223"/>
      <c r="M241" s="225"/>
    </row>
    <row r="242" spans="1:15" x14ac:dyDescent="0.2">
      <c r="A242" s="103" t="str">
        <f>$E232</f>
        <v>GS 50 - 2,999 kW</v>
      </c>
      <c r="D242" s="114" t="s">
        <v>49</v>
      </c>
      <c r="E242" s="25"/>
      <c r="F242" s="26">
        <v>135.84</v>
      </c>
      <c r="G242" s="115">
        <v>1</v>
      </c>
      <c r="H242" s="116">
        <f>G242*F242</f>
        <v>135.84</v>
      </c>
      <c r="I242" s="29">
        <v>165.94</v>
      </c>
      <c r="J242" s="117">
        <f>G242</f>
        <v>1</v>
      </c>
      <c r="K242" s="118">
        <f>J242*I242</f>
        <v>165.94</v>
      </c>
      <c r="L242" s="119">
        <f>K242-H242</f>
        <v>30.099999999999994</v>
      </c>
      <c r="M242" s="120">
        <f>IF(ISERROR(L242/H242), "", L242/H242)</f>
        <v>0.22158421672555945</v>
      </c>
    </row>
    <row r="243" spans="1:15" x14ac:dyDescent="0.2">
      <c r="A243" s="103" t="str">
        <f t="shared" ref="A243:A285" si="28">A242</f>
        <v>GS 50 - 2,999 kW</v>
      </c>
      <c r="D243" s="114" t="s">
        <v>50</v>
      </c>
      <c r="E243" s="25"/>
      <c r="F243" s="26">
        <v>4.1908000000000003</v>
      </c>
      <c r="G243" s="115">
        <f>IF($E235&gt;0, $E235, $E234)</f>
        <v>175</v>
      </c>
      <c r="H243" s="116">
        <f>G243*F243</f>
        <v>733.3900000000001</v>
      </c>
      <c r="I243" s="201">
        <v>6.2427999999999999</v>
      </c>
      <c r="J243" s="117">
        <f>IF($E235&gt;0, $E235, $E234)</f>
        <v>175</v>
      </c>
      <c r="K243" s="118">
        <f>J243*I243</f>
        <v>1092.49</v>
      </c>
      <c r="L243" s="119">
        <f>K243-H243</f>
        <v>359.09999999999991</v>
      </c>
      <c r="M243" s="120">
        <f>IF(ISERROR(L243/H243), "", L243/H243)</f>
        <v>0.48964398205593185</v>
      </c>
    </row>
    <row r="244" spans="1:15" ht="13.15" hidden="1" customHeight="1" x14ac:dyDescent="0.2">
      <c r="A244" s="103" t="str">
        <f t="shared" si="28"/>
        <v>GS 50 - 2,999 kW</v>
      </c>
      <c r="D244" s="114" t="s">
        <v>51</v>
      </c>
      <c r="E244" s="25"/>
      <c r="F244" s="26">
        <v>0</v>
      </c>
      <c r="G244" s="115">
        <f>IF($E235&gt;0, $E235, $E234)</f>
        <v>175</v>
      </c>
      <c r="H244" s="116">
        <v>0</v>
      </c>
      <c r="I244" s="29">
        <v>0</v>
      </c>
      <c r="J244" s="117">
        <f>IF($E235&gt;0, $E235, $E234)</f>
        <v>175</v>
      </c>
      <c r="K244" s="118">
        <v>0</v>
      </c>
      <c r="L244" s="119"/>
      <c r="M244" s="120"/>
    </row>
    <row r="245" spans="1:15" ht="13.15" hidden="1" customHeight="1" x14ac:dyDescent="0.2">
      <c r="A245" s="103" t="str">
        <f t="shared" si="28"/>
        <v>GS 50 - 2,999 kW</v>
      </c>
      <c r="D245" s="114" t="s">
        <v>52</v>
      </c>
      <c r="E245" s="25"/>
      <c r="F245" s="26">
        <v>0</v>
      </c>
      <c r="G245" s="115">
        <f>IF($E235&gt;0, $E235, $E234)</f>
        <v>175</v>
      </c>
      <c r="H245" s="116">
        <v>0</v>
      </c>
      <c r="I245" s="29">
        <v>0</v>
      </c>
      <c r="J245" s="121">
        <f>IF($E235&gt;0, $E235, $E234)</f>
        <v>175</v>
      </c>
      <c r="K245" s="118">
        <v>0</v>
      </c>
      <c r="L245" s="119">
        <f t="shared" ref="L245:L263" si="29">K245-H245</f>
        <v>0</v>
      </c>
      <c r="M245" s="120" t="str">
        <f>IF(ISERROR(L245/H245), "", L245/H245)</f>
        <v/>
      </c>
    </row>
    <row r="246" spans="1:15" x14ac:dyDescent="0.2">
      <c r="A246" s="103" t="str">
        <f t="shared" si="28"/>
        <v>GS 50 - 2,999 kW</v>
      </c>
      <c r="D246" s="114" t="s">
        <v>53</v>
      </c>
      <c r="E246" s="25"/>
      <c r="F246" s="26">
        <v>14.280000000000001</v>
      </c>
      <c r="G246" s="115">
        <v>1</v>
      </c>
      <c r="H246" s="116">
        <f>G246*F246</f>
        <v>14.280000000000001</v>
      </c>
      <c r="I246" s="29">
        <v>0</v>
      </c>
      <c r="J246" s="117">
        <f>G246</f>
        <v>1</v>
      </c>
      <c r="K246" s="118">
        <f>J246*I246</f>
        <v>0</v>
      </c>
      <c r="L246" s="119">
        <f t="shared" si="29"/>
        <v>-14.280000000000001</v>
      </c>
      <c r="M246" s="120">
        <f>IF(ISERROR(L246/H246), "", L246/H246)</f>
        <v>-1</v>
      </c>
    </row>
    <row r="247" spans="1:15" x14ac:dyDescent="0.2">
      <c r="A247" s="103" t="str">
        <f t="shared" si="28"/>
        <v>GS 50 - 2,999 kW</v>
      </c>
      <c r="D247" s="114" t="s">
        <v>54</v>
      </c>
      <c r="E247" s="25"/>
      <c r="F247" s="26">
        <v>0.71719999999999995</v>
      </c>
      <c r="G247" s="115">
        <f>IF($E235&gt;0, $E235, $E234)</f>
        <v>175</v>
      </c>
      <c r="H247" s="116">
        <f>G247*F247</f>
        <v>125.50999999999999</v>
      </c>
      <c r="I247" s="201">
        <v>3.4970434125061817E-2</v>
      </c>
      <c r="J247" s="117">
        <f>IF($E235&gt;0, $E235, $E234)</f>
        <v>175</v>
      </c>
      <c r="K247" s="118">
        <f>J247*I247</f>
        <v>6.1198259718858177</v>
      </c>
      <c r="L247" s="119">
        <f t="shared" si="29"/>
        <v>-119.39017402811417</v>
      </c>
      <c r="M247" s="120">
        <f>IF(ISERROR(L247/H247), "", L247/H247)</f>
        <v>-0.95124033167169297</v>
      </c>
    </row>
    <row r="248" spans="1:15" x14ac:dyDescent="0.2">
      <c r="A248" s="103" t="str">
        <f t="shared" si="28"/>
        <v>GS 50 - 2,999 kW</v>
      </c>
      <c r="B248" s="103" t="s">
        <v>55</v>
      </c>
      <c r="C248" s="24">
        <f>B19</f>
        <v>4</v>
      </c>
      <c r="D248" s="122" t="s">
        <v>56</v>
      </c>
      <c r="E248" s="7"/>
      <c r="F248" s="48"/>
      <c r="G248" s="38"/>
      <c r="H248" s="39">
        <f>SUM(H242:H247)</f>
        <v>1009.0200000000001</v>
      </c>
      <c r="I248" s="51"/>
      <c r="J248" s="40"/>
      <c r="K248" s="39">
        <f>SUM(K242:K247)</f>
        <v>1264.5498259718859</v>
      </c>
      <c r="L248" s="41">
        <f t="shared" si="29"/>
        <v>255.52982597188577</v>
      </c>
      <c r="M248" s="42">
        <f>IF((H248)=0,"",(L248/H248))</f>
        <v>0.25324555110095515</v>
      </c>
    </row>
    <row r="249" spans="1:15" x14ac:dyDescent="0.2">
      <c r="A249" s="103" t="str">
        <f t="shared" si="28"/>
        <v>GS 50 - 2,999 kW</v>
      </c>
      <c r="D249" s="123" t="s">
        <v>57</v>
      </c>
      <c r="E249" s="25"/>
      <c r="F249" s="34">
        <f>IF((E234*12&gt;=150000), 0, IF(E233="RPP",(F265*OffPeakPer+F266*MidPeakPer+F267*OnPeakPer),IF(E233="Non-RPP (Retailer)",F268,F269)))</f>
        <v>0</v>
      </c>
      <c r="G249" s="43">
        <f>IF(F249=0, 0, $E234*E236-E234)</f>
        <v>0</v>
      </c>
      <c r="H249" s="28">
        <f t="shared" ref="H249:H256" si="30">G249*F249</f>
        <v>0</v>
      </c>
      <c r="I249" s="35">
        <f>IF((E234*12&gt;=150000), 0, IF(E233="RPP",(I265*OffPeakPer+I266*MidPeakPer+I267*OnPeakPer),IF(E233="Non-RPP (Retailer)",I268,I269)))</f>
        <v>0</v>
      </c>
      <c r="J249" s="44">
        <f>IF(I249=0, 0, E234*E237-E234)</f>
        <v>0</v>
      </c>
      <c r="K249" s="31">
        <f t="shared" ref="K249:K256" si="31">J249*I249</f>
        <v>0</v>
      </c>
      <c r="L249" s="32">
        <f t="shared" si="29"/>
        <v>0</v>
      </c>
      <c r="M249" s="33" t="str">
        <f t="shared" ref="M249:M256" si="32">IF(ISERROR(L249/H249), "", L249/H249)</f>
        <v/>
      </c>
    </row>
    <row r="250" spans="1:15" ht="25.5" x14ac:dyDescent="0.2">
      <c r="A250" s="103" t="str">
        <f t="shared" si="28"/>
        <v>GS 50 - 2,999 kW</v>
      </c>
      <c r="D250" s="123" t="s">
        <v>58</v>
      </c>
      <c r="E250" s="25"/>
      <c r="F250" s="36">
        <v>-0.54620000000000002</v>
      </c>
      <c r="G250" s="55">
        <f>IF($E235&gt;0, $E235, $E234)</f>
        <v>175</v>
      </c>
      <c r="H250" s="116">
        <f t="shared" si="30"/>
        <v>-95.585000000000008</v>
      </c>
      <c r="I250" s="201">
        <v>-0.84709999999999996</v>
      </c>
      <c r="J250" s="56">
        <f>IF($E235&gt;0, $E235, $E234)</f>
        <v>175</v>
      </c>
      <c r="K250" s="118">
        <f t="shared" si="31"/>
        <v>-148.24250000000001</v>
      </c>
      <c r="L250" s="119">
        <f t="shared" si="29"/>
        <v>-52.657499999999999</v>
      </c>
      <c r="M250" s="120">
        <f t="shared" si="32"/>
        <v>0.55089710728670815</v>
      </c>
    </row>
    <row r="251" spans="1:15" x14ac:dyDescent="0.2">
      <c r="A251" s="103" t="str">
        <f t="shared" si="28"/>
        <v>GS 50 - 2,999 kW</v>
      </c>
      <c r="D251" s="123" t="s">
        <v>59</v>
      </c>
      <c r="E251" s="25"/>
      <c r="F251" s="36">
        <v>0.26050000000000001</v>
      </c>
      <c r="G251" s="55">
        <f>IF($E235&gt;0, $E235, $E234)</f>
        <v>175</v>
      </c>
      <c r="H251" s="116">
        <f t="shared" si="30"/>
        <v>45.587499999999999</v>
      </c>
      <c r="I251" s="201">
        <v>0.1784</v>
      </c>
      <c r="J251" s="56">
        <f>IF($E235&gt;0, $E235, $E234)</f>
        <v>175</v>
      </c>
      <c r="K251" s="118">
        <f t="shared" si="31"/>
        <v>31.22</v>
      </c>
      <c r="L251" s="119">
        <f t="shared" si="29"/>
        <v>-14.3675</v>
      </c>
      <c r="M251" s="120">
        <f t="shared" si="32"/>
        <v>-0.31516314779270632</v>
      </c>
    </row>
    <row r="252" spans="1:15" x14ac:dyDescent="0.2">
      <c r="A252" s="103" t="str">
        <f t="shared" si="28"/>
        <v>GS 50 - 2,999 kW</v>
      </c>
      <c r="D252" s="123" t="s">
        <v>60</v>
      </c>
      <c r="E252" s="25"/>
      <c r="F252" s="36">
        <v>9.9000000000000008E-3</v>
      </c>
      <c r="G252" s="55">
        <f>E234</f>
        <v>75000</v>
      </c>
      <c r="H252" s="116">
        <f t="shared" si="30"/>
        <v>742.50000000000011</v>
      </c>
      <c r="I252" s="201">
        <v>-6.1999999999999998E-3</v>
      </c>
      <c r="J252" s="56">
        <f>E234</f>
        <v>75000</v>
      </c>
      <c r="K252" s="118">
        <f t="shared" si="31"/>
        <v>-465</v>
      </c>
      <c r="L252" s="119">
        <f t="shared" si="29"/>
        <v>-1207.5</v>
      </c>
      <c r="M252" s="120">
        <f t="shared" si="32"/>
        <v>-1.6262626262626261</v>
      </c>
    </row>
    <row r="253" spans="1:15" x14ac:dyDescent="0.2">
      <c r="A253" s="103" t="str">
        <f t="shared" si="28"/>
        <v>GS 50 - 2,999 kW</v>
      </c>
      <c r="D253" s="114" t="s">
        <v>61</v>
      </c>
      <c r="E253" s="25"/>
      <c r="F253" s="36">
        <v>0.59770000000000001</v>
      </c>
      <c r="G253" s="55">
        <f>IF($E235&gt;0, $E235, $E234)</f>
        <v>175</v>
      </c>
      <c r="H253" s="116">
        <f t="shared" si="30"/>
        <v>104.5975</v>
      </c>
      <c r="I253" s="201">
        <v>0.57267001668258022</v>
      </c>
      <c r="J253" s="56">
        <f>IF($E235&gt;0, $E235, $E234)</f>
        <v>175</v>
      </c>
      <c r="K253" s="118">
        <f t="shared" si="31"/>
        <v>100.21725291945154</v>
      </c>
      <c r="L253" s="119">
        <f t="shared" si="29"/>
        <v>-4.3802470805484575</v>
      </c>
      <c r="M253" s="120">
        <f t="shared" si="32"/>
        <v>-4.1877168006390762E-2</v>
      </c>
      <c r="O253" s="160"/>
    </row>
    <row r="254" spans="1:15" ht="25.5" x14ac:dyDescent="0.2">
      <c r="A254" s="103" t="str">
        <f t="shared" si="28"/>
        <v>GS 50 - 2,999 kW</v>
      </c>
      <c r="D254" s="123" t="s">
        <v>62</v>
      </c>
      <c r="E254" s="25"/>
      <c r="F254" s="36">
        <v>0</v>
      </c>
      <c r="G254" s="115">
        <v>1</v>
      </c>
      <c r="H254" s="116">
        <f t="shared" si="30"/>
        <v>0</v>
      </c>
      <c r="I254" s="201">
        <v>0</v>
      </c>
      <c r="J254" s="121">
        <v>1</v>
      </c>
      <c r="K254" s="118">
        <f t="shared" si="31"/>
        <v>0</v>
      </c>
      <c r="L254" s="119">
        <f t="shared" si="29"/>
        <v>0</v>
      </c>
      <c r="M254" s="120" t="str">
        <f t="shared" si="32"/>
        <v/>
      </c>
    </row>
    <row r="255" spans="1:15" x14ac:dyDescent="0.2">
      <c r="A255" s="103" t="str">
        <f t="shared" si="28"/>
        <v>GS 50 - 2,999 kW</v>
      </c>
      <c r="D255" s="114" t="s">
        <v>63</v>
      </c>
      <c r="E255" s="25"/>
      <c r="F255" s="36">
        <v>0</v>
      </c>
      <c r="G255" s="115">
        <v>1</v>
      </c>
      <c r="H255" s="116">
        <f t="shared" si="30"/>
        <v>0</v>
      </c>
      <c r="I255" s="201">
        <v>0</v>
      </c>
      <c r="J255" s="121">
        <v>1</v>
      </c>
      <c r="K255" s="118">
        <f t="shared" si="31"/>
        <v>0</v>
      </c>
      <c r="L255" s="119">
        <f t="shared" si="29"/>
        <v>0</v>
      </c>
      <c r="M255" s="120" t="str">
        <f t="shared" si="32"/>
        <v/>
      </c>
    </row>
    <row r="256" spans="1:15" x14ac:dyDescent="0.2">
      <c r="A256" s="103" t="str">
        <f t="shared" si="28"/>
        <v>GS 50 - 2,999 kW</v>
      </c>
      <c r="D256" s="114" t="s">
        <v>64</v>
      </c>
      <c r="E256" s="25"/>
      <c r="F256" s="36">
        <v>0.1701</v>
      </c>
      <c r="G256" s="55">
        <f>IF($E235&gt;0, $E235, $E234)</f>
        <v>175</v>
      </c>
      <c r="H256" s="116">
        <f t="shared" si="30"/>
        <v>29.767500000000002</v>
      </c>
      <c r="I256" s="201">
        <v>0.18785095947413957</v>
      </c>
      <c r="J256" s="56">
        <f>IF($E235&gt;0, $E235, $E234)</f>
        <v>175</v>
      </c>
      <c r="K256" s="118">
        <f t="shared" si="31"/>
        <v>32.873917907974423</v>
      </c>
      <c r="L256" s="119">
        <f t="shared" si="29"/>
        <v>3.1064179079744214</v>
      </c>
      <c r="M256" s="120">
        <f t="shared" si="32"/>
        <v>0.10435602277565872</v>
      </c>
    </row>
    <row r="257" spans="1:15" ht="25.5" x14ac:dyDescent="0.2">
      <c r="A257" s="103" t="str">
        <f t="shared" si="28"/>
        <v>GS 50 - 2,999 kW</v>
      </c>
      <c r="B257" s="103" t="s">
        <v>65</v>
      </c>
      <c r="C257" s="24">
        <f>B19</f>
        <v>4</v>
      </c>
      <c r="D257" s="124" t="s">
        <v>66</v>
      </c>
      <c r="E257" s="125"/>
      <c r="F257" s="48"/>
      <c r="G257" s="49"/>
      <c r="H257" s="50">
        <f>SUM(H248:H256)</f>
        <v>1835.8875</v>
      </c>
      <c r="I257" s="51"/>
      <c r="J257" s="52"/>
      <c r="K257" s="50">
        <f>SUM(K248:K256)</f>
        <v>815.61849679931174</v>
      </c>
      <c r="L257" s="41">
        <f t="shared" si="29"/>
        <v>-1020.2690032006883</v>
      </c>
      <c r="M257" s="42">
        <f>IF((H257)=0,"",(L257/H257))</f>
        <v>-0.55573612391864335</v>
      </c>
    </row>
    <row r="258" spans="1:15" x14ac:dyDescent="0.2">
      <c r="A258" s="103" t="str">
        <f t="shared" si="28"/>
        <v>GS 50 - 2,999 kW</v>
      </c>
      <c r="D258" s="126" t="s">
        <v>67</v>
      </c>
      <c r="E258" s="25"/>
      <c r="F258" s="36">
        <v>5.1448999999999998</v>
      </c>
      <c r="G258" s="43">
        <f>IF($E235&gt;0, $E235, $E234*$E236)</f>
        <v>175</v>
      </c>
      <c r="H258" s="116">
        <f>G258*F258</f>
        <v>900.35749999999996</v>
      </c>
      <c r="I258" s="201">
        <v>5.1984000000000004</v>
      </c>
      <c r="J258" s="44">
        <f>IF($E235&gt;0, $E235, $E234*$E237)</f>
        <v>175</v>
      </c>
      <c r="K258" s="118">
        <f>J258*I258</f>
        <v>909.72</v>
      </c>
      <c r="L258" s="119">
        <f t="shared" si="29"/>
        <v>9.3625000000000682</v>
      </c>
      <c r="M258" s="120">
        <f>IF(ISERROR(L258/H258), "", L258/H258)</f>
        <v>1.0398647204027365E-2</v>
      </c>
      <c r="N258" s="127" t="str">
        <f>IF(ISERROR(ABS(M258)), "", IF(ABS(M258)&gt;=4%, "In the manager's summary, discuss the reasoning for the change in RTSR rates", ""))</f>
        <v/>
      </c>
      <c r="O258" s="160"/>
    </row>
    <row r="259" spans="1:15" ht="25.5" x14ac:dyDescent="0.2">
      <c r="A259" s="103" t="str">
        <f t="shared" si="28"/>
        <v>GS 50 - 2,999 kW</v>
      </c>
      <c r="D259" s="128" t="s">
        <v>68</v>
      </c>
      <c r="E259" s="25"/>
      <c r="F259" s="36">
        <v>3.3910999999999998</v>
      </c>
      <c r="G259" s="43">
        <f>IF($E235&gt;0, $E235, $E234*$E236)</f>
        <v>175</v>
      </c>
      <c r="H259" s="116">
        <f>G259*F259</f>
        <v>593.4425</v>
      </c>
      <c r="I259" s="201">
        <v>3.6608999999999998</v>
      </c>
      <c r="J259" s="44">
        <f>IF($E235&gt;0, $E235, $E234*$E237)</f>
        <v>175</v>
      </c>
      <c r="K259" s="118">
        <f>J259*I259</f>
        <v>640.65749999999991</v>
      </c>
      <c r="L259" s="119">
        <f t="shared" si="29"/>
        <v>47.214999999999918</v>
      </c>
      <c r="M259" s="120">
        <f>IF(ISERROR(L259/H259), "", L259/H259)</f>
        <v>7.956120432897866E-2</v>
      </c>
      <c r="N259" s="127" t="str">
        <f>IF(ISERROR(ABS(M259)), "", IF(ABS(M259)&gt;=4%, "In the manager's summary, discuss the reasoning for the change in RTSR rates", ""))</f>
        <v>In the manager's summary, discuss the reasoning for the change in RTSR rates</v>
      </c>
      <c r="O259" s="160"/>
    </row>
    <row r="260" spans="1:15" ht="25.5" x14ac:dyDescent="0.2">
      <c r="A260" s="103" t="str">
        <f t="shared" si="28"/>
        <v>GS 50 - 2,999 kW</v>
      </c>
      <c r="B260" s="103" t="s">
        <v>69</v>
      </c>
      <c r="C260" s="24">
        <f>B19</f>
        <v>4</v>
      </c>
      <c r="D260" s="124" t="s">
        <v>70</v>
      </c>
      <c r="E260" s="7"/>
      <c r="F260" s="48"/>
      <c r="G260" s="49"/>
      <c r="H260" s="50">
        <f>SUM(H257:H259)</f>
        <v>3329.6875</v>
      </c>
      <c r="I260" s="51"/>
      <c r="J260" s="40"/>
      <c r="K260" s="50">
        <f>SUM(K257:K259)</f>
        <v>2365.9959967993118</v>
      </c>
      <c r="L260" s="41">
        <f t="shared" si="29"/>
        <v>-963.6915032006882</v>
      </c>
      <c r="M260" s="42">
        <f>IF((H260)=0,"",(L260/H260))</f>
        <v>-0.28942400846946992</v>
      </c>
    </row>
    <row r="261" spans="1:15" ht="25.5" x14ac:dyDescent="0.2">
      <c r="A261" s="103" t="str">
        <f t="shared" si="28"/>
        <v>GS 50 - 2,999 kW</v>
      </c>
      <c r="D261" s="129" t="s">
        <v>71</v>
      </c>
      <c r="E261" s="25"/>
      <c r="F261" s="36">
        <v>4.7000000000000002E-3</v>
      </c>
      <c r="G261" s="43">
        <f>E234*E236</f>
        <v>78615</v>
      </c>
      <c r="H261" s="130">
        <f>G261*F261</f>
        <v>369.4905</v>
      </c>
      <c r="I261" s="201">
        <v>4.7000000000000002E-3</v>
      </c>
      <c r="J261" s="44">
        <f>E234*E237</f>
        <v>78112.5</v>
      </c>
      <c r="K261" s="118">
        <f>J261*I261</f>
        <v>367.12875000000003</v>
      </c>
      <c r="L261" s="119">
        <f t="shared" si="29"/>
        <v>-2.3617499999999723</v>
      </c>
      <c r="M261" s="120">
        <f>IF(ISERROR(L261/H261), "", L261/H261)</f>
        <v>-6.3919099408509079E-3</v>
      </c>
    </row>
    <row r="262" spans="1:15" ht="25.5" x14ac:dyDescent="0.2">
      <c r="A262" s="103" t="str">
        <f t="shared" si="28"/>
        <v>GS 50 - 2,999 kW</v>
      </c>
      <c r="D262" s="129" t="s">
        <v>72</v>
      </c>
      <c r="E262" s="25"/>
      <c r="F262" s="36">
        <v>5.9999999999999995E-4</v>
      </c>
      <c r="G262" s="43">
        <f>E234*E236</f>
        <v>78615</v>
      </c>
      <c r="H262" s="130">
        <f>G262*F262</f>
        <v>47.168999999999997</v>
      </c>
      <c r="I262" s="201">
        <v>5.9999999999999995E-4</v>
      </c>
      <c r="J262" s="44">
        <f>E234*E237</f>
        <v>78112.5</v>
      </c>
      <c r="K262" s="118">
        <f>J262*I262</f>
        <v>46.867499999999993</v>
      </c>
      <c r="L262" s="119">
        <f t="shared" si="29"/>
        <v>-0.30150000000000432</v>
      </c>
      <c r="M262" s="120">
        <f>IF(ISERROR(L262/H262), "", L262/H262)</f>
        <v>-6.3919099408510744E-3</v>
      </c>
    </row>
    <row r="263" spans="1:15" x14ac:dyDescent="0.2">
      <c r="A263" s="103" t="str">
        <f t="shared" si="28"/>
        <v>GS 50 - 2,999 kW</v>
      </c>
      <c r="D263" s="25" t="s">
        <v>73</v>
      </c>
      <c r="E263" s="25"/>
      <c r="F263" s="54">
        <v>0.25</v>
      </c>
      <c r="G263" s="27">
        <v>1</v>
      </c>
      <c r="H263" s="130">
        <f>G263*F263</f>
        <v>0.25</v>
      </c>
      <c r="I263" s="45">
        <v>0.25</v>
      </c>
      <c r="J263" s="30">
        <v>1</v>
      </c>
      <c r="K263" s="118">
        <f>J263*I263</f>
        <v>0.25</v>
      </c>
      <c r="L263" s="119">
        <f t="shared" si="29"/>
        <v>0</v>
      </c>
      <c r="M263" s="120">
        <f>IF(ISERROR(L263/H263), "", L263/H263)</f>
        <v>0</v>
      </c>
    </row>
    <row r="264" spans="1:15" ht="26.45" hidden="1" customHeight="1" x14ac:dyDescent="0.2">
      <c r="A264" s="103" t="str">
        <f t="shared" si="28"/>
        <v>GS 50 - 2,999 kW</v>
      </c>
      <c r="D264" s="129" t="s">
        <v>74</v>
      </c>
      <c r="E264" s="25"/>
      <c r="F264" s="34"/>
      <c r="G264" s="43"/>
      <c r="H264" s="130"/>
      <c r="I264" s="35"/>
      <c r="J264" s="44"/>
      <c r="K264" s="118"/>
      <c r="L264" s="119"/>
      <c r="M264" s="120"/>
    </row>
    <row r="265" spans="1:15" ht="13.15" hidden="1" customHeight="1" x14ac:dyDescent="0.2">
      <c r="A265" s="103" t="str">
        <f t="shared" si="28"/>
        <v>GS 50 - 2,999 kW</v>
      </c>
      <c r="B265" s="103" t="s">
        <v>12</v>
      </c>
      <c r="D265" s="25" t="s">
        <v>75</v>
      </c>
      <c r="E265" s="25"/>
      <c r="F265" s="96">
        <v>8.6999999999999994E-2</v>
      </c>
      <c r="G265" s="55">
        <f>IF(AND(E234*12&gt;=150000),OffPeakPer*E234*E236,OffPeakPer*E234)</f>
        <v>50313.599999999999</v>
      </c>
      <c r="H265" s="130">
        <f>G265*F265</f>
        <v>4377.2831999999999</v>
      </c>
      <c r="I265" s="35">
        <f>OffPeak</f>
        <v>9.8000000000000004E-2</v>
      </c>
      <c r="J265" s="56">
        <f>IF(AND(E234*12&gt;=150000),OffPeakPer*E234*E237,OffPeakPer*E234)</f>
        <v>49992.000000000007</v>
      </c>
      <c r="K265" s="118">
        <f>J265*I265</f>
        <v>4899.2160000000013</v>
      </c>
      <c r="L265" s="119">
        <f>K265-H265</f>
        <v>521.93280000000141</v>
      </c>
      <c r="M265" s="120">
        <f>IF(ISERROR(L265/H265), "", L265/H265)</f>
        <v>0.11923669914708772</v>
      </c>
    </row>
    <row r="266" spans="1:15" ht="13.15" hidden="1" customHeight="1" x14ac:dyDescent="0.2">
      <c r="A266" s="103" t="str">
        <f t="shared" si="28"/>
        <v>GS 50 - 2,999 kW</v>
      </c>
      <c r="B266" s="103" t="s">
        <v>12</v>
      </c>
      <c r="D266" s="25" t="s">
        <v>76</v>
      </c>
      <c r="E266" s="25"/>
      <c r="F266" s="96">
        <v>0.157</v>
      </c>
      <c r="G266" s="55">
        <f>IF(AND(E234*12&gt;=150000),MidPeakPer*E234*E236,MidPeakPer*E234)</f>
        <v>14150.7</v>
      </c>
      <c r="H266" s="130">
        <f>G266*F266</f>
        <v>2221.6599000000001</v>
      </c>
      <c r="I266" s="35">
        <f>MidPeak</f>
        <v>0.157</v>
      </c>
      <c r="J266" s="56">
        <f>IF(AND(E234*12&gt;=150000),MidPeakPer*E234*E237,MidPeakPer*E234)</f>
        <v>14060.250000000002</v>
      </c>
      <c r="K266" s="118">
        <f>J266*I266</f>
        <v>2207.4592500000003</v>
      </c>
      <c r="L266" s="119">
        <f>K266-H266</f>
        <v>-14.200649999999769</v>
      </c>
      <c r="M266" s="120">
        <f>IF(ISERROR(L266/H266), "", L266/H266)</f>
        <v>-6.3919099408508784E-3</v>
      </c>
    </row>
    <row r="267" spans="1:15" ht="13.15" hidden="1" customHeight="1" x14ac:dyDescent="0.2">
      <c r="A267" s="103" t="str">
        <f t="shared" si="28"/>
        <v>GS 50 - 2,999 kW</v>
      </c>
      <c r="B267" s="103" t="s">
        <v>12</v>
      </c>
      <c r="D267" s="103" t="s">
        <v>77</v>
      </c>
      <c r="E267" s="25"/>
      <c r="F267" s="96">
        <v>0.182</v>
      </c>
      <c r="G267" s="55">
        <f>IF(AND(E234*12&gt;=150000),OnPeakPer*E234*E236,OnPeakPer*E234)</f>
        <v>14150.7</v>
      </c>
      <c r="H267" s="130">
        <f>G267*F267</f>
        <v>2575.4274</v>
      </c>
      <c r="I267" s="35">
        <f>OnPeak</f>
        <v>0.20300000000000001</v>
      </c>
      <c r="J267" s="56">
        <f>IF(AND(E234*12&gt;=150000),OnPeakPer*E234*E237,OnPeakPer*E234)</f>
        <v>14060.250000000002</v>
      </c>
      <c r="K267" s="118">
        <f>J267*I267</f>
        <v>2854.2307500000006</v>
      </c>
      <c r="L267" s="119">
        <f>K267-H267</f>
        <v>278.80335000000059</v>
      </c>
      <c r="M267" s="120">
        <f>IF(ISERROR(L267/H267), "", L267/H267)</f>
        <v>0.10825517737366644</v>
      </c>
    </row>
    <row r="268" spans="1:15" ht="13.15" hidden="1" customHeight="1" x14ac:dyDescent="0.2">
      <c r="A268" s="103" t="str">
        <f t="shared" si="28"/>
        <v>GS 50 - 2,999 kW</v>
      </c>
      <c r="B268" s="103" t="s">
        <v>78</v>
      </c>
      <c r="D268" s="25" t="s">
        <v>79</v>
      </c>
      <c r="E268" s="25"/>
      <c r="F268" s="57">
        <v>0.11308</v>
      </c>
      <c r="G268" s="55">
        <f>IF(AND(E234*12&gt;=150000),E234*E236,E234)</f>
        <v>78615</v>
      </c>
      <c r="H268" s="130">
        <f>G268*F268</f>
        <v>8889.7842000000001</v>
      </c>
      <c r="I268" s="35">
        <f>F268</f>
        <v>0.11308</v>
      </c>
      <c r="J268" s="56">
        <f>IF(AND(E234*12&gt;=150000),E234*E237,E234)</f>
        <v>78112.5</v>
      </c>
      <c r="K268" s="118">
        <f>J268*I268</f>
        <v>8832.9614999999994</v>
      </c>
      <c r="L268" s="119">
        <f>K268-H268</f>
        <v>-56.822700000000623</v>
      </c>
      <c r="M268" s="120">
        <f>IF(ISERROR(L268/H268), "", L268/H268)</f>
        <v>-6.3919099408510528E-3</v>
      </c>
    </row>
    <row r="269" spans="1:15" ht="13.5" thickBot="1" x14ac:dyDescent="0.25">
      <c r="A269" s="103" t="str">
        <f t="shared" si="28"/>
        <v>GS 50 - 2,999 kW</v>
      </c>
      <c r="B269" s="103" t="s">
        <v>17</v>
      </c>
      <c r="D269" s="25" t="s">
        <v>80</v>
      </c>
      <c r="E269" s="25"/>
      <c r="F269" s="57">
        <v>0.11308</v>
      </c>
      <c r="G269" s="55">
        <f>IF(AND(E234*12&gt;=150000),E234*E236,E234)</f>
        <v>78615</v>
      </c>
      <c r="H269" s="130">
        <f>G269*F269</f>
        <v>8889.7842000000001</v>
      </c>
      <c r="I269" s="35">
        <f>F269</f>
        <v>0.11308</v>
      </c>
      <c r="J269" s="56">
        <f>IF(AND(E234*12&gt;=150000),E234*E237,E234)</f>
        <v>78112.5</v>
      </c>
      <c r="K269" s="118">
        <f>J269*I269</f>
        <v>8832.9614999999994</v>
      </c>
      <c r="L269" s="119">
        <f>K269-H269</f>
        <v>-56.822700000000623</v>
      </c>
      <c r="M269" s="120">
        <f>IF(ISERROR(L269/H269), "", L269/H269)</f>
        <v>-6.3919099408510528E-3</v>
      </c>
    </row>
    <row r="270" spans="1:15" ht="13.5" thickBot="1" x14ac:dyDescent="0.25">
      <c r="A270" s="103" t="str">
        <f t="shared" si="28"/>
        <v>GS 50 - 2,999 kW</v>
      </c>
      <c r="D270" s="58"/>
      <c r="E270" s="59"/>
      <c r="F270" s="60"/>
      <c r="G270" s="61"/>
      <c r="H270" s="62"/>
      <c r="I270" s="60"/>
      <c r="J270" s="63"/>
      <c r="K270" s="62"/>
      <c r="L270" s="64"/>
      <c r="M270" s="65"/>
    </row>
    <row r="271" spans="1:15" ht="13.15" hidden="1" customHeight="1" x14ac:dyDescent="0.2">
      <c r="A271" s="103" t="str">
        <f t="shared" si="28"/>
        <v>GS 50 - 2,999 kW</v>
      </c>
      <c r="B271" s="103" t="s">
        <v>12</v>
      </c>
      <c r="D271" s="135" t="s">
        <v>81</v>
      </c>
      <c r="E271" s="25"/>
      <c r="F271" s="66"/>
      <c r="G271" s="67"/>
      <c r="H271" s="68">
        <f>SUM(H261:H267,H260)</f>
        <v>12920.967500000001</v>
      </c>
      <c r="I271" s="69"/>
      <c r="J271" s="69"/>
      <c r="K271" s="68">
        <f>SUM(K261:K267,K260)</f>
        <v>12741.148246799316</v>
      </c>
      <c r="L271" s="70">
        <f>K271-H271</f>
        <v>-179.81925320068513</v>
      </c>
      <c r="M271" s="71">
        <f>IF((H271)=0,"",(L271/H271))</f>
        <v>-1.3916856706023377E-2</v>
      </c>
    </row>
    <row r="272" spans="1:15" ht="13.15" hidden="1" customHeight="1" x14ac:dyDescent="0.2">
      <c r="A272" s="103" t="str">
        <f t="shared" si="28"/>
        <v>GS 50 - 2,999 kW</v>
      </c>
      <c r="B272" s="103" t="s">
        <v>12</v>
      </c>
      <c r="D272" s="142" t="s">
        <v>82</v>
      </c>
      <c r="E272" s="25"/>
      <c r="F272" s="66">
        <v>0.13</v>
      </c>
      <c r="G272" s="72"/>
      <c r="H272" s="73">
        <f>H271*F272</f>
        <v>1679.7257750000001</v>
      </c>
      <c r="I272" s="74">
        <v>0.13</v>
      </c>
      <c r="J272" s="27"/>
      <c r="K272" s="73">
        <f>K271*I272</f>
        <v>1656.349272083911</v>
      </c>
      <c r="L272" s="32">
        <f>K272-H272</f>
        <v>-23.376502916089066</v>
      </c>
      <c r="M272" s="75">
        <f>IF((H272)=0,"",(L272/H272))</f>
        <v>-1.3916856706023377E-2</v>
      </c>
    </row>
    <row r="273" spans="1:13" ht="14.45" hidden="1" customHeight="1" x14ac:dyDescent="0.25">
      <c r="A273" s="103" t="str">
        <f t="shared" si="28"/>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28"/>
        <v>GS 50 - 2,999 kW</v>
      </c>
      <c r="B274" s="103" t="s">
        <v>84</v>
      </c>
      <c r="D274" s="234" t="s">
        <v>85</v>
      </c>
      <c r="E274" s="234"/>
      <c r="F274" s="77"/>
      <c r="G274" s="78"/>
      <c r="H274" s="79">
        <f>H271+H272+H273</f>
        <v>14600.693275000001</v>
      </c>
      <c r="I274" s="80"/>
      <c r="J274" s="80"/>
      <c r="K274" s="81">
        <f>K271+K272+K273</f>
        <v>14397.497518883227</v>
      </c>
      <c r="L274" s="82">
        <f>K274-H274</f>
        <v>-203.19575611677465</v>
      </c>
      <c r="M274" s="83">
        <f>IF((H274)=0,"",(L274/H274))</f>
        <v>-1.3916856706023408E-2</v>
      </c>
    </row>
    <row r="275" spans="1:13" ht="13.9" hidden="1" customHeight="1" thickBot="1" x14ac:dyDescent="0.25">
      <c r="A275" s="103" t="str">
        <f t="shared" si="28"/>
        <v>GS 50 - 2,999 kW</v>
      </c>
      <c r="B275" s="103" t="s">
        <v>12</v>
      </c>
      <c r="D275" s="131"/>
      <c r="E275" s="132"/>
      <c r="F275" s="60"/>
      <c r="G275" s="61"/>
      <c r="H275" s="62"/>
      <c r="I275" s="60"/>
      <c r="J275" s="63"/>
      <c r="K275" s="62"/>
      <c r="L275" s="64"/>
      <c r="M275" s="65"/>
    </row>
    <row r="276" spans="1:13" ht="13.15" hidden="1" customHeight="1" x14ac:dyDescent="0.2">
      <c r="A276" s="103" t="str">
        <f t="shared" si="28"/>
        <v>GS 50 - 2,999 kW</v>
      </c>
      <c r="B276" s="103" t="s">
        <v>78</v>
      </c>
      <c r="D276" s="135" t="s">
        <v>86</v>
      </c>
      <c r="E276" s="25"/>
      <c r="F276" s="66"/>
      <c r="G276" s="67"/>
      <c r="H276" s="68">
        <f>SUM(H268,H261:H264,H260)</f>
        <v>12636.3812</v>
      </c>
      <c r="I276" s="69"/>
      <c r="J276" s="69"/>
      <c r="K276" s="68">
        <f>SUM(K268,K261:K264,K260)</f>
        <v>11613.20374679931</v>
      </c>
      <c r="L276" s="70">
        <f>K276-H276</f>
        <v>-1023.1774532006893</v>
      </c>
      <c r="M276" s="71">
        <f>IF((H276)=0,"",(L276/H276))</f>
        <v>-8.0970765047883281E-2</v>
      </c>
    </row>
    <row r="277" spans="1:13" ht="13.15" hidden="1" customHeight="1" x14ac:dyDescent="0.2">
      <c r="A277" s="103" t="str">
        <f t="shared" si="28"/>
        <v>GS 50 - 2,999 kW</v>
      </c>
      <c r="B277" s="103" t="s">
        <v>78</v>
      </c>
      <c r="D277" s="142" t="s">
        <v>82</v>
      </c>
      <c r="E277" s="25"/>
      <c r="F277" s="66">
        <v>0.13</v>
      </c>
      <c r="G277" s="67"/>
      <c r="H277" s="73">
        <f>H276*F277</f>
        <v>1642.729556</v>
      </c>
      <c r="I277" s="66">
        <v>0.13</v>
      </c>
      <c r="J277" s="74"/>
      <c r="K277" s="73">
        <f>K276*I277</f>
        <v>1509.7164870839104</v>
      </c>
      <c r="L277" s="32">
        <f>K277-H277</f>
        <v>-133.01306891608965</v>
      </c>
      <c r="M277" s="75">
        <f>IF((H277)=0,"",(L277/H277))</f>
        <v>-8.0970765047883295E-2</v>
      </c>
    </row>
    <row r="278" spans="1:13" ht="14.45" hidden="1" customHeight="1" x14ac:dyDescent="0.25">
      <c r="A278" s="103" t="str">
        <f t="shared" si="28"/>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28"/>
        <v>GS 50 - 2,999 kW</v>
      </c>
      <c r="B279" s="103" t="s">
        <v>87</v>
      </c>
      <c r="D279" s="234" t="s">
        <v>86</v>
      </c>
      <c r="E279" s="234"/>
      <c r="F279" s="84"/>
      <c r="G279" s="85"/>
      <c r="H279" s="79">
        <f>SUM(H276,H277)</f>
        <v>14279.110756</v>
      </c>
      <c r="I279" s="86"/>
      <c r="J279" s="86"/>
      <c r="K279" s="79">
        <f>SUM(K276,K277)</f>
        <v>13122.92023388322</v>
      </c>
      <c r="L279" s="87">
        <f>K279-H279</f>
        <v>-1156.1905221167799</v>
      </c>
      <c r="M279" s="88">
        <f>IF((H279)=0,"",(L279/H279))</f>
        <v>-8.0970765047883336E-2</v>
      </c>
    </row>
    <row r="280" spans="1:13" ht="13.9" hidden="1" customHeight="1" thickBot="1" x14ac:dyDescent="0.25">
      <c r="A280" s="103" t="str">
        <f t="shared" si="28"/>
        <v>GS 50 - 2,999 kW</v>
      </c>
      <c r="B280" s="103" t="s">
        <v>78</v>
      </c>
      <c r="D280" s="131"/>
      <c r="E280" s="132"/>
      <c r="F280" s="89"/>
      <c r="G280" s="90"/>
      <c r="H280" s="91"/>
      <c r="I280" s="89"/>
      <c r="J280" s="61"/>
      <c r="K280" s="91"/>
      <c r="L280" s="92"/>
      <c r="M280" s="65"/>
    </row>
    <row r="281" spans="1:13" x14ac:dyDescent="0.2">
      <c r="A281" s="103" t="str">
        <f t="shared" si="28"/>
        <v>GS 50 - 2,999 kW</v>
      </c>
      <c r="B281" s="103" t="s">
        <v>17</v>
      </c>
      <c r="D281" s="135" t="s">
        <v>88</v>
      </c>
      <c r="E281" s="25"/>
      <c r="F281" s="136"/>
      <c r="G281" s="137"/>
      <c r="H281" s="138">
        <f>SUM(H269,H261:H264,H260)</f>
        <v>12636.3812</v>
      </c>
      <c r="I281" s="139"/>
      <c r="J281" s="139"/>
      <c r="K281" s="138">
        <f>SUM(K269,K261:K264,K260)</f>
        <v>11613.20374679931</v>
      </c>
      <c r="L281" s="140">
        <f>K281-H281</f>
        <v>-1023.1774532006893</v>
      </c>
      <c r="M281" s="141">
        <f>IF((H281)=0,"",(L281/H281))</f>
        <v>-8.0970765047883281E-2</v>
      </c>
    </row>
    <row r="282" spans="1:13" x14ac:dyDescent="0.2">
      <c r="A282" s="103" t="str">
        <f t="shared" si="28"/>
        <v>GS 50 - 2,999 kW</v>
      </c>
      <c r="B282" s="103" t="s">
        <v>17</v>
      </c>
      <c r="D282" s="142" t="s">
        <v>82</v>
      </c>
      <c r="E282" s="25"/>
      <c r="F282" s="136">
        <v>0.13</v>
      </c>
      <c r="G282" s="137"/>
      <c r="H282" s="144">
        <f>H281*F282</f>
        <v>1642.729556</v>
      </c>
      <c r="I282" s="136">
        <v>0.13</v>
      </c>
      <c r="J282" s="145"/>
      <c r="K282" s="144">
        <f>K281*I282</f>
        <v>1509.7164870839104</v>
      </c>
      <c r="L282" s="119">
        <f>K282-H282</f>
        <v>-133.01306891608965</v>
      </c>
      <c r="M282" s="146">
        <f>IF((H282)=0,"",(L282/H282))</f>
        <v>-8.0970765047883295E-2</v>
      </c>
    </row>
    <row r="283" spans="1:13" ht="15" x14ac:dyDescent="0.25">
      <c r="A283" s="103" t="str">
        <f t="shared" si="28"/>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9" customHeight="1" thickBot="1" x14ac:dyDescent="0.25">
      <c r="A284" s="103" t="str">
        <f t="shared" si="28"/>
        <v>GS 50 - 2,999 kW</v>
      </c>
      <c r="B284" s="103" t="s">
        <v>89</v>
      </c>
      <c r="C284" s="24">
        <f>B19</f>
        <v>4</v>
      </c>
      <c r="D284" s="226" t="s">
        <v>88</v>
      </c>
      <c r="E284" s="226"/>
      <c r="F284" s="84"/>
      <c r="G284" s="85"/>
      <c r="H284" s="79">
        <f>SUM(H281,H282)</f>
        <v>14279.110756</v>
      </c>
      <c r="I284" s="86"/>
      <c r="J284" s="86"/>
      <c r="K284" s="79">
        <f>SUM(K281,K282)</f>
        <v>13122.92023388322</v>
      </c>
      <c r="L284" s="87">
        <f>K284-H284</f>
        <v>-1156.1905221167799</v>
      </c>
      <c r="M284" s="88">
        <f>IF((H284)=0,"",(L284/H284))</f>
        <v>-8.0970765047883336E-2</v>
      </c>
    </row>
    <row r="285" spans="1:13" ht="13.5" thickBot="1" x14ac:dyDescent="0.25">
      <c r="A285" s="103" t="str">
        <f t="shared" si="28"/>
        <v>GS 50 - 2,999 kW</v>
      </c>
      <c r="B285" s="103" t="s">
        <v>17</v>
      </c>
      <c r="D285" s="58"/>
      <c r="E285" s="59"/>
      <c r="F285" s="93"/>
      <c r="G285" s="90"/>
      <c r="H285" s="94"/>
      <c r="I285" s="93"/>
      <c r="J285" s="61"/>
      <c r="K285" s="94"/>
      <c r="L285" s="92"/>
      <c r="M285" s="95"/>
    </row>
    <row r="288" spans="1:13" x14ac:dyDescent="0.2">
      <c r="C288" s="103"/>
      <c r="D288" s="104" t="s">
        <v>34</v>
      </c>
      <c r="E288" s="235" t="str">
        <f>D20</f>
        <v>GS 3,000 - 4,999 kW</v>
      </c>
      <c r="F288" s="236"/>
      <c r="G288" s="236"/>
      <c r="H288" s="236"/>
      <c r="I288" s="236"/>
      <c r="J288" s="237"/>
      <c r="K288" s="103" t="str">
        <f>IF(N20="DEMAND - INTERVAL","RTSR - INTERVAL METERED","")</f>
        <v/>
      </c>
    </row>
    <row r="289" spans="1:14" x14ac:dyDescent="0.2">
      <c r="C289" s="103"/>
      <c r="D289" s="104" t="s">
        <v>35</v>
      </c>
      <c r="E289" s="238" t="str">
        <f>H20</f>
        <v>Non-RPP (Other)</v>
      </c>
      <c r="F289" s="239"/>
      <c r="G289" s="240"/>
      <c r="H289" s="20"/>
      <c r="I289" s="20"/>
    </row>
    <row r="290" spans="1:14" ht="15.75" x14ac:dyDescent="0.2">
      <c r="C290" s="103"/>
      <c r="D290" s="104" t="s">
        <v>36</v>
      </c>
      <c r="E290" s="21">
        <f>K20</f>
        <v>2000000</v>
      </c>
      <c r="F290" s="105" t="s">
        <v>11</v>
      </c>
      <c r="J290" s="22"/>
      <c r="K290" s="22"/>
      <c r="L290" s="22"/>
      <c r="M290" s="22"/>
      <c r="N290" s="22"/>
    </row>
    <row r="291" spans="1:14" ht="15.75" x14ac:dyDescent="0.25">
      <c r="C291" s="103"/>
      <c r="D291" s="104" t="s">
        <v>37</v>
      </c>
      <c r="E291" s="21">
        <f>L20</f>
        <v>4000</v>
      </c>
      <c r="F291" s="106" t="s">
        <v>16</v>
      </c>
      <c r="G291" s="107"/>
      <c r="H291" s="108"/>
      <c r="I291" s="108"/>
      <c r="J291" s="108"/>
    </row>
    <row r="292" spans="1:14" x14ac:dyDescent="0.2">
      <c r="C292" s="103"/>
      <c r="D292" s="104" t="s">
        <v>38</v>
      </c>
      <c r="E292" s="23">
        <f>I20</f>
        <v>1.0344</v>
      </c>
    </row>
    <row r="293" spans="1:14" x14ac:dyDescent="0.2">
      <c r="C293" s="103"/>
      <c r="D293" s="104" t="s">
        <v>39</v>
      </c>
      <c r="E293" s="23">
        <f>J20</f>
        <v>1.0310999999999999</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GS 3,000 - 4,999 kW</v>
      </c>
      <c r="D298" s="114" t="s">
        <v>49</v>
      </c>
      <c r="E298" s="25"/>
      <c r="F298" s="26">
        <v>7137.67</v>
      </c>
      <c r="G298" s="115">
        <v>1</v>
      </c>
      <c r="H298" s="116">
        <f>G298*F298</f>
        <v>7137.67</v>
      </c>
      <c r="I298" s="29">
        <v>4758.3599999999997</v>
      </c>
      <c r="J298" s="117">
        <f>G298</f>
        <v>1</v>
      </c>
      <c r="K298" s="118">
        <f>J298*I298</f>
        <v>4758.3599999999997</v>
      </c>
      <c r="L298" s="119">
        <f>K298-H298</f>
        <v>-2379.3100000000004</v>
      </c>
      <c r="M298" s="120">
        <f>IF(ISERROR(L298/H298), "", L298/H298)</f>
        <v>-0.33334547548429677</v>
      </c>
    </row>
    <row r="299" spans="1:14" x14ac:dyDescent="0.2">
      <c r="A299" s="103" t="str">
        <f t="shared" ref="A299:A341" si="33">A298</f>
        <v>GS 3,000 - 4,999 kW</v>
      </c>
      <c r="D299" s="114" t="s">
        <v>50</v>
      </c>
      <c r="E299" s="25"/>
      <c r="F299" s="26">
        <v>2.6549</v>
      </c>
      <c r="G299" s="115">
        <f>IF($E291&gt;0, $E291, $E290)</f>
        <v>4000</v>
      </c>
      <c r="H299" s="116">
        <f>G299*F299</f>
        <v>10619.6</v>
      </c>
      <c r="I299" s="201">
        <v>5.0252999999999997</v>
      </c>
      <c r="J299" s="117">
        <f>IF($E291&gt;0, $E291, $E290)</f>
        <v>4000</v>
      </c>
      <c r="K299" s="118">
        <f>J299*I299</f>
        <v>20101.199999999997</v>
      </c>
      <c r="L299" s="119">
        <f>K299-H299</f>
        <v>9481.5999999999967</v>
      </c>
      <c r="M299" s="120">
        <f>IF(ISERROR(L299/H299), "", L299/H299)</f>
        <v>0.89283965497758833</v>
      </c>
    </row>
    <row r="300" spans="1:14" ht="13.15" hidden="1" customHeight="1" x14ac:dyDescent="0.2">
      <c r="A300" s="103" t="str">
        <f t="shared" si="33"/>
        <v>GS 3,000 - 4,999 kW</v>
      </c>
      <c r="D300" s="114" t="s">
        <v>51</v>
      </c>
      <c r="E300" s="25"/>
      <c r="F300" s="26">
        <v>0</v>
      </c>
      <c r="G300" s="115">
        <f>IF($E291&gt;0, $E291, $E290)</f>
        <v>4000</v>
      </c>
      <c r="H300" s="116">
        <v>0</v>
      </c>
      <c r="I300" s="29">
        <v>0</v>
      </c>
      <c r="J300" s="117">
        <f>IF($E291&gt;0, $E291, $E290)</f>
        <v>4000</v>
      </c>
      <c r="K300" s="118">
        <v>0</v>
      </c>
      <c r="L300" s="119"/>
      <c r="M300" s="120"/>
    </row>
    <row r="301" spans="1:14" ht="13.15" hidden="1" customHeight="1" x14ac:dyDescent="0.2">
      <c r="A301" s="103" t="str">
        <f t="shared" si="33"/>
        <v>GS 3,000 - 4,999 kW</v>
      </c>
      <c r="D301" s="114" t="s">
        <v>52</v>
      </c>
      <c r="E301" s="25"/>
      <c r="F301" s="26">
        <v>0</v>
      </c>
      <c r="G301" s="115">
        <f>IF($E291&gt;0, $E291, $E290)</f>
        <v>4000</v>
      </c>
      <c r="H301" s="116">
        <v>0</v>
      </c>
      <c r="I301" s="29">
        <v>0</v>
      </c>
      <c r="J301" s="121">
        <f>IF($E291&gt;0, $E291, $E290)</f>
        <v>4000</v>
      </c>
      <c r="K301" s="118">
        <v>0</v>
      </c>
      <c r="L301" s="119">
        <f t="shared" ref="L301:L319" si="34">K301-H301</f>
        <v>0</v>
      </c>
      <c r="M301" s="120" t="str">
        <f>IF(ISERROR(L301/H301), "", L301/H301)</f>
        <v/>
      </c>
    </row>
    <row r="302" spans="1:14" x14ac:dyDescent="0.2">
      <c r="A302" s="103" t="str">
        <f t="shared" si="33"/>
        <v>GS 3,000 - 4,999 kW</v>
      </c>
      <c r="D302" s="114" t="s">
        <v>53</v>
      </c>
      <c r="E302" s="25"/>
      <c r="F302" s="26">
        <v>604.4</v>
      </c>
      <c r="G302" s="115">
        <v>1</v>
      </c>
      <c r="H302" s="116">
        <f>G302*F302</f>
        <v>604.4</v>
      </c>
      <c r="I302" s="29">
        <v>0</v>
      </c>
      <c r="J302" s="117">
        <f>G302</f>
        <v>1</v>
      </c>
      <c r="K302" s="118">
        <f>J302*I302</f>
        <v>0</v>
      </c>
      <c r="L302" s="119">
        <f t="shared" si="34"/>
        <v>-604.4</v>
      </c>
      <c r="M302" s="120">
        <f>IF(ISERROR(L302/H302), "", L302/H302)</f>
        <v>-1</v>
      </c>
    </row>
    <row r="303" spans="1:14" x14ac:dyDescent="0.2">
      <c r="A303" s="103" t="str">
        <f t="shared" si="33"/>
        <v>GS 3,000 - 4,999 kW</v>
      </c>
      <c r="D303" s="114" t="s">
        <v>54</v>
      </c>
      <c r="E303" s="25"/>
      <c r="F303" s="26">
        <v>0.54359999999999997</v>
      </c>
      <c r="G303" s="115">
        <f>IF($E291&gt;0, $E291, $E290)</f>
        <v>4000</v>
      </c>
      <c r="H303" s="116">
        <f>G303*F303</f>
        <v>2174.4</v>
      </c>
      <c r="I303" s="201">
        <v>0.1529974604945879</v>
      </c>
      <c r="J303" s="117">
        <f>IF($E291&gt;0, $E291, $E290)</f>
        <v>4000</v>
      </c>
      <c r="K303" s="118">
        <f>J303*I303</f>
        <v>611.98984197835159</v>
      </c>
      <c r="L303" s="119">
        <f t="shared" si="34"/>
        <v>-1562.4101580216484</v>
      </c>
      <c r="M303" s="120">
        <f>IF(ISERROR(L303/H303), "", L303/H303)</f>
        <v>-0.71854771800112593</v>
      </c>
    </row>
    <row r="304" spans="1:14" x14ac:dyDescent="0.2">
      <c r="A304" s="103" t="str">
        <f t="shared" si="33"/>
        <v>GS 3,000 - 4,999 kW</v>
      </c>
      <c r="B304" s="103" t="s">
        <v>55</v>
      </c>
      <c r="C304" s="24">
        <f>B20</f>
        <v>5</v>
      </c>
      <c r="D304" s="122" t="s">
        <v>56</v>
      </c>
      <c r="E304" s="7"/>
      <c r="F304" s="48"/>
      <c r="G304" s="38"/>
      <c r="H304" s="39">
        <f>SUM(H298:H303)</f>
        <v>20536.070000000003</v>
      </c>
      <c r="I304" s="51"/>
      <c r="J304" s="40"/>
      <c r="K304" s="39">
        <f>SUM(K298:K303)</f>
        <v>25471.549841978351</v>
      </c>
      <c r="L304" s="41">
        <f t="shared" si="34"/>
        <v>4935.4798419783474</v>
      </c>
      <c r="M304" s="42">
        <f>IF((H304)=0,"",(L304/H304))</f>
        <v>0.2403322467238545</v>
      </c>
    </row>
    <row r="305" spans="1:15" x14ac:dyDescent="0.2">
      <c r="A305" s="103" t="str">
        <f t="shared" si="33"/>
        <v>GS 3,000 - 4,999 kW</v>
      </c>
      <c r="D305" s="123" t="s">
        <v>57</v>
      </c>
      <c r="E305" s="25"/>
      <c r="F305" s="34">
        <f>IF((E290*12&gt;=150000), 0, IF(E289="RPP",(F321*OffPeakPer+F322*MidPeakPer+F323*OnPeakPer),IF(E289="Non-RPP (Retailer)",F324,F325)))</f>
        <v>0</v>
      </c>
      <c r="G305" s="43">
        <f>IF(F305=0, 0, $E290*E292-E290)</f>
        <v>0</v>
      </c>
      <c r="H305" s="28">
        <f t="shared" ref="H305:H312" si="35">G305*F305</f>
        <v>0</v>
      </c>
      <c r="I305" s="35">
        <f>IF((E290*12&gt;=150000), 0, IF(E289="RPP",(I321*OffPeakPer+I322*MidPeakPer+I323*OnPeakPer),IF(E289="Non-RPP (Retailer)",I324,I325)))</f>
        <v>0</v>
      </c>
      <c r="J305" s="44">
        <f>IF(I305=0, 0, E290*E293-E290)</f>
        <v>0</v>
      </c>
      <c r="K305" s="31">
        <f t="shared" ref="K305:K312" si="36">J305*I305</f>
        <v>0</v>
      </c>
      <c r="L305" s="32">
        <f t="shared" si="34"/>
        <v>0</v>
      </c>
      <c r="M305" s="33" t="str">
        <f t="shared" ref="M305:M312" si="37">IF(ISERROR(L305/H305), "", L305/H305)</f>
        <v/>
      </c>
    </row>
    <row r="306" spans="1:15" ht="25.5" x14ac:dyDescent="0.2">
      <c r="A306" s="103" t="str">
        <f t="shared" si="33"/>
        <v>GS 3,000 - 4,999 kW</v>
      </c>
      <c r="D306" s="123" t="s">
        <v>58</v>
      </c>
      <c r="E306" s="25"/>
      <c r="F306" s="36">
        <v>-0.55700000000000005</v>
      </c>
      <c r="G306" s="55">
        <f>IF($E291&gt;0, $E291, $E290)</f>
        <v>4000</v>
      </c>
      <c r="H306" s="116">
        <f t="shared" si="35"/>
        <v>-2228</v>
      </c>
      <c r="I306" s="201">
        <v>-0.91310000000000002</v>
      </c>
      <c r="J306" s="56">
        <f>IF($E291&gt;0, $E291, $E290)</f>
        <v>4000</v>
      </c>
      <c r="K306" s="118">
        <f t="shared" si="36"/>
        <v>-3652.4</v>
      </c>
      <c r="L306" s="119">
        <f t="shared" si="34"/>
        <v>-1424.4</v>
      </c>
      <c r="M306" s="120">
        <f t="shared" si="37"/>
        <v>0.6393177737881508</v>
      </c>
    </row>
    <row r="307" spans="1:15" x14ac:dyDescent="0.2">
      <c r="A307" s="103" t="str">
        <f t="shared" si="33"/>
        <v>GS 3,000 - 4,999 kW</v>
      </c>
      <c r="D307" s="123" t="s">
        <v>59</v>
      </c>
      <c r="E307" s="25"/>
      <c r="F307" s="36">
        <v>0.25259999999999999</v>
      </c>
      <c r="G307" s="55">
        <f>IF($E291&gt;0, $E291, $E290)</f>
        <v>4000</v>
      </c>
      <c r="H307" s="116">
        <f t="shared" si="35"/>
        <v>1010.4</v>
      </c>
      <c r="I307" s="201">
        <v>0</v>
      </c>
      <c r="J307" s="56">
        <f>IF($E291&gt;0, $E291, $E290)</f>
        <v>4000</v>
      </c>
      <c r="K307" s="118">
        <f t="shared" si="36"/>
        <v>0</v>
      </c>
      <c r="L307" s="119">
        <f t="shared" si="34"/>
        <v>-1010.4</v>
      </c>
      <c r="M307" s="120">
        <f t="shared" si="37"/>
        <v>-1</v>
      </c>
    </row>
    <row r="308" spans="1:15" x14ac:dyDescent="0.2">
      <c r="A308" s="103" t="str">
        <f t="shared" si="33"/>
        <v>GS 3,000 - 4,999 kW</v>
      </c>
      <c r="D308" s="123" t="s">
        <v>60</v>
      </c>
      <c r="E308" s="25"/>
      <c r="F308" s="36">
        <v>9.9000000000000008E-3</v>
      </c>
      <c r="G308" s="55">
        <f>E290</f>
        <v>2000000</v>
      </c>
      <c r="H308" s="116">
        <f t="shared" si="35"/>
        <v>19800</v>
      </c>
      <c r="I308" s="201">
        <v>0</v>
      </c>
      <c r="J308" s="56">
        <f>E290</f>
        <v>2000000</v>
      </c>
      <c r="K308" s="118">
        <f t="shared" si="36"/>
        <v>0</v>
      </c>
      <c r="L308" s="119">
        <f t="shared" si="34"/>
        <v>-19800</v>
      </c>
      <c r="M308" s="120">
        <f t="shared" si="37"/>
        <v>-1</v>
      </c>
    </row>
    <row r="309" spans="1:15" x14ac:dyDescent="0.2">
      <c r="A309" s="103" t="str">
        <f t="shared" si="33"/>
        <v>GS 3,000 - 4,999 kW</v>
      </c>
      <c r="D309" s="114" t="s">
        <v>61</v>
      </c>
      <c r="E309" s="25"/>
      <c r="F309" s="36">
        <v>0.65639999999999998</v>
      </c>
      <c r="G309" s="55">
        <f>IF($E291&gt;0, $E291, $E290)</f>
        <v>4000</v>
      </c>
      <c r="H309" s="116">
        <f t="shared" si="35"/>
        <v>2625.6</v>
      </c>
      <c r="I309" s="201">
        <v>0.39733008514344309</v>
      </c>
      <c r="J309" s="56">
        <f>IF($E291&gt;0, $E291, $E290)</f>
        <v>4000</v>
      </c>
      <c r="K309" s="118">
        <f t="shared" si="36"/>
        <v>1589.3203405737725</v>
      </c>
      <c r="L309" s="119">
        <f t="shared" si="34"/>
        <v>-1036.2796594262275</v>
      </c>
      <c r="M309" s="120">
        <f t="shared" si="37"/>
        <v>-0.39468299033600984</v>
      </c>
      <c r="O309" s="160"/>
    </row>
    <row r="310" spans="1:15" ht="25.5" x14ac:dyDescent="0.2">
      <c r="A310" s="103" t="str">
        <f t="shared" si="33"/>
        <v>GS 3,000 - 4,999 kW</v>
      </c>
      <c r="D310" s="123" t="s">
        <v>62</v>
      </c>
      <c r="E310" s="25"/>
      <c r="F310" s="36">
        <v>0</v>
      </c>
      <c r="G310" s="115">
        <v>1</v>
      </c>
      <c r="H310" s="116">
        <f t="shared" si="35"/>
        <v>0</v>
      </c>
      <c r="I310" s="201">
        <v>0</v>
      </c>
      <c r="J310" s="121">
        <v>1</v>
      </c>
      <c r="K310" s="118">
        <f t="shared" si="36"/>
        <v>0</v>
      </c>
      <c r="L310" s="119">
        <f t="shared" si="34"/>
        <v>0</v>
      </c>
      <c r="M310" s="120" t="str">
        <f t="shared" si="37"/>
        <v/>
      </c>
    </row>
    <row r="311" spans="1:15" x14ac:dyDescent="0.2">
      <c r="A311" s="103" t="str">
        <f t="shared" si="33"/>
        <v>GS 3,000 - 4,999 kW</v>
      </c>
      <c r="D311" s="114" t="s">
        <v>63</v>
      </c>
      <c r="E311" s="25"/>
      <c r="F311" s="36">
        <v>0</v>
      </c>
      <c r="G311" s="115">
        <v>1</v>
      </c>
      <c r="H311" s="116">
        <f t="shared" si="35"/>
        <v>0</v>
      </c>
      <c r="I311" s="201">
        <v>0</v>
      </c>
      <c r="J311" s="121">
        <v>1</v>
      </c>
      <c r="K311" s="118">
        <f t="shared" si="36"/>
        <v>0</v>
      </c>
      <c r="L311" s="119">
        <f t="shared" si="34"/>
        <v>0</v>
      </c>
      <c r="M311" s="120" t="str">
        <f t="shared" si="37"/>
        <v/>
      </c>
    </row>
    <row r="312" spans="1:15" x14ac:dyDescent="0.2">
      <c r="A312" s="103" t="str">
        <f t="shared" si="33"/>
        <v>GS 3,000 - 4,999 kW</v>
      </c>
      <c r="D312" s="114" t="s">
        <v>64</v>
      </c>
      <c r="E312" s="25"/>
      <c r="F312" s="36">
        <v>0.14149999999999999</v>
      </c>
      <c r="G312" s="55">
        <f>IF($E291&gt;0, $E291, $E290)</f>
        <v>4000</v>
      </c>
      <c r="H312" s="116">
        <f t="shared" si="35"/>
        <v>566</v>
      </c>
      <c r="I312" s="201">
        <v>0.15259257098035228</v>
      </c>
      <c r="J312" s="56">
        <f>IF($E291&gt;0, $E291, $E290)</f>
        <v>4000</v>
      </c>
      <c r="K312" s="118">
        <f t="shared" si="36"/>
        <v>610.37028392140917</v>
      </c>
      <c r="L312" s="119">
        <f t="shared" si="34"/>
        <v>44.370283921409168</v>
      </c>
      <c r="M312" s="120">
        <f t="shared" si="37"/>
        <v>7.8392727776341292E-2</v>
      </c>
    </row>
    <row r="313" spans="1:15" ht="25.5" x14ac:dyDescent="0.2">
      <c r="A313" s="103" t="str">
        <f t="shared" si="33"/>
        <v>GS 3,000 - 4,999 kW</v>
      </c>
      <c r="B313" s="103" t="s">
        <v>65</v>
      </c>
      <c r="C313" s="24">
        <f>B20</f>
        <v>5</v>
      </c>
      <c r="D313" s="124" t="s">
        <v>66</v>
      </c>
      <c r="E313" s="125"/>
      <c r="F313" s="48"/>
      <c r="G313" s="49"/>
      <c r="H313" s="50">
        <f>SUM(H304:H312)</f>
        <v>42310.07</v>
      </c>
      <c r="I313" s="51"/>
      <c r="J313" s="52"/>
      <c r="K313" s="50">
        <f>SUM(K304:K312)</f>
        <v>24018.840466473532</v>
      </c>
      <c r="L313" s="41">
        <f t="shared" si="34"/>
        <v>-18291.229533526468</v>
      </c>
      <c r="M313" s="42">
        <f>IF((H313)=0,"",(L313/H313))</f>
        <v>-0.43231385657188626</v>
      </c>
    </row>
    <row r="314" spans="1:15" x14ac:dyDescent="0.2">
      <c r="A314" s="103" t="str">
        <f t="shared" si="33"/>
        <v>GS 3,000 - 4,999 kW</v>
      </c>
      <c r="D314" s="126" t="s">
        <v>67</v>
      </c>
      <c r="E314" s="25"/>
      <c r="F314" s="36">
        <v>5.6684999999999999</v>
      </c>
      <c r="G314" s="43">
        <f>IF($E291&gt;0, $E291, $E290*$E292)</f>
        <v>4000</v>
      </c>
      <c r="H314" s="116">
        <f>G314*F314</f>
        <v>22674</v>
      </c>
      <c r="I314" s="201">
        <v>5.4927000000000001</v>
      </c>
      <c r="J314" s="44">
        <f>IF($E291&gt;0, $E291, $E290*$E293)</f>
        <v>4000</v>
      </c>
      <c r="K314" s="118">
        <f>J314*I314</f>
        <v>21970.799999999999</v>
      </c>
      <c r="L314" s="119">
        <f t="shared" si="34"/>
        <v>-703.20000000000073</v>
      </c>
      <c r="M314" s="120">
        <f>IF(ISERROR(L314/H314), "", L314/H314)</f>
        <v>-3.101349563376558E-2</v>
      </c>
      <c r="N314" s="127" t="str">
        <f>IF(ISERROR(ABS(M314)), "", IF(ABS(M314)&gt;=4%, "In the manager's summary, discuss the reasoning for the change in RTSR rates", ""))</f>
        <v/>
      </c>
      <c r="O314" s="160"/>
    </row>
    <row r="315" spans="1:15" ht="25.5" x14ac:dyDescent="0.2">
      <c r="A315" s="103" t="str">
        <f t="shared" si="33"/>
        <v>GS 3,000 - 4,999 kW</v>
      </c>
      <c r="D315" s="128" t="s">
        <v>68</v>
      </c>
      <c r="E315" s="25"/>
      <c r="F315" s="36">
        <v>3.7242000000000002</v>
      </c>
      <c r="G315" s="43">
        <f>IF($E291&gt;0, $E291, $E290*$E292)</f>
        <v>4000</v>
      </c>
      <c r="H315" s="116">
        <f>G315*F315</f>
        <v>14896.800000000001</v>
      </c>
      <c r="I315" s="201">
        <v>2.5270999999999999</v>
      </c>
      <c r="J315" s="44">
        <f>IF($E291&gt;0, $E291, $E290*$E293)</f>
        <v>4000</v>
      </c>
      <c r="K315" s="118">
        <f>J315*I315</f>
        <v>10108.4</v>
      </c>
      <c r="L315" s="119">
        <f t="shared" si="34"/>
        <v>-4788.4000000000015</v>
      </c>
      <c r="M315" s="120">
        <f>IF(ISERROR(L315/H315), "", L315/H315)</f>
        <v>-0.32143816121583169</v>
      </c>
      <c r="N315" s="127" t="str">
        <f>IF(ISERROR(ABS(M315)), "", IF(ABS(M315)&gt;=4%, "In the manager's summary, discuss the reasoning for the change in RTSR rates", ""))</f>
        <v>In the manager's summary, discuss the reasoning for the change in RTSR rates</v>
      </c>
      <c r="O315" s="160"/>
    </row>
    <row r="316" spans="1:15" ht="25.5" x14ac:dyDescent="0.2">
      <c r="A316" s="103" t="str">
        <f t="shared" si="33"/>
        <v>GS 3,000 - 4,999 kW</v>
      </c>
      <c r="B316" s="103" t="s">
        <v>69</v>
      </c>
      <c r="C316" s="24">
        <f>B20</f>
        <v>5</v>
      </c>
      <c r="D316" s="124" t="s">
        <v>70</v>
      </c>
      <c r="E316" s="7"/>
      <c r="F316" s="48"/>
      <c r="G316" s="49"/>
      <c r="H316" s="50">
        <f>SUM(H313:H315)</f>
        <v>79880.87</v>
      </c>
      <c r="I316" s="51"/>
      <c r="J316" s="40"/>
      <c r="K316" s="50">
        <f>SUM(K313:K315)</f>
        <v>56098.040466473532</v>
      </c>
      <c r="L316" s="41">
        <f t="shared" si="34"/>
        <v>-23782.829533526463</v>
      </c>
      <c r="M316" s="42">
        <f>IF((H316)=0,"",(L316/H316))</f>
        <v>-0.29772872445588616</v>
      </c>
    </row>
    <row r="317" spans="1:15" ht="25.5" x14ac:dyDescent="0.2">
      <c r="A317" s="103" t="str">
        <f t="shared" si="33"/>
        <v>GS 3,000 - 4,999 kW</v>
      </c>
      <c r="D317" s="129" t="s">
        <v>71</v>
      </c>
      <c r="E317" s="25"/>
      <c r="F317" s="36">
        <v>4.7000000000000002E-3</v>
      </c>
      <c r="G317" s="43">
        <f>E290*E292</f>
        <v>2068800</v>
      </c>
      <c r="H317" s="130">
        <f>G317*F317</f>
        <v>9723.36</v>
      </c>
      <c r="I317" s="201">
        <v>4.7000000000000002E-3</v>
      </c>
      <c r="J317" s="44">
        <f>E290*E293</f>
        <v>2062199.9999999998</v>
      </c>
      <c r="K317" s="118">
        <f>J317*I317</f>
        <v>9692.34</v>
      </c>
      <c r="L317" s="119">
        <f t="shared" si="34"/>
        <v>-31.020000000000437</v>
      </c>
      <c r="M317" s="120">
        <f>IF(ISERROR(L317/H317), "", L317/H317)</f>
        <v>-3.1902552204176779E-3</v>
      </c>
    </row>
    <row r="318" spans="1:15" ht="25.5" x14ac:dyDescent="0.2">
      <c r="A318" s="103" t="str">
        <f t="shared" si="33"/>
        <v>GS 3,000 - 4,999 kW</v>
      </c>
      <c r="D318" s="129" t="s">
        <v>72</v>
      </c>
      <c r="E318" s="25"/>
      <c r="F318" s="36">
        <v>5.9999999999999995E-4</v>
      </c>
      <c r="G318" s="43">
        <f>E290*E292</f>
        <v>2068800</v>
      </c>
      <c r="H318" s="130">
        <f>G318*F318</f>
        <v>1241.28</v>
      </c>
      <c r="I318" s="201">
        <v>5.9999999999999995E-4</v>
      </c>
      <c r="J318" s="44">
        <f>E290*E293</f>
        <v>2062199.9999999998</v>
      </c>
      <c r="K318" s="118">
        <f>J318*I318</f>
        <v>1237.3199999999997</v>
      </c>
      <c r="L318" s="119">
        <f t="shared" si="34"/>
        <v>-3.9600000000002638</v>
      </c>
      <c r="M318" s="120">
        <f>IF(ISERROR(L318/H318), "", L318/H318)</f>
        <v>-3.1902552204178458E-3</v>
      </c>
    </row>
    <row r="319" spans="1:15" x14ac:dyDescent="0.2">
      <c r="A319" s="103" t="str">
        <f t="shared" si="33"/>
        <v>GS 3,000 - 4,999 kW</v>
      </c>
      <c r="D319" s="25" t="s">
        <v>73</v>
      </c>
      <c r="E319" s="25"/>
      <c r="F319" s="54">
        <v>0.25</v>
      </c>
      <c r="G319" s="27">
        <v>1</v>
      </c>
      <c r="H319" s="130">
        <f>G319*F319</f>
        <v>0.25</v>
      </c>
      <c r="I319" s="45">
        <v>0.25</v>
      </c>
      <c r="J319" s="30">
        <v>1</v>
      </c>
      <c r="K319" s="118">
        <f>J319*I319</f>
        <v>0.25</v>
      </c>
      <c r="L319" s="119">
        <f t="shared" si="34"/>
        <v>0</v>
      </c>
      <c r="M319" s="120">
        <f>IF(ISERROR(L319/H319), "", L319/H319)</f>
        <v>0</v>
      </c>
    </row>
    <row r="320" spans="1:15" ht="26.45" hidden="1" customHeight="1" x14ac:dyDescent="0.2">
      <c r="A320" s="103" t="str">
        <f t="shared" si="33"/>
        <v>GS 3,000 - 4,999 kW</v>
      </c>
      <c r="D320" s="129" t="s">
        <v>74</v>
      </c>
      <c r="E320" s="25"/>
      <c r="F320" s="34"/>
      <c r="G320" s="43"/>
      <c r="H320" s="130"/>
      <c r="I320" s="35"/>
      <c r="J320" s="44"/>
      <c r="K320" s="118"/>
      <c r="L320" s="119"/>
      <c r="M320" s="120"/>
    </row>
    <row r="321" spans="1:13" ht="13.15" hidden="1" customHeight="1" x14ac:dyDescent="0.2">
      <c r="A321" s="103" t="str">
        <f t="shared" si="33"/>
        <v>GS 3,000 - 4,999 kW</v>
      </c>
      <c r="B321" s="103" t="s">
        <v>12</v>
      </c>
      <c r="D321" s="25" t="s">
        <v>75</v>
      </c>
      <c r="E321" s="25"/>
      <c r="F321" s="96">
        <v>8.6999999999999994E-2</v>
      </c>
      <c r="G321" s="55">
        <f>IF(AND(E290*12&gt;=150000),OffPeakPer*E290*E292,OffPeakPer*E290)</f>
        <v>1324032</v>
      </c>
      <c r="H321" s="130">
        <f>G321*F321</f>
        <v>115190.78399999999</v>
      </c>
      <c r="I321" s="35">
        <f>OffPeak</f>
        <v>9.8000000000000004E-2</v>
      </c>
      <c r="J321" s="56">
        <f>IF(AND(E290*12&gt;=150000),OffPeakPer*E290*E293,OffPeakPer*E290)</f>
        <v>1319807.9999999998</v>
      </c>
      <c r="K321" s="118">
        <f>J321*I321</f>
        <v>129341.18399999998</v>
      </c>
      <c r="L321" s="119">
        <f>K321-H321</f>
        <v>14150.399999999994</v>
      </c>
      <c r="M321" s="120">
        <f>IF(ISERROR(L321/H321), "", L321/H321)</f>
        <v>0.1228431607861962</v>
      </c>
    </row>
    <row r="322" spans="1:13" ht="13.15" hidden="1" customHeight="1" x14ac:dyDescent="0.2">
      <c r="A322" s="103" t="str">
        <f t="shared" si="33"/>
        <v>GS 3,000 - 4,999 kW</v>
      </c>
      <c r="B322" s="103" t="s">
        <v>12</v>
      </c>
      <c r="D322" s="25" t="s">
        <v>76</v>
      </c>
      <c r="E322" s="25"/>
      <c r="F322" s="96">
        <v>0.157</v>
      </c>
      <c r="G322" s="55">
        <f>IF(AND(E290*12&gt;=150000),MidPeakPer*E290*E292,MidPeakPer*E290)</f>
        <v>372384</v>
      </c>
      <c r="H322" s="130">
        <f>G322*F322</f>
        <v>58464.288</v>
      </c>
      <c r="I322" s="35">
        <f>MidPeak</f>
        <v>0.157</v>
      </c>
      <c r="J322" s="56">
        <f>IF(AND(E290*12&gt;=150000),MidPeakPer*E290*E293,MidPeakPer*E290)</f>
        <v>371195.99999999994</v>
      </c>
      <c r="K322" s="118">
        <f>J322*I322</f>
        <v>58277.77199999999</v>
      </c>
      <c r="L322" s="119">
        <f>K322-H322</f>
        <v>-186.51600000001054</v>
      </c>
      <c r="M322" s="120">
        <f>IF(ISERROR(L322/H322), "", L322/H322)</f>
        <v>-3.1902552204178137E-3</v>
      </c>
    </row>
    <row r="323" spans="1:13" ht="13.15" hidden="1" customHeight="1" x14ac:dyDescent="0.2">
      <c r="A323" s="103" t="str">
        <f t="shared" si="33"/>
        <v>GS 3,000 - 4,999 kW</v>
      </c>
      <c r="B323" s="103" t="s">
        <v>12</v>
      </c>
      <c r="D323" s="103" t="s">
        <v>77</v>
      </c>
      <c r="E323" s="25"/>
      <c r="F323" s="96">
        <v>0.182</v>
      </c>
      <c r="G323" s="55">
        <f>IF(AND(E290*12&gt;=150000),OnPeakPer*E290*E292,OnPeakPer*E290)</f>
        <v>372384</v>
      </c>
      <c r="H323" s="130">
        <f>G323*F323</f>
        <v>67773.887999999992</v>
      </c>
      <c r="I323" s="35">
        <f>OnPeak</f>
        <v>0.20300000000000001</v>
      </c>
      <c r="J323" s="56">
        <f>IF(AND(E290*12&gt;=150000),OnPeakPer*E290*E293,OnPeakPer*E290)</f>
        <v>371195.99999999994</v>
      </c>
      <c r="K323" s="118">
        <f>J323*I323</f>
        <v>75352.788</v>
      </c>
      <c r="L323" s="119">
        <f>K323-H323</f>
        <v>7578.9000000000087</v>
      </c>
      <c r="M323" s="120">
        <f>IF(ISERROR(L323/H323), "", L323/H323)</f>
        <v>0.11182625379261124</v>
      </c>
    </row>
    <row r="324" spans="1:13" ht="13.15" hidden="1" customHeight="1" x14ac:dyDescent="0.2">
      <c r="A324" s="103" t="str">
        <f t="shared" si="33"/>
        <v>GS 3,000 - 4,999 kW</v>
      </c>
      <c r="B324" s="103" t="s">
        <v>78</v>
      </c>
      <c r="D324" s="25" t="s">
        <v>79</v>
      </c>
      <c r="E324" s="25"/>
      <c r="F324" s="57">
        <v>0.11308</v>
      </c>
      <c r="G324" s="55">
        <f>IF(AND(E290*12&gt;=150000),E290*E292,E290)</f>
        <v>2068800</v>
      </c>
      <c r="H324" s="130">
        <f>G324*F324</f>
        <v>233939.90400000001</v>
      </c>
      <c r="I324" s="35">
        <f>F324</f>
        <v>0.11308</v>
      </c>
      <c r="J324" s="56">
        <f>IF(AND(E290*12&gt;=150000),E290*E293,E290)</f>
        <v>2062199.9999999998</v>
      </c>
      <c r="K324" s="118">
        <f>J324*I324</f>
        <v>233193.57599999997</v>
      </c>
      <c r="L324" s="119">
        <f>K324-H324</f>
        <v>-746.32800000003772</v>
      </c>
      <c r="M324" s="120">
        <f>IF(ISERROR(L324/H324), "", L324/H324)</f>
        <v>-3.1902552204177946E-3</v>
      </c>
    </row>
    <row r="325" spans="1:13" ht="13.5" thickBot="1" x14ac:dyDescent="0.25">
      <c r="A325" s="103" t="str">
        <f t="shared" si="33"/>
        <v>GS 3,000 - 4,999 kW</v>
      </c>
      <c r="B325" s="103" t="s">
        <v>17</v>
      </c>
      <c r="D325" s="25" t="s">
        <v>80</v>
      </c>
      <c r="E325" s="25"/>
      <c r="F325" s="57">
        <v>0.11308</v>
      </c>
      <c r="G325" s="55">
        <f>IF(AND(E290*12&gt;=150000),E290*E292,E290)</f>
        <v>2068800</v>
      </c>
      <c r="H325" s="130">
        <f>G325*F325</f>
        <v>233939.90400000001</v>
      </c>
      <c r="I325" s="35">
        <f>F325</f>
        <v>0.11308</v>
      </c>
      <c r="J325" s="56">
        <f>IF(AND(E290*12&gt;=150000),E290*E293,E290)</f>
        <v>2062199.9999999998</v>
      </c>
      <c r="K325" s="118">
        <f>J325*I325</f>
        <v>233193.57599999997</v>
      </c>
      <c r="L325" s="119">
        <f>K325-H325</f>
        <v>-746.32800000003772</v>
      </c>
      <c r="M325" s="120">
        <f>IF(ISERROR(L325/H325), "", L325/H325)</f>
        <v>-3.1902552204177946E-3</v>
      </c>
    </row>
    <row r="326" spans="1:13" ht="13.5" thickBot="1" x14ac:dyDescent="0.25">
      <c r="A326" s="103" t="str">
        <f t="shared" si="33"/>
        <v>GS 3,000 - 4,999 kW</v>
      </c>
      <c r="D326" s="58"/>
      <c r="E326" s="59"/>
      <c r="F326" s="60"/>
      <c r="G326" s="61"/>
      <c r="H326" s="62"/>
      <c r="I326" s="60"/>
      <c r="J326" s="63"/>
      <c r="K326" s="62"/>
      <c r="L326" s="64"/>
      <c r="M326" s="65"/>
    </row>
    <row r="327" spans="1:13" ht="13.15" hidden="1" customHeight="1" x14ac:dyDescent="0.2">
      <c r="A327" s="103" t="str">
        <f t="shared" si="33"/>
        <v>GS 3,000 - 4,999 kW</v>
      </c>
      <c r="B327" s="103" t="s">
        <v>12</v>
      </c>
      <c r="D327" s="135" t="s">
        <v>81</v>
      </c>
      <c r="E327" s="25"/>
      <c r="F327" s="66"/>
      <c r="G327" s="67"/>
      <c r="H327" s="68">
        <f>SUM(H317:H323,H316)</f>
        <v>332274.71999999997</v>
      </c>
      <c r="I327" s="69"/>
      <c r="J327" s="69"/>
      <c r="K327" s="68">
        <f>SUM(K317:K323,K316)</f>
        <v>329999.69446647353</v>
      </c>
      <c r="L327" s="70">
        <f>K327-H327</f>
        <v>-2275.0255335264374</v>
      </c>
      <c r="M327" s="71">
        <f>IF((H327)=0,"",(L327/H327))</f>
        <v>-6.8468210086113004E-3</v>
      </c>
    </row>
    <row r="328" spans="1:13" ht="13.15" hidden="1" customHeight="1" x14ac:dyDescent="0.2">
      <c r="A328" s="103" t="str">
        <f t="shared" si="33"/>
        <v>GS 3,000 - 4,999 kW</v>
      </c>
      <c r="B328" s="103" t="s">
        <v>12</v>
      </c>
      <c r="D328" s="142" t="s">
        <v>82</v>
      </c>
      <c r="E328" s="25"/>
      <c r="F328" s="66">
        <v>0.13</v>
      </c>
      <c r="G328" s="72"/>
      <c r="H328" s="73">
        <f>H327*F328</f>
        <v>43195.713599999995</v>
      </c>
      <c r="I328" s="74">
        <v>0.13</v>
      </c>
      <c r="J328" s="27"/>
      <c r="K328" s="73">
        <f>K327*I328</f>
        <v>42899.960280641564</v>
      </c>
      <c r="L328" s="32">
        <f>K328-H328</f>
        <v>-295.75331935843133</v>
      </c>
      <c r="M328" s="75">
        <f>IF((H328)=0,"",(L328/H328))</f>
        <v>-6.8468210086111729E-3</v>
      </c>
    </row>
    <row r="329" spans="1:13" ht="14.45" hidden="1" customHeight="1" x14ac:dyDescent="0.25">
      <c r="A329" s="103" t="str">
        <f t="shared" si="33"/>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15" hidden="1" customHeight="1" x14ac:dyDescent="0.2">
      <c r="A330" s="103" t="str">
        <f t="shared" si="33"/>
        <v>GS 3,000 - 4,999 kW</v>
      </c>
      <c r="B330" s="103" t="s">
        <v>84</v>
      </c>
      <c r="D330" s="234" t="s">
        <v>85</v>
      </c>
      <c r="E330" s="234"/>
      <c r="F330" s="77"/>
      <c r="G330" s="78"/>
      <c r="H330" s="79">
        <f>H327+H328+H329</f>
        <v>375470.43359999999</v>
      </c>
      <c r="I330" s="80"/>
      <c r="J330" s="80"/>
      <c r="K330" s="81">
        <f>K327+K328+K329</f>
        <v>372899.6547471151</v>
      </c>
      <c r="L330" s="82">
        <f>K330-H330</f>
        <v>-2570.7788528848905</v>
      </c>
      <c r="M330" s="83">
        <f>IF((H330)=0,"",(L330/H330))</f>
        <v>-6.8468210086113437E-3</v>
      </c>
    </row>
    <row r="331" spans="1:13" ht="13.9" hidden="1" customHeight="1" thickBot="1" x14ac:dyDescent="0.25">
      <c r="A331" s="103" t="str">
        <f t="shared" si="33"/>
        <v>GS 3,000 - 4,999 kW</v>
      </c>
      <c r="B331" s="103" t="s">
        <v>12</v>
      </c>
      <c r="D331" s="131"/>
      <c r="E331" s="132"/>
      <c r="F331" s="60"/>
      <c r="G331" s="61"/>
      <c r="H331" s="62"/>
      <c r="I331" s="60"/>
      <c r="J331" s="63"/>
      <c r="K331" s="62"/>
      <c r="L331" s="64"/>
      <c r="M331" s="65"/>
    </row>
    <row r="332" spans="1:13" ht="13.15" hidden="1" customHeight="1" x14ac:dyDescent="0.2">
      <c r="A332" s="103" t="str">
        <f t="shared" si="33"/>
        <v>GS 3,000 - 4,999 kW</v>
      </c>
      <c r="B332" s="103" t="s">
        <v>78</v>
      </c>
      <c r="D332" s="135" t="s">
        <v>86</v>
      </c>
      <c r="E332" s="25"/>
      <c r="F332" s="66"/>
      <c r="G332" s="67"/>
      <c r="H332" s="68">
        <f>SUM(H324,H317:H320,H316)</f>
        <v>324785.66399999999</v>
      </c>
      <c r="I332" s="69"/>
      <c r="J332" s="69"/>
      <c r="K332" s="68">
        <f>SUM(K324,K317:K320,K316)</f>
        <v>300221.52646647353</v>
      </c>
      <c r="L332" s="70">
        <f>K332-H332</f>
        <v>-24564.13753352646</v>
      </c>
      <c r="M332" s="71">
        <f>IF((H332)=0,"",(L332/H332))</f>
        <v>-7.5631840491353894E-2</v>
      </c>
    </row>
    <row r="333" spans="1:13" ht="13.15" hidden="1" customHeight="1" x14ac:dyDescent="0.2">
      <c r="A333" s="103" t="str">
        <f t="shared" si="33"/>
        <v>GS 3,000 - 4,999 kW</v>
      </c>
      <c r="B333" s="103" t="s">
        <v>78</v>
      </c>
      <c r="D333" s="142" t="s">
        <v>82</v>
      </c>
      <c r="E333" s="25"/>
      <c r="F333" s="66">
        <v>0.13</v>
      </c>
      <c r="G333" s="67"/>
      <c r="H333" s="73">
        <f>H332*F333</f>
        <v>42222.136319999998</v>
      </c>
      <c r="I333" s="66">
        <v>0.13</v>
      </c>
      <c r="J333" s="74"/>
      <c r="K333" s="73">
        <f>K332*I333</f>
        <v>39028.798440641564</v>
      </c>
      <c r="L333" s="32">
        <f>K333-H333</f>
        <v>-3193.3378793584343</v>
      </c>
      <c r="M333" s="75">
        <f>IF((H333)=0,"",(L333/H333))</f>
        <v>-7.5631840491353769E-2</v>
      </c>
    </row>
    <row r="334" spans="1:13" ht="14.45" hidden="1" customHeight="1" x14ac:dyDescent="0.25">
      <c r="A334" s="103" t="str">
        <f t="shared" si="33"/>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15" hidden="1" customHeight="1" x14ac:dyDescent="0.2">
      <c r="A335" s="103" t="str">
        <f t="shared" si="33"/>
        <v>GS 3,000 - 4,999 kW</v>
      </c>
      <c r="B335" s="103" t="s">
        <v>87</v>
      </c>
      <c r="D335" s="234" t="s">
        <v>86</v>
      </c>
      <c r="E335" s="234"/>
      <c r="F335" s="84"/>
      <c r="G335" s="85"/>
      <c r="H335" s="79">
        <f>SUM(H332,H333)</f>
        <v>367007.80031999998</v>
      </c>
      <c r="I335" s="86"/>
      <c r="J335" s="86"/>
      <c r="K335" s="79">
        <f>SUM(K332,K333)</f>
        <v>339250.32490711508</v>
      </c>
      <c r="L335" s="87">
        <f>K335-H335</f>
        <v>-27757.475412884902</v>
      </c>
      <c r="M335" s="88">
        <f>IF((H335)=0,"",(L335/H335))</f>
        <v>-7.5631840491353908E-2</v>
      </c>
    </row>
    <row r="336" spans="1:13" ht="13.9" hidden="1" customHeight="1" thickBot="1" x14ac:dyDescent="0.25">
      <c r="A336" s="103" t="str">
        <f t="shared" si="33"/>
        <v>GS 3,000 - 4,999 kW</v>
      </c>
      <c r="B336" s="103" t="s">
        <v>78</v>
      </c>
      <c r="D336" s="131"/>
      <c r="E336" s="132"/>
      <c r="F336" s="89"/>
      <c r="G336" s="90"/>
      <c r="H336" s="91"/>
      <c r="I336" s="89"/>
      <c r="J336" s="61"/>
      <c r="K336" s="91"/>
      <c r="L336" s="92"/>
      <c r="M336" s="65"/>
    </row>
    <row r="337" spans="1:14" x14ac:dyDescent="0.2">
      <c r="A337" s="103" t="str">
        <f t="shared" si="33"/>
        <v>GS 3,000 - 4,999 kW</v>
      </c>
      <c r="B337" s="103" t="s">
        <v>17</v>
      </c>
      <c r="D337" s="135" t="s">
        <v>88</v>
      </c>
      <c r="E337" s="25"/>
      <c r="F337" s="136"/>
      <c r="G337" s="137"/>
      <c r="H337" s="138">
        <f>SUM(H325,H317:H320,H316)</f>
        <v>324785.66399999999</v>
      </c>
      <c r="I337" s="139"/>
      <c r="J337" s="139"/>
      <c r="K337" s="138">
        <f>SUM(K325,K317:K320,K316)</f>
        <v>300221.52646647353</v>
      </c>
      <c r="L337" s="140">
        <f>K337-H337</f>
        <v>-24564.13753352646</v>
      </c>
      <c r="M337" s="141">
        <f>IF((H337)=0,"",(L337/H337))</f>
        <v>-7.5631840491353894E-2</v>
      </c>
    </row>
    <row r="338" spans="1:14" x14ac:dyDescent="0.2">
      <c r="A338" s="103" t="str">
        <f t="shared" si="33"/>
        <v>GS 3,000 - 4,999 kW</v>
      </c>
      <c r="B338" s="103" t="s">
        <v>17</v>
      </c>
      <c r="D338" s="142" t="s">
        <v>82</v>
      </c>
      <c r="E338" s="25"/>
      <c r="F338" s="136">
        <v>0.13</v>
      </c>
      <c r="G338" s="137"/>
      <c r="H338" s="144">
        <f>H337*F338</f>
        <v>42222.136319999998</v>
      </c>
      <c r="I338" s="136">
        <v>0.13</v>
      </c>
      <c r="J338" s="145"/>
      <c r="K338" s="144">
        <f>K337*I338</f>
        <v>39028.798440641564</v>
      </c>
      <c r="L338" s="119">
        <f>K338-H338</f>
        <v>-3193.3378793584343</v>
      </c>
      <c r="M338" s="146">
        <f>IF((H338)=0,"",(L338/H338))</f>
        <v>-7.5631840491353769E-2</v>
      </c>
    </row>
    <row r="339" spans="1:14" ht="15" x14ac:dyDescent="0.25">
      <c r="A339" s="103" t="str">
        <f t="shared" si="33"/>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9" customHeight="1" thickBot="1" x14ac:dyDescent="0.25">
      <c r="A340" s="103" t="str">
        <f t="shared" si="33"/>
        <v>GS 3,000 - 4,999 kW</v>
      </c>
      <c r="B340" s="103" t="s">
        <v>89</v>
      </c>
      <c r="C340" s="24">
        <f>B20</f>
        <v>5</v>
      </c>
      <c r="D340" s="226" t="s">
        <v>88</v>
      </c>
      <c r="E340" s="226"/>
      <c r="F340" s="84"/>
      <c r="G340" s="85"/>
      <c r="H340" s="79">
        <f>SUM(H337,H338)</f>
        <v>367007.80031999998</v>
      </c>
      <c r="I340" s="86"/>
      <c r="J340" s="86"/>
      <c r="K340" s="79">
        <f>SUM(K337,K338)</f>
        <v>339250.32490711508</v>
      </c>
      <c r="L340" s="87">
        <f>K340-H340</f>
        <v>-27757.475412884902</v>
      </c>
      <c r="M340" s="88">
        <f>IF((H340)=0,"",(L340/H340))</f>
        <v>-7.5631840491353908E-2</v>
      </c>
    </row>
    <row r="341" spans="1:14" ht="13.5" thickBot="1" x14ac:dyDescent="0.25">
      <c r="A341" s="103" t="str">
        <f t="shared" si="33"/>
        <v>GS 3,000 - 4,999 kW</v>
      </c>
      <c r="B341" s="103" t="s">
        <v>17</v>
      </c>
      <c r="D341" s="58"/>
      <c r="E341" s="59"/>
      <c r="F341" s="93"/>
      <c r="G341" s="90"/>
      <c r="H341" s="94"/>
      <c r="I341" s="93"/>
      <c r="J341" s="61"/>
      <c r="K341" s="94"/>
      <c r="L341" s="92"/>
      <c r="M341" s="95"/>
    </row>
    <row r="344" spans="1:14" x14ac:dyDescent="0.2">
      <c r="C344" s="103"/>
      <c r="D344" s="104" t="s">
        <v>34</v>
      </c>
      <c r="E344" s="235" t="str">
        <f>D21</f>
        <v>Large Use &gt;5MW</v>
      </c>
      <c r="F344" s="236"/>
      <c r="G344" s="236"/>
      <c r="H344" s="236"/>
      <c r="I344" s="236"/>
      <c r="J344" s="237"/>
      <c r="K344" s="103" t="str">
        <f>IF(N21="DEMAND - INTERVAL","RTSR - INTERVAL METERED","")</f>
        <v/>
      </c>
    </row>
    <row r="345" spans="1:14" x14ac:dyDescent="0.2">
      <c r="C345" s="103"/>
      <c r="D345" s="104" t="s">
        <v>35</v>
      </c>
      <c r="E345" s="238" t="str">
        <f>H21</f>
        <v>Non-RPP (Other)</v>
      </c>
      <c r="F345" s="239"/>
      <c r="G345" s="240"/>
      <c r="H345" s="20"/>
      <c r="I345" s="20"/>
    </row>
    <row r="346" spans="1:14" ht="15.75" x14ac:dyDescent="0.2">
      <c r="C346" s="103"/>
      <c r="D346" s="104" t="s">
        <v>36</v>
      </c>
      <c r="E346" s="21">
        <f>K21</f>
        <v>5650000</v>
      </c>
      <c r="F346" s="105" t="s">
        <v>11</v>
      </c>
      <c r="J346" s="22"/>
      <c r="K346" s="22"/>
      <c r="L346" s="22"/>
      <c r="M346" s="22"/>
      <c r="N346" s="22"/>
    </row>
    <row r="347" spans="1:14" ht="15.75" x14ac:dyDescent="0.25">
      <c r="C347" s="103"/>
      <c r="D347" s="104" t="s">
        <v>37</v>
      </c>
      <c r="E347" s="21">
        <f>L21</f>
        <v>9400</v>
      </c>
      <c r="F347" s="106" t="s">
        <v>16</v>
      </c>
      <c r="G347" s="107"/>
      <c r="H347" s="108"/>
      <c r="I347" s="108"/>
      <c r="J347" s="108"/>
    </row>
    <row r="348" spans="1:14" x14ac:dyDescent="0.2">
      <c r="C348" s="103"/>
      <c r="D348" s="104" t="s">
        <v>38</v>
      </c>
      <c r="E348" s="23">
        <f>I21</f>
        <v>1.0044999999999999</v>
      </c>
    </row>
    <row r="349" spans="1:14" x14ac:dyDescent="0.2">
      <c r="C349" s="103"/>
      <c r="D349" s="104" t="s">
        <v>39</v>
      </c>
      <c r="E349" s="23">
        <f>J21</f>
        <v>1.0065999999999999</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5" x14ac:dyDescent="0.2">
      <c r="C353" s="103"/>
      <c r="E353" s="221"/>
      <c r="F353" s="112" t="s">
        <v>48</v>
      </c>
      <c r="G353" s="112"/>
      <c r="H353" s="113" t="s">
        <v>48</v>
      </c>
      <c r="I353" s="112" t="s">
        <v>48</v>
      </c>
      <c r="J353" s="113"/>
      <c r="K353" s="113" t="s">
        <v>48</v>
      </c>
      <c r="L353" s="223"/>
      <c r="M353" s="225"/>
    </row>
    <row r="354" spans="1:15" x14ac:dyDescent="0.2">
      <c r="A354" s="103" t="str">
        <f>$E344</f>
        <v>Large Use &gt;5MW</v>
      </c>
      <c r="D354" s="114" t="s">
        <v>49</v>
      </c>
      <c r="E354" s="25"/>
      <c r="F354" s="26">
        <v>10722.24</v>
      </c>
      <c r="G354" s="115">
        <v>1</v>
      </c>
      <c r="H354" s="116">
        <f>G354*F354</f>
        <v>10722.24</v>
      </c>
      <c r="I354" s="29">
        <v>10722.24</v>
      </c>
      <c r="J354" s="117">
        <f>G354</f>
        <v>1</v>
      </c>
      <c r="K354" s="118">
        <f>J354*I354</f>
        <v>10722.24</v>
      </c>
      <c r="L354" s="119">
        <f>K354-H354</f>
        <v>0</v>
      </c>
      <c r="M354" s="120">
        <f>IF(ISERROR(L354/H354), "", L354/H354)</f>
        <v>0</v>
      </c>
    </row>
    <row r="355" spans="1:15" x14ac:dyDescent="0.2">
      <c r="A355" s="103" t="str">
        <f t="shared" ref="A355:A397" si="38">A354</f>
        <v>Large Use &gt;5MW</v>
      </c>
      <c r="D355" s="114" t="s">
        <v>50</v>
      </c>
      <c r="E355" s="25"/>
      <c r="F355" s="26">
        <v>3.7393000000000001</v>
      </c>
      <c r="G355" s="115">
        <f>IF($E347&gt;0, $E347, $E346)</f>
        <v>9400</v>
      </c>
      <c r="H355" s="116">
        <f>G355*F355</f>
        <v>35149.42</v>
      </c>
      <c r="I355" s="201">
        <v>5.8891</v>
      </c>
      <c r="J355" s="117">
        <f>IF($E347&gt;0, $E347, $E346)</f>
        <v>9400</v>
      </c>
      <c r="K355" s="118">
        <f>J355*I355</f>
        <v>55357.54</v>
      </c>
      <c r="L355" s="119">
        <f>K355-H355</f>
        <v>20208.120000000003</v>
      </c>
      <c r="M355" s="120">
        <f>IF(ISERROR(L355/H355), "", L355/H355)</f>
        <v>0.57492043965448092</v>
      </c>
    </row>
    <row r="356" spans="1:15" ht="13.15" hidden="1" customHeight="1" x14ac:dyDescent="0.2">
      <c r="A356" s="103" t="str">
        <f t="shared" si="38"/>
        <v>Large Use &gt;5MW</v>
      </c>
      <c r="D356" s="114" t="s">
        <v>51</v>
      </c>
      <c r="E356" s="25"/>
      <c r="F356" s="26">
        <v>0</v>
      </c>
      <c r="G356" s="115">
        <f>IF($E347&gt;0, $E347, $E346)</f>
        <v>9400</v>
      </c>
      <c r="H356" s="116">
        <v>0</v>
      </c>
      <c r="I356" s="29">
        <v>0</v>
      </c>
      <c r="J356" s="117">
        <f>IF($E347&gt;0, $E347, $E346)</f>
        <v>9400</v>
      </c>
      <c r="K356" s="118">
        <v>0</v>
      </c>
      <c r="L356" s="119"/>
      <c r="M356" s="120"/>
    </row>
    <row r="357" spans="1:15" ht="13.15" hidden="1" customHeight="1" x14ac:dyDescent="0.2">
      <c r="A357" s="103" t="str">
        <f t="shared" si="38"/>
        <v>Large Use &gt;5MW</v>
      </c>
      <c r="D357" s="114" t="s">
        <v>52</v>
      </c>
      <c r="E357" s="25"/>
      <c r="F357" s="26">
        <v>0</v>
      </c>
      <c r="G357" s="115">
        <f>IF($E347&gt;0, $E347, $E346)</f>
        <v>9400</v>
      </c>
      <c r="H357" s="116">
        <v>0</v>
      </c>
      <c r="I357" s="29">
        <v>0</v>
      </c>
      <c r="J357" s="121">
        <f>IF($E347&gt;0, $E347, $E346)</f>
        <v>9400</v>
      </c>
      <c r="K357" s="118">
        <v>0</v>
      </c>
      <c r="L357" s="119">
        <f t="shared" ref="L357:L375" si="39">K357-H357</f>
        <v>0</v>
      </c>
      <c r="M357" s="120" t="str">
        <f>IF(ISERROR(L357/H357), "", L357/H357)</f>
        <v/>
      </c>
    </row>
    <row r="358" spans="1:15" x14ac:dyDescent="0.2">
      <c r="A358" s="103" t="str">
        <f t="shared" si="38"/>
        <v>Large Use &gt;5MW</v>
      </c>
      <c r="D358" s="114" t="s">
        <v>53</v>
      </c>
      <c r="E358" s="25"/>
      <c r="F358" s="26">
        <v>900.70999999999992</v>
      </c>
      <c r="G358" s="115">
        <v>1</v>
      </c>
      <c r="H358" s="116">
        <f>G358*F358</f>
        <v>900.70999999999992</v>
      </c>
      <c r="I358" s="29">
        <v>0</v>
      </c>
      <c r="J358" s="117">
        <f>G358</f>
        <v>1</v>
      </c>
      <c r="K358" s="118">
        <f>J358*I358</f>
        <v>0</v>
      </c>
      <c r="L358" s="119">
        <f t="shared" si="39"/>
        <v>-900.70999999999992</v>
      </c>
      <c r="M358" s="120">
        <f>IF(ISERROR(L358/H358), "", L358/H358)</f>
        <v>-1</v>
      </c>
    </row>
    <row r="359" spans="1:15" x14ac:dyDescent="0.2">
      <c r="A359" s="103" t="str">
        <f t="shared" si="38"/>
        <v>Large Use &gt;5MW</v>
      </c>
      <c r="D359" s="114" t="s">
        <v>54</v>
      </c>
      <c r="E359" s="25"/>
      <c r="F359" s="26">
        <v>0.84330000000000005</v>
      </c>
      <c r="G359" s="115">
        <f>IF($E347&gt;0, $E347, $E346)</f>
        <v>9400</v>
      </c>
      <c r="H359" s="116">
        <f>G359*F359</f>
        <v>7927.02</v>
      </c>
      <c r="I359" s="201">
        <v>0.18605176242997734</v>
      </c>
      <c r="J359" s="117">
        <f>IF($E347&gt;0, $E347, $E346)</f>
        <v>9400</v>
      </c>
      <c r="K359" s="118">
        <f>J359*I359</f>
        <v>1748.886566841787</v>
      </c>
      <c r="L359" s="119">
        <f t="shared" si="39"/>
        <v>-6178.1334331582129</v>
      </c>
      <c r="M359" s="120">
        <f>IF(ISERROR(L359/H359), "", L359/H359)</f>
        <v>-0.77937654164594172</v>
      </c>
    </row>
    <row r="360" spans="1:15" x14ac:dyDescent="0.2">
      <c r="A360" s="103" t="str">
        <f t="shared" si="38"/>
        <v>Large Use &gt;5MW</v>
      </c>
      <c r="B360" s="103" t="s">
        <v>55</v>
      </c>
      <c r="C360" s="24">
        <f>B21</f>
        <v>6</v>
      </c>
      <c r="D360" s="122" t="s">
        <v>56</v>
      </c>
      <c r="E360" s="7"/>
      <c r="F360" s="48"/>
      <c r="G360" s="38"/>
      <c r="H360" s="39">
        <f>SUM(H354:H359)</f>
        <v>54699.39</v>
      </c>
      <c r="I360" s="51"/>
      <c r="J360" s="40"/>
      <c r="K360" s="39">
        <f>SUM(K354:K359)</f>
        <v>67828.666566841785</v>
      </c>
      <c r="L360" s="41">
        <f t="shared" si="39"/>
        <v>13129.276566841785</v>
      </c>
      <c r="M360" s="42">
        <f>IF((H360)=0,"",(L360/H360))</f>
        <v>0.24002601430915016</v>
      </c>
    </row>
    <row r="361" spans="1:15" x14ac:dyDescent="0.2">
      <c r="A361" s="103" t="str">
        <f t="shared" si="38"/>
        <v>Large Use &gt;5MW</v>
      </c>
      <c r="D361" s="123" t="s">
        <v>57</v>
      </c>
      <c r="E361" s="25"/>
      <c r="F361" s="34">
        <f>IF((E346*12&gt;=150000), 0, IF(E345="RPP",(F377*OffPeakPer+F378*MidPeakPer+F379*OnPeakPer),IF(E345="Non-RPP (Retailer)",F380,F381)))</f>
        <v>0</v>
      </c>
      <c r="G361" s="43">
        <f>IF(F361=0, 0, $E346*E348-E346)</f>
        <v>0</v>
      </c>
      <c r="H361" s="28">
        <f t="shared" ref="H361:H368" si="40">G361*F361</f>
        <v>0</v>
      </c>
      <c r="I361" s="35">
        <f>IF((E346*12&gt;=150000), 0, IF(E345="RPP",(I377*OffPeakPer+I378*MidPeakPer+I379*OnPeakPer),IF(E345="Non-RPP (Retailer)",I380,I381)))</f>
        <v>0</v>
      </c>
      <c r="J361" s="44">
        <f>IF(I361=0, 0, E346*E349-E346)</f>
        <v>0</v>
      </c>
      <c r="K361" s="31">
        <f t="shared" ref="K361:K368" si="41">J361*I361</f>
        <v>0</v>
      </c>
      <c r="L361" s="32">
        <f t="shared" si="39"/>
        <v>0</v>
      </c>
      <c r="M361" s="33" t="str">
        <f t="shared" ref="M361:M368" si="42">IF(ISERROR(L361/H361), "", L361/H361)</f>
        <v/>
      </c>
    </row>
    <row r="362" spans="1:15" ht="25.5" x14ac:dyDescent="0.2">
      <c r="A362" s="103" t="str">
        <f t="shared" si="38"/>
        <v>Large Use &gt;5MW</v>
      </c>
      <c r="D362" s="123" t="s">
        <v>58</v>
      </c>
      <c r="E362" s="25"/>
      <c r="F362" s="36">
        <v>-0.71099999999999997</v>
      </c>
      <c r="G362" s="55">
        <f>IF($E347&gt;0, $E347, $E346)</f>
        <v>9400</v>
      </c>
      <c r="H362" s="116">
        <f t="shared" si="40"/>
        <v>-6683.4</v>
      </c>
      <c r="I362" s="201">
        <v>-1.1958</v>
      </c>
      <c r="J362" s="56">
        <f>IF($E347&gt;0, $E347, $E346)</f>
        <v>9400</v>
      </c>
      <c r="K362" s="118">
        <f t="shared" si="41"/>
        <v>-11240.52</v>
      </c>
      <c r="L362" s="119">
        <f t="shared" si="39"/>
        <v>-4557.1200000000008</v>
      </c>
      <c r="M362" s="120">
        <f t="shared" si="42"/>
        <v>0.68185654008438834</v>
      </c>
    </row>
    <row r="363" spans="1:15" x14ac:dyDescent="0.2">
      <c r="A363" s="103" t="str">
        <f t="shared" si="38"/>
        <v>Large Use &gt;5MW</v>
      </c>
      <c r="D363" s="123" t="s">
        <v>59</v>
      </c>
      <c r="E363" s="25"/>
      <c r="F363" s="36">
        <v>0</v>
      </c>
      <c r="G363" s="55">
        <f>IF($E347&gt;0, $E347, $E346)</f>
        <v>9400</v>
      </c>
      <c r="H363" s="116">
        <f t="shared" si="40"/>
        <v>0</v>
      </c>
      <c r="I363" s="201">
        <v>0</v>
      </c>
      <c r="J363" s="56">
        <f>IF($E347&gt;0, $E347, $E346)</f>
        <v>9400</v>
      </c>
      <c r="K363" s="118">
        <f t="shared" si="41"/>
        <v>0</v>
      </c>
      <c r="L363" s="119">
        <f t="shared" si="39"/>
        <v>0</v>
      </c>
      <c r="M363" s="120" t="str">
        <f t="shared" si="42"/>
        <v/>
      </c>
    </row>
    <row r="364" spans="1:15" x14ac:dyDescent="0.2">
      <c r="A364" s="103" t="str">
        <f t="shared" si="38"/>
        <v>Large Use &gt;5MW</v>
      </c>
      <c r="D364" s="123" t="s">
        <v>60</v>
      </c>
      <c r="E364" s="25"/>
      <c r="F364" s="36">
        <v>0</v>
      </c>
      <c r="G364" s="55">
        <f>E346</f>
        <v>5650000</v>
      </c>
      <c r="H364" s="116">
        <f t="shared" si="40"/>
        <v>0</v>
      </c>
      <c r="I364" s="201">
        <v>0</v>
      </c>
      <c r="J364" s="56">
        <f>E346</f>
        <v>5650000</v>
      </c>
      <c r="K364" s="118">
        <f t="shared" si="41"/>
        <v>0</v>
      </c>
      <c r="L364" s="119">
        <f t="shared" si="39"/>
        <v>0</v>
      </c>
      <c r="M364" s="120" t="str">
        <f t="shared" si="42"/>
        <v/>
      </c>
    </row>
    <row r="365" spans="1:15" x14ac:dyDescent="0.2">
      <c r="A365" s="103" t="str">
        <f t="shared" si="38"/>
        <v>Large Use &gt;5MW</v>
      </c>
      <c r="D365" s="114" t="s">
        <v>61</v>
      </c>
      <c r="E365" s="25"/>
      <c r="F365" s="36">
        <v>0.65639999999999998</v>
      </c>
      <c r="G365" s="55">
        <f>IF($E347&gt;0, $E347, $E346)</f>
        <v>9400</v>
      </c>
      <c r="H365" s="116">
        <f t="shared" si="40"/>
        <v>6170.16</v>
      </c>
      <c r="I365" s="201">
        <v>0.6284161036037289</v>
      </c>
      <c r="J365" s="56">
        <f>IF($E347&gt;0, $E347, $E346)</f>
        <v>9400</v>
      </c>
      <c r="K365" s="118">
        <f t="shared" si="41"/>
        <v>5907.1113738750519</v>
      </c>
      <c r="L365" s="119">
        <f t="shared" si="39"/>
        <v>-263.04862612494799</v>
      </c>
      <c r="M365" s="120">
        <f t="shared" si="42"/>
        <v>-4.2632383297183218E-2</v>
      </c>
      <c r="O365" s="160"/>
    </row>
    <row r="366" spans="1:15" ht="25.5" x14ac:dyDescent="0.2">
      <c r="A366" s="103" t="str">
        <f t="shared" si="38"/>
        <v>Large Use &gt;5MW</v>
      </c>
      <c r="D366" s="123" t="s">
        <v>62</v>
      </c>
      <c r="E366" s="25"/>
      <c r="F366" s="36">
        <v>0</v>
      </c>
      <c r="G366" s="115">
        <v>1</v>
      </c>
      <c r="H366" s="116">
        <f t="shared" si="40"/>
        <v>0</v>
      </c>
      <c r="I366" s="201">
        <v>0</v>
      </c>
      <c r="J366" s="121">
        <v>1</v>
      </c>
      <c r="K366" s="118">
        <f t="shared" si="41"/>
        <v>0</v>
      </c>
      <c r="L366" s="119">
        <f t="shared" si="39"/>
        <v>0</v>
      </c>
      <c r="M366" s="120" t="str">
        <f t="shared" si="42"/>
        <v/>
      </c>
    </row>
    <row r="367" spans="1:15" x14ac:dyDescent="0.2">
      <c r="A367" s="103" t="str">
        <f t="shared" si="38"/>
        <v>Large Use &gt;5MW</v>
      </c>
      <c r="D367" s="114" t="s">
        <v>63</v>
      </c>
      <c r="E367" s="25"/>
      <c r="F367" s="36">
        <v>0</v>
      </c>
      <c r="G367" s="115">
        <v>1</v>
      </c>
      <c r="H367" s="116">
        <f t="shared" si="40"/>
        <v>0</v>
      </c>
      <c r="I367" s="201">
        <v>0</v>
      </c>
      <c r="J367" s="121">
        <v>1</v>
      </c>
      <c r="K367" s="118">
        <f t="shared" si="41"/>
        <v>0</v>
      </c>
      <c r="L367" s="119">
        <f t="shared" si="39"/>
        <v>0</v>
      </c>
      <c r="M367" s="120" t="str">
        <f t="shared" si="42"/>
        <v/>
      </c>
    </row>
    <row r="368" spans="1:15" x14ac:dyDescent="0.2">
      <c r="A368" s="103" t="str">
        <f t="shared" si="38"/>
        <v>Large Use &gt;5MW</v>
      </c>
      <c r="D368" s="114" t="s">
        <v>64</v>
      </c>
      <c r="E368" s="25"/>
      <c r="F368" s="36">
        <v>0.15579999999999999</v>
      </c>
      <c r="G368" s="55">
        <f>IF($E347&gt;0, $E347, $E346)</f>
        <v>9400</v>
      </c>
      <c r="H368" s="116">
        <f t="shared" si="40"/>
        <v>1464.52</v>
      </c>
      <c r="I368" s="201">
        <v>0.16994983477367773</v>
      </c>
      <c r="J368" s="56">
        <f>IF($E347&gt;0, $E347, $E346)</f>
        <v>9400</v>
      </c>
      <c r="K368" s="118">
        <f t="shared" si="41"/>
        <v>1597.5284468725706</v>
      </c>
      <c r="L368" s="119">
        <f t="shared" si="39"/>
        <v>133.00844687257063</v>
      </c>
      <c r="M368" s="120">
        <f t="shared" si="42"/>
        <v>9.0820505607687591E-2</v>
      </c>
    </row>
    <row r="369" spans="1:15" ht="25.5" x14ac:dyDescent="0.2">
      <c r="A369" s="103" t="str">
        <f t="shared" si="38"/>
        <v>Large Use &gt;5MW</v>
      </c>
      <c r="B369" s="103" t="s">
        <v>65</v>
      </c>
      <c r="C369" s="24">
        <f>B21</f>
        <v>6</v>
      </c>
      <c r="D369" s="124" t="s">
        <v>66</v>
      </c>
      <c r="E369" s="125"/>
      <c r="F369" s="48"/>
      <c r="G369" s="49"/>
      <c r="H369" s="50">
        <f>SUM(H360:H368)</f>
        <v>55650.669999999991</v>
      </c>
      <c r="I369" s="51"/>
      <c r="J369" s="52"/>
      <c r="K369" s="50">
        <f>SUM(K360:K368)</f>
        <v>64092.786387589404</v>
      </c>
      <c r="L369" s="41">
        <f t="shared" si="39"/>
        <v>8442.1163875894126</v>
      </c>
      <c r="M369" s="42">
        <f>IF((H369)=0,"",(L369/H369))</f>
        <v>0.1516983782511408</v>
      </c>
    </row>
    <row r="370" spans="1:15" x14ac:dyDescent="0.2">
      <c r="A370" s="103" t="str">
        <f t="shared" si="38"/>
        <v>Large Use &gt;5MW</v>
      </c>
      <c r="D370" s="126" t="s">
        <v>67</v>
      </c>
      <c r="E370" s="25"/>
      <c r="F370" s="36">
        <v>5.6684999999999999</v>
      </c>
      <c r="G370" s="43">
        <f>IF($E347&gt;0, $E347, $E346*$E348)</f>
        <v>9400</v>
      </c>
      <c r="H370" s="116">
        <f>G370*F370</f>
        <v>53283.9</v>
      </c>
      <c r="I370" s="201">
        <v>5.8696000000000002</v>
      </c>
      <c r="J370" s="44">
        <f>IF($E347&gt;0, $E347, $E346*$E349)</f>
        <v>9400</v>
      </c>
      <c r="K370" s="118">
        <f>J370*I370</f>
        <v>55174.239999999998</v>
      </c>
      <c r="L370" s="119">
        <f t="shared" si="39"/>
        <v>1890.3399999999965</v>
      </c>
      <c r="M370" s="120">
        <f>IF(ISERROR(L370/H370), "", L370/H370)</f>
        <v>3.5476757519625937E-2</v>
      </c>
      <c r="N370" s="127" t="str">
        <f>IF(ISERROR(ABS(M370)), "", IF(ABS(M370)&gt;=4%, "In the manager's summary, discuss the reasoning for the change in RTSR rates", ""))</f>
        <v/>
      </c>
      <c r="O370" s="160"/>
    </row>
    <row r="371" spans="1:15" ht="25.5" x14ac:dyDescent="0.2">
      <c r="A371" s="103" t="str">
        <f t="shared" si="38"/>
        <v>Large Use &gt;5MW</v>
      </c>
      <c r="D371" s="128" t="s">
        <v>68</v>
      </c>
      <c r="E371" s="25"/>
      <c r="F371" s="36">
        <v>3.7242000000000002</v>
      </c>
      <c r="G371" s="43">
        <f>IF($E347&gt;0, $E347, $E346*$E348)</f>
        <v>9400</v>
      </c>
      <c r="H371" s="116">
        <f>G371*F371</f>
        <v>35007.480000000003</v>
      </c>
      <c r="I371" s="201">
        <v>3.9967999999999999</v>
      </c>
      <c r="J371" s="44">
        <f>IF($E347&gt;0, $E347, $E346*$E349)</f>
        <v>9400</v>
      </c>
      <c r="K371" s="118">
        <f>J371*I371</f>
        <v>37569.919999999998</v>
      </c>
      <c r="L371" s="119">
        <f t="shared" si="39"/>
        <v>2562.4399999999951</v>
      </c>
      <c r="M371" s="120">
        <f>IF(ISERROR(L371/H371), "", L371/H371)</f>
        <v>7.3196928199344674E-2</v>
      </c>
      <c r="N371" s="127" t="str">
        <f>IF(ISERROR(ABS(M371)), "", IF(ABS(M371)&gt;=4%, "In the manager's summary, discuss the reasoning for the change in RTSR rates", ""))</f>
        <v>In the manager's summary, discuss the reasoning for the change in RTSR rates</v>
      </c>
      <c r="O371" s="160"/>
    </row>
    <row r="372" spans="1:15" ht="25.5" x14ac:dyDescent="0.2">
      <c r="A372" s="103" t="str">
        <f t="shared" si="38"/>
        <v>Large Use &gt;5MW</v>
      </c>
      <c r="B372" s="103" t="s">
        <v>69</v>
      </c>
      <c r="C372" s="24">
        <f>B21</f>
        <v>6</v>
      </c>
      <c r="D372" s="124" t="s">
        <v>70</v>
      </c>
      <c r="E372" s="7"/>
      <c r="F372" s="48"/>
      <c r="G372" s="49"/>
      <c r="H372" s="50">
        <f>SUM(H369:H371)</f>
        <v>143942.04999999999</v>
      </c>
      <c r="I372" s="51"/>
      <c r="J372" s="40"/>
      <c r="K372" s="50">
        <f>SUM(K369:K371)</f>
        <v>156836.94638758939</v>
      </c>
      <c r="L372" s="41">
        <f t="shared" si="39"/>
        <v>12894.896387589397</v>
      </c>
      <c r="M372" s="42">
        <f>IF((H372)=0,"",(L372/H372))</f>
        <v>8.9583942896390586E-2</v>
      </c>
    </row>
    <row r="373" spans="1:15" ht="25.5" x14ac:dyDescent="0.2">
      <c r="A373" s="103" t="str">
        <f t="shared" si="38"/>
        <v>Large Use &gt;5MW</v>
      </c>
      <c r="D373" s="129" t="s">
        <v>71</v>
      </c>
      <c r="E373" s="25"/>
      <c r="F373" s="36">
        <v>4.7000000000000002E-3</v>
      </c>
      <c r="G373" s="43">
        <f>E346*E348</f>
        <v>5675425</v>
      </c>
      <c r="H373" s="130">
        <f>G373*F373</f>
        <v>26674.497500000001</v>
      </c>
      <c r="I373" s="201">
        <v>4.7000000000000002E-3</v>
      </c>
      <c r="J373" s="44">
        <f>E346*E349</f>
        <v>5687290</v>
      </c>
      <c r="K373" s="118">
        <f>J373*I373</f>
        <v>26730.263000000003</v>
      </c>
      <c r="L373" s="119">
        <f t="shared" si="39"/>
        <v>55.765500000001339</v>
      </c>
      <c r="M373" s="120">
        <f>IF(ISERROR(L373/H373), "", L373/H373)</f>
        <v>2.0905923344948234E-3</v>
      </c>
    </row>
    <row r="374" spans="1:15" ht="25.5" x14ac:dyDescent="0.2">
      <c r="A374" s="103" t="str">
        <f t="shared" si="38"/>
        <v>Large Use &gt;5MW</v>
      </c>
      <c r="D374" s="129" t="s">
        <v>72</v>
      </c>
      <c r="E374" s="25"/>
      <c r="F374" s="36">
        <v>5.9999999999999995E-4</v>
      </c>
      <c r="G374" s="43">
        <f>E346*E348</f>
        <v>5675425</v>
      </c>
      <c r="H374" s="130">
        <f>G374*F374</f>
        <v>3405.2549999999997</v>
      </c>
      <c r="I374" s="201">
        <v>5.9999999999999995E-4</v>
      </c>
      <c r="J374" s="44">
        <f>E346*E349</f>
        <v>5687290</v>
      </c>
      <c r="K374" s="118">
        <f>J374*I374</f>
        <v>3412.3739999999998</v>
      </c>
      <c r="L374" s="119">
        <f t="shared" si="39"/>
        <v>7.1190000000001419</v>
      </c>
      <c r="M374" s="120">
        <f>IF(ISERROR(L374/H374), "", L374/H374)</f>
        <v>2.0905923344948156E-3</v>
      </c>
    </row>
    <row r="375" spans="1:15" x14ac:dyDescent="0.2">
      <c r="A375" s="103" t="str">
        <f t="shared" si="38"/>
        <v>Large Use &gt;5MW</v>
      </c>
      <c r="D375" s="25" t="s">
        <v>73</v>
      </c>
      <c r="E375" s="25"/>
      <c r="F375" s="54">
        <v>0.25</v>
      </c>
      <c r="G375" s="27">
        <v>1</v>
      </c>
      <c r="H375" s="130">
        <f>G375*F375</f>
        <v>0.25</v>
      </c>
      <c r="I375" s="45">
        <v>0.25</v>
      </c>
      <c r="J375" s="30">
        <v>1</v>
      </c>
      <c r="K375" s="118">
        <f>J375*I375</f>
        <v>0.25</v>
      </c>
      <c r="L375" s="119">
        <f t="shared" si="39"/>
        <v>0</v>
      </c>
      <c r="M375" s="120">
        <f>IF(ISERROR(L375/H375), "", L375/H375)</f>
        <v>0</v>
      </c>
    </row>
    <row r="376" spans="1:15" ht="26.45" hidden="1" customHeight="1" x14ac:dyDescent="0.2">
      <c r="A376" s="103" t="str">
        <f t="shared" si="38"/>
        <v>Large Use &gt;5MW</v>
      </c>
      <c r="D376" s="129" t="s">
        <v>74</v>
      </c>
      <c r="E376" s="25"/>
      <c r="F376" s="34"/>
      <c r="G376" s="43"/>
      <c r="H376" s="130"/>
      <c r="I376" s="35"/>
      <c r="J376" s="44"/>
      <c r="K376" s="118"/>
      <c r="L376" s="119"/>
      <c r="M376" s="120"/>
    </row>
    <row r="377" spans="1:15" ht="13.15" hidden="1" customHeight="1" x14ac:dyDescent="0.2">
      <c r="A377" s="103" t="str">
        <f t="shared" si="38"/>
        <v>Large Use &gt;5MW</v>
      </c>
      <c r="B377" s="103" t="s">
        <v>12</v>
      </c>
      <c r="D377" s="25" t="s">
        <v>75</v>
      </c>
      <c r="E377" s="25"/>
      <c r="F377" s="96">
        <v>8.6999999999999994E-2</v>
      </c>
      <c r="G377" s="55">
        <f>IF(AND(E346*12&gt;=150000),OffPeakPer*E346*E348,OffPeakPer*E346)</f>
        <v>3632272</v>
      </c>
      <c r="H377" s="130">
        <f>G377*F377</f>
        <v>316007.66399999999</v>
      </c>
      <c r="I377" s="35">
        <f>OffPeak</f>
        <v>9.8000000000000004E-2</v>
      </c>
      <c r="J377" s="56">
        <f>IF(AND(E346*12&gt;=150000),OffPeakPer*E346*E349,OffPeakPer*E346)</f>
        <v>3639865.5999999996</v>
      </c>
      <c r="K377" s="118">
        <f>J377*I377</f>
        <v>356706.82879999996</v>
      </c>
      <c r="L377" s="119">
        <f>K377-H377</f>
        <v>40699.16479999997</v>
      </c>
      <c r="M377" s="120">
        <f>IF(ISERROR(L377/H377), "", L377/H377)</f>
        <v>0.12879170171012047</v>
      </c>
    </row>
    <row r="378" spans="1:15" ht="13.15" hidden="1" customHeight="1" x14ac:dyDescent="0.2">
      <c r="A378" s="103" t="str">
        <f t="shared" si="38"/>
        <v>Large Use &gt;5MW</v>
      </c>
      <c r="B378" s="103" t="s">
        <v>12</v>
      </c>
      <c r="D378" s="25" t="s">
        <v>76</v>
      </c>
      <c r="E378" s="25"/>
      <c r="F378" s="96">
        <v>0.157</v>
      </c>
      <c r="G378" s="55">
        <f>IF(AND(E346*12&gt;=150000),MidPeakPer*E346*E348,MidPeakPer*E346)</f>
        <v>1021576.5</v>
      </c>
      <c r="H378" s="130">
        <f>G378*F378</f>
        <v>160387.5105</v>
      </c>
      <c r="I378" s="35">
        <f>MidPeak</f>
        <v>0.157</v>
      </c>
      <c r="J378" s="56">
        <f>IF(AND(E346*12&gt;=150000),MidPeakPer*E346*E349,MidPeakPer*E346)</f>
        <v>1023712.2</v>
      </c>
      <c r="K378" s="118">
        <f>J378*I378</f>
        <v>160722.81539999999</v>
      </c>
      <c r="L378" s="119">
        <f>K378-H378</f>
        <v>335.30489999998827</v>
      </c>
      <c r="M378" s="120">
        <f>IF(ISERROR(L378/H378), "", L378/H378)</f>
        <v>2.0905923344947002E-3</v>
      </c>
    </row>
    <row r="379" spans="1:15" ht="13.15" hidden="1" customHeight="1" x14ac:dyDescent="0.2">
      <c r="A379" s="103" t="str">
        <f t="shared" si="38"/>
        <v>Large Use &gt;5MW</v>
      </c>
      <c r="B379" s="103" t="s">
        <v>12</v>
      </c>
      <c r="D379" s="103" t="s">
        <v>77</v>
      </c>
      <c r="E379" s="25"/>
      <c r="F379" s="96">
        <v>0.182</v>
      </c>
      <c r="G379" s="55">
        <f>IF(AND(E346*12&gt;=150000),OnPeakPer*E346*E348,OnPeakPer*E346)</f>
        <v>1021576.5</v>
      </c>
      <c r="H379" s="130">
        <f>G379*F379</f>
        <v>185926.92299999998</v>
      </c>
      <c r="I379" s="35">
        <f>OnPeak</f>
        <v>0.20300000000000001</v>
      </c>
      <c r="J379" s="56">
        <f>IF(AND(E346*12&gt;=150000),OnPeakPer*E346*E349,OnPeakPer*E346)</f>
        <v>1023712.2</v>
      </c>
      <c r="K379" s="118">
        <f>J379*I379</f>
        <v>207813.5766</v>
      </c>
      <c r="L379" s="119">
        <f>K379-H379</f>
        <v>21886.65360000002</v>
      </c>
      <c r="M379" s="120">
        <f>IF(ISERROR(L379/H379), "", L379/H379)</f>
        <v>0.11771642991155198</v>
      </c>
    </row>
    <row r="380" spans="1:15" ht="13.15" hidden="1" customHeight="1" x14ac:dyDescent="0.2">
      <c r="A380" s="103" t="str">
        <f t="shared" si="38"/>
        <v>Large Use &gt;5MW</v>
      </c>
      <c r="B380" s="103" t="s">
        <v>78</v>
      </c>
      <c r="D380" s="25" t="s">
        <v>79</v>
      </c>
      <c r="E380" s="25"/>
      <c r="F380" s="57">
        <v>0.11308</v>
      </c>
      <c r="G380" s="55">
        <f>IF(AND(E346*12&gt;=150000),E346*E348,E346)</f>
        <v>5675425</v>
      </c>
      <c r="H380" s="130">
        <f>G380*F380</f>
        <v>641777.05900000001</v>
      </c>
      <c r="I380" s="35">
        <f>F380</f>
        <v>0.11308</v>
      </c>
      <c r="J380" s="56">
        <f>IF(AND(E346*12&gt;=150000),E346*E349,E346)</f>
        <v>5687290</v>
      </c>
      <c r="K380" s="118">
        <f>J380*I380</f>
        <v>643118.75320000004</v>
      </c>
      <c r="L380" s="119">
        <f>K380-H380</f>
        <v>1341.6942000000272</v>
      </c>
      <c r="M380" s="120">
        <f>IF(ISERROR(L380/H380), "", L380/H380)</f>
        <v>2.090592334494816E-3</v>
      </c>
    </row>
    <row r="381" spans="1:15" ht="13.5" thickBot="1" x14ac:dyDescent="0.25">
      <c r="A381" s="103" t="str">
        <f t="shared" si="38"/>
        <v>Large Use &gt;5MW</v>
      </c>
      <c r="B381" s="103" t="s">
        <v>17</v>
      </c>
      <c r="D381" s="25" t="s">
        <v>80</v>
      </c>
      <c r="E381" s="25"/>
      <c r="F381" s="57">
        <v>0.11308</v>
      </c>
      <c r="G381" s="55">
        <f>IF(AND(E346*12&gt;=150000),E346*E348,E346)</f>
        <v>5675425</v>
      </c>
      <c r="H381" s="130">
        <f>G381*F381</f>
        <v>641777.05900000001</v>
      </c>
      <c r="I381" s="35">
        <f>F381</f>
        <v>0.11308</v>
      </c>
      <c r="J381" s="56">
        <f>IF(AND(E346*12&gt;=150000),E346*E349,E346)</f>
        <v>5687290</v>
      </c>
      <c r="K381" s="118">
        <f>J381*I381</f>
        <v>643118.75320000004</v>
      </c>
      <c r="L381" s="119">
        <f>K381-H381</f>
        <v>1341.6942000000272</v>
      </c>
      <c r="M381" s="120">
        <f>IF(ISERROR(L381/H381), "", L381/H381)</f>
        <v>2.090592334494816E-3</v>
      </c>
    </row>
    <row r="382" spans="1:15" ht="13.5" thickBot="1" x14ac:dyDescent="0.25">
      <c r="A382" s="103" t="str">
        <f t="shared" si="38"/>
        <v>Large Use &gt;5MW</v>
      </c>
      <c r="D382" s="58"/>
      <c r="E382" s="59"/>
      <c r="F382" s="60"/>
      <c r="G382" s="61"/>
      <c r="H382" s="62"/>
      <c r="I382" s="60"/>
      <c r="J382" s="63"/>
      <c r="K382" s="62"/>
      <c r="L382" s="64"/>
      <c r="M382" s="65"/>
    </row>
    <row r="383" spans="1:15" ht="13.15" hidden="1" customHeight="1" x14ac:dyDescent="0.2">
      <c r="A383" s="103" t="str">
        <f t="shared" si="38"/>
        <v>Large Use &gt;5MW</v>
      </c>
      <c r="B383" s="103" t="s">
        <v>12</v>
      </c>
      <c r="D383" s="135" t="s">
        <v>81</v>
      </c>
      <c r="E383" s="25"/>
      <c r="F383" s="66"/>
      <c r="G383" s="67"/>
      <c r="H383" s="68">
        <f>SUM(H373:H379,H372)</f>
        <v>836344.14999999991</v>
      </c>
      <c r="I383" s="69"/>
      <c r="J383" s="69"/>
      <c r="K383" s="68">
        <f>SUM(K373:K379,K372)</f>
        <v>912223.05418758933</v>
      </c>
      <c r="L383" s="70">
        <f>K383-H383</f>
        <v>75878.904187589418</v>
      </c>
      <c r="M383" s="71">
        <f>IF((H383)=0,"",(L383/H383))</f>
        <v>9.0726890583965256E-2</v>
      </c>
    </row>
    <row r="384" spans="1:15" ht="13.15" hidden="1" customHeight="1" x14ac:dyDescent="0.2">
      <c r="A384" s="103" t="str">
        <f t="shared" si="38"/>
        <v>Large Use &gt;5MW</v>
      </c>
      <c r="B384" s="103" t="s">
        <v>12</v>
      </c>
      <c r="D384" s="142" t="s">
        <v>82</v>
      </c>
      <c r="E384" s="25"/>
      <c r="F384" s="66">
        <v>0.13</v>
      </c>
      <c r="G384" s="72"/>
      <c r="H384" s="73">
        <f>H383*F384</f>
        <v>108724.7395</v>
      </c>
      <c r="I384" s="74">
        <v>0.13</v>
      </c>
      <c r="J384" s="27"/>
      <c r="K384" s="73">
        <f>K383*I384</f>
        <v>118588.99704438662</v>
      </c>
      <c r="L384" s="32">
        <f>K384-H384</f>
        <v>9864.2575443866226</v>
      </c>
      <c r="M384" s="75">
        <f>IF((H384)=0,"",(L384/H384))</f>
        <v>9.0726890583965228E-2</v>
      </c>
    </row>
    <row r="385" spans="1:13" ht="14.45" hidden="1" customHeight="1" x14ac:dyDescent="0.25">
      <c r="A385" s="103" t="str">
        <f t="shared" si="38"/>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15" hidden="1" customHeight="1" x14ac:dyDescent="0.2">
      <c r="A386" s="103" t="str">
        <f t="shared" si="38"/>
        <v>Large Use &gt;5MW</v>
      </c>
      <c r="B386" s="103" t="s">
        <v>84</v>
      </c>
      <c r="D386" s="234" t="s">
        <v>85</v>
      </c>
      <c r="E386" s="234"/>
      <c r="F386" s="77"/>
      <c r="G386" s="78"/>
      <c r="H386" s="79">
        <f>H383+H384+H385</f>
        <v>945068.88949999993</v>
      </c>
      <c r="I386" s="80"/>
      <c r="J386" s="80"/>
      <c r="K386" s="81">
        <f>K383+K384+K385</f>
        <v>1030812.0512319759</v>
      </c>
      <c r="L386" s="82">
        <f>K386-H386</f>
        <v>85743.161731975968</v>
      </c>
      <c r="M386" s="83">
        <f>IF((H386)=0,"",(L386/H386))</f>
        <v>9.0726890583965172E-2</v>
      </c>
    </row>
    <row r="387" spans="1:13" ht="13.9" hidden="1" customHeight="1" thickBot="1" x14ac:dyDescent="0.25">
      <c r="A387" s="103" t="str">
        <f t="shared" si="38"/>
        <v>Large Use &gt;5MW</v>
      </c>
      <c r="B387" s="103" t="s">
        <v>12</v>
      </c>
      <c r="D387" s="131"/>
      <c r="E387" s="132"/>
      <c r="F387" s="60"/>
      <c r="G387" s="61"/>
      <c r="H387" s="62"/>
      <c r="I387" s="60"/>
      <c r="J387" s="63"/>
      <c r="K387" s="62"/>
      <c r="L387" s="64"/>
      <c r="M387" s="65"/>
    </row>
    <row r="388" spans="1:13" ht="13.15" hidden="1" customHeight="1" x14ac:dyDescent="0.2">
      <c r="A388" s="103" t="str">
        <f t="shared" si="38"/>
        <v>Large Use &gt;5MW</v>
      </c>
      <c r="B388" s="103" t="s">
        <v>78</v>
      </c>
      <c r="D388" s="135" t="s">
        <v>86</v>
      </c>
      <c r="E388" s="25"/>
      <c r="F388" s="66"/>
      <c r="G388" s="67"/>
      <c r="H388" s="68">
        <f>SUM(H380,H373:H376,H372)</f>
        <v>815799.11150000012</v>
      </c>
      <c r="I388" s="69"/>
      <c r="J388" s="69"/>
      <c r="K388" s="68">
        <f>SUM(K380,K373:K376,K372)</f>
        <v>830098.58658758947</v>
      </c>
      <c r="L388" s="70">
        <f>K388-H388</f>
        <v>14299.475087589351</v>
      </c>
      <c r="M388" s="71">
        <f>IF((H388)=0,"",(L388/H388))</f>
        <v>1.7528181737409689E-2</v>
      </c>
    </row>
    <row r="389" spans="1:13" ht="13.15" hidden="1" customHeight="1" x14ac:dyDescent="0.2">
      <c r="A389" s="103" t="str">
        <f t="shared" si="38"/>
        <v>Large Use &gt;5MW</v>
      </c>
      <c r="B389" s="103" t="s">
        <v>78</v>
      </c>
      <c r="D389" s="142" t="s">
        <v>82</v>
      </c>
      <c r="E389" s="25"/>
      <c r="F389" s="66">
        <v>0.13</v>
      </c>
      <c r="G389" s="67"/>
      <c r="H389" s="73">
        <f>H388*F389</f>
        <v>106053.88449500002</v>
      </c>
      <c r="I389" s="66">
        <v>0.13</v>
      </c>
      <c r="J389" s="74"/>
      <c r="K389" s="73">
        <f>K388*I389</f>
        <v>107912.81625638664</v>
      </c>
      <c r="L389" s="32">
        <f>K389-H389</f>
        <v>1858.9317613866151</v>
      </c>
      <c r="M389" s="75">
        <f>IF((H389)=0,"",(L389/H389))</f>
        <v>1.7528181737409682E-2</v>
      </c>
    </row>
    <row r="390" spans="1:13" ht="14.45" hidden="1" customHeight="1" x14ac:dyDescent="0.25">
      <c r="A390" s="103" t="str">
        <f t="shared" si="38"/>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15" hidden="1" customHeight="1" x14ac:dyDescent="0.2">
      <c r="A391" s="103" t="str">
        <f t="shared" si="38"/>
        <v>Large Use &gt;5MW</v>
      </c>
      <c r="B391" s="103" t="s">
        <v>87</v>
      </c>
      <c r="D391" s="234" t="s">
        <v>86</v>
      </c>
      <c r="E391" s="234"/>
      <c r="F391" s="84"/>
      <c r="G391" s="85"/>
      <c r="H391" s="79">
        <f>SUM(H388,H389)</f>
        <v>921852.99599500012</v>
      </c>
      <c r="I391" s="86"/>
      <c r="J391" s="86"/>
      <c r="K391" s="79">
        <f>SUM(K388,K389)</f>
        <v>938011.40284397616</v>
      </c>
      <c r="L391" s="87">
        <f>K391-H391</f>
        <v>16158.406848976039</v>
      </c>
      <c r="M391" s="88">
        <f>IF((H391)=0,"",(L391/H391))</f>
        <v>1.7528181737409766E-2</v>
      </c>
    </row>
    <row r="392" spans="1:13" ht="13.9" hidden="1" customHeight="1" thickBot="1" x14ac:dyDescent="0.25">
      <c r="A392" s="103" t="str">
        <f t="shared" si="38"/>
        <v>Large Use &gt;5MW</v>
      </c>
      <c r="B392" s="103" t="s">
        <v>78</v>
      </c>
      <c r="D392" s="131"/>
      <c r="E392" s="132"/>
      <c r="F392" s="89"/>
      <c r="G392" s="90"/>
      <c r="H392" s="91"/>
      <c r="I392" s="89"/>
      <c r="J392" s="61"/>
      <c r="K392" s="91"/>
      <c r="L392" s="92"/>
      <c r="M392" s="65"/>
    </row>
    <row r="393" spans="1:13" x14ac:dyDescent="0.2">
      <c r="A393" s="103" t="str">
        <f t="shared" si="38"/>
        <v>Large Use &gt;5MW</v>
      </c>
      <c r="B393" s="103" t="s">
        <v>17</v>
      </c>
      <c r="D393" s="135" t="s">
        <v>88</v>
      </c>
      <c r="E393" s="25"/>
      <c r="F393" s="136"/>
      <c r="G393" s="137"/>
      <c r="H393" s="138">
        <f>SUM(H381,H373:H376,H372)</f>
        <v>815799.11150000012</v>
      </c>
      <c r="I393" s="139"/>
      <c r="J393" s="139"/>
      <c r="K393" s="138">
        <f>SUM(K381,K373:K376,K372)</f>
        <v>830098.58658758947</v>
      </c>
      <c r="L393" s="140">
        <f>K393-H393</f>
        <v>14299.475087589351</v>
      </c>
      <c r="M393" s="141">
        <f>IF((H393)=0,"",(L393/H393))</f>
        <v>1.7528181737409689E-2</v>
      </c>
    </row>
    <row r="394" spans="1:13" x14ac:dyDescent="0.2">
      <c r="A394" s="103" t="str">
        <f t="shared" si="38"/>
        <v>Large Use &gt;5MW</v>
      </c>
      <c r="B394" s="103" t="s">
        <v>17</v>
      </c>
      <c r="D394" s="142" t="s">
        <v>82</v>
      </c>
      <c r="E394" s="25"/>
      <c r="F394" s="136">
        <v>0.13</v>
      </c>
      <c r="G394" s="137"/>
      <c r="H394" s="144">
        <f>H393*F394</f>
        <v>106053.88449500002</v>
      </c>
      <c r="I394" s="136">
        <v>0.13</v>
      </c>
      <c r="J394" s="145"/>
      <c r="K394" s="144">
        <f>K393*I394</f>
        <v>107912.81625638664</v>
      </c>
      <c r="L394" s="119">
        <f>K394-H394</f>
        <v>1858.9317613866151</v>
      </c>
      <c r="M394" s="146">
        <f>IF((H394)=0,"",(L394/H394))</f>
        <v>1.7528181737409682E-2</v>
      </c>
    </row>
    <row r="395" spans="1:13" ht="15" x14ac:dyDescent="0.25">
      <c r="A395" s="103" t="str">
        <f t="shared" si="38"/>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9" customHeight="1" thickBot="1" x14ac:dyDescent="0.25">
      <c r="A396" s="103" t="str">
        <f t="shared" si="38"/>
        <v>Large Use &gt;5MW</v>
      </c>
      <c r="B396" s="103" t="s">
        <v>89</v>
      </c>
      <c r="C396" s="24">
        <f>B21</f>
        <v>6</v>
      </c>
      <c r="D396" s="226" t="s">
        <v>88</v>
      </c>
      <c r="E396" s="226"/>
      <c r="F396" s="84"/>
      <c r="G396" s="85"/>
      <c r="H396" s="79">
        <f>SUM(H393,H394)</f>
        <v>921852.99599500012</v>
      </c>
      <c r="I396" s="86"/>
      <c r="J396" s="86"/>
      <c r="K396" s="79">
        <f>SUM(K393,K394)</f>
        <v>938011.40284397616</v>
      </c>
      <c r="L396" s="87">
        <f>K396-H396</f>
        <v>16158.406848976039</v>
      </c>
      <c r="M396" s="88">
        <f>IF((H396)=0,"",(L396/H396))</f>
        <v>1.7528181737409766E-2</v>
      </c>
    </row>
    <row r="397" spans="1:13" ht="13.5" thickBot="1" x14ac:dyDescent="0.25">
      <c r="A397" s="103" t="str">
        <f t="shared" si="38"/>
        <v>Large Use &gt;5MW</v>
      </c>
      <c r="B397" s="103" t="s">
        <v>17</v>
      </c>
      <c r="D397" s="58"/>
      <c r="E397" s="59"/>
      <c r="F397" s="93"/>
      <c r="G397" s="90"/>
      <c r="H397" s="94"/>
      <c r="I397" s="93"/>
      <c r="J397" s="61"/>
      <c r="K397" s="94"/>
      <c r="L397" s="92"/>
      <c r="M397" s="95"/>
    </row>
    <row r="400" spans="1:13" x14ac:dyDescent="0.2">
      <c r="C400" s="103"/>
      <c r="D400" s="104" t="s">
        <v>34</v>
      </c>
      <c r="E400" s="229" t="str">
        <f>D22</f>
        <v>Unmetered Scattered Load</v>
      </c>
      <c r="F400" s="229"/>
      <c r="G400" s="229"/>
      <c r="H400" s="229"/>
      <c r="I400" s="229"/>
      <c r="J400" s="229"/>
      <c r="K400" s="103" t="str">
        <f>IF(N22="DEMAND - INTERVAL","RTSR - INTERVAL METERED","")</f>
        <v/>
      </c>
    </row>
    <row r="401" spans="1:14" x14ac:dyDescent="0.2">
      <c r="C401" s="103"/>
      <c r="D401" s="104" t="s">
        <v>35</v>
      </c>
      <c r="E401" s="230" t="str">
        <f>H22</f>
        <v>RPP</v>
      </c>
      <c r="F401" s="230"/>
      <c r="G401" s="230"/>
      <c r="H401" s="20"/>
      <c r="I401" s="20"/>
    </row>
    <row r="402" spans="1:14" ht="15.75" x14ac:dyDescent="0.2">
      <c r="C402" s="103"/>
      <c r="D402" s="104" t="s">
        <v>36</v>
      </c>
      <c r="E402" s="21">
        <f>K22</f>
        <v>450</v>
      </c>
      <c r="F402" s="105" t="s">
        <v>11</v>
      </c>
      <c r="J402" s="22"/>
      <c r="K402" s="22"/>
      <c r="L402" s="22"/>
      <c r="M402" s="22"/>
      <c r="N402" s="22"/>
    </row>
    <row r="403" spans="1:14" ht="15.75" x14ac:dyDescent="0.25">
      <c r="C403" s="103"/>
      <c r="D403" s="104" t="s">
        <v>37</v>
      </c>
      <c r="E403" s="21">
        <f>L22</f>
        <v>0</v>
      </c>
      <c r="F403" s="106" t="s">
        <v>16</v>
      </c>
      <c r="G403" s="107"/>
      <c r="H403" s="108"/>
      <c r="I403" s="108"/>
      <c r="J403" s="108"/>
    </row>
    <row r="404" spans="1:14" x14ac:dyDescent="0.2">
      <c r="C404" s="103"/>
      <c r="D404" s="104" t="s">
        <v>38</v>
      </c>
      <c r="E404" s="23">
        <f>I22</f>
        <v>1.0482</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Unmetered Scattered Load</v>
      </c>
      <c r="D410" s="114" t="s">
        <v>49</v>
      </c>
      <c r="E410" s="25"/>
      <c r="F410" s="26">
        <v>8.68</v>
      </c>
      <c r="G410" s="115">
        <v>1</v>
      </c>
      <c r="H410" s="116">
        <f>G410*F410</f>
        <v>8.68</v>
      </c>
      <c r="I410" s="29">
        <v>11.48</v>
      </c>
      <c r="J410" s="117">
        <v>1</v>
      </c>
      <c r="K410" s="118">
        <f>J410*I410</f>
        <v>11.48</v>
      </c>
      <c r="L410" s="119">
        <f>K410-H410</f>
        <v>2.8000000000000007</v>
      </c>
      <c r="M410" s="120">
        <f>IF(ISERROR(L410/H410), "", L410/H410)</f>
        <v>0.32258064516129042</v>
      </c>
    </row>
    <row r="411" spans="1:14" x14ac:dyDescent="0.2">
      <c r="A411" s="103" t="str">
        <f t="shared" ref="A411:A453" si="43">A410</f>
        <v>Unmetered Scattered Load</v>
      </c>
      <c r="D411" s="114" t="s">
        <v>50</v>
      </c>
      <c r="E411" s="25"/>
      <c r="F411" s="26">
        <v>2.1299999999999999E-2</v>
      </c>
      <c r="G411" s="115">
        <f>IF($E403&gt;0, $E403, $E402)</f>
        <v>450</v>
      </c>
      <c r="H411" s="116">
        <f>G411*F411</f>
        <v>9.5849999999999991</v>
      </c>
      <c r="I411" s="201">
        <v>3.09E-2</v>
      </c>
      <c r="J411" s="117">
        <f>IF($E403&gt;0, $E403, $E402)</f>
        <v>450</v>
      </c>
      <c r="K411" s="118">
        <f>J411*I411</f>
        <v>13.904999999999999</v>
      </c>
      <c r="L411" s="119">
        <f>K411-H411</f>
        <v>4.32</v>
      </c>
      <c r="M411" s="120">
        <f>IF(ISERROR(L411/H411), "", L411/H411)</f>
        <v>0.45070422535211274</v>
      </c>
    </row>
    <row r="412" spans="1:14" ht="13.15" hidden="1" customHeight="1" x14ac:dyDescent="0.2">
      <c r="A412" s="103" t="str">
        <f t="shared" si="43"/>
        <v>Unmetered Scattered Load</v>
      </c>
      <c r="D412" s="114" t="s">
        <v>51</v>
      </c>
      <c r="E412" s="25"/>
      <c r="F412" s="26">
        <v>0</v>
      </c>
      <c r="G412" s="115">
        <f>IF($E403&gt;0, $E403, $E402)</f>
        <v>450</v>
      </c>
      <c r="H412" s="116">
        <v>0</v>
      </c>
      <c r="I412" s="29">
        <v>0</v>
      </c>
      <c r="J412" s="117">
        <f>IF($E403&gt;0, $E403, $E402)</f>
        <v>450</v>
      </c>
      <c r="K412" s="118">
        <v>0</v>
      </c>
      <c r="L412" s="119"/>
      <c r="M412" s="120"/>
    </row>
    <row r="413" spans="1:14" ht="13.15" hidden="1" customHeight="1" x14ac:dyDescent="0.2">
      <c r="A413" s="103" t="str">
        <f t="shared" si="43"/>
        <v>Unmetered Scattered Load</v>
      </c>
      <c r="D413" s="114" t="s">
        <v>52</v>
      </c>
      <c r="E413" s="25"/>
      <c r="F413" s="26">
        <v>0</v>
      </c>
      <c r="G413" s="115">
        <f>IF($E403&gt;0, $E403, $E402)</f>
        <v>450</v>
      </c>
      <c r="H413" s="116">
        <v>0</v>
      </c>
      <c r="I413" s="29">
        <v>0</v>
      </c>
      <c r="J413" s="121">
        <f>IF($E403&gt;0, $E403, $E402)</f>
        <v>450</v>
      </c>
      <c r="K413" s="118">
        <v>0</v>
      </c>
      <c r="L413" s="119">
        <f t="shared" ref="L413:L431" si="44">K413-H413</f>
        <v>0</v>
      </c>
      <c r="M413" s="120" t="str">
        <f>IF(ISERROR(L413/H413), "", L413/H413)</f>
        <v/>
      </c>
    </row>
    <row r="414" spans="1:14" x14ac:dyDescent="0.2">
      <c r="A414" s="103" t="str">
        <f t="shared" si="43"/>
        <v>Unmetered Scattered Load</v>
      </c>
      <c r="D414" s="114" t="s">
        <v>53</v>
      </c>
      <c r="E414" s="25"/>
      <c r="F414" s="26">
        <v>0.75</v>
      </c>
      <c r="G414" s="115">
        <v>1</v>
      </c>
      <c r="H414" s="116">
        <f>G414*F414</f>
        <v>0.75</v>
      </c>
      <c r="I414" s="29">
        <v>0</v>
      </c>
      <c r="J414" s="117">
        <v>1</v>
      </c>
      <c r="K414" s="118">
        <f>J414*I414</f>
        <v>0</v>
      </c>
      <c r="L414" s="119">
        <f t="shared" si="44"/>
        <v>-0.75</v>
      </c>
      <c r="M414" s="120">
        <f>IF(ISERROR(L414/H414), "", L414/H414)</f>
        <v>-1</v>
      </c>
    </row>
    <row r="415" spans="1:14" x14ac:dyDescent="0.2">
      <c r="A415" s="103" t="str">
        <f t="shared" si="43"/>
        <v>Unmetered Scattered Load</v>
      </c>
      <c r="D415" s="114" t="s">
        <v>54</v>
      </c>
      <c r="E415" s="25"/>
      <c r="F415" s="26">
        <v>2.2000000000000001E-3</v>
      </c>
      <c r="G415" s="115">
        <f>IF($E403&gt;0, $E403, $E402)</f>
        <v>450</v>
      </c>
      <c r="H415" s="116">
        <f>G415*F415</f>
        <v>0.9900000000000001</v>
      </c>
      <c r="I415" s="201">
        <v>-1.1962803627432587E-3</v>
      </c>
      <c r="J415" s="117">
        <f>IF($E403&gt;0, $E403, $E402)</f>
        <v>450</v>
      </c>
      <c r="K415" s="118">
        <f>J415*I415</f>
        <v>-0.53832616323446636</v>
      </c>
      <c r="L415" s="119">
        <f t="shared" si="44"/>
        <v>-1.5283261632344665</v>
      </c>
      <c r="M415" s="120">
        <f>IF(ISERROR(L415/H415), "", L415/H415)</f>
        <v>-1.5437638012469357</v>
      </c>
    </row>
    <row r="416" spans="1:14" ht="25.5" x14ac:dyDescent="0.2">
      <c r="A416" s="103" t="str">
        <f t="shared" si="43"/>
        <v>Unmetered Scattered Load</v>
      </c>
      <c r="B416" s="103" t="s">
        <v>55</v>
      </c>
      <c r="C416" s="24">
        <f>B22</f>
        <v>7</v>
      </c>
      <c r="D416" s="46" t="s">
        <v>56</v>
      </c>
      <c r="E416" s="47"/>
      <c r="F416" s="48"/>
      <c r="G416" s="49"/>
      <c r="H416" s="50">
        <f>SUM(H410:H415)</f>
        <v>20.004999999999999</v>
      </c>
      <c r="I416" s="51"/>
      <c r="J416" s="52"/>
      <c r="K416" s="50">
        <f>SUM(K410:K415)</f>
        <v>24.846673836765532</v>
      </c>
      <c r="L416" s="41">
        <f t="shared" si="44"/>
        <v>4.8416738367655334</v>
      </c>
      <c r="M416" s="42">
        <f>IF((H416)=0,"",(L416/H416))</f>
        <v>0.24202318604176623</v>
      </c>
    </row>
    <row r="417" spans="1:15" x14ac:dyDescent="0.2">
      <c r="A417" s="103" t="str">
        <f t="shared" si="43"/>
        <v>Unmetered Scattered Load</v>
      </c>
      <c r="D417" s="123" t="s">
        <v>57</v>
      </c>
      <c r="E417" s="25"/>
      <c r="F417" s="34">
        <f>IF((E402*12&gt;=150000), 0, IF(E401="RPP",(F433*OffPeakPer+F434*MidPeakPer+F435*OnPeakPer),IF(E401="Non-RPP (Retailer)",F436,F437)))</f>
        <v>0.12752000000000002</v>
      </c>
      <c r="G417" s="43">
        <f>IF(F417=0, 0, $E402*E404-E402)</f>
        <v>21.689999999999998</v>
      </c>
      <c r="H417" s="28">
        <f t="shared" ref="H417:H424" si="45">G417*F417</f>
        <v>2.7659088000000001</v>
      </c>
      <c r="I417" s="35">
        <f>IF((E402*12&gt;=150000), 0, IF(E401="RPP",(I433*OffPeakPer+I434*MidPeakPer+I435*OnPeakPer),IF(E401="Non-RPP (Retailer)",I436,I437)))</f>
        <v>0.12752000000000002</v>
      </c>
      <c r="J417" s="44">
        <f>IF(I417=0, 0, E402*E405-E402)</f>
        <v>18.675000000000068</v>
      </c>
      <c r="K417" s="31">
        <f t="shared" ref="K417:K424" si="46">J417*I417</f>
        <v>2.3814360000000092</v>
      </c>
      <c r="L417" s="119">
        <f t="shared" si="44"/>
        <v>-0.38447279999999084</v>
      </c>
      <c r="M417" s="120">
        <f t="shared" ref="M417:M424" si="47">IF(ISERROR(L417/H417), "", L417/H417)</f>
        <v>-0.13900414937759004</v>
      </c>
    </row>
    <row r="418" spans="1:15" ht="25.5" x14ac:dyDescent="0.2">
      <c r="A418" s="103" t="str">
        <f t="shared" si="43"/>
        <v>Unmetered Scattered Load</v>
      </c>
      <c r="D418" s="123" t="s">
        <v>58</v>
      </c>
      <c r="E418" s="25"/>
      <c r="F418" s="36">
        <v>-1.2999999999999999E-3</v>
      </c>
      <c r="G418" s="55">
        <f>IF($E403&gt;0, $E403, $E402)</f>
        <v>450</v>
      </c>
      <c r="H418" s="116">
        <f t="shared" si="45"/>
        <v>-0.58499999999999996</v>
      </c>
      <c r="I418" s="201">
        <v>-2.0999999999999999E-3</v>
      </c>
      <c r="J418" s="56">
        <f>IF($E403&gt;0, $E403, $E402)</f>
        <v>450</v>
      </c>
      <c r="K418" s="118">
        <f t="shared" si="46"/>
        <v>-0.94499999999999995</v>
      </c>
      <c r="L418" s="119">
        <f t="shared" si="44"/>
        <v>-0.36</v>
      </c>
      <c r="M418" s="120">
        <f t="shared" si="47"/>
        <v>0.61538461538461542</v>
      </c>
    </row>
    <row r="419" spans="1:15" x14ac:dyDescent="0.2">
      <c r="A419" s="103" t="str">
        <f t="shared" si="43"/>
        <v>Unmetered Scattered Load</v>
      </c>
      <c r="D419" s="123" t="s">
        <v>59</v>
      </c>
      <c r="E419" s="25"/>
      <c r="F419" s="36">
        <v>5.9999999999999995E-4</v>
      </c>
      <c r="G419" s="55">
        <f>IF($E403&gt;0, $E403, $E402)</f>
        <v>450</v>
      </c>
      <c r="H419" s="116">
        <f t="shared" si="45"/>
        <v>0.26999999999999996</v>
      </c>
      <c r="I419" s="201">
        <v>5.0000000000000001E-4</v>
      </c>
      <c r="J419" s="56">
        <f>IF($E403&gt;0, $E403, $E402)</f>
        <v>450</v>
      </c>
      <c r="K419" s="118">
        <f t="shared" si="46"/>
        <v>0.22500000000000001</v>
      </c>
      <c r="L419" s="119">
        <f t="shared" si="44"/>
        <v>-4.4999999999999957E-2</v>
      </c>
      <c r="M419" s="120">
        <f t="shared" si="47"/>
        <v>-0.16666666666666652</v>
      </c>
    </row>
    <row r="420" spans="1:15" x14ac:dyDescent="0.2">
      <c r="A420" s="103" t="str">
        <f t="shared" si="43"/>
        <v>Unmetered Scattered Load</v>
      </c>
      <c r="D420" s="123" t="s">
        <v>60</v>
      </c>
      <c r="E420" s="25"/>
      <c r="F420" s="36">
        <v>0</v>
      </c>
      <c r="G420" s="55">
        <f>E402</f>
        <v>450</v>
      </c>
      <c r="H420" s="116">
        <f t="shared" si="45"/>
        <v>0</v>
      </c>
      <c r="I420" s="201">
        <v>0</v>
      </c>
      <c r="J420" s="56">
        <f>E402</f>
        <v>450</v>
      </c>
      <c r="K420" s="118">
        <f t="shared" si="46"/>
        <v>0</v>
      </c>
      <c r="L420" s="119">
        <f t="shared" si="44"/>
        <v>0</v>
      </c>
      <c r="M420" s="120" t="str">
        <f t="shared" si="47"/>
        <v/>
      </c>
    </row>
    <row r="421" spans="1:15" x14ac:dyDescent="0.2">
      <c r="A421" s="103" t="str">
        <f t="shared" si="43"/>
        <v>Unmetered Scattered Load</v>
      </c>
      <c r="D421" s="114" t="s">
        <v>61</v>
      </c>
      <c r="E421" s="25"/>
      <c r="F421" s="36">
        <v>1.4E-3</v>
      </c>
      <c r="G421" s="55">
        <f>IF($E403&gt;0, $E403, $E402)</f>
        <v>450</v>
      </c>
      <c r="H421" s="116">
        <f t="shared" si="45"/>
        <v>0.63</v>
      </c>
      <c r="I421" s="201">
        <v>1.3815184479420651E-3</v>
      </c>
      <c r="J421" s="56">
        <f>IF($E403&gt;0, $E403, $E402)</f>
        <v>450</v>
      </c>
      <c r="K421" s="118">
        <f t="shared" si="46"/>
        <v>0.62168330157392937</v>
      </c>
      <c r="L421" s="119">
        <f t="shared" si="44"/>
        <v>-8.3166984260706345E-3</v>
      </c>
      <c r="M421" s="120">
        <f t="shared" si="47"/>
        <v>-1.3201108612810531E-2</v>
      </c>
      <c r="O421" s="160"/>
    </row>
    <row r="422" spans="1:15" ht="25.5" x14ac:dyDescent="0.2">
      <c r="A422" s="103" t="str">
        <f t="shared" si="43"/>
        <v>Unmetered Scattered Load</v>
      </c>
      <c r="D422" s="123" t="s">
        <v>62</v>
      </c>
      <c r="E422" s="25"/>
      <c r="F422" s="36">
        <v>0</v>
      </c>
      <c r="G422" s="115">
        <v>1</v>
      </c>
      <c r="H422" s="116">
        <f t="shared" si="45"/>
        <v>0</v>
      </c>
      <c r="I422" s="201">
        <v>0</v>
      </c>
      <c r="J422" s="121">
        <v>1</v>
      </c>
      <c r="K422" s="118">
        <f t="shared" si="46"/>
        <v>0</v>
      </c>
      <c r="L422" s="119">
        <f t="shared" si="44"/>
        <v>0</v>
      </c>
      <c r="M422" s="120" t="str">
        <f t="shared" si="47"/>
        <v/>
      </c>
    </row>
    <row r="423" spans="1:15" x14ac:dyDescent="0.2">
      <c r="A423" s="103" t="str">
        <f t="shared" si="43"/>
        <v>Unmetered Scattered Load</v>
      </c>
      <c r="D423" s="114" t="s">
        <v>63</v>
      </c>
      <c r="E423" s="25"/>
      <c r="F423" s="36">
        <v>0</v>
      </c>
      <c r="G423" s="115">
        <v>1</v>
      </c>
      <c r="H423" s="116">
        <f t="shared" si="45"/>
        <v>0</v>
      </c>
      <c r="I423" s="201">
        <v>0</v>
      </c>
      <c r="J423" s="121">
        <v>1</v>
      </c>
      <c r="K423" s="118">
        <f t="shared" si="46"/>
        <v>0</v>
      </c>
      <c r="L423" s="119">
        <f t="shared" si="44"/>
        <v>0</v>
      </c>
      <c r="M423" s="120" t="str">
        <f t="shared" si="47"/>
        <v/>
      </c>
    </row>
    <row r="424" spans="1:15" x14ac:dyDescent="0.2">
      <c r="A424" s="103" t="str">
        <f t="shared" si="43"/>
        <v>Unmetered Scattered Load</v>
      </c>
      <c r="D424" s="114" t="s">
        <v>64</v>
      </c>
      <c r="E424" s="25"/>
      <c r="F424" s="36">
        <v>1.8E-3</v>
      </c>
      <c r="G424" s="55">
        <f>IF($E403&gt;0, $E403, $E402)</f>
        <v>450</v>
      </c>
      <c r="H424" s="116">
        <f t="shared" si="45"/>
        <v>0.80999999999999994</v>
      </c>
      <c r="I424" s="201">
        <v>1.9440604306438761E-3</v>
      </c>
      <c r="J424" s="56">
        <f>IF($E403&gt;0, $E403, $E402)</f>
        <v>450</v>
      </c>
      <c r="K424" s="118">
        <f t="shared" si="46"/>
        <v>0.87482719378974427</v>
      </c>
      <c r="L424" s="119">
        <f t="shared" si="44"/>
        <v>6.4827193789744331E-2</v>
      </c>
      <c r="M424" s="120">
        <f t="shared" si="47"/>
        <v>8.0033572579931281E-2</v>
      </c>
    </row>
    <row r="425" spans="1:15" ht="25.5" x14ac:dyDescent="0.2">
      <c r="A425" s="103" t="str">
        <f t="shared" si="43"/>
        <v>Unmetered Scattered Load</v>
      </c>
      <c r="B425" s="103" t="s">
        <v>65</v>
      </c>
      <c r="C425" s="24">
        <f>B22</f>
        <v>7</v>
      </c>
      <c r="D425" s="46" t="s">
        <v>66</v>
      </c>
      <c r="E425" s="47"/>
      <c r="F425" s="48"/>
      <c r="G425" s="49"/>
      <c r="H425" s="50">
        <f>SUM(H416:H424)</f>
        <v>23.895908799999997</v>
      </c>
      <c r="I425" s="51"/>
      <c r="J425" s="52"/>
      <c r="K425" s="50">
        <f>SUM(K416:K424)</f>
        <v>28.004620332129218</v>
      </c>
      <c r="L425" s="41">
        <f t="shared" si="44"/>
        <v>4.1087115321292202</v>
      </c>
      <c r="M425" s="42">
        <f>IF((H425)=0,"",(L425/H425))</f>
        <v>0.17194204943271379</v>
      </c>
    </row>
    <row r="426" spans="1:15" x14ac:dyDescent="0.2">
      <c r="A426" s="103" t="str">
        <f t="shared" si="43"/>
        <v>Unmetered Scattered Load</v>
      </c>
      <c r="D426" s="126" t="s">
        <v>67</v>
      </c>
      <c r="E426" s="25"/>
      <c r="F426" s="36">
        <v>1.0500000000000001E-2</v>
      </c>
      <c r="G426" s="43">
        <f>IF($E403&gt;0, $E403, $E402*$E404)</f>
        <v>471.69</v>
      </c>
      <c r="H426" s="116">
        <f>G426*F426</f>
        <v>4.9527450000000002</v>
      </c>
      <c r="I426" s="201">
        <v>1.1299999999999999E-2</v>
      </c>
      <c r="J426" s="44">
        <f>IF($E403&gt;0, $E403, $E402*$E405)</f>
        <v>468.67500000000007</v>
      </c>
      <c r="K426" s="118">
        <f>J426*I426</f>
        <v>5.2960275000000001</v>
      </c>
      <c r="L426" s="119">
        <f t="shared" si="44"/>
        <v>0.34328249999999993</v>
      </c>
      <c r="M426" s="120">
        <f>IF(ISERROR(L426/H426), "", L426/H426)</f>
        <v>6.9311563587465111E-2</v>
      </c>
      <c r="N426" s="127" t="str">
        <f>IF(ISERROR(ABS(M426)), "", IF(ABS(M426)&gt;=4%, "In the manager's summary, discuss the reasoning for the change in RTSR rates", ""))</f>
        <v>In the manager's summary, discuss the reasoning for the change in RTSR rates</v>
      </c>
      <c r="O426" s="160"/>
    </row>
    <row r="427" spans="1:15" ht="25.5" x14ac:dyDescent="0.2">
      <c r="A427" s="103" t="str">
        <f t="shared" si="43"/>
        <v>Unmetered Scattered Load</v>
      </c>
      <c r="D427" s="128" t="s">
        <v>68</v>
      </c>
      <c r="E427" s="25"/>
      <c r="F427" s="36">
        <v>7.3000000000000001E-3</v>
      </c>
      <c r="G427" s="43">
        <f>IF($E403&gt;0, $E403, $E402*$E404)</f>
        <v>471.69</v>
      </c>
      <c r="H427" s="116">
        <f>G427*F427</f>
        <v>3.4433370000000001</v>
      </c>
      <c r="I427" s="201">
        <v>8.3999999999999995E-3</v>
      </c>
      <c r="J427" s="44">
        <f>IF($E403&gt;0, $E403, $E402*$E405)</f>
        <v>468.67500000000007</v>
      </c>
      <c r="K427" s="118">
        <f>J427*I427</f>
        <v>3.9368700000000003</v>
      </c>
      <c r="L427" s="119">
        <f t="shared" si="44"/>
        <v>0.49353300000000022</v>
      </c>
      <c r="M427" s="120">
        <f>IF(ISERROR(L427/H427), "", L427/H427)</f>
        <v>0.14332985705436332</v>
      </c>
      <c r="N427" s="127" t="str">
        <f>IF(ISERROR(ABS(M427)), "", IF(ABS(M427)&gt;=4%, "In the manager's summary, discuss the reasoning for the change in RTSR rates", ""))</f>
        <v>In the manager's summary, discuss the reasoning for the change in RTSR rates</v>
      </c>
      <c r="O427" s="160"/>
    </row>
    <row r="428" spans="1:15" ht="25.5" x14ac:dyDescent="0.2">
      <c r="A428" s="103" t="str">
        <f t="shared" si="43"/>
        <v>Unmetered Scattered Load</v>
      </c>
      <c r="B428" s="103" t="s">
        <v>69</v>
      </c>
      <c r="C428" s="24">
        <f>B22</f>
        <v>7</v>
      </c>
      <c r="D428" s="46" t="s">
        <v>70</v>
      </c>
      <c r="E428" s="47"/>
      <c r="F428" s="48"/>
      <c r="G428" s="49"/>
      <c r="H428" s="50">
        <f>SUM(H425:H427)</f>
        <v>32.291990800000001</v>
      </c>
      <c r="I428" s="51"/>
      <c r="J428" s="52"/>
      <c r="K428" s="50">
        <f>SUM(K425:K427)</f>
        <v>37.237517832129214</v>
      </c>
      <c r="L428" s="41">
        <f t="shared" si="44"/>
        <v>4.9455270321292133</v>
      </c>
      <c r="M428" s="42">
        <f>IF((H428)=0,"",(L428/H428))</f>
        <v>0.15315026759295414</v>
      </c>
    </row>
    <row r="429" spans="1:15" ht="25.5" x14ac:dyDescent="0.2">
      <c r="A429" s="103" t="str">
        <f t="shared" si="43"/>
        <v>Unmetered Scattered Load</v>
      </c>
      <c r="D429" s="129" t="s">
        <v>71</v>
      </c>
      <c r="E429" s="25"/>
      <c r="F429" s="36">
        <v>4.7000000000000002E-3</v>
      </c>
      <c r="G429" s="43">
        <f>E402*E404</f>
        <v>471.69</v>
      </c>
      <c r="H429" s="53">
        <f>G429*F429</f>
        <v>2.2169430000000001</v>
      </c>
      <c r="I429" s="201">
        <v>4.7000000000000002E-3</v>
      </c>
      <c r="J429" s="44">
        <f>E402*E405</f>
        <v>468.67500000000007</v>
      </c>
      <c r="K429" s="31">
        <f>J429*I429</f>
        <v>2.2027725000000005</v>
      </c>
      <c r="L429" s="119">
        <f t="shared" si="44"/>
        <v>-1.4170499999999642E-2</v>
      </c>
      <c r="M429" s="120">
        <f>IF(ISERROR(L429/H429), "", L429/H429)</f>
        <v>-6.3919099408508203E-3</v>
      </c>
    </row>
    <row r="430" spans="1:15" ht="25.5" x14ac:dyDescent="0.2">
      <c r="A430" s="103" t="str">
        <f t="shared" si="43"/>
        <v>Unmetered Scattered Load</v>
      </c>
      <c r="D430" s="129" t="s">
        <v>72</v>
      </c>
      <c r="E430" s="25"/>
      <c r="F430" s="36">
        <v>5.9999999999999995E-4</v>
      </c>
      <c r="G430" s="43">
        <f>E402*E404</f>
        <v>471.69</v>
      </c>
      <c r="H430" s="53">
        <f>G430*F430</f>
        <v>0.28301399999999999</v>
      </c>
      <c r="I430" s="201">
        <v>5.9999999999999995E-4</v>
      </c>
      <c r="J430" s="44">
        <f>E402*E405</f>
        <v>468.67500000000007</v>
      </c>
      <c r="K430" s="31">
        <f>J430*I430</f>
        <v>0.28120500000000004</v>
      </c>
      <c r="L430" s="119">
        <f t="shared" si="44"/>
        <v>-1.8089999999999495E-3</v>
      </c>
      <c r="M430" s="120">
        <f>IF(ISERROR(L430/H430), "", L430/H430)</f>
        <v>-6.3919099408508047E-3</v>
      </c>
    </row>
    <row r="431" spans="1:15" x14ac:dyDescent="0.2">
      <c r="A431" s="103" t="str">
        <f t="shared" si="43"/>
        <v>Unmetered Scattered Load</v>
      </c>
      <c r="D431" s="25" t="s">
        <v>73</v>
      </c>
      <c r="E431" s="25"/>
      <c r="F431" s="54">
        <v>0.25</v>
      </c>
      <c r="G431" s="115">
        <v>1</v>
      </c>
      <c r="H431" s="130">
        <f>G431*F431</f>
        <v>0.25</v>
      </c>
      <c r="I431" s="45">
        <v>0.25</v>
      </c>
      <c r="J431" s="117">
        <v>1</v>
      </c>
      <c r="K431" s="118">
        <f>J431*I431</f>
        <v>0.25</v>
      </c>
      <c r="L431" s="119">
        <f t="shared" si="44"/>
        <v>0</v>
      </c>
      <c r="M431" s="120">
        <f>IF(ISERROR(L431/H431), "", L431/H431)</f>
        <v>0</v>
      </c>
    </row>
    <row r="432" spans="1:15" ht="26.45" hidden="1" customHeight="1" x14ac:dyDescent="0.2">
      <c r="A432" s="103" t="str">
        <f t="shared" si="43"/>
        <v>Unmetered Scattered Load</v>
      </c>
      <c r="D432" s="129" t="s">
        <v>74</v>
      </c>
      <c r="E432" s="25"/>
      <c r="F432" s="34"/>
      <c r="G432" s="55"/>
      <c r="H432" s="130"/>
      <c r="I432" s="35"/>
      <c r="J432" s="56"/>
      <c r="K432" s="118"/>
      <c r="L432" s="119"/>
      <c r="M432" s="120"/>
    </row>
    <row r="433" spans="1:13" x14ac:dyDescent="0.2">
      <c r="A433" s="103" t="str">
        <f t="shared" si="43"/>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
      <c r="A434" s="103" t="str">
        <f t="shared" si="43"/>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5" thickBot="1" x14ac:dyDescent="0.25">
      <c r="A435" s="103" t="str">
        <f t="shared" si="43"/>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9" hidden="1" customHeight="1" thickBot="1" x14ac:dyDescent="0.25">
      <c r="A436" s="103" t="str">
        <f t="shared" si="43"/>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9" hidden="1" customHeight="1" thickBot="1" x14ac:dyDescent="0.25">
      <c r="A437" s="103" t="str">
        <f t="shared" si="43"/>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5" thickBot="1" x14ac:dyDescent="0.25">
      <c r="A438" s="103" t="str">
        <f t="shared" si="43"/>
        <v>Unmetered Scattered Load</v>
      </c>
      <c r="D438" s="58"/>
      <c r="E438" s="59"/>
      <c r="F438" s="60"/>
      <c r="G438" s="61"/>
      <c r="H438" s="62"/>
      <c r="I438" s="60"/>
      <c r="J438" s="63"/>
      <c r="K438" s="62"/>
      <c r="L438" s="64"/>
      <c r="M438" s="65"/>
    </row>
    <row r="439" spans="1:13" x14ac:dyDescent="0.2">
      <c r="A439" s="103" t="str">
        <f t="shared" si="43"/>
        <v>Unmetered Scattered Load</v>
      </c>
      <c r="B439" s="103" t="s">
        <v>12</v>
      </c>
      <c r="D439" s="135" t="s">
        <v>81</v>
      </c>
      <c r="E439" s="25"/>
      <c r="F439" s="136"/>
      <c r="G439" s="137"/>
      <c r="H439" s="138">
        <f>SUM(H429:H435,H428)</f>
        <v>92.425947799999989</v>
      </c>
      <c r="I439" s="139"/>
      <c r="J439" s="139"/>
      <c r="K439" s="138">
        <f>SUM(K429:K435,K428)</f>
        <v>97.355495332129223</v>
      </c>
      <c r="L439" s="140">
        <f>K439-H439</f>
        <v>4.9295475321292344</v>
      </c>
      <c r="M439" s="141">
        <f>IF((H439)=0,"",(L439/H439))</f>
        <v>5.3335103934192329E-2</v>
      </c>
    </row>
    <row r="440" spans="1:13" x14ac:dyDescent="0.2">
      <c r="A440" s="103" t="str">
        <f t="shared" si="43"/>
        <v>Unmetered Scattered Load</v>
      </c>
      <c r="B440" s="103" t="s">
        <v>12</v>
      </c>
      <c r="D440" s="142" t="s">
        <v>82</v>
      </c>
      <c r="E440" s="25"/>
      <c r="F440" s="136">
        <v>0.13</v>
      </c>
      <c r="G440" s="143"/>
      <c r="H440" s="144">
        <f>H439*F440</f>
        <v>12.015373213999998</v>
      </c>
      <c r="I440" s="145">
        <v>0.13</v>
      </c>
      <c r="J440" s="115"/>
      <c r="K440" s="144">
        <f>K439*I440</f>
        <v>12.6562143931768</v>
      </c>
      <c r="L440" s="119">
        <f>K440-H440</f>
        <v>0.64084117917680139</v>
      </c>
      <c r="M440" s="146">
        <f>IF((H440)=0,"",(L440/H440))</f>
        <v>5.3335103934192406E-2</v>
      </c>
    </row>
    <row r="441" spans="1:13" ht="15" x14ac:dyDescent="0.25">
      <c r="A441" s="103" t="str">
        <f t="shared" si="43"/>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-21.720097732999996</v>
      </c>
      <c r="I441" s="148">
        <f>OER</f>
        <v>0.23499999999999999</v>
      </c>
      <c r="J441" s="115"/>
      <c r="K441" s="144">
        <f>IF(OR(ISNUMBER(SEARCH("[DGEN]", E400))=TRUE, ISNUMBER(SEARCH("STREET LIGHT", E400))=TRUE), 0, IF(AND(E402=0, E403=0),0, IF(AND(E403=0, E402*12&gt;250000), 0, IF(AND(E402=0, E403&gt;=50), 0, IF(E402*12&lt;=250000, I441*K439*-1, IF(E403&lt;50, I441*K439*-1, 0))))))</f>
        <v>-22.878541403050367</v>
      </c>
      <c r="L441" s="119">
        <f>K441-H441</f>
        <v>-1.1584436700503709</v>
      </c>
      <c r="M441" s="146"/>
    </row>
    <row r="442" spans="1:13" ht="13.5" thickBot="1" x14ac:dyDescent="0.25">
      <c r="A442" s="103" t="str">
        <f t="shared" si="43"/>
        <v>Unmetered Scattered Load</v>
      </c>
      <c r="B442" s="103" t="s">
        <v>84</v>
      </c>
      <c r="C442" s="24">
        <f>B22</f>
        <v>7</v>
      </c>
      <c r="D442" s="226" t="s">
        <v>85</v>
      </c>
      <c r="E442" s="226"/>
      <c r="F442" s="77"/>
      <c r="G442" s="78"/>
      <c r="H442" s="79">
        <f>H439+H440+H441</f>
        <v>82.721223280999993</v>
      </c>
      <c r="I442" s="80"/>
      <c r="J442" s="80"/>
      <c r="K442" s="81">
        <f>K439+K440+K441</f>
        <v>87.133168322255656</v>
      </c>
      <c r="L442" s="82">
        <f>K442-H442</f>
        <v>4.4119450412556631</v>
      </c>
      <c r="M442" s="83">
        <f>IF((H442)=0,"",(L442/H442))</f>
        <v>5.3335103934192309E-2</v>
      </c>
    </row>
    <row r="443" spans="1:13" ht="13.5" thickBot="1" x14ac:dyDescent="0.25">
      <c r="A443" s="103" t="str">
        <f t="shared" si="43"/>
        <v>Unmetered Scattered Load</v>
      </c>
      <c r="B443" s="103" t="s">
        <v>12</v>
      </c>
      <c r="D443" s="58"/>
      <c r="E443" s="59"/>
      <c r="F443" s="60"/>
      <c r="G443" s="61"/>
      <c r="H443" s="62"/>
      <c r="I443" s="60"/>
      <c r="J443" s="63"/>
      <c r="K443" s="62"/>
      <c r="L443" s="64"/>
      <c r="M443" s="65"/>
    </row>
    <row r="444" spans="1:13" hidden="1" x14ac:dyDescent="0.2">
      <c r="A444" s="103" t="str">
        <f t="shared" si="43"/>
        <v>Unmetered Scattered Load</v>
      </c>
      <c r="B444" s="103" t="s">
        <v>78</v>
      </c>
      <c r="D444" s="135" t="s">
        <v>86</v>
      </c>
      <c r="E444" s="25"/>
      <c r="F444" s="136"/>
      <c r="G444" s="137"/>
      <c r="H444" s="138">
        <f>SUM(H436,H429:H432,H428)</f>
        <v>85.927947799999998</v>
      </c>
      <c r="I444" s="139"/>
      <c r="J444" s="139"/>
      <c r="K444" s="138">
        <f>SUM(K436,K429:K432,K428)</f>
        <v>90.857495332129218</v>
      </c>
      <c r="L444" s="140">
        <f>K444-H444</f>
        <v>4.9295475321292201</v>
      </c>
      <c r="M444" s="141">
        <f>IF((H444)=0,"",(L444/H444))</f>
        <v>5.7368384307314044E-2</v>
      </c>
    </row>
    <row r="445" spans="1:13" hidden="1" x14ac:dyDescent="0.2">
      <c r="A445" s="103" t="str">
        <f t="shared" si="43"/>
        <v>Unmetered Scattered Load</v>
      </c>
      <c r="B445" s="103" t="s">
        <v>78</v>
      </c>
      <c r="D445" s="142" t="s">
        <v>82</v>
      </c>
      <c r="E445" s="25"/>
      <c r="F445" s="136">
        <v>0.13</v>
      </c>
      <c r="G445" s="137"/>
      <c r="H445" s="144">
        <f>H444*F445</f>
        <v>11.170633214</v>
      </c>
      <c r="I445" s="136">
        <v>0.13</v>
      </c>
      <c r="J445" s="145"/>
      <c r="K445" s="144">
        <f>K444*I445</f>
        <v>11.811474393176798</v>
      </c>
      <c r="L445" s="119">
        <f>K445-H445</f>
        <v>0.64084117917679784</v>
      </c>
      <c r="M445" s="146">
        <f>IF((H445)=0,"",(L445/H445))</f>
        <v>5.7368384307313967E-2</v>
      </c>
    </row>
    <row r="446" spans="1:13" ht="15" hidden="1" x14ac:dyDescent="0.25">
      <c r="A446" s="103" t="str">
        <f t="shared" si="43"/>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-20.193067732999999</v>
      </c>
      <c r="I446" s="148">
        <f>OER</f>
        <v>0.23499999999999999</v>
      </c>
      <c r="J446" s="145"/>
      <c r="K446" s="144">
        <f>IF(OR(ISNUMBER(SEARCH("[DGEN]", E400))=TRUE, ISNUMBER(SEARCH("STREET LIGHT", E400))=TRUE), 0, IF(AND(E402=0, E403=0),0, IF(AND(E403=0, E402*12&gt;250000), 0, IF(AND(E402=0, E403&gt;=50), 0, IF(E402*12&lt;=250000, I446*K444*-1, IF(E403&lt;50, I446*K444*-1, 0))))))</f>
        <v>-21.351511403050367</v>
      </c>
      <c r="L446" s="119"/>
      <c r="M446" s="146"/>
    </row>
    <row r="447" spans="1:13" hidden="1" x14ac:dyDescent="0.2">
      <c r="A447" s="103" t="str">
        <f t="shared" si="43"/>
        <v>Unmetered Scattered Load</v>
      </c>
      <c r="B447" s="103" t="s">
        <v>87</v>
      </c>
      <c r="D447" s="234" t="s">
        <v>86</v>
      </c>
      <c r="E447" s="234"/>
      <c r="F447" s="149"/>
      <c r="G447" s="143"/>
      <c r="H447" s="138">
        <f>SUM(H444,H445)</f>
        <v>97.098581014000004</v>
      </c>
      <c r="I447" s="150"/>
      <c r="J447" s="150"/>
      <c r="K447" s="138">
        <f>SUM(K444,K445)</f>
        <v>102.66896972530601</v>
      </c>
      <c r="L447" s="140">
        <f>K447-H447</f>
        <v>5.5703887113060091</v>
      </c>
      <c r="M447" s="141">
        <f>IF((H447)=0,"",(L447/H447))</f>
        <v>5.736838430731394E-2</v>
      </c>
    </row>
    <row r="448" spans="1:13" ht="13.5" hidden="1" thickBot="1" x14ac:dyDescent="0.25">
      <c r="A448" s="103" t="str">
        <f t="shared" si="43"/>
        <v>Unmetered Scattered Load</v>
      </c>
      <c r="B448" s="103" t="s">
        <v>78</v>
      </c>
      <c r="D448" s="131"/>
      <c r="E448" s="132"/>
      <c r="F448" s="151"/>
      <c r="G448" s="152"/>
      <c r="H448" s="153"/>
      <c r="I448" s="151"/>
      <c r="J448" s="133"/>
      <c r="K448" s="153"/>
      <c r="L448" s="154"/>
      <c r="M448" s="134"/>
    </row>
    <row r="449" spans="1:14" hidden="1" x14ac:dyDescent="0.2">
      <c r="A449" s="103" t="str">
        <f t="shared" si="43"/>
        <v>Unmetered Scattered Load</v>
      </c>
      <c r="B449" s="103" t="s">
        <v>17</v>
      </c>
      <c r="D449" s="135" t="s">
        <v>88</v>
      </c>
      <c r="E449" s="25"/>
      <c r="F449" s="136"/>
      <c r="G449" s="137"/>
      <c r="H449" s="138">
        <f>SUM(H437,H429:H432,H428)</f>
        <v>85.927947799999998</v>
      </c>
      <c r="I449" s="139"/>
      <c r="J449" s="139"/>
      <c r="K449" s="138">
        <f>SUM(K437,K429:K432,K428)</f>
        <v>90.857495332129218</v>
      </c>
      <c r="L449" s="140">
        <f>K449-H449</f>
        <v>4.9295475321292201</v>
      </c>
      <c r="M449" s="141">
        <f>IF((H449)=0,"",(L449/H449))</f>
        <v>5.7368384307314044E-2</v>
      </c>
    </row>
    <row r="450" spans="1:14" hidden="1" x14ac:dyDescent="0.2">
      <c r="A450" s="103" t="str">
        <f t="shared" si="43"/>
        <v>Unmetered Scattered Load</v>
      </c>
      <c r="B450" s="103" t="s">
        <v>17</v>
      </c>
      <c r="D450" s="142" t="s">
        <v>82</v>
      </c>
      <c r="E450" s="25"/>
      <c r="F450" s="136">
        <v>0.13</v>
      </c>
      <c r="G450" s="137"/>
      <c r="H450" s="144">
        <f>H449*F450</f>
        <v>11.170633214</v>
      </c>
      <c r="I450" s="136">
        <v>0.13</v>
      </c>
      <c r="J450" s="145"/>
      <c r="K450" s="144">
        <f>K449*I450</f>
        <v>11.811474393176798</v>
      </c>
      <c r="L450" s="119">
        <f>K450-H450</f>
        <v>0.64084117917679784</v>
      </c>
      <c r="M450" s="146">
        <f>IF((H450)=0,"",(L450/H450))</f>
        <v>5.7368384307313967E-2</v>
      </c>
    </row>
    <row r="451" spans="1:14" ht="15" hidden="1" x14ac:dyDescent="0.25">
      <c r="A451" s="103" t="str">
        <f t="shared" si="43"/>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-20.193067732999999</v>
      </c>
      <c r="I451" s="148">
        <f>OER</f>
        <v>0.23499999999999999</v>
      </c>
      <c r="J451" s="145"/>
      <c r="K451" s="144">
        <f>IF(OR(ISNUMBER(SEARCH("[DGEN]", E400))=TRUE, ISNUMBER(SEARCH("STREET LIGHT", E400))=TRUE), 0, IF(AND(E402=0, E403=0),0, IF(AND(E403=0, E402*12&gt;250000), 0, IF(AND(E402=0, E403&gt;=50), 0, IF(E402*12&lt;=250000, I451*K449*-1, IF(E403&lt;50, I451*K449*-1, 0))))))</f>
        <v>-21.351511403050367</v>
      </c>
      <c r="L451" s="119"/>
      <c r="M451" s="146"/>
    </row>
    <row r="452" spans="1:14" hidden="1" x14ac:dyDescent="0.2">
      <c r="A452" s="103" t="str">
        <f t="shared" si="43"/>
        <v>Unmetered Scattered Load</v>
      </c>
      <c r="B452" s="103" t="s">
        <v>89</v>
      </c>
      <c r="D452" s="234" t="s">
        <v>88</v>
      </c>
      <c r="E452" s="234"/>
      <c r="F452" s="149"/>
      <c r="G452" s="143"/>
      <c r="H452" s="138">
        <f>SUM(H449,H450)</f>
        <v>97.098581014000004</v>
      </c>
      <c r="I452" s="150"/>
      <c r="J452" s="150"/>
      <c r="K452" s="138">
        <f>SUM(K449,K450)</f>
        <v>102.66896972530601</v>
      </c>
      <c r="L452" s="140">
        <f>K452-H452</f>
        <v>5.5703887113060091</v>
      </c>
      <c r="M452" s="141">
        <f>IF((H452)=0,"",(L452/H452))</f>
        <v>5.736838430731394E-2</v>
      </c>
    </row>
    <row r="453" spans="1:14" ht="13.5" hidden="1" thickBot="1" x14ac:dyDescent="0.25">
      <c r="A453" s="103" t="str">
        <f t="shared" si="43"/>
        <v>Unmetered Scattered Load</v>
      </c>
      <c r="B453" s="103" t="s">
        <v>17</v>
      </c>
      <c r="D453" s="131"/>
      <c r="E453" s="132"/>
      <c r="F453" s="155"/>
      <c r="G453" s="152"/>
      <c r="H453" s="156"/>
      <c r="I453" s="155"/>
      <c r="J453" s="133"/>
      <c r="K453" s="156"/>
      <c r="L453" s="154"/>
      <c r="M453" s="157"/>
    </row>
    <row r="456" spans="1:14" x14ac:dyDescent="0.2">
      <c r="C456" s="103"/>
      <c r="D456" s="104" t="s">
        <v>34</v>
      </c>
      <c r="E456" s="235" t="str">
        <f>D23</f>
        <v>Sentinel</v>
      </c>
      <c r="F456" s="236"/>
      <c r="G456" s="236"/>
      <c r="H456" s="236"/>
      <c r="I456" s="236"/>
      <c r="J456" s="237"/>
      <c r="K456" s="103" t="str">
        <f>IF(N23="DEMAND - INTERVAL","RTSR - INTERVAL METERED","")</f>
        <v/>
      </c>
    </row>
    <row r="457" spans="1:14" x14ac:dyDescent="0.2">
      <c r="C457" s="103"/>
      <c r="D457" s="104" t="s">
        <v>35</v>
      </c>
      <c r="E457" s="238" t="str">
        <f>H23</f>
        <v>RPP</v>
      </c>
      <c r="F457" s="239"/>
      <c r="G457" s="240"/>
      <c r="H457" s="20"/>
      <c r="I457" s="20"/>
    </row>
    <row r="458" spans="1:14" ht="15.75" x14ac:dyDescent="0.2">
      <c r="C458" s="103"/>
      <c r="D458" s="104" t="s">
        <v>36</v>
      </c>
      <c r="E458" s="21">
        <f>K23</f>
        <v>60</v>
      </c>
      <c r="F458" s="105" t="s">
        <v>11</v>
      </c>
      <c r="J458" s="22"/>
      <c r="K458" s="22"/>
      <c r="L458" s="22"/>
      <c r="M458" s="22"/>
      <c r="N458" s="22"/>
    </row>
    <row r="459" spans="1:14" ht="15.75" x14ac:dyDescent="0.25">
      <c r="C459" s="103"/>
      <c r="D459" s="104" t="s">
        <v>37</v>
      </c>
      <c r="E459" s="21">
        <f>L23</f>
        <v>0.2</v>
      </c>
      <c r="F459" s="106" t="s">
        <v>16</v>
      </c>
      <c r="G459" s="107"/>
      <c r="H459" s="108"/>
      <c r="I459" s="108"/>
      <c r="J459" s="108"/>
    </row>
    <row r="460" spans="1:14" x14ac:dyDescent="0.2">
      <c r="C460" s="103"/>
      <c r="D460" s="104" t="s">
        <v>38</v>
      </c>
      <c r="E460" s="23">
        <f>I23</f>
        <v>1.0482</v>
      </c>
    </row>
    <row r="461" spans="1:14" x14ac:dyDescent="0.2">
      <c r="C461" s="103"/>
      <c r="D461" s="104" t="s">
        <v>39</v>
      </c>
      <c r="E461" s="23">
        <f>J23</f>
        <v>1.0415000000000001</v>
      </c>
    </row>
    <row r="462" spans="1:14" x14ac:dyDescent="0.2">
      <c r="C462" s="103"/>
    </row>
    <row r="463" spans="1:14" x14ac:dyDescent="0.2">
      <c r="C463" s="103"/>
      <c r="E463" s="105"/>
      <c r="F463" s="231" t="s">
        <v>40</v>
      </c>
      <c r="G463" s="232"/>
      <c r="H463" s="233"/>
      <c r="I463" s="231" t="s">
        <v>41</v>
      </c>
      <c r="J463" s="232"/>
      <c r="K463" s="233"/>
      <c r="L463" s="231" t="s">
        <v>42</v>
      </c>
      <c r="M463" s="233"/>
    </row>
    <row r="464" spans="1:14" x14ac:dyDescent="0.2">
      <c r="C464" s="103"/>
      <c r="E464" s="220"/>
      <c r="F464" s="109" t="s">
        <v>43</v>
      </c>
      <c r="G464" s="109" t="s">
        <v>44</v>
      </c>
      <c r="H464" s="110" t="s">
        <v>45</v>
      </c>
      <c r="I464" s="109" t="s">
        <v>43</v>
      </c>
      <c r="J464" s="111" t="s">
        <v>44</v>
      </c>
      <c r="K464" s="110" t="s">
        <v>45</v>
      </c>
      <c r="L464" s="222" t="s">
        <v>46</v>
      </c>
      <c r="M464" s="224" t="s">
        <v>47</v>
      </c>
    </row>
    <row r="465" spans="1:15" x14ac:dyDescent="0.2">
      <c r="C465" s="103"/>
      <c r="E465" s="221"/>
      <c r="F465" s="112" t="s">
        <v>48</v>
      </c>
      <c r="G465" s="112"/>
      <c r="H465" s="113" t="s">
        <v>48</v>
      </c>
      <c r="I465" s="112" t="s">
        <v>48</v>
      </c>
      <c r="J465" s="113"/>
      <c r="K465" s="113" t="s">
        <v>48</v>
      </c>
      <c r="L465" s="223"/>
      <c r="M465" s="225"/>
    </row>
    <row r="466" spans="1:15" x14ac:dyDescent="0.2">
      <c r="A466" s="103" t="str">
        <f>$E456</f>
        <v>Sentinel</v>
      </c>
      <c r="D466" s="114" t="s">
        <v>49</v>
      </c>
      <c r="E466" s="25"/>
      <c r="F466" s="26">
        <v>5.71</v>
      </c>
      <c r="G466" s="115">
        <v>1</v>
      </c>
      <c r="H466" s="116">
        <f>G466*F466</f>
        <v>5.71</v>
      </c>
      <c r="I466" s="29">
        <v>7.73</v>
      </c>
      <c r="J466" s="117">
        <v>1</v>
      </c>
      <c r="K466" s="118">
        <f>J466*I466</f>
        <v>7.73</v>
      </c>
      <c r="L466" s="119">
        <f>K466-H466</f>
        <v>2.0200000000000005</v>
      </c>
      <c r="M466" s="120">
        <f>IF(ISERROR(L466/H466), "", L466/H466)</f>
        <v>0.35376532399299482</v>
      </c>
    </row>
    <row r="467" spans="1:15" x14ac:dyDescent="0.2">
      <c r="A467" s="103" t="str">
        <f t="shared" ref="A467:A509" si="48">A466</f>
        <v>Sentinel</v>
      </c>
      <c r="D467" s="114" t="s">
        <v>50</v>
      </c>
      <c r="E467" s="25"/>
      <c r="F467" s="26">
        <v>17.262599999999999</v>
      </c>
      <c r="G467" s="115">
        <f>IF($E459&gt;0, $E459, $E458)</f>
        <v>0.2</v>
      </c>
      <c r="H467" s="116">
        <f>G467*F467</f>
        <v>3.4525199999999998</v>
      </c>
      <c r="I467" s="201">
        <v>22.8004</v>
      </c>
      <c r="J467" s="117">
        <f>IF($E459&gt;0, $E459, $E458)</f>
        <v>0.2</v>
      </c>
      <c r="K467" s="118">
        <f>J467*I467</f>
        <v>4.5600800000000001</v>
      </c>
      <c r="L467" s="119">
        <f>K467-H467</f>
        <v>1.1075600000000003</v>
      </c>
      <c r="M467" s="120">
        <f>IF(ISERROR(L467/H467), "", L467/H467)</f>
        <v>0.32079756236024715</v>
      </c>
    </row>
    <row r="468" spans="1:15" ht="13.15" hidden="1" customHeight="1" x14ac:dyDescent="0.2">
      <c r="A468" s="103" t="str">
        <f t="shared" si="48"/>
        <v>Sentinel</v>
      </c>
      <c r="D468" s="114" t="s">
        <v>51</v>
      </c>
      <c r="E468" s="25"/>
      <c r="F468" s="26">
        <v>0</v>
      </c>
      <c r="G468" s="115">
        <f>IF($E459&gt;0, $E459, $E458)</f>
        <v>0.2</v>
      </c>
      <c r="H468" s="116">
        <v>0</v>
      </c>
      <c r="I468" s="29">
        <v>0</v>
      </c>
      <c r="J468" s="117">
        <f>IF($E459&gt;0, $E459, $E458)</f>
        <v>0.2</v>
      </c>
      <c r="K468" s="118">
        <v>0</v>
      </c>
      <c r="L468" s="119"/>
      <c r="M468" s="120"/>
    </row>
    <row r="469" spans="1:15" ht="13.15" hidden="1" customHeight="1" x14ac:dyDescent="0.2">
      <c r="A469" s="103" t="str">
        <f t="shared" si="48"/>
        <v>Sentinel</v>
      </c>
      <c r="D469" s="114" t="s">
        <v>52</v>
      </c>
      <c r="E469" s="25"/>
      <c r="F469" s="26">
        <v>0</v>
      </c>
      <c r="G469" s="115">
        <f>IF($E459&gt;0, $E459, $E458)</f>
        <v>0.2</v>
      </c>
      <c r="H469" s="116">
        <v>0</v>
      </c>
      <c r="I469" s="29">
        <v>0</v>
      </c>
      <c r="J469" s="121">
        <f>IF($E459&gt;0, $E459, $E458)</f>
        <v>0.2</v>
      </c>
      <c r="K469" s="118">
        <v>0</v>
      </c>
      <c r="L469" s="119">
        <f t="shared" ref="L469:L487" si="49">K469-H469</f>
        <v>0</v>
      </c>
      <c r="M469" s="120" t="str">
        <f>IF(ISERROR(L469/H469), "", L469/H469)</f>
        <v/>
      </c>
    </row>
    <row r="470" spans="1:15" x14ac:dyDescent="0.2">
      <c r="A470" s="103" t="str">
        <f t="shared" si="48"/>
        <v>Sentinel</v>
      </c>
      <c r="D470" s="114" t="s">
        <v>53</v>
      </c>
      <c r="E470" s="25"/>
      <c r="F470" s="26">
        <v>0.52</v>
      </c>
      <c r="G470" s="115">
        <v>1</v>
      </c>
      <c r="H470" s="116">
        <f>G470*F470</f>
        <v>0.52</v>
      </c>
      <c r="I470" s="29">
        <v>0</v>
      </c>
      <c r="J470" s="117">
        <v>1</v>
      </c>
      <c r="K470" s="118">
        <f>J470*I470</f>
        <v>0</v>
      </c>
      <c r="L470" s="119">
        <f t="shared" si="49"/>
        <v>-0.52</v>
      </c>
      <c r="M470" s="120">
        <f>IF(ISERROR(L470/H470), "", L470/H470)</f>
        <v>-1</v>
      </c>
    </row>
    <row r="471" spans="1:15" x14ac:dyDescent="0.2">
      <c r="A471" s="103" t="str">
        <f t="shared" si="48"/>
        <v>Sentinel</v>
      </c>
      <c r="D471" s="114" t="s">
        <v>54</v>
      </c>
      <c r="E471" s="25"/>
      <c r="F471" s="26">
        <v>1.5290000000000001</v>
      </c>
      <c r="G471" s="115">
        <f>IF($E459&gt;0, $E459, $E458)</f>
        <v>0.2</v>
      </c>
      <c r="H471" s="116">
        <f>G471*F471</f>
        <v>0.30580000000000007</v>
      </c>
      <c r="I471" s="201">
        <v>-2.1590843850699031</v>
      </c>
      <c r="J471" s="117">
        <f>IF($E459&gt;0, $E459, $E458)</f>
        <v>0.2</v>
      </c>
      <c r="K471" s="118">
        <f>J471*I471</f>
        <v>-0.43181687701398064</v>
      </c>
      <c r="L471" s="119">
        <f t="shared" si="49"/>
        <v>-0.73761687701398071</v>
      </c>
      <c r="M471" s="120">
        <f>IF(ISERROR(L471/H471), "", L471/H471)</f>
        <v>-2.4120891988684781</v>
      </c>
    </row>
    <row r="472" spans="1:15" x14ac:dyDescent="0.2">
      <c r="A472" s="103" t="str">
        <f t="shared" si="48"/>
        <v>Sentinel</v>
      </c>
      <c r="B472" s="103" t="s">
        <v>55</v>
      </c>
      <c r="C472" s="24">
        <f>B23</f>
        <v>8</v>
      </c>
      <c r="D472" s="122" t="s">
        <v>56</v>
      </c>
      <c r="E472" s="7"/>
      <c r="F472" s="48"/>
      <c r="G472" s="38"/>
      <c r="H472" s="39">
        <f>SUM(H466:H471)</f>
        <v>9.9883199999999999</v>
      </c>
      <c r="I472" s="51"/>
      <c r="J472" s="40"/>
      <c r="K472" s="39">
        <f>SUM(K466:K471)</f>
        <v>11.858263122986019</v>
      </c>
      <c r="L472" s="41">
        <f t="shared" si="49"/>
        <v>1.8699431229860188</v>
      </c>
      <c r="M472" s="42">
        <f>IF((H472)=0,"",(L472/H472))</f>
        <v>0.18721297705580306</v>
      </c>
    </row>
    <row r="473" spans="1:15" x14ac:dyDescent="0.2">
      <c r="A473" s="103" t="str">
        <f t="shared" si="48"/>
        <v>Sentinel</v>
      </c>
      <c r="D473" s="123" t="s">
        <v>57</v>
      </c>
      <c r="E473" s="25"/>
      <c r="F473" s="34">
        <f>IF((E458*12&gt;=150000), 0, IF(E457="RPP",(F489*OffPeakPer+F490*MidPeakPer+F491*OnPeakPer),IF(E457="Non-RPP (Retailer)",F492,F493)))</f>
        <v>0.12752000000000002</v>
      </c>
      <c r="G473" s="43">
        <f>IF(F473=0, 0, $E458*E460-E458)</f>
        <v>2.892000000000003</v>
      </c>
      <c r="H473" s="28">
        <f t="shared" ref="H473:H480" si="50">G473*F473</f>
        <v>0.36878784000000042</v>
      </c>
      <c r="I473" s="35">
        <f>IF((E458*12&gt;=150000), 0, IF(E457="RPP",(I489*OffPeakPer+I490*MidPeakPer+I491*OnPeakPer),IF(E457="Non-RPP (Retailer)",I492,I493)))</f>
        <v>0.12752000000000002</v>
      </c>
      <c r="J473" s="44">
        <f>IF(I473=0, 0, E458*E461-E458)</f>
        <v>2.4900000000000091</v>
      </c>
      <c r="K473" s="31">
        <f t="shared" ref="K473:K480" si="51">J473*I473</f>
        <v>0.31752480000000122</v>
      </c>
      <c r="L473" s="32">
        <f t="shared" si="49"/>
        <v>-5.1263039999999205E-2</v>
      </c>
      <c r="M473" s="33">
        <f t="shared" ref="M473:M480" si="52">IF(ISERROR(L473/H473), "", L473/H473)</f>
        <v>-0.13900414937759104</v>
      </c>
    </row>
    <row r="474" spans="1:15" ht="25.5" x14ac:dyDescent="0.2">
      <c r="A474" s="103" t="str">
        <f t="shared" si="48"/>
        <v>Sentinel</v>
      </c>
      <c r="D474" s="123" t="s">
        <v>58</v>
      </c>
      <c r="E474" s="25"/>
      <c r="F474" s="36">
        <v>-0.46660000000000001</v>
      </c>
      <c r="G474" s="55">
        <f>IF($E459&gt;0, $E459, $E458)</f>
        <v>0.2</v>
      </c>
      <c r="H474" s="116">
        <f t="shared" si="50"/>
        <v>-9.3320000000000014E-2</v>
      </c>
      <c r="I474" s="201">
        <v>-0.29389999999999999</v>
      </c>
      <c r="J474" s="56">
        <f>IF($E459&gt;0, $E459, $E458)</f>
        <v>0.2</v>
      </c>
      <c r="K474" s="118">
        <f t="shared" si="51"/>
        <v>-5.8779999999999999E-2</v>
      </c>
      <c r="L474" s="119">
        <f t="shared" si="49"/>
        <v>3.4540000000000015E-2</v>
      </c>
      <c r="M474" s="120">
        <f t="shared" si="52"/>
        <v>-0.37012430347192465</v>
      </c>
    </row>
    <row r="475" spans="1:15" x14ac:dyDescent="0.2">
      <c r="A475" s="103" t="str">
        <f t="shared" si="48"/>
        <v>Sentinel</v>
      </c>
      <c r="D475" s="123" t="s">
        <v>59</v>
      </c>
      <c r="E475" s="25"/>
      <c r="F475" s="36">
        <v>0.2283</v>
      </c>
      <c r="G475" s="55">
        <f>IF($E459&gt;0, $E459, $E458)</f>
        <v>0.2</v>
      </c>
      <c r="H475" s="116">
        <f t="shared" si="50"/>
        <v>4.5660000000000006E-2</v>
      </c>
      <c r="I475" s="201">
        <v>6.6000000000000003E-2</v>
      </c>
      <c r="J475" s="56">
        <f>IF($E459&gt;0, $E459, $E458)</f>
        <v>0.2</v>
      </c>
      <c r="K475" s="118">
        <f t="shared" si="51"/>
        <v>1.3200000000000002E-2</v>
      </c>
      <c r="L475" s="119">
        <f t="shared" si="49"/>
        <v>-3.2460000000000003E-2</v>
      </c>
      <c r="M475" s="120">
        <f t="shared" si="52"/>
        <v>-0.71090670170827852</v>
      </c>
    </row>
    <row r="476" spans="1:15" x14ac:dyDescent="0.2">
      <c r="A476" s="103" t="str">
        <f t="shared" si="48"/>
        <v>Sentinel</v>
      </c>
      <c r="D476" s="123" t="s">
        <v>60</v>
      </c>
      <c r="E476" s="25"/>
      <c r="F476" s="36">
        <v>0</v>
      </c>
      <c r="G476" s="55">
        <f>E458</f>
        <v>60</v>
      </c>
      <c r="H476" s="116">
        <f t="shared" si="50"/>
        <v>0</v>
      </c>
      <c r="I476" s="201">
        <v>0</v>
      </c>
      <c r="J476" s="56">
        <f>E458</f>
        <v>60</v>
      </c>
      <c r="K476" s="118">
        <f t="shared" si="51"/>
        <v>0</v>
      </c>
      <c r="L476" s="119">
        <f t="shared" si="49"/>
        <v>0</v>
      </c>
      <c r="M476" s="120" t="str">
        <f t="shared" si="52"/>
        <v/>
      </c>
    </row>
    <row r="477" spans="1:15" x14ac:dyDescent="0.2">
      <c r="A477" s="103" t="str">
        <f t="shared" si="48"/>
        <v>Sentinel</v>
      </c>
      <c r="D477" s="114" t="s">
        <v>61</v>
      </c>
      <c r="E477" s="25"/>
      <c r="F477" s="36">
        <v>0.37569999999999998</v>
      </c>
      <c r="G477" s="55">
        <f>IF($E459&gt;0, $E459, $E458)</f>
        <v>0.2</v>
      </c>
      <c r="H477" s="116">
        <f t="shared" si="50"/>
        <v>7.5139999999999998E-2</v>
      </c>
      <c r="I477" s="201">
        <v>0.37301722540960452</v>
      </c>
      <c r="J477" s="56">
        <f>IF($E459&gt;0, $E459, $E458)</f>
        <v>0.2</v>
      </c>
      <c r="K477" s="118">
        <f t="shared" si="51"/>
        <v>7.4603445081920905E-2</v>
      </c>
      <c r="L477" s="119">
        <f t="shared" si="49"/>
        <v>-5.365549180790935E-4</v>
      </c>
      <c r="M477" s="120">
        <f t="shared" si="52"/>
        <v>-7.140736200147638E-3</v>
      </c>
      <c r="O477" s="160"/>
    </row>
    <row r="478" spans="1:15" ht="25.5" x14ac:dyDescent="0.2">
      <c r="A478" s="103" t="str">
        <f t="shared" si="48"/>
        <v>Sentinel</v>
      </c>
      <c r="D478" s="123" t="s">
        <v>62</v>
      </c>
      <c r="E478" s="25"/>
      <c r="F478" s="36">
        <v>0</v>
      </c>
      <c r="G478" s="115">
        <v>1</v>
      </c>
      <c r="H478" s="116">
        <f t="shared" si="50"/>
        <v>0</v>
      </c>
      <c r="I478" s="201">
        <v>0</v>
      </c>
      <c r="J478" s="121">
        <v>1</v>
      </c>
      <c r="K478" s="118">
        <f t="shared" si="51"/>
        <v>0</v>
      </c>
      <c r="L478" s="119">
        <f t="shared" si="49"/>
        <v>0</v>
      </c>
      <c r="M478" s="120" t="str">
        <f t="shared" si="52"/>
        <v/>
      </c>
    </row>
    <row r="479" spans="1:15" x14ac:dyDescent="0.2">
      <c r="A479" s="103" t="str">
        <f t="shared" si="48"/>
        <v>Sentinel</v>
      </c>
      <c r="D479" s="114" t="s">
        <v>63</v>
      </c>
      <c r="E479" s="25"/>
      <c r="F479" s="36">
        <v>0</v>
      </c>
      <c r="G479" s="115">
        <v>1</v>
      </c>
      <c r="H479" s="116">
        <f t="shared" si="50"/>
        <v>0</v>
      </c>
      <c r="I479" s="201">
        <v>0</v>
      </c>
      <c r="J479" s="121">
        <v>1</v>
      </c>
      <c r="K479" s="118">
        <f t="shared" si="51"/>
        <v>0</v>
      </c>
      <c r="L479" s="119">
        <f t="shared" si="49"/>
        <v>0</v>
      </c>
      <c r="M479" s="120" t="str">
        <f t="shared" si="52"/>
        <v/>
      </c>
    </row>
    <row r="480" spans="1:15" x14ac:dyDescent="0.2">
      <c r="A480" s="103" t="str">
        <f t="shared" si="48"/>
        <v>Sentinel</v>
      </c>
      <c r="D480" s="114" t="s">
        <v>64</v>
      </c>
      <c r="E480" s="25"/>
      <c r="F480" s="36">
        <v>1.4642999999999999</v>
      </c>
      <c r="G480" s="55">
        <f>IF($E459&gt;0, $E459, $E458)</f>
        <v>0.2</v>
      </c>
      <c r="H480" s="116">
        <f t="shared" si="50"/>
        <v>0.29286000000000001</v>
      </c>
      <c r="I480" s="201">
        <v>1.6291708139700125</v>
      </c>
      <c r="J480" s="56">
        <f>IF($E459&gt;0, $E459, $E458)</f>
        <v>0.2</v>
      </c>
      <c r="K480" s="118">
        <f t="shared" si="51"/>
        <v>0.32583416279400251</v>
      </c>
      <c r="L480" s="119">
        <f t="shared" si="49"/>
        <v>3.2974162794002504E-2</v>
      </c>
      <c r="M480" s="120">
        <f t="shared" si="52"/>
        <v>0.11259360374924027</v>
      </c>
    </row>
    <row r="481" spans="1:15" ht="25.5" x14ac:dyDescent="0.2">
      <c r="A481" s="103" t="str">
        <f t="shared" si="48"/>
        <v>Sentinel</v>
      </c>
      <c r="B481" s="103" t="s">
        <v>65</v>
      </c>
      <c r="C481" s="24">
        <f>B23</f>
        <v>8</v>
      </c>
      <c r="D481" s="124" t="s">
        <v>66</v>
      </c>
      <c r="E481" s="125"/>
      <c r="F481" s="48"/>
      <c r="G481" s="49"/>
      <c r="H481" s="50">
        <f>SUM(H472:H480)</f>
        <v>10.677447839999999</v>
      </c>
      <c r="I481" s="51"/>
      <c r="J481" s="52"/>
      <c r="K481" s="50">
        <f>SUM(K472:K480)</f>
        <v>12.530645530861943</v>
      </c>
      <c r="L481" s="41">
        <f t="shared" si="49"/>
        <v>1.8531976908619434</v>
      </c>
      <c r="M481" s="42">
        <f>IF((H481)=0,"",(L481/H481))</f>
        <v>0.1735618584732832</v>
      </c>
    </row>
    <row r="482" spans="1:15" x14ac:dyDescent="0.2">
      <c r="A482" s="103" t="str">
        <f t="shared" si="48"/>
        <v>Sentinel</v>
      </c>
      <c r="D482" s="126" t="s">
        <v>67</v>
      </c>
      <c r="E482" s="25"/>
      <c r="F482" s="36">
        <v>3.2090999999999998</v>
      </c>
      <c r="G482" s="43">
        <f>IF($E459&gt;0, $E459, $E458*$E460)</f>
        <v>0.2</v>
      </c>
      <c r="H482" s="116">
        <f>G482*F482</f>
        <v>0.64182000000000006</v>
      </c>
      <c r="I482" s="201">
        <v>3.3683999999999998</v>
      </c>
      <c r="J482" s="44">
        <f>IF($E459&gt;0, $E459, $E458*$E461)</f>
        <v>0.2</v>
      </c>
      <c r="K482" s="118">
        <f>J482*I482</f>
        <v>0.67368000000000006</v>
      </c>
      <c r="L482" s="119">
        <f t="shared" si="49"/>
        <v>3.1859999999999999E-2</v>
      </c>
      <c r="M482" s="120">
        <f>IF(ISERROR(L482/H482), "", L482/H482)</f>
        <v>4.9640086005422072E-2</v>
      </c>
      <c r="N482" s="127" t="str">
        <f>IF(ISERROR(ABS(M482)), "", IF(ABS(M482)&gt;=4%, "In the manager's summary, discuss the reasoning for the change in RTSR rates", ""))</f>
        <v>In the manager's summary, discuss the reasoning for the change in RTSR rates</v>
      </c>
      <c r="O482" s="160"/>
    </row>
    <row r="483" spans="1:15" ht="25.5" x14ac:dyDescent="0.2">
      <c r="A483" s="103" t="str">
        <f t="shared" si="48"/>
        <v>Sentinel</v>
      </c>
      <c r="D483" s="128" t="s">
        <v>68</v>
      </c>
      <c r="E483" s="25"/>
      <c r="F483" s="36">
        <v>2.1320000000000001</v>
      </c>
      <c r="G483" s="43">
        <f>IF($E459&gt;0, $E459, $E458*$E460)</f>
        <v>0.2</v>
      </c>
      <c r="H483" s="116">
        <f>G483*F483</f>
        <v>0.42640000000000006</v>
      </c>
      <c r="I483" s="201">
        <v>2.3723999999999998</v>
      </c>
      <c r="J483" s="44">
        <f>IF($E459&gt;0, $E459, $E458*$E461)</f>
        <v>0.2</v>
      </c>
      <c r="K483" s="118">
        <f>J483*I483</f>
        <v>0.47448000000000001</v>
      </c>
      <c r="L483" s="119">
        <f t="shared" si="49"/>
        <v>4.8079999999999956E-2</v>
      </c>
      <c r="M483" s="120">
        <f>IF(ISERROR(L483/H483), "", L483/H483)</f>
        <v>0.11275797373358337</v>
      </c>
      <c r="N483" s="127" t="str">
        <f>IF(ISERROR(ABS(M483)), "", IF(ABS(M483)&gt;=4%, "In the manager's summary, discuss the reasoning for the change in RTSR rates", ""))</f>
        <v>In the manager's summary, discuss the reasoning for the change in RTSR rates</v>
      </c>
      <c r="O483" s="160"/>
    </row>
    <row r="484" spans="1:15" ht="25.5" x14ac:dyDescent="0.2">
      <c r="A484" s="103" t="str">
        <f t="shared" si="48"/>
        <v>Sentinel</v>
      </c>
      <c r="B484" s="103" t="s">
        <v>69</v>
      </c>
      <c r="C484" s="24">
        <f>B23</f>
        <v>8</v>
      </c>
      <c r="D484" s="124" t="s">
        <v>70</v>
      </c>
      <c r="E484" s="7"/>
      <c r="F484" s="48"/>
      <c r="G484" s="49"/>
      <c r="H484" s="50">
        <f>SUM(H481:H483)</f>
        <v>11.745667839999998</v>
      </c>
      <c r="I484" s="51"/>
      <c r="J484" s="40"/>
      <c r="K484" s="50">
        <f>SUM(K481:K483)</f>
        <v>13.678805530861943</v>
      </c>
      <c r="L484" s="41">
        <f t="shared" si="49"/>
        <v>1.9331376908619458</v>
      </c>
      <c r="M484" s="42">
        <f>IF((H484)=0,"",(L484/H484))</f>
        <v>0.16458303752457776</v>
      </c>
    </row>
    <row r="485" spans="1:15" ht="25.5" x14ac:dyDescent="0.2">
      <c r="A485" s="103" t="str">
        <f t="shared" si="48"/>
        <v>Sentinel</v>
      </c>
      <c r="D485" s="129" t="s">
        <v>71</v>
      </c>
      <c r="E485" s="25"/>
      <c r="F485" s="36">
        <v>4.7000000000000002E-3</v>
      </c>
      <c r="G485" s="43">
        <f>E458*E460</f>
        <v>62.892000000000003</v>
      </c>
      <c r="H485" s="130">
        <f>G485*F485</f>
        <v>0.29559240000000003</v>
      </c>
      <c r="I485" s="201">
        <v>4.7000000000000002E-3</v>
      </c>
      <c r="J485" s="44">
        <f>E458*E461</f>
        <v>62.490000000000009</v>
      </c>
      <c r="K485" s="118">
        <f>J485*I485</f>
        <v>0.29370300000000005</v>
      </c>
      <c r="L485" s="119">
        <f t="shared" si="49"/>
        <v>-1.8893999999999855E-3</v>
      </c>
      <c r="M485" s="120">
        <f>IF(ISERROR(L485/H485), "", L485/H485)</f>
        <v>-6.3919099408509331E-3</v>
      </c>
    </row>
    <row r="486" spans="1:15" ht="25.5" x14ac:dyDescent="0.2">
      <c r="A486" s="103" t="str">
        <f t="shared" si="48"/>
        <v>Sentinel</v>
      </c>
      <c r="D486" s="129" t="s">
        <v>72</v>
      </c>
      <c r="E486" s="25"/>
      <c r="F486" s="36">
        <v>5.9999999999999995E-4</v>
      </c>
      <c r="G486" s="43">
        <f>E458*E460</f>
        <v>62.892000000000003</v>
      </c>
      <c r="H486" s="130">
        <f>G486*F486</f>
        <v>3.7735199999999997E-2</v>
      </c>
      <c r="I486" s="201">
        <v>5.9999999999999995E-4</v>
      </c>
      <c r="J486" s="44">
        <f>E458*E461</f>
        <v>62.490000000000009</v>
      </c>
      <c r="K486" s="118">
        <f>J486*I486</f>
        <v>3.7494E-2</v>
      </c>
      <c r="L486" s="119">
        <f t="shared" si="49"/>
        <v>-2.4119999999999697E-4</v>
      </c>
      <c r="M486" s="120">
        <f>IF(ISERROR(L486/H486), "", L486/H486)</f>
        <v>-6.3919099408509027E-3</v>
      </c>
    </row>
    <row r="487" spans="1:15" x14ac:dyDescent="0.2">
      <c r="A487" s="103" t="str">
        <f t="shared" si="48"/>
        <v>Sentinel</v>
      </c>
      <c r="D487" s="25" t="s">
        <v>73</v>
      </c>
      <c r="E487" s="25"/>
      <c r="F487" s="54">
        <v>0.25</v>
      </c>
      <c r="G487" s="27">
        <v>1</v>
      </c>
      <c r="H487" s="130">
        <f>G487*F487</f>
        <v>0.25</v>
      </c>
      <c r="I487" s="45">
        <v>0.25</v>
      </c>
      <c r="J487" s="30">
        <v>1</v>
      </c>
      <c r="K487" s="118">
        <f>J487*I487</f>
        <v>0.25</v>
      </c>
      <c r="L487" s="119">
        <f t="shared" si="49"/>
        <v>0</v>
      </c>
      <c r="M487" s="120">
        <f>IF(ISERROR(L487/H487), "", L487/H487)</f>
        <v>0</v>
      </c>
    </row>
    <row r="488" spans="1:15" ht="26.45" hidden="1" customHeight="1" x14ac:dyDescent="0.2">
      <c r="A488" s="103" t="str">
        <f t="shared" si="48"/>
        <v>Sentinel</v>
      </c>
      <c r="D488" s="129" t="s">
        <v>74</v>
      </c>
      <c r="E488" s="25"/>
      <c r="F488" s="34"/>
      <c r="G488" s="43"/>
      <c r="H488" s="130"/>
      <c r="I488" s="35"/>
      <c r="J488" s="44"/>
      <c r="K488" s="118"/>
      <c r="L488" s="119"/>
      <c r="M488" s="120"/>
    </row>
    <row r="489" spans="1:15" x14ac:dyDescent="0.2">
      <c r="A489" s="103" t="str">
        <f t="shared" si="48"/>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
      <c r="A490" s="103" t="str">
        <f t="shared" si="48"/>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5" thickBot="1" x14ac:dyDescent="0.25">
      <c r="A491" s="103" t="str">
        <f t="shared" si="48"/>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9" hidden="1" customHeight="1" thickBot="1" x14ac:dyDescent="0.25">
      <c r="A492" s="103" t="str">
        <f t="shared" si="48"/>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9" hidden="1" customHeight="1" thickBot="1" x14ac:dyDescent="0.25">
      <c r="A493" s="103" t="str">
        <f t="shared" si="48"/>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5" thickBot="1" x14ac:dyDescent="0.25">
      <c r="A494" s="103" t="str">
        <f t="shared" si="48"/>
        <v>Sentinel</v>
      </c>
      <c r="D494" s="58"/>
      <c r="E494" s="59"/>
      <c r="F494" s="60"/>
      <c r="G494" s="61"/>
      <c r="H494" s="62"/>
      <c r="I494" s="60"/>
      <c r="J494" s="63"/>
      <c r="K494" s="62"/>
      <c r="L494" s="64"/>
      <c r="M494" s="65"/>
    </row>
    <row r="495" spans="1:15" x14ac:dyDescent="0.2">
      <c r="A495" s="103" t="str">
        <f t="shared" si="48"/>
        <v>Sentinel</v>
      </c>
      <c r="B495" s="103" t="s">
        <v>12</v>
      </c>
      <c r="D495" s="135" t="s">
        <v>81</v>
      </c>
      <c r="E495" s="25"/>
      <c r="F495" s="136"/>
      <c r="G495" s="137"/>
      <c r="H495" s="138">
        <f>SUM(H485:H491,H484)</f>
        <v>19.980195439999996</v>
      </c>
      <c r="I495" s="139"/>
      <c r="J495" s="139"/>
      <c r="K495" s="138">
        <f>SUM(K485:K491,K484)</f>
        <v>21.911202530861942</v>
      </c>
      <c r="L495" s="140">
        <f>K495-H495</f>
        <v>1.9310070908619466</v>
      </c>
      <c r="M495" s="141">
        <f>IF((H495)=0,"",(L495/H495))</f>
        <v>9.6646056174010425E-2</v>
      </c>
    </row>
    <row r="496" spans="1:15" x14ac:dyDescent="0.2">
      <c r="A496" s="103" t="str">
        <f t="shared" si="48"/>
        <v>Sentinel</v>
      </c>
      <c r="B496" s="103" t="s">
        <v>12</v>
      </c>
      <c r="D496" s="142" t="s">
        <v>82</v>
      </c>
      <c r="E496" s="25"/>
      <c r="F496" s="136">
        <v>0.13</v>
      </c>
      <c r="G496" s="143"/>
      <c r="H496" s="144">
        <f>H495*F496</f>
        <v>2.5974254071999994</v>
      </c>
      <c r="I496" s="145">
        <v>0.13</v>
      </c>
      <c r="J496" s="115"/>
      <c r="K496" s="144">
        <f>K495*I496</f>
        <v>2.8484563290120524</v>
      </c>
      <c r="L496" s="119">
        <f>K496-H496</f>
        <v>0.251030921812053</v>
      </c>
      <c r="M496" s="146">
        <f>IF((H496)=0,"",(L496/H496))</f>
        <v>9.6646056174010411E-2</v>
      </c>
    </row>
    <row r="497" spans="1:13" ht="15" x14ac:dyDescent="0.25">
      <c r="A497" s="103" t="str">
        <f t="shared" si="48"/>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-4.6953459283999983</v>
      </c>
      <c r="I497" s="148">
        <f>OER</f>
        <v>0.23499999999999999</v>
      </c>
      <c r="J497" s="115"/>
      <c r="K497" s="144">
        <f>IF(OR(ISNUMBER(SEARCH("[DGEN]", E456))=TRUE, ISNUMBER(SEARCH("STREET LIGHT", E456))=TRUE), 0, IF(AND(E458=0, E459=0),0, IF(AND(E459=0, E458*12&gt;250000), 0, IF(AND(E458=0, E459&gt;=50), 0, IF(E458*12&lt;=250000, I497*K495*-1, IF(E459&lt;50, I497*K495*-1, 0))))))</f>
        <v>-5.1491325947525564</v>
      </c>
      <c r="L497" s="119">
        <f>K497-H497</f>
        <v>-0.45378666635255804</v>
      </c>
      <c r="M497" s="146"/>
    </row>
    <row r="498" spans="1:13" ht="13.5" thickBot="1" x14ac:dyDescent="0.25">
      <c r="A498" s="103" t="str">
        <f t="shared" si="48"/>
        <v>Sentinel</v>
      </c>
      <c r="B498" s="103" t="s">
        <v>84</v>
      </c>
      <c r="C498" s="24">
        <f>B23</f>
        <v>8</v>
      </c>
      <c r="D498" s="234" t="s">
        <v>85</v>
      </c>
      <c r="E498" s="234"/>
      <c r="F498" s="77"/>
      <c r="G498" s="78"/>
      <c r="H498" s="79">
        <f>H495+H496+H497</f>
        <v>17.882274918799997</v>
      </c>
      <c r="I498" s="80"/>
      <c r="J498" s="80"/>
      <c r="K498" s="81">
        <f>K495+K496+K497</f>
        <v>19.610526265121436</v>
      </c>
      <c r="L498" s="82">
        <f>K498-H498</f>
        <v>1.7282513463214393</v>
      </c>
      <c r="M498" s="83">
        <f>IF((H498)=0,"",(L498/H498))</f>
        <v>9.6646056174010259E-2</v>
      </c>
    </row>
    <row r="499" spans="1:13" ht="13.5" thickBot="1" x14ac:dyDescent="0.25">
      <c r="A499" s="103" t="str">
        <f t="shared" si="48"/>
        <v>Sentinel</v>
      </c>
      <c r="B499" s="103" t="s">
        <v>12</v>
      </c>
      <c r="D499" s="58"/>
      <c r="E499" s="59"/>
      <c r="F499" s="60"/>
      <c r="G499" s="61"/>
      <c r="H499" s="62"/>
      <c r="I499" s="60"/>
      <c r="J499" s="63"/>
      <c r="K499" s="62"/>
      <c r="L499" s="64"/>
      <c r="M499" s="65"/>
    </row>
    <row r="500" spans="1:13" ht="13.15" hidden="1" customHeight="1" x14ac:dyDescent="0.2">
      <c r="A500" s="103" t="str">
        <f t="shared" si="48"/>
        <v>Sentinel</v>
      </c>
      <c r="B500" s="103" t="s">
        <v>78</v>
      </c>
      <c r="D500" s="135" t="s">
        <v>86</v>
      </c>
      <c r="E500" s="25"/>
      <c r="F500" s="66"/>
      <c r="G500" s="67"/>
      <c r="H500" s="68">
        <f>SUM(H492,H485:H488,H484)</f>
        <v>19.113795439999997</v>
      </c>
      <c r="I500" s="69"/>
      <c r="J500" s="69"/>
      <c r="K500" s="68">
        <f>SUM(K492,K485:K488,K484)</f>
        <v>21.044802530861944</v>
      </c>
      <c r="L500" s="70">
        <f>K500-H500</f>
        <v>1.9310070908619466</v>
      </c>
      <c r="M500" s="71">
        <f>IF((H500)=0,"",(L500/H500))</f>
        <v>0.10102687856650761</v>
      </c>
    </row>
    <row r="501" spans="1:13" ht="13.15" hidden="1" customHeight="1" x14ac:dyDescent="0.2">
      <c r="A501" s="103" t="str">
        <f t="shared" si="48"/>
        <v>Sentinel</v>
      </c>
      <c r="B501" s="103" t="s">
        <v>78</v>
      </c>
      <c r="D501" s="142" t="s">
        <v>82</v>
      </c>
      <c r="E501" s="25"/>
      <c r="F501" s="66">
        <v>0.13</v>
      </c>
      <c r="G501" s="67"/>
      <c r="H501" s="73">
        <f>H500*F501</f>
        <v>2.4847934071999997</v>
      </c>
      <c r="I501" s="66">
        <v>0.13</v>
      </c>
      <c r="J501" s="74"/>
      <c r="K501" s="73">
        <f>K500*I501</f>
        <v>2.7358243290120527</v>
      </c>
      <c r="L501" s="32">
        <f>K501-H501</f>
        <v>0.251030921812053</v>
      </c>
      <c r="M501" s="75">
        <f>IF((H501)=0,"",(L501/H501))</f>
        <v>0.10102687856650758</v>
      </c>
    </row>
    <row r="502" spans="1:13" ht="14.45" hidden="1" customHeight="1" x14ac:dyDescent="0.25">
      <c r="A502" s="103" t="str">
        <f t="shared" si="48"/>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-4.4917419283999989</v>
      </c>
      <c r="I502" s="76">
        <f>OER</f>
        <v>0.23499999999999999</v>
      </c>
      <c r="J502" s="74"/>
      <c r="K502" s="73">
        <f>IF(OR(ISNUMBER(SEARCH("[DGEN]", E456))=TRUE, ISNUMBER(SEARCH("STREET LIGHT", E456))=TRUE), 0, IF(AND(E458=0, E459=0),0, IF(AND(E459=0, E458*12&gt;250000), 0, IF(AND(E458=0, E459&gt;=50), 0, IF(E458*12&lt;=250000, I502*K500*-1, IF(E459&lt;50, I502*K500*-1, 0))))))</f>
        <v>-4.945528594752556</v>
      </c>
      <c r="L502" s="32"/>
      <c r="M502" s="75"/>
    </row>
    <row r="503" spans="1:13" ht="13.15" hidden="1" customHeight="1" x14ac:dyDescent="0.2">
      <c r="A503" s="103" t="str">
        <f t="shared" si="48"/>
        <v>Sentinel</v>
      </c>
      <c r="B503" s="103" t="s">
        <v>87</v>
      </c>
      <c r="D503" s="234" t="s">
        <v>86</v>
      </c>
      <c r="E503" s="234"/>
      <c r="F503" s="84"/>
      <c r="G503" s="85"/>
      <c r="H503" s="79">
        <f>SUM(H500,H501)</f>
        <v>21.598588847199998</v>
      </c>
      <c r="I503" s="86"/>
      <c r="J503" s="86"/>
      <c r="K503" s="79">
        <f>SUM(K500,K501)</f>
        <v>23.780626859873998</v>
      </c>
      <c r="L503" s="87">
        <f>K503-H503</f>
        <v>2.1820380126739991</v>
      </c>
      <c r="M503" s="88">
        <f>IF((H503)=0,"",(L503/H503))</f>
        <v>0.10102687856650758</v>
      </c>
    </row>
    <row r="504" spans="1:13" ht="13.9" hidden="1" customHeight="1" thickBot="1" x14ac:dyDescent="0.25">
      <c r="A504" s="103" t="str">
        <f t="shared" si="48"/>
        <v>Sentinel</v>
      </c>
      <c r="B504" s="103" t="s">
        <v>78</v>
      </c>
      <c r="D504" s="131"/>
      <c r="E504" s="132"/>
      <c r="F504" s="89"/>
      <c r="G504" s="90"/>
      <c r="H504" s="91"/>
      <c r="I504" s="89"/>
      <c r="J504" s="61"/>
      <c r="K504" s="91"/>
      <c r="L504" s="92"/>
      <c r="M504" s="65"/>
    </row>
    <row r="505" spans="1:13" ht="13.15" hidden="1" customHeight="1" x14ac:dyDescent="0.2">
      <c r="A505" s="103" t="str">
        <f t="shared" si="48"/>
        <v>Sentinel</v>
      </c>
      <c r="B505" s="103" t="s">
        <v>17</v>
      </c>
      <c r="D505" s="135" t="s">
        <v>88</v>
      </c>
      <c r="E505" s="25"/>
      <c r="F505" s="136"/>
      <c r="G505" s="137"/>
      <c r="H505" s="138">
        <f>SUM(H493,H485:H488,H484)</f>
        <v>19.113795439999997</v>
      </c>
      <c r="I505" s="139"/>
      <c r="J505" s="139"/>
      <c r="K505" s="138">
        <f>SUM(K493,K485:K488,K484)</f>
        <v>21.044802530861944</v>
      </c>
      <c r="L505" s="140">
        <f>K505-H505</f>
        <v>1.9310070908619466</v>
      </c>
      <c r="M505" s="141">
        <f>IF((H505)=0,"",(L505/H505))</f>
        <v>0.10102687856650761</v>
      </c>
    </row>
    <row r="506" spans="1:13" ht="13.15" hidden="1" customHeight="1" x14ac:dyDescent="0.2">
      <c r="A506" s="103" t="str">
        <f t="shared" si="48"/>
        <v>Sentinel</v>
      </c>
      <c r="B506" s="103" t="s">
        <v>17</v>
      </c>
      <c r="D506" s="142" t="s">
        <v>82</v>
      </c>
      <c r="E506" s="25"/>
      <c r="F506" s="136">
        <v>0.13</v>
      </c>
      <c r="G506" s="137"/>
      <c r="H506" s="144">
        <f>H505*F506</f>
        <v>2.4847934071999997</v>
      </c>
      <c r="I506" s="136">
        <v>0.13</v>
      </c>
      <c r="J506" s="145"/>
      <c r="K506" s="144">
        <f>K505*I506</f>
        <v>2.7358243290120527</v>
      </c>
      <c r="L506" s="119">
        <f>K506-H506</f>
        <v>0.251030921812053</v>
      </c>
      <c r="M506" s="146">
        <f>IF((H506)=0,"",(L506/H506))</f>
        <v>0.10102687856650758</v>
      </c>
    </row>
    <row r="507" spans="1:13" ht="14.45" hidden="1" customHeight="1" x14ac:dyDescent="0.25">
      <c r="A507" s="103" t="str">
        <f t="shared" si="48"/>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-4.4917419283999989</v>
      </c>
      <c r="I507" s="148">
        <f>OER</f>
        <v>0.23499999999999999</v>
      </c>
      <c r="J507" s="145"/>
      <c r="K507" s="144">
        <f>IF(OR(ISNUMBER(SEARCH("[DGEN]", E456))=TRUE, ISNUMBER(SEARCH("STREET LIGHT", E456))=TRUE), 0, IF(AND(E458=0, E459=0),0, IF(AND(E459=0, E458*12&gt;250000), 0, IF(AND(E458=0, E459&gt;=50), 0, IF(E458*12&lt;=250000, I507*K505*-1, IF(E459&lt;50, I507*K505*-1, 0))))))</f>
        <v>-4.945528594752556</v>
      </c>
      <c r="L507" s="119"/>
      <c r="M507" s="146"/>
    </row>
    <row r="508" spans="1:13" ht="13.15" hidden="1" customHeight="1" x14ac:dyDescent="0.2">
      <c r="A508" s="103" t="str">
        <f t="shared" si="48"/>
        <v>Sentinel</v>
      </c>
      <c r="B508" s="103" t="s">
        <v>89</v>
      </c>
      <c r="D508" s="226" t="s">
        <v>88</v>
      </c>
      <c r="E508" s="226"/>
      <c r="F508" s="84"/>
      <c r="G508" s="85"/>
      <c r="H508" s="79">
        <f>SUM(H505,H506)</f>
        <v>21.598588847199998</v>
      </c>
      <c r="I508" s="86"/>
      <c r="J508" s="86"/>
      <c r="K508" s="79">
        <f>SUM(K505,K506)</f>
        <v>23.780626859873998</v>
      </c>
      <c r="L508" s="87">
        <f>K508-H508</f>
        <v>2.1820380126739991</v>
      </c>
      <c r="M508" s="88">
        <f>IF((H508)=0,"",(L508/H508))</f>
        <v>0.10102687856650758</v>
      </c>
    </row>
    <row r="509" spans="1:13" ht="13.9" hidden="1" customHeight="1" thickBot="1" x14ac:dyDescent="0.25">
      <c r="A509" s="103" t="str">
        <f t="shared" si="48"/>
        <v>Sentinel</v>
      </c>
      <c r="B509" s="103" t="s">
        <v>17</v>
      </c>
      <c r="D509" s="58"/>
      <c r="E509" s="59"/>
      <c r="F509" s="93"/>
      <c r="G509" s="90"/>
      <c r="H509" s="94"/>
      <c r="I509" s="93"/>
      <c r="J509" s="61"/>
      <c r="K509" s="94"/>
      <c r="L509" s="92"/>
      <c r="M509" s="95"/>
    </row>
    <row r="512" spans="1:13" x14ac:dyDescent="0.2">
      <c r="C512" s="103"/>
      <c r="D512" s="104" t="s">
        <v>34</v>
      </c>
      <c r="E512" s="235" t="str">
        <f>D24</f>
        <v>Street Light</v>
      </c>
      <c r="F512" s="236"/>
      <c r="G512" s="236"/>
      <c r="H512" s="236"/>
      <c r="I512" s="236"/>
      <c r="J512" s="237"/>
      <c r="K512" s="103" t="str">
        <f>IF(N24="DEMAND - INTERVAL","RTSR - INTERVAL METERED","")</f>
        <v/>
      </c>
    </row>
    <row r="513" spans="1:14" x14ac:dyDescent="0.2">
      <c r="C513" s="103"/>
      <c r="D513" s="104" t="s">
        <v>35</v>
      </c>
      <c r="E513" s="238" t="str">
        <f>H24</f>
        <v>Non-RPP (Other)</v>
      </c>
      <c r="F513" s="239"/>
      <c r="G513" s="240"/>
      <c r="H513" s="20"/>
      <c r="I513" s="20"/>
    </row>
    <row r="514" spans="1:14" ht="15.75" x14ac:dyDescent="0.2">
      <c r="C514" s="103"/>
      <c r="D514" s="104" t="s">
        <v>36</v>
      </c>
      <c r="E514" s="21">
        <f>K24</f>
        <v>340939.97242408589</v>
      </c>
      <c r="F514" s="105" t="s">
        <v>11</v>
      </c>
      <c r="J514" s="22"/>
      <c r="K514" s="22"/>
      <c r="L514" s="22"/>
      <c r="M514" s="22"/>
      <c r="N514" s="22"/>
    </row>
    <row r="515" spans="1:14" ht="15.75" x14ac:dyDescent="0.25">
      <c r="C515" s="103"/>
      <c r="D515" s="104" t="s">
        <v>37</v>
      </c>
      <c r="E515" s="21">
        <f>L24</f>
        <v>910.35058338722581</v>
      </c>
      <c r="F515" s="106" t="s">
        <v>16</v>
      </c>
      <c r="G515" s="107"/>
      <c r="H515" s="108"/>
      <c r="I515" s="108"/>
      <c r="J515" s="108"/>
    </row>
    <row r="516" spans="1:14" x14ac:dyDescent="0.2">
      <c r="C516" s="103"/>
      <c r="D516" s="104" t="s">
        <v>38</v>
      </c>
      <c r="E516" s="23">
        <f>I24</f>
        <v>1.0482</v>
      </c>
    </row>
    <row r="517" spans="1:14" x14ac:dyDescent="0.2">
      <c r="C517" s="103"/>
      <c r="D517" s="104" t="s">
        <v>39</v>
      </c>
      <c r="E517" s="23">
        <f>J24</f>
        <v>1.0415000000000001</v>
      </c>
    </row>
    <row r="518" spans="1:14" x14ac:dyDescent="0.2">
      <c r="C518" s="103"/>
    </row>
    <row r="519" spans="1:14" x14ac:dyDescent="0.2">
      <c r="C519" s="103"/>
      <c r="E519" s="105"/>
      <c r="F519" s="231" t="s">
        <v>40</v>
      </c>
      <c r="G519" s="232"/>
      <c r="H519" s="233"/>
      <c r="I519" s="231" t="s">
        <v>41</v>
      </c>
      <c r="J519" s="232"/>
      <c r="K519" s="233"/>
      <c r="L519" s="231" t="s">
        <v>42</v>
      </c>
      <c r="M519" s="233"/>
    </row>
    <row r="520" spans="1:14" x14ac:dyDescent="0.2">
      <c r="C520" s="103"/>
      <c r="E520" s="220"/>
      <c r="F520" s="109" t="s">
        <v>43</v>
      </c>
      <c r="G520" s="109" t="s">
        <v>44</v>
      </c>
      <c r="H520" s="110" t="s">
        <v>45</v>
      </c>
      <c r="I520" s="109" t="s">
        <v>43</v>
      </c>
      <c r="J520" s="111" t="s">
        <v>44</v>
      </c>
      <c r="K520" s="110" t="s">
        <v>45</v>
      </c>
      <c r="L520" s="222" t="s">
        <v>46</v>
      </c>
      <c r="M520" s="224" t="s">
        <v>47</v>
      </c>
    </row>
    <row r="521" spans="1:14" x14ac:dyDescent="0.2">
      <c r="C521" s="103"/>
      <c r="E521" s="221"/>
      <c r="F521" s="112" t="s">
        <v>48</v>
      </c>
      <c r="G521" s="112"/>
      <c r="H521" s="113" t="s">
        <v>48</v>
      </c>
      <c r="I521" s="112" t="s">
        <v>48</v>
      </c>
      <c r="J521" s="113"/>
      <c r="K521" s="113" t="s">
        <v>48</v>
      </c>
      <c r="L521" s="223"/>
      <c r="M521" s="225"/>
    </row>
    <row r="522" spans="1:14" x14ac:dyDescent="0.2">
      <c r="A522" s="103" t="str">
        <f>$E512</f>
        <v>Street Light</v>
      </c>
      <c r="D522" s="114" t="s">
        <v>49</v>
      </c>
      <c r="E522" s="25"/>
      <c r="F522" s="26">
        <v>0.89</v>
      </c>
      <c r="G522" s="115">
        <v>10652</v>
      </c>
      <c r="H522" s="116">
        <f>G522*F522</f>
        <v>9480.2800000000007</v>
      </c>
      <c r="I522" s="29">
        <v>1.2</v>
      </c>
      <c r="J522" s="117">
        <v>10652</v>
      </c>
      <c r="K522" s="118">
        <f>J522*I522</f>
        <v>12782.4</v>
      </c>
      <c r="L522" s="119">
        <f>K522-H522</f>
        <v>3302.119999999999</v>
      </c>
      <c r="M522" s="120">
        <f>IF(ISERROR(L522/H522), "", L522/H522)</f>
        <v>0.34831460674157289</v>
      </c>
    </row>
    <row r="523" spans="1:14" x14ac:dyDescent="0.2">
      <c r="A523" s="103" t="str">
        <f t="shared" ref="A523:A565" si="53">A522</f>
        <v>Street Light</v>
      </c>
      <c r="D523" s="114" t="s">
        <v>50</v>
      </c>
      <c r="E523" s="25"/>
      <c r="F523" s="26">
        <v>4.7202000000000002</v>
      </c>
      <c r="G523" s="115">
        <f>IF($E515&gt;0, $E515, $E514)</f>
        <v>910.35058338722581</v>
      </c>
      <c r="H523" s="116">
        <f>G523*F523</f>
        <v>4297.0368237043831</v>
      </c>
      <c r="I523" s="201">
        <v>5.1734</v>
      </c>
      <c r="J523" s="117">
        <f>IF($E515&gt;0, $E515, $E514)</f>
        <v>910.35058338722581</v>
      </c>
      <c r="K523" s="118">
        <f>J523*I523</f>
        <v>4709.6077080954738</v>
      </c>
      <c r="L523" s="119">
        <f>K523-H523</f>
        <v>412.57088439109066</v>
      </c>
      <c r="M523" s="120">
        <f>IF(ISERROR(L523/H523), "", L523/H523)</f>
        <v>9.6012880810135148E-2</v>
      </c>
    </row>
    <row r="524" spans="1:14" ht="13.15" hidden="1" customHeight="1" x14ac:dyDescent="0.2">
      <c r="A524" s="103" t="str">
        <f t="shared" si="53"/>
        <v>Street Light</v>
      </c>
      <c r="D524" s="114" t="s">
        <v>51</v>
      </c>
      <c r="E524" s="25"/>
      <c r="F524" s="26">
        <v>0</v>
      </c>
      <c r="G524" s="115">
        <f>IF($E515&gt;0, $E515, $E514)</f>
        <v>910.35058338722581</v>
      </c>
      <c r="H524" s="116">
        <v>0</v>
      </c>
      <c r="I524" s="29">
        <v>0</v>
      </c>
      <c r="J524" s="117">
        <f>IF($E515&gt;0, $E515, $E514)</f>
        <v>910.35058338722581</v>
      </c>
      <c r="K524" s="118">
        <v>0</v>
      </c>
      <c r="L524" s="119"/>
      <c r="M524" s="120"/>
    </row>
    <row r="525" spans="1:14" ht="13.15" hidden="1" customHeight="1" x14ac:dyDescent="0.2">
      <c r="A525" s="103" t="str">
        <f t="shared" si="53"/>
        <v>Street Light</v>
      </c>
      <c r="D525" s="114" t="s">
        <v>52</v>
      </c>
      <c r="E525" s="25"/>
      <c r="F525" s="26">
        <v>0</v>
      </c>
      <c r="G525" s="115">
        <f>IF($E515&gt;0, $E515, $E514)</f>
        <v>910.35058338722581</v>
      </c>
      <c r="H525" s="116">
        <v>0</v>
      </c>
      <c r="I525" s="29">
        <v>0</v>
      </c>
      <c r="J525" s="121">
        <f>IF($E515&gt;0, $E515, $E514)</f>
        <v>910.35058338722581</v>
      </c>
      <c r="K525" s="118">
        <v>0</v>
      </c>
      <c r="L525" s="119">
        <f t="shared" ref="L525:L543" si="54">K525-H525</f>
        <v>0</v>
      </c>
      <c r="M525" s="120" t="str">
        <f>IF(ISERROR(L525/H525), "", L525/H525)</f>
        <v/>
      </c>
    </row>
    <row r="526" spans="1:14" x14ac:dyDescent="0.2">
      <c r="A526" s="103" t="str">
        <f t="shared" si="53"/>
        <v>Street Light</v>
      </c>
      <c r="D526" s="114" t="s">
        <v>53</v>
      </c>
      <c r="E526" s="25"/>
      <c r="F526" s="26">
        <v>7.0000000000000007E-2</v>
      </c>
      <c r="G526" s="115">
        <v>10652</v>
      </c>
      <c r="H526" s="116">
        <f>G526*F526</f>
        <v>745.6400000000001</v>
      </c>
      <c r="I526" s="29">
        <v>0</v>
      </c>
      <c r="J526" s="117">
        <v>10652</v>
      </c>
      <c r="K526" s="118">
        <f>J526*I526</f>
        <v>0</v>
      </c>
      <c r="L526" s="119">
        <f t="shared" si="54"/>
        <v>-745.6400000000001</v>
      </c>
      <c r="M526" s="120">
        <f>IF(ISERROR(L526/H526), "", L526/H526)</f>
        <v>-1</v>
      </c>
    </row>
    <row r="527" spans="1:14" x14ac:dyDescent="0.2">
      <c r="A527" s="103" t="str">
        <f t="shared" si="53"/>
        <v>Street Light</v>
      </c>
      <c r="D527" s="114" t="s">
        <v>54</v>
      </c>
      <c r="E527" s="25"/>
      <c r="F527" s="26">
        <v>3.9274999999999998</v>
      </c>
      <c r="G527" s="115">
        <f>IF($E515&gt;0, $E515, $E514)</f>
        <v>910.35058338722581</v>
      </c>
      <c r="H527" s="116">
        <f>G527*F527</f>
        <v>3575.4019162533291</v>
      </c>
      <c r="I527" s="201">
        <v>-0.39790483241245278</v>
      </c>
      <c r="J527" s="117">
        <f>IF($E515&gt;0, $E515, $E514)</f>
        <v>910.35058338722581</v>
      </c>
      <c r="K527" s="118">
        <f>J527*I527</f>
        <v>-362.2328963192727</v>
      </c>
      <c r="L527" s="119">
        <f t="shared" si="54"/>
        <v>-3937.6348125726017</v>
      </c>
      <c r="M527" s="120">
        <f>IF(ISERROR(L527/H527), "", L527/H527)</f>
        <v>-1.1013124971132915</v>
      </c>
    </row>
    <row r="528" spans="1:14" x14ac:dyDescent="0.2">
      <c r="A528" s="103" t="str">
        <f t="shared" si="53"/>
        <v>Street Light</v>
      </c>
      <c r="B528" s="103" t="s">
        <v>55</v>
      </c>
      <c r="C528" s="24">
        <f>B24</f>
        <v>9</v>
      </c>
      <c r="D528" s="122" t="s">
        <v>56</v>
      </c>
      <c r="E528" s="7"/>
      <c r="F528" s="48"/>
      <c r="G528" s="38"/>
      <c r="H528" s="39">
        <f>SUM(H522:H527)</f>
        <v>18098.358739957712</v>
      </c>
      <c r="I528" s="51"/>
      <c r="J528" s="40"/>
      <c r="K528" s="39">
        <f>SUM(K522:K527)</f>
        <v>17129.774811776198</v>
      </c>
      <c r="L528" s="41">
        <f t="shared" si="54"/>
        <v>-968.58392818151333</v>
      </c>
      <c r="M528" s="42">
        <f>IF((H528)=0,"",(L528/H528))</f>
        <v>-5.3517777059146551E-2</v>
      </c>
    </row>
    <row r="529" spans="1:15" x14ac:dyDescent="0.2">
      <c r="A529" s="103" t="str">
        <f t="shared" si="53"/>
        <v>Street Light</v>
      </c>
      <c r="D529" s="123" t="s">
        <v>57</v>
      </c>
      <c r="E529" s="25"/>
      <c r="F529" s="34">
        <f>IF((E514*12&gt;=150000), 0, IF(E513="RPP",(F545*OffPeakPer+F546*MidPeakPer+F547*OnPeakPer),IF(E513="Non-RPP (Retailer)",F548,F549)))</f>
        <v>0</v>
      </c>
      <c r="G529" s="43">
        <f>IF(F529=0, 0, $E514*E516-E514)</f>
        <v>0</v>
      </c>
      <c r="H529" s="28">
        <f t="shared" ref="H529:H536" si="55">G529*F529</f>
        <v>0</v>
      </c>
      <c r="I529" s="35">
        <f>IF((E514*12&gt;=150000), 0, IF(E513="RPP",(I545*OffPeakPer+I546*MidPeakPer+I547*OnPeakPer),IF(E513="Non-RPP (Retailer)",I548,I549)))</f>
        <v>0</v>
      </c>
      <c r="J529" s="44">
        <f>IF(I529=0, 0, E514*E517-E514)</f>
        <v>0</v>
      </c>
      <c r="K529" s="31">
        <f t="shared" ref="K529:K536" si="56">J529*I529</f>
        <v>0</v>
      </c>
      <c r="L529" s="32">
        <f t="shared" si="54"/>
        <v>0</v>
      </c>
      <c r="M529" s="33" t="str">
        <f t="shared" ref="M529:M536" si="57">IF(ISERROR(L529/H529), "", L529/H529)</f>
        <v/>
      </c>
    </row>
    <row r="530" spans="1:15" ht="25.5" x14ac:dyDescent="0.2">
      <c r="A530" s="103" t="str">
        <f t="shared" si="53"/>
        <v>Street Light</v>
      </c>
      <c r="D530" s="123" t="s">
        <v>58</v>
      </c>
      <c r="E530" s="25"/>
      <c r="F530" s="36">
        <v>-0.42449999999999999</v>
      </c>
      <c r="G530" s="55">
        <f>IF($E515&gt;0, $E515, $E514)</f>
        <v>910.35058338722581</v>
      </c>
      <c r="H530" s="116">
        <f t="shared" si="55"/>
        <v>-386.44382264787737</v>
      </c>
      <c r="I530" s="201">
        <v>-0.70650000000000002</v>
      </c>
      <c r="J530" s="56">
        <f>IF($E515&gt;0, $E515, $E514)</f>
        <v>910.35058338722581</v>
      </c>
      <c r="K530" s="118">
        <f t="shared" si="56"/>
        <v>-643.16268716307502</v>
      </c>
      <c r="L530" s="119">
        <f t="shared" si="54"/>
        <v>-256.71886451519765</v>
      </c>
      <c r="M530" s="120">
        <f t="shared" si="57"/>
        <v>0.66431095406360419</v>
      </c>
    </row>
    <row r="531" spans="1:15" x14ac:dyDescent="0.2">
      <c r="A531" s="103" t="str">
        <f t="shared" si="53"/>
        <v>Street Light</v>
      </c>
      <c r="D531" s="123" t="s">
        <v>59</v>
      </c>
      <c r="E531" s="25"/>
      <c r="F531" s="36">
        <v>0.2288</v>
      </c>
      <c r="G531" s="55">
        <f>IF($E515&gt;0, $E515, $E514)</f>
        <v>910.35058338722581</v>
      </c>
      <c r="H531" s="116">
        <f t="shared" si="55"/>
        <v>208.28821347899728</v>
      </c>
      <c r="I531" s="201">
        <v>0.16569999999999999</v>
      </c>
      <c r="J531" s="56">
        <f>IF($E515&gt;0, $E515, $E514)</f>
        <v>910.35058338722581</v>
      </c>
      <c r="K531" s="118">
        <f t="shared" si="56"/>
        <v>150.84509166726332</v>
      </c>
      <c r="L531" s="119">
        <f t="shared" si="54"/>
        <v>-57.44312181173396</v>
      </c>
      <c r="M531" s="120">
        <f t="shared" si="57"/>
        <v>-0.27578671328671334</v>
      </c>
    </row>
    <row r="532" spans="1:15" x14ac:dyDescent="0.2">
      <c r="A532" s="103" t="str">
        <f t="shared" si="53"/>
        <v>Street Light</v>
      </c>
      <c r="D532" s="123" t="s">
        <v>60</v>
      </c>
      <c r="E532" s="25"/>
      <c r="F532" s="36">
        <v>9.9000000000000008E-3</v>
      </c>
      <c r="G532" s="55">
        <f>E514</f>
        <v>340939.97242408589</v>
      </c>
      <c r="H532" s="116">
        <f t="shared" si="55"/>
        <v>3375.3057269984506</v>
      </c>
      <c r="I532" s="201">
        <v>-6.1999999999999998E-3</v>
      </c>
      <c r="J532" s="56">
        <f>E514</f>
        <v>340939.97242408589</v>
      </c>
      <c r="K532" s="118">
        <f t="shared" si="56"/>
        <v>-2113.8278290293324</v>
      </c>
      <c r="L532" s="119">
        <f t="shared" si="54"/>
        <v>-5489.133556027783</v>
      </c>
      <c r="M532" s="120">
        <f t="shared" si="57"/>
        <v>-1.6262626262626261</v>
      </c>
    </row>
    <row r="533" spans="1:15" x14ac:dyDescent="0.2">
      <c r="A533" s="103" t="str">
        <f t="shared" si="53"/>
        <v>Street Light</v>
      </c>
      <c r="D533" s="114" t="s">
        <v>61</v>
      </c>
      <c r="E533" s="25"/>
      <c r="F533" s="36">
        <v>0.3926</v>
      </c>
      <c r="G533" s="55">
        <f>IF($E515&gt;0, $E515, $E514)</f>
        <v>910.35058338722581</v>
      </c>
      <c r="H533" s="116">
        <f t="shared" si="55"/>
        <v>357.40363903782486</v>
      </c>
      <c r="I533" s="201">
        <v>0.39399003322639808</v>
      </c>
      <c r="J533" s="56">
        <f>IF($E515&gt;0, $E515, $E514)</f>
        <v>910.35058338722581</v>
      </c>
      <c r="K533" s="118">
        <f t="shared" si="56"/>
        <v>358.669056596404</v>
      </c>
      <c r="L533" s="119">
        <f t="shared" si="54"/>
        <v>1.265417558579145</v>
      </c>
      <c r="M533" s="120">
        <f t="shared" si="57"/>
        <v>3.5405838675448484E-3</v>
      </c>
      <c r="O533" s="160"/>
    </row>
    <row r="534" spans="1:15" ht="25.5" x14ac:dyDescent="0.2">
      <c r="A534" s="103" t="str">
        <f t="shared" si="53"/>
        <v>Street Light</v>
      </c>
      <c r="D534" s="123" t="s">
        <v>62</v>
      </c>
      <c r="E534" s="25"/>
      <c r="F534" s="36">
        <v>0</v>
      </c>
      <c r="G534" s="115">
        <v>10652</v>
      </c>
      <c r="H534" s="116">
        <f t="shared" si="55"/>
        <v>0</v>
      </c>
      <c r="I534" s="201">
        <v>0</v>
      </c>
      <c r="J534" s="121">
        <v>10652</v>
      </c>
      <c r="K534" s="118">
        <f t="shared" si="56"/>
        <v>0</v>
      </c>
      <c r="L534" s="119">
        <f t="shared" si="54"/>
        <v>0</v>
      </c>
      <c r="M534" s="120" t="str">
        <f t="shared" si="57"/>
        <v/>
      </c>
    </row>
    <row r="535" spans="1:15" x14ac:dyDescent="0.2">
      <c r="A535" s="103" t="str">
        <f t="shared" si="53"/>
        <v>Street Light</v>
      </c>
      <c r="D535" s="114" t="s">
        <v>63</v>
      </c>
      <c r="E535" s="25"/>
      <c r="F535" s="36">
        <v>0</v>
      </c>
      <c r="G535" s="115">
        <v>10652</v>
      </c>
      <c r="H535" s="116">
        <f t="shared" si="55"/>
        <v>0</v>
      </c>
      <c r="I535" s="201">
        <v>0</v>
      </c>
      <c r="J535" s="121">
        <v>10652</v>
      </c>
      <c r="K535" s="118">
        <f t="shared" si="56"/>
        <v>0</v>
      </c>
      <c r="L535" s="119">
        <f t="shared" si="54"/>
        <v>0</v>
      </c>
      <c r="M535" s="120" t="str">
        <f t="shared" si="57"/>
        <v/>
      </c>
    </row>
    <row r="536" spans="1:15" x14ac:dyDescent="0.2">
      <c r="A536" s="103" t="str">
        <f t="shared" si="53"/>
        <v>Street Light</v>
      </c>
      <c r="D536" s="114" t="s">
        <v>64</v>
      </c>
      <c r="E536" s="25"/>
      <c r="F536" s="36">
        <v>0.62919999999999998</v>
      </c>
      <c r="G536" s="55">
        <f>IF($E515&gt;0, $E515, $E514)</f>
        <v>910.35058338722581</v>
      </c>
      <c r="H536" s="116">
        <f t="shared" si="55"/>
        <v>572.79258706724249</v>
      </c>
      <c r="I536" s="201">
        <v>0.70075693780539838</v>
      </c>
      <c r="J536" s="56">
        <f>IF($E515&gt;0, $E515, $E514)</f>
        <v>910.35058338722581</v>
      </c>
      <c r="K536" s="118">
        <f t="shared" si="56"/>
        <v>637.93448714379031</v>
      </c>
      <c r="L536" s="119">
        <f t="shared" si="54"/>
        <v>65.141900076547813</v>
      </c>
      <c r="M536" s="120">
        <f t="shared" si="57"/>
        <v>0.11372685601620842</v>
      </c>
    </row>
    <row r="537" spans="1:15" ht="25.5" x14ac:dyDescent="0.2">
      <c r="A537" s="103" t="str">
        <f t="shared" si="53"/>
        <v>Street Light</v>
      </c>
      <c r="B537" s="103" t="s">
        <v>65</v>
      </c>
      <c r="C537" s="24">
        <f>B24</f>
        <v>9</v>
      </c>
      <c r="D537" s="124" t="s">
        <v>66</v>
      </c>
      <c r="E537" s="125"/>
      <c r="F537" s="48"/>
      <c r="G537" s="49"/>
      <c r="H537" s="50">
        <f>SUM(H528:H536)</f>
        <v>22225.705083892346</v>
      </c>
      <c r="I537" s="51"/>
      <c r="J537" s="52"/>
      <c r="K537" s="50">
        <f>SUM(K528:K536)</f>
        <v>15520.232930991246</v>
      </c>
      <c r="L537" s="41">
        <f t="shared" si="54"/>
        <v>-6705.4721529011003</v>
      </c>
      <c r="M537" s="42">
        <f>IF((H537)=0,"",(L537/H537))</f>
        <v>-0.30169896197177398</v>
      </c>
    </row>
    <row r="538" spans="1:15" x14ac:dyDescent="0.2">
      <c r="A538" s="103" t="str">
        <f t="shared" si="53"/>
        <v>Street Light</v>
      </c>
      <c r="D538" s="126" t="s">
        <v>67</v>
      </c>
      <c r="E538" s="25"/>
      <c r="F538" s="36">
        <v>3.3788999999999998</v>
      </c>
      <c r="G538" s="43">
        <f>IF($E515&gt;0, $E515, $E514*$E516)</f>
        <v>910.35058338722581</v>
      </c>
      <c r="H538" s="116">
        <f>G538*F538</f>
        <v>3075.9835862070972</v>
      </c>
      <c r="I538" s="201">
        <v>3.5356000000000001</v>
      </c>
      <c r="J538" s="44">
        <f>IF($E515&gt;0, $E515, $E514*$E517)</f>
        <v>910.35058338722581</v>
      </c>
      <c r="K538" s="118">
        <f>J538*I538</f>
        <v>3218.6355226238757</v>
      </c>
      <c r="L538" s="119">
        <f t="shared" si="54"/>
        <v>142.65193641677843</v>
      </c>
      <c r="M538" s="120">
        <f>IF(ISERROR(L538/H538), "", L538/H538)</f>
        <v>4.6376039539495151E-2</v>
      </c>
      <c r="N538" s="127" t="str">
        <f>IF(ISERROR(ABS(M538)), "", IF(ABS(M538)&gt;=4%, "In the manager's summary, discuss the reasoning for the change in RTSR rates", ""))</f>
        <v>In the manager's summary, discuss the reasoning for the change in RTSR rates</v>
      </c>
      <c r="O538" s="160"/>
    </row>
    <row r="539" spans="1:15" ht="25.5" x14ac:dyDescent="0.2">
      <c r="A539" s="103" t="str">
        <f t="shared" si="53"/>
        <v>Street Light</v>
      </c>
      <c r="D539" s="128" t="s">
        <v>68</v>
      </c>
      <c r="E539" s="25"/>
      <c r="F539" s="36">
        <v>2.2277999999999998</v>
      </c>
      <c r="G539" s="43">
        <f>IF($E515&gt;0, $E515, $E514*$E516)</f>
        <v>910.35058338722581</v>
      </c>
      <c r="H539" s="116">
        <f>G539*F539</f>
        <v>2028.0790296700616</v>
      </c>
      <c r="I539" s="201">
        <v>2.5057999999999998</v>
      </c>
      <c r="J539" s="44">
        <f>IF($E515&gt;0, $E515, $E514*$E517)</f>
        <v>910.35058338722581</v>
      </c>
      <c r="K539" s="118">
        <f>J539*I539</f>
        <v>2281.1564918517101</v>
      </c>
      <c r="L539" s="119">
        <f t="shared" si="54"/>
        <v>253.07746218164857</v>
      </c>
      <c r="M539" s="120">
        <f>IF(ISERROR(L539/H539), "", L539/H539)</f>
        <v>0.12478678516922515</v>
      </c>
      <c r="N539" s="127" t="str">
        <f>IF(ISERROR(ABS(M539)), "", IF(ABS(M539)&gt;=4%, "In the manager's summary, discuss the reasoning for the change in RTSR rates", ""))</f>
        <v>In the manager's summary, discuss the reasoning for the change in RTSR rates</v>
      </c>
      <c r="O539" s="160"/>
    </row>
    <row r="540" spans="1:15" ht="25.5" x14ac:dyDescent="0.2">
      <c r="A540" s="103" t="str">
        <f t="shared" si="53"/>
        <v>Street Light</v>
      </c>
      <c r="B540" s="103" t="s">
        <v>69</v>
      </c>
      <c r="C540" s="24">
        <f>B24</f>
        <v>9</v>
      </c>
      <c r="D540" s="124" t="s">
        <v>70</v>
      </c>
      <c r="E540" s="7"/>
      <c r="F540" s="48"/>
      <c r="G540" s="49"/>
      <c r="H540" s="50">
        <f>SUM(H537:H539)</f>
        <v>27329.767699769505</v>
      </c>
      <c r="I540" s="51"/>
      <c r="J540" s="40"/>
      <c r="K540" s="50">
        <f>SUM(K537:K539)</f>
        <v>21020.02494546683</v>
      </c>
      <c r="L540" s="41">
        <f t="shared" si="54"/>
        <v>-6309.7427543026752</v>
      </c>
      <c r="M540" s="42">
        <f>IF((H540)=0,"",(L540/H540))</f>
        <v>-0.23087436467145275</v>
      </c>
    </row>
    <row r="541" spans="1:15" ht="25.5" x14ac:dyDescent="0.2">
      <c r="A541" s="103" t="str">
        <f t="shared" si="53"/>
        <v>Street Light</v>
      </c>
      <c r="D541" s="129" t="s">
        <v>71</v>
      </c>
      <c r="E541" s="25"/>
      <c r="F541" s="36">
        <v>4.7000000000000002E-3</v>
      </c>
      <c r="G541" s="43">
        <f>E514*E516</f>
        <v>357373.27909492684</v>
      </c>
      <c r="H541" s="130">
        <f>G541*F541</f>
        <v>1679.6544117461563</v>
      </c>
      <c r="I541" s="201">
        <v>4.7000000000000002E-3</v>
      </c>
      <c r="J541" s="44">
        <f>E514*E517</f>
        <v>355088.98127968551</v>
      </c>
      <c r="K541" s="118">
        <f>J541*I541</f>
        <v>1668.9182120145219</v>
      </c>
      <c r="L541" s="119">
        <f t="shared" si="54"/>
        <v>-10.736199731634315</v>
      </c>
      <c r="M541" s="120">
        <f>IF(ISERROR(L541/H541), "", L541/H541)</f>
        <v>-6.3919099408508932E-3</v>
      </c>
    </row>
    <row r="542" spans="1:15" ht="25.5" x14ac:dyDescent="0.2">
      <c r="A542" s="103" t="str">
        <f t="shared" si="53"/>
        <v>Street Light</v>
      </c>
      <c r="D542" s="129" t="s">
        <v>72</v>
      </c>
      <c r="E542" s="25"/>
      <c r="F542" s="36">
        <v>5.9999999999999995E-4</v>
      </c>
      <c r="G542" s="43">
        <f>E514*E516</f>
        <v>357373.27909492684</v>
      </c>
      <c r="H542" s="130">
        <f>G542*F542</f>
        <v>214.42396745695609</v>
      </c>
      <c r="I542" s="201">
        <v>5.9999999999999995E-4</v>
      </c>
      <c r="J542" s="44">
        <f>E514*E517</f>
        <v>355088.98127968551</v>
      </c>
      <c r="K542" s="118">
        <f>J542*I542</f>
        <v>213.0533887678113</v>
      </c>
      <c r="L542" s="119">
        <f t="shared" si="54"/>
        <v>-1.3705786891447929</v>
      </c>
      <c r="M542" s="120">
        <f>IF(ISERROR(L542/H542), "", L542/H542)</f>
        <v>-6.3919099408508316E-3</v>
      </c>
    </row>
    <row r="543" spans="1:15" x14ac:dyDescent="0.2">
      <c r="A543" s="103" t="str">
        <f t="shared" si="53"/>
        <v>Street Light</v>
      </c>
      <c r="D543" s="25" t="s">
        <v>73</v>
      </c>
      <c r="E543" s="25"/>
      <c r="F543" s="54">
        <v>0.25</v>
      </c>
      <c r="G543" s="27">
        <v>10652</v>
      </c>
      <c r="H543" s="130">
        <f>G543*F543</f>
        <v>2663</v>
      </c>
      <c r="I543" s="45">
        <v>0.25</v>
      </c>
      <c r="J543" s="30">
        <v>10652</v>
      </c>
      <c r="K543" s="118">
        <f>J543*I543</f>
        <v>2663</v>
      </c>
      <c r="L543" s="119">
        <f t="shared" si="54"/>
        <v>0</v>
      </c>
      <c r="M543" s="120">
        <f>IF(ISERROR(L543/H543), "", L543/H543)</f>
        <v>0</v>
      </c>
    </row>
    <row r="544" spans="1:15" ht="26.45" hidden="1" customHeight="1" x14ac:dyDescent="0.2">
      <c r="A544" s="103" t="str">
        <f t="shared" si="53"/>
        <v>Street Light</v>
      </c>
      <c r="D544" s="129" t="s">
        <v>74</v>
      </c>
      <c r="E544" s="25"/>
      <c r="F544" s="34"/>
      <c r="G544" s="43"/>
      <c r="H544" s="130"/>
      <c r="I544" s="35"/>
      <c r="J544" s="44"/>
      <c r="K544" s="118"/>
      <c r="L544" s="119"/>
      <c r="M544" s="120"/>
    </row>
    <row r="545" spans="1:13" ht="13.15" hidden="1" customHeight="1" x14ac:dyDescent="0.2">
      <c r="A545" s="103" t="str">
        <f t="shared" si="53"/>
        <v>Street Light</v>
      </c>
      <c r="B545" s="103" t="s">
        <v>12</v>
      </c>
      <c r="D545" s="25" t="s">
        <v>75</v>
      </c>
      <c r="E545" s="25"/>
      <c r="F545" s="96">
        <v>8.6999999999999994E-2</v>
      </c>
      <c r="G545" s="55">
        <f>IF(AND(E514*12&gt;=150000),OffPeakPer*E514*E516,OffPeakPer*E514)</f>
        <v>228718.8986207532</v>
      </c>
      <c r="H545" s="130">
        <f>G545*F545</f>
        <v>19898.544180005527</v>
      </c>
      <c r="I545" s="35">
        <f>OffPeak</f>
        <v>9.8000000000000004E-2</v>
      </c>
      <c r="J545" s="56">
        <f>IF(AND(E514*12&gt;=150000),OffPeakPer*E514*E517,OffPeakPer*E514)</f>
        <v>227256.94801899872</v>
      </c>
      <c r="K545" s="118">
        <f>J545*I545</f>
        <v>22271.180905861875</v>
      </c>
      <c r="L545" s="119">
        <f>K545-H545</f>
        <v>2372.6367258563478</v>
      </c>
      <c r="M545" s="120">
        <f>IF(ISERROR(L545/H545), "", L545/H545)</f>
        <v>0.1192366991470875</v>
      </c>
    </row>
    <row r="546" spans="1:13" ht="13.15" hidden="1" customHeight="1" x14ac:dyDescent="0.2">
      <c r="A546" s="103" t="str">
        <f t="shared" si="53"/>
        <v>Street Light</v>
      </c>
      <c r="B546" s="103" t="s">
        <v>12</v>
      </c>
      <c r="D546" s="25" t="s">
        <v>76</v>
      </c>
      <c r="E546" s="25"/>
      <c r="F546" s="96">
        <v>0.157</v>
      </c>
      <c r="G546" s="55">
        <f>IF(AND(E514*12&gt;=150000),MidPeakPer*E514*E516,MidPeakPer*E514)</f>
        <v>64327.190237086827</v>
      </c>
      <c r="H546" s="130">
        <f>G546*F546</f>
        <v>10099.368867222633</v>
      </c>
      <c r="I546" s="35">
        <f>MidPeak</f>
        <v>0.157</v>
      </c>
      <c r="J546" s="56">
        <f>IF(AND(E514*12&gt;=150000),MidPeakPer*E514*E517,MidPeakPer*E514)</f>
        <v>63916.01663034338</v>
      </c>
      <c r="K546" s="118">
        <f>J546*I546</f>
        <v>10034.814610963911</v>
      </c>
      <c r="L546" s="119">
        <f>K546-H546</f>
        <v>-64.55425625872158</v>
      </c>
      <c r="M546" s="120">
        <f>IF(ISERROR(L546/H546), "", L546/H546)</f>
        <v>-6.3919099408510129E-3</v>
      </c>
    </row>
    <row r="547" spans="1:13" ht="13.15" hidden="1" customHeight="1" x14ac:dyDescent="0.2">
      <c r="A547" s="103" t="str">
        <f t="shared" si="53"/>
        <v>Street Light</v>
      </c>
      <c r="B547" s="103" t="s">
        <v>12</v>
      </c>
      <c r="D547" s="103" t="s">
        <v>77</v>
      </c>
      <c r="E547" s="25"/>
      <c r="F547" s="96">
        <v>0.182</v>
      </c>
      <c r="G547" s="55">
        <f>IF(AND(E514*12&gt;=150000),OnPeakPer*E514*E516,OnPeakPer*E514)</f>
        <v>64327.190237086827</v>
      </c>
      <c r="H547" s="130">
        <f>G547*F547</f>
        <v>11707.548623149802</v>
      </c>
      <c r="I547" s="35">
        <f>OnPeak</f>
        <v>0.20300000000000001</v>
      </c>
      <c r="J547" s="56">
        <f>IF(AND(E514*12&gt;=150000),OnPeakPer*E514*E517,OnPeakPer*E514)</f>
        <v>63916.01663034338</v>
      </c>
      <c r="K547" s="118">
        <f>J547*I547</f>
        <v>12974.951375959707</v>
      </c>
      <c r="L547" s="119">
        <f>K547-H547</f>
        <v>1267.402752809905</v>
      </c>
      <c r="M547" s="120">
        <f>IF(ISERROR(L547/H547), "", L547/H547)</f>
        <v>0.10825517737366634</v>
      </c>
    </row>
    <row r="548" spans="1:13" ht="13.15" hidden="1" customHeight="1" x14ac:dyDescent="0.2">
      <c r="A548" s="103" t="str">
        <f t="shared" si="53"/>
        <v>Street Light</v>
      </c>
      <c r="B548" s="103" t="s">
        <v>78</v>
      </c>
      <c r="D548" s="25" t="s">
        <v>79</v>
      </c>
      <c r="E548" s="25"/>
      <c r="F548" s="57">
        <v>0.11308</v>
      </c>
      <c r="G548" s="55">
        <f>IF(AND(E514*12&gt;=150000),E514*E516,E514)</f>
        <v>357373.27909492684</v>
      </c>
      <c r="H548" s="130">
        <f>G548*F548</f>
        <v>40411.770400054324</v>
      </c>
      <c r="I548" s="35">
        <f>F548</f>
        <v>0.11308</v>
      </c>
      <c r="J548" s="56">
        <f>IF(AND(E514*12&gt;=150000),E514*E517,E514)</f>
        <v>355088.98127968551</v>
      </c>
      <c r="K548" s="118">
        <f>J548*I548</f>
        <v>40153.462003106841</v>
      </c>
      <c r="L548" s="119">
        <f>K548-H548</f>
        <v>-258.30839694748283</v>
      </c>
      <c r="M548" s="120">
        <f>IF(ISERROR(L548/H548), "", L548/H548)</f>
        <v>-6.3919099408506885E-3</v>
      </c>
    </row>
    <row r="549" spans="1:13" ht="13.5" thickBot="1" x14ac:dyDescent="0.25">
      <c r="A549" s="103" t="str">
        <f t="shared" si="53"/>
        <v>Street Light</v>
      </c>
      <c r="B549" s="103" t="s">
        <v>17</v>
      </c>
      <c r="D549" s="25" t="s">
        <v>80</v>
      </c>
      <c r="E549" s="25"/>
      <c r="F549" s="57">
        <v>0.11308</v>
      </c>
      <c r="G549" s="55">
        <f>IF(AND(E514*12&gt;=150000),E514*E516,E514)</f>
        <v>357373.27909492684</v>
      </c>
      <c r="H549" s="130">
        <f>G549*F549</f>
        <v>40411.770400054324</v>
      </c>
      <c r="I549" s="35">
        <f>F549</f>
        <v>0.11308</v>
      </c>
      <c r="J549" s="56">
        <f>IF(AND(E514*12&gt;=150000),E514*E517,E514)</f>
        <v>355088.98127968551</v>
      </c>
      <c r="K549" s="118">
        <f>J549*I549</f>
        <v>40153.462003106841</v>
      </c>
      <c r="L549" s="119">
        <f>K549-H549</f>
        <v>-258.30839694748283</v>
      </c>
      <c r="M549" s="120">
        <f>IF(ISERROR(L549/H549), "", L549/H549)</f>
        <v>-6.3919099408506885E-3</v>
      </c>
    </row>
    <row r="550" spans="1:13" ht="13.5" thickBot="1" x14ac:dyDescent="0.25">
      <c r="A550" s="103" t="str">
        <f t="shared" si="53"/>
        <v>Street Light</v>
      </c>
      <c r="D550" s="58"/>
      <c r="E550" s="59"/>
      <c r="F550" s="60"/>
      <c r="G550" s="61"/>
      <c r="H550" s="62"/>
      <c r="I550" s="60"/>
      <c r="J550" s="63"/>
      <c r="K550" s="62"/>
      <c r="L550" s="64"/>
      <c r="M550" s="65"/>
    </row>
    <row r="551" spans="1:13" ht="13.15" hidden="1" customHeight="1" x14ac:dyDescent="0.2">
      <c r="A551" s="103" t="str">
        <f t="shared" si="53"/>
        <v>Street Light</v>
      </c>
      <c r="B551" s="103" t="s">
        <v>12</v>
      </c>
      <c r="D551" s="135" t="s">
        <v>81</v>
      </c>
      <c r="E551" s="25"/>
      <c r="F551" s="66"/>
      <c r="G551" s="67"/>
      <c r="H551" s="68">
        <f>SUM(H541:H547,H540)</f>
        <v>73592.307749350584</v>
      </c>
      <c r="I551" s="69"/>
      <c r="J551" s="69"/>
      <c r="K551" s="68">
        <f>SUM(K541:K547,K540)</f>
        <v>70845.943439034658</v>
      </c>
      <c r="L551" s="70">
        <f>K551-H551</f>
        <v>-2746.3643103159266</v>
      </c>
      <c r="M551" s="71">
        <f>IF((H551)=0,"",(L551/H551))</f>
        <v>-3.7318632806975151E-2</v>
      </c>
    </row>
    <row r="552" spans="1:13" ht="13.15" hidden="1" customHeight="1" x14ac:dyDescent="0.2">
      <c r="A552" s="103" t="str">
        <f t="shared" si="53"/>
        <v>Street Light</v>
      </c>
      <c r="B552" s="103" t="s">
        <v>12</v>
      </c>
      <c r="D552" s="142" t="s">
        <v>82</v>
      </c>
      <c r="E552" s="25"/>
      <c r="F552" s="66">
        <v>0.13</v>
      </c>
      <c r="G552" s="72"/>
      <c r="H552" s="73">
        <f>H551*F552</f>
        <v>9567.000007415576</v>
      </c>
      <c r="I552" s="74">
        <v>0.13</v>
      </c>
      <c r="J552" s="27"/>
      <c r="K552" s="73">
        <f>K551*I552</f>
        <v>9209.9726470745063</v>
      </c>
      <c r="L552" s="32">
        <f>K552-H552</f>
        <v>-357.02736034106965</v>
      </c>
      <c r="M552" s="75">
        <f>IF((H552)=0,"",(L552/H552))</f>
        <v>-3.7318632806975068E-2</v>
      </c>
    </row>
    <row r="553" spans="1:13" ht="14.45" hidden="1" customHeight="1" x14ac:dyDescent="0.25">
      <c r="A553" s="103" t="str">
        <f t="shared" si="53"/>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15" hidden="1" customHeight="1" x14ac:dyDescent="0.2">
      <c r="A554" s="103" t="str">
        <f t="shared" si="53"/>
        <v>Street Light</v>
      </c>
      <c r="B554" s="103" t="s">
        <v>84</v>
      </c>
      <c r="D554" s="234" t="s">
        <v>85</v>
      </c>
      <c r="E554" s="234"/>
      <c r="F554" s="77"/>
      <c r="G554" s="78"/>
      <c r="H554" s="79">
        <f>H551+H552+H553</f>
        <v>83159.307756766153</v>
      </c>
      <c r="I554" s="80"/>
      <c r="J554" s="80"/>
      <c r="K554" s="81">
        <f>K551+K552+K553</f>
        <v>80055.916086109166</v>
      </c>
      <c r="L554" s="82">
        <f>K554-H554</f>
        <v>-3103.3916706569871</v>
      </c>
      <c r="M554" s="83">
        <f>IF((H554)=0,"",(L554/H554))</f>
        <v>-3.731863280697504E-2</v>
      </c>
    </row>
    <row r="555" spans="1:13" ht="13.9" hidden="1" customHeight="1" thickBot="1" x14ac:dyDescent="0.25">
      <c r="A555" s="103" t="str">
        <f t="shared" si="53"/>
        <v>Street Light</v>
      </c>
      <c r="B555" s="103" t="s">
        <v>12</v>
      </c>
      <c r="D555" s="131"/>
      <c r="E555" s="132"/>
      <c r="F555" s="60"/>
      <c r="G555" s="61"/>
      <c r="H555" s="62"/>
      <c r="I555" s="60"/>
      <c r="J555" s="63"/>
      <c r="K555" s="62"/>
      <c r="L555" s="64"/>
      <c r="M555" s="65"/>
    </row>
    <row r="556" spans="1:13" ht="13.15" hidden="1" customHeight="1" x14ac:dyDescent="0.2">
      <c r="A556" s="103" t="str">
        <f t="shared" si="53"/>
        <v>Street Light</v>
      </c>
      <c r="B556" s="103" t="s">
        <v>78</v>
      </c>
      <c r="D556" s="135" t="s">
        <v>86</v>
      </c>
      <c r="E556" s="25"/>
      <c r="F556" s="66"/>
      <c r="G556" s="67"/>
      <c r="H556" s="68">
        <f>SUM(H548,H541:H544,H540)</f>
        <v>72298.616479026939</v>
      </c>
      <c r="I556" s="69"/>
      <c r="J556" s="69"/>
      <c r="K556" s="68">
        <f>SUM(K548,K541:K544,K540)</f>
        <v>65718.458549356001</v>
      </c>
      <c r="L556" s="70">
        <f>K556-H556</f>
        <v>-6580.1579296709388</v>
      </c>
      <c r="M556" s="71">
        <f>IF((H556)=0,"",(L556/H556))</f>
        <v>-9.1013607868689617E-2</v>
      </c>
    </row>
    <row r="557" spans="1:13" ht="13.15" hidden="1" customHeight="1" x14ac:dyDescent="0.2">
      <c r="A557" s="103" t="str">
        <f t="shared" si="53"/>
        <v>Street Light</v>
      </c>
      <c r="B557" s="103" t="s">
        <v>78</v>
      </c>
      <c r="D557" s="142" t="s">
        <v>82</v>
      </c>
      <c r="E557" s="25"/>
      <c r="F557" s="66">
        <v>0.13</v>
      </c>
      <c r="G557" s="67"/>
      <c r="H557" s="73">
        <f>H556*F557</f>
        <v>9398.8201422735019</v>
      </c>
      <c r="I557" s="66">
        <v>0.13</v>
      </c>
      <c r="J557" s="74"/>
      <c r="K557" s="73">
        <f>K556*I557</f>
        <v>8543.3996114162801</v>
      </c>
      <c r="L557" s="32">
        <f>K557-H557</f>
        <v>-855.42053085722182</v>
      </c>
      <c r="M557" s="75">
        <f>IF((H557)=0,"",(L557/H557))</f>
        <v>-9.1013607868689589E-2</v>
      </c>
    </row>
    <row r="558" spans="1:13" ht="14.45" hidden="1" customHeight="1" x14ac:dyDescent="0.25">
      <c r="A558" s="103" t="str">
        <f t="shared" si="53"/>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15" hidden="1" customHeight="1" x14ac:dyDescent="0.2">
      <c r="A559" s="103" t="str">
        <f t="shared" si="53"/>
        <v>Street Light</v>
      </c>
      <c r="B559" s="103" t="s">
        <v>87</v>
      </c>
      <c r="D559" s="234" t="s">
        <v>86</v>
      </c>
      <c r="E559" s="234"/>
      <c r="F559" s="84"/>
      <c r="G559" s="85"/>
      <c r="H559" s="79">
        <f>SUM(H556,H557)</f>
        <v>81697.43662130044</v>
      </c>
      <c r="I559" s="86"/>
      <c r="J559" s="86"/>
      <c r="K559" s="79">
        <f>SUM(K556,K557)</f>
        <v>74261.858160772274</v>
      </c>
      <c r="L559" s="87">
        <f>K559-H559</f>
        <v>-7435.578460528166</v>
      </c>
      <c r="M559" s="88">
        <f>IF((H559)=0,"",(L559/H559))</f>
        <v>-9.1013607868689672E-2</v>
      </c>
    </row>
    <row r="560" spans="1:13" ht="13.9" hidden="1" customHeight="1" thickBot="1" x14ac:dyDescent="0.25">
      <c r="A560" s="103" t="str">
        <f t="shared" si="53"/>
        <v>Street Light</v>
      </c>
      <c r="B560" s="103" t="s">
        <v>78</v>
      </c>
      <c r="D560" s="131"/>
      <c r="E560" s="132"/>
      <c r="F560" s="89"/>
      <c r="G560" s="90"/>
      <c r="H560" s="91"/>
      <c r="I560" s="89"/>
      <c r="J560" s="61"/>
      <c r="K560" s="91"/>
      <c r="L560" s="92"/>
      <c r="M560" s="65"/>
    </row>
    <row r="561" spans="1:14" x14ac:dyDescent="0.2">
      <c r="A561" s="103" t="str">
        <f t="shared" si="53"/>
        <v>Street Light</v>
      </c>
      <c r="B561" s="103" t="s">
        <v>17</v>
      </c>
      <c r="D561" s="135" t="s">
        <v>88</v>
      </c>
      <c r="E561" s="25"/>
      <c r="F561" s="136"/>
      <c r="G561" s="137"/>
      <c r="H561" s="138">
        <f>SUM(H549,H541:H544,H540)</f>
        <v>72298.616479026939</v>
      </c>
      <c r="I561" s="139"/>
      <c r="J561" s="139"/>
      <c r="K561" s="138">
        <f>SUM(K549,K541:K544,K540)</f>
        <v>65718.458549356001</v>
      </c>
      <c r="L561" s="140">
        <f>K561-H561</f>
        <v>-6580.1579296709388</v>
      </c>
      <c r="M561" s="141">
        <f>IF((H561)=0,"",(L561/H561))</f>
        <v>-9.1013607868689617E-2</v>
      </c>
    </row>
    <row r="562" spans="1:14" x14ac:dyDescent="0.2">
      <c r="A562" s="103" t="str">
        <f t="shared" si="53"/>
        <v>Street Light</v>
      </c>
      <c r="B562" s="103" t="s">
        <v>17</v>
      </c>
      <c r="D562" s="142" t="s">
        <v>82</v>
      </c>
      <c r="E562" s="25"/>
      <c r="F562" s="136">
        <v>0.13</v>
      </c>
      <c r="G562" s="137"/>
      <c r="H562" s="144">
        <f>H561*F562</f>
        <v>9398.8201422735019</v>
      </c>
      <c r="I562" s="136">
        <v>0.13</v>
      </c>
      <c r="J562" s="145"/>
      <c r="K562" s="144">
        <f>K561*I562</f>
        <v>8543.3996114162801</v>
      </c>
      <c r="L562" s="119">
        <f>K562-H562</f>
        <v>-855.42053085722182</v>
      </c>
      <c r="M562" s="146">
        <f>IF((H562)=0,"",(L562/H562))</f>
        <v>-9.1013607868689589E-2</v>
      </c>
    </row>
    <row r="563" spans="1:14" ht="15" x14ac:dyDescent="0.25">
      <c r="A563" s="103" t="str">
        <f t="shared" si="53"/>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9" customHeight="1" thickBot="1" x14ac:dyDescent="0.25">
      <c r="A564" s="103" t="str">
        <f t="shared" si="53"/>
        <v>Street Light</v>
      </c>
      <c r="B564" s="103" t="s">
        <v>89</v>
      </c>
      <c r="C564" s="24">
        <f>B24</f>
        <v>9</v>
      </c>
      <c r="D564" s="226" t="s">
        <v>88</v>
      </c>
      <c r="E564" s="226"/>
      <c r="F564" s="84"/>
      <c r="G564" s="85"/>
      <c r="H564" s="79">
        <f>SUM(H561,H562)</f>
        <v>81697.43662130044</v>
      </c>
      <c r="I564" s="86"/>
      <c r="J564" s="86"/>
      <c r="K564" s="79">
        <f>SUM(K561,K562)</f>
        <v>74261.858160772274</v>
      </c>
      <c r="L564" s="87">
        <f>K564-H564</f>
        <v>-7435.578460528166</v>
      </c>
      <c r="M564" s="88">
        <f>IF((H564)=0,"",(L564/H564))</f>
        <v>-9.1013607868689672E-2</v>
      </c>
    </row>
    <row r="565" spans="1:14" ht="13.5" thickBot="1" x14ac:dyDescent="0.25">
      <c r="A565" s="103" t="str">
        <f t="shared" si="53"/>
        <v>Street Light</v>
      </c>
      <c r="B565" s="103" t="s">
        <v>17</v>
      </c>
      <c r="D565" s="58"/>
      <c r="E565" s="59"/>
      <c r="F565" s="93"/>
      <c r="G565" s="90"/>
      <c r="H565" s="94"/>
      <c r="I565" s="93"/>
      <c r="J565" s="61"/>
      <c r="K565" s="94"/>
      <c r="L565" s="92"/>
      <c r="M565" s="95"/>
    </row>
    <row r="568" spans="1:14" x14ac:dyDescent="0.2">
      <c r="C568" s="103"/>
      <c r="D568" s="104" t="s">
        <v>34</v>
      </c>
      <c r="E568" s="229" t="str">
        <f>D25</f>
        <v>Residential (Low)</v>
      </c>
      <c r="F568" s="229"/>
      <c r="G568" s="229"/>
      <c r="H568" s="229"/>
      <c r="I568" s="229"/>
      <c r="J568" s="229"/>
      <c r="K568" s="103" t="str">
        <f>IF(N520="DEMAND - INTERVAL","RTSR - INTERVAL METERED","")</f>
        <v/>
      </c>
    </row>
    <row r="569" spans="1:14" x14ac:dyDescent="0.2">
      <c r="C569" s="103"/>
      <c r="D569" s="104" t="s">
        <v>35</v>
      </c>
      <c r="E569" s="230" t="str">
        <f>H25</f>
        <v>RPP</v>
      </c>
      <c r="F569" s="230"/>
      <c r="G569" s="230"/>
      <c r="H569" s="20"/>
      <c r="I569" s="20"/>
    </row>
    <row r="570" spans="1:14" ht="15.75" x14ac:dyDescent="0.2">
      <c r="C570" s="103"/>
      <c r="D570" s="104" t="s">
        <v>36</v>
      </c>
      <c r="E570" s="21">
        <f>K25</f>
        <v>325</v>
      </c>
      <c r="F570" s="105" t="s">
        <v>11</v>
      </c>
      <c r="J570" s="22"/>
      <c r="K570" s="22"/>
      <c r="L570" s="22"/>
      <c r="M570" s="22"/>
      <c r="N570" s="22"/>
    </row>
    <row r="571" spans="1:14" ht="15.75" x14ac:dyDescent="0.25">
      <c r="C571" s="103"/>
      <c r="D571" s="104" t="s">
        <v>37</v>
      </c>
      <c r="E571" s="21">
        <f>L25</f>
        <v>0</v>
      </c>
      <c r="F571" s="106" t="s">
        <v>16</v>
      </c>
      <c r="G571" s="107"/>
      <c r="H571" s="108"/>
      <c r="I571" s="108"/>
      <c r="J571" s="108"/>
    </row>
    <row r="572" spans="1:14" x14ac:dyDescent="0.2">
      <c r="C572" s="103"/>
      <c r="D572" s="104" t="s">
        <v>38</v>
      </c>
      <c r="E572" s="23">
        <f>I25</f>
        <v>1.0482</v>
      </c>
    </row>
    <row r="573" spans="1:14" x14ac:dyDescent="0.2">
      <c r="C573" s="103"/>
      <c r="D573" s="104" t="s">
        <v>39</v>
      </c>
      <c r="E573" s="23">
        <f>J25</f>
        <v>1.0415000000000001</v>
      </c>
    </row>
    <row r="574" spans="1:14" x14ac:dyDescent="0.2">
      <c r="C574" s="103"/>
    </row>
    <row r="575" spans="1:14" x14ac:dyDescent="0.2">
      <c r="C575" s="103"/>
      <c r="E575" s="105"/>
      <c r="F575" s="231" t="s">
        <v>40</v>
      </c>
      <c r="G575" s="232"/>
      <c r="H575" s="233"/>
      <c r="I575" s="231" t="s">
        <v>41</v>
      </c>
      <c r="J575" s="232"/>
      <c r="K575" s="233"/>
      <c r="L575" s="231" t="s">
        <v>42</v>
      </c>
      <c r="M575" s="233"/>
    </row>
    <row r="576" spans="1:14" x14ac:dyDescent="0.2">
      <c r="C576" s="103"/>
      <c r="E576" s="220"/>
      <c r="F576" s="109" t="s">
        <v>43</v>
      </c>
      <c r="G576" s="109" t="s">
        <v>44</v>
      </c>
      <c r="H576" s="110" t="s">
        <v>45</v>
      </c>
      <c r="I576" s="109" t="s">
        <v>43</v>
      </c>
      <c r="J576" s="111" t="s">
        <v>44</v>
      </c>
      <c r="K576" s="110" t="s">
        <v>45</v>
      </c>
      <c r="L576" s="222" t="s">
        <v>46</v>
      </c>
      <c r="M576" s="224" t="s">
        <v>47</v>
      </c>
    </row>
    <row r="577" spans="1:15" x14ac:dyDescent="0.2">
      <c r="C577" s="103"/>
      <c r="E577" s="221"/>
      <c r="F577" s="112" t="s">
        <v>48</v>
      </c>
      <c r="G577" s="112"/>
      <c r="H577" s="113" t="s">
        <v>48</v>
      </c>
      <c r="I577" s="112" t="s">
        <v>48</v>
      </c>
      <c r="J577" s="113"/>
      <c r="K577" s="113" t="s">
        <v>48</v>
      </c>
      <c r="L577" s="223"/>
      <c r="M577" s="225"/>
    </row>
    <row r="578" spans="1:15" x14ac:dyDescent="0.2">
      <c r="A578" s="103" t="str">
        <f>$E568</f>
        <v>Residential (Low)</v>
      </c>
      <c r="D578" s="114" t="s">
        <v>49</v>
      </c>
      <c r="E578" s="25"/>
      <c r="F578" s="26">
        <f>F74</f>
        <v>32.79</v>
      </c>
      <c r="G578" s="115">
        <v>1</v>
      </c>
      <c r="H578" s="116">
        <f>G578*F578</f>
        <v>32.79</v>
      </c>
      <c r="I578" s="29">
        <f>I74</f>
        <v>47.09</v>
      </c>
      <c r="J578" s="117">
        <f>G578</f>
        <v>1</v>
      </c>
      <c r="K578" s="118">
        <f>J578*I578</f>
        <v>47.09</v>
      </c>
      <c r="L578" s="119">
        <f>K578-H578</f>
        <v>14.300000000000004</v>
      </c>
      <c r="M578" s="120">
        <f>IF(ISERROR(L578/H578), "", L578/H578)</f>
        <v>0.43610856968587997</v>
      </c>
    </row>
    <row r="579" spans="1:15" x14ac:dyDescent="0.2">
      <c r="A579" s="103" t="str">
        <f t="shared" ref="A579:A611" si="58">A578</f>
        <v>Residential (Low)</v>
      </c>
      <c r="D579" s="114" t="s">
        <v>50</v>
      </c>
      <c r="E579" s="25"/>
      <c r="F579" s="34">
        <f t="shared" ref="F579:F605" si="59">F75</f>
        <v>0</v>
      </c>
      <c r="G579" s="115">
        <f>IF($E571&gt;0, $E571, $E570)</f>
        <v>325</v>
      </c>
      <c r="H579" s="116">
        <f>G579*F579</f>
        <v>0</v>
      </c>
      <c r="I579" s="35">
        <f t="shared" ref="I579:I603" si="60">I75</f>
        <v>0</v>
      </c>
      <c r="J579" s="117">
        <f>IF($E571&gt;0, $E571, $E570)</f>
        <v>325</v>
      </c>
      <c r="K579" s="118">
        <f>J579*I579</f>
        <v>0</v>
      </c>
      <c r="L579" s="119">
        <f>K579-H579</f>
        <v>0</v>
      </c>
      <c r="M579" s="120" t="str">
        <f>IF(ISERROR(L579/H579), "", L579/H579)</f>
        <v/>
      </c>
    </row>
    <row r="580" spans="1:15" ht="13.15" hidden="1" customHeight="1" x14ac:dyDescent="0.2">
      <c r="A580" s="103" t="str">
        <f t="shared" si="58"/>
        <v>Residential (Low)</v>
      </c>
      <c r="D580" s="114" t="s">
        <v>51</v>
      </c>
      <c r="E580" s="25"/>
      <c r="F580" s="34">
        <f t="shared" si="59"/>
        <v>0</v>
      </c>
      <c r="G580" s="115">
        <f>IF($E571&gt;0, $E571, $E570)</f>
        <v>325</v>
      </c>
      <c r="H580" s="116">
        <v>0</v>
      </c>
      <c r="I580" s="35">
        <f t="shared" si="60"/>
        <v>0</v>
      </c>
      <c r="J580" s="117">
        <f>IF($E571&gt;0, $E571, $E570)</f>
        <v>325</v>
      </c>
      <c r="K580" s="118">
        <v>0</v>
      </c>
      <c r="L580" s="119"/>
      <c r="M580" s="120"/>
    </row>
    <row r="581" spans="1:15" ht="13.15" hidden="1" customHeight="1" x14ac:dyDescent="0.2">
      <c r="A581" s="103" t="str">
        <f t="shared" si="58"/>
        <v>Residential (Low)</v>
      </c>
      <c r="D581" s="114" t="s">
        <v>52</v>
      </c>
      <c r="E581" s="25"/>
      <c r="F581" s="34">
        <f t="shared" si="59"/>
        <v>0</v>
      </c>
      <c r="G581" s="115">
        <f>IF($E571&gt;0, $E571, $E570)</f>
        <v>325</v>
      </c>
      <c r="H581" s="116">
        <v>0</v>
      </c>
      <c r="I581" s="35">
        <f t="shared" si="60"/>
        <v>0</v>
      </c>
      <c r="J581" s="121">
        <f>IF($E571&gt;0, $E571, $E570)</f>
        <v>325</v>
      </c>
      <c r="K581" s="118">
        <v>0</v>
      </c>
      <c r="L581" s="119">
        <f t="shared" ref="L581:L599" si="61">K581-H581</f>
        <v>0</v>
      </c>
      <c r="M581" s="120" t="str">
        <f>IF(ISERROR(L581/H581), "", L581/H581)</f>
        <v/>
      </c>
    </row>
    <row r="582" spans="1:15" x14ac:dyDescent="0.2">
      <c r="A582" s="103" t="str">
        <f t="shared" si="58"/>
        <v>Residential (Low)</v>
      </c>
      <c r="D582" s="114" t="s">
        <v>53</v>
      </c>
      <c r="E582" s="25"/>
      <c r="F582" s="26">
        <f t="shared" si="59"/>
        <v>3.05</v>
      </c>
      <c r="G582" s="115">
        <v>1</v>
      </c>
      <c r="H582" s="116">
        <f>G582*F582</f>
        <v>3.05</v>
      </c>
      <c r="I582" s="29">
        <f t="shared" si="60"/>
        <v>-0.87306780100811376</v>
      </c>
      <c r="J582" s="117">
        <f>G582</f>
        <v>1</v>
      </c>
      <c r="K582" s="118">
        <f>J582*I582</f>
        <v>-0.87306780100811376</v>
      </c>
      <c r="L582" s="119">
        <f t="shared" si="61"/>
        <v>-3.9230678010081137</v>
      </c>
      <c r="M582" s="120">
        <f>IF(ISERROR(L582/H582), "", L582/H582)</f>
        <v>-1.2862517380354472</v>
      </c>
    </row>
    <row r="583" spans="1:15" x14ac:dyDescent="0.2">
      <c r="A583" s="103" t="str">
        <f t="shared" si="58"/>
        <v>Residential (Low)</v>
      </c>
      <c r="D583" s="114" t="s">
        <v>54</v>
      </c>
      <c r="E583" s="25"/>
      <c r="F583" s="36">
        <f t="shared" si="59"/>
        <v>0</v>
      </c>
      <c r="G583" s="115">
        <f>IF($E571&gt;0, $E571, $E570)</f>
        <v>325</v>
      </c>
      <c r="H583" s="116">
        <f>G583*F583</f>
        <v>0</v>
      </c>
      <c r="I583" s="35">
        <f t="shared" si="60"/>
        <v>0</v>
      </c>
      <c r="J583" s="117">
        <f>IF($E571&gt;0, $E571, $E570)</f>
        <v>325</v>
      </c>
      <c r="K583" s="118">
        <f>J583*I583</f>
        <v>0</v>
      </c>
      <c r="L583" s="119">
        <f t="shared" si="61"/>
        <v>0</v>
      </c>
      <c r="M583" s="120" t="str">
        <f>IF(ISERROR(L583/H583), "", L583/H583)</f>
        <v/>
      </c>
    </row>
    <row r="584" spans="1:15" ht="25.5" x14ac:dyDescent="0.2">
      <c r="A584" s="103" t="str">
        <f t="shared" si="58"/>
        <v>Residential (Low)</v>
      </c>
      <c r="B584" s="103" t="s">
        <v>55</v>
      </c>
      <c r="C584" s="24">
        <f>B25</f>
        <v>10</v>
      </c>
      <c r="D584" s="46" t="s">
        <v>56</v>
      </c>
      <c r="E584" s="47"/>
      <c r="F584" s="48"/>
      <c r="G584" s="49"/>
      <c r="H584" s="50">
        <f>SUM(H578:H583)</f>
        <v>35.839999999999996</v>
      </c>
      <c r="I584" s="51"/>
      <c r="J584" s="52"/>
      <c r="K584" s="50">
        <f>SUM(K578:K583)</f>
        <v>46.216932198991891</v>
      </c>
      <c r="L584" s="41">
        <f t="shared" si="61"/>
        <v>10.376932198991895</v>
      </c>
      <c r="M584" s="42">
        <f>IF((H584)=0,"",(L584/H584))</f>
        <v>0.28953493858794355</v>
      </c>
    </row>
    <row r="585" spans="1:15" x14ac:dyDescent="0.2">
      <c r="A585" s="103" t="str">
        <f t="shared" si="58"/>
        <v>Residential (Low)</v>
      </c>
      <c r="D585" s="123" t="s">
        <v>57</v>
      </c>
      <c r="E585" s="25"/>
      <c r="F585" s="34">
        <f t="shared" si="59"/>
        <v>0.12752000000000002</v>
      </c>
      <c r="G585" s="43">
        <f>IF(F585=0, 0, $E570*E572-E570)</f>
        <v>15.66500000000002</v>
      </c>
      <c r="H585" s="28">
        <f t="shared" ref="H585:H592" si="62">G585*F585</f>
        <v>1.997600800000003</v>
      </c>
      <c r="I585" s="35">
        <f t="shared" si="60"/>
        <v>0.12752000000000002</v>
      </c>
      <c r="J585" s="44">
        <f>IF(I585=0, 0, E570*E573-E570)</f>
        <v>13.487500000000011</v>
      </c>
      <c r="K585" s="31">
        <f t="shared" ref="K585:K592" si="63">J585*I585</f>
        <v>1.7199260000000018</v>
      </c>
      <c r="L585" s="119">
        <f t="shared" si="61"/>
        <v>-0.27767480000000111</v>
      </c>
      <c r="M585" s="120">
        <f t="shared" ref="M585:M592" si="64">IF(ISERROR(L585/H585), "", L585/H585)</f>
        <v>-0.1390041493775937</v>
      </c>
    </row>
    <row r="586" spans="1:15" ht="25.5" x14ac:dyDescent="0.2">
      <c r="A586" s="103" t="str">
        <f t="shared" si="58"/>
        <v>Residential (Low)</v>
      </c>
      <c r="D586" s="123" t="s">
        <v>58</v>
      </c>
      <c r="E586" s="25"/>
      <c r="F586" s="36">
        <f t="shared" si="59"/>
        <v>-1.6000000000000001E-3</v>
      </c>
      <c r="G586" s="55">
        <f>IF($E571&gt;0, $E571, $E570)</f>
        <v>325</v>
      </c>
      <c r="H586" s="116">
        <f t="shared" si="62"/>
        <v>-0.52</v>
      </c>
      <c r="I586" s="35">
        <f t="shared" si="60"/>
        <v>-2.0999999999999999E-3</v>
      </c>
      <c r="J586" s="56">
        <f>IF($E571&gt;0, $E571, $E570)</f>
        <v>325</v>
      </c>
      <c r="K586" s="118">
        <f t="shared" si="63"/>
        <v>-0.6825</v>
      </c>
      <c r="L586" s="119">
        <f t="shared" si="61"/>
        <v>-0.16249999999999998</v>
      </c>
      <c r="M586" s="120">
        <f t="shared" si="64"/>
        <v>0.31249999999999994</v>
      </c>
    </row>
    <row r="587" spans="1:15" x14ac:dyDescent="0.2">
      <c r="A587" s="103" t="str">
        <f t="shared" si="58"/>
        <v>Residential (Low)</v>
      </c>
      <c r="D587" s="123" t="s">
        <v>59</v>
      </c>
      <c r="E587" s="25"/>
      <c r="F587" s="36">
        <f t="shared" si="59"/>
        <v>5.9999999999999995E-4</v>
      </c>
      <c r="G587" s="55">
        <f>IF($E571&gt;0, $E571, $E570)</f>
        <v>325</v>
      </c>
      <c r="H587" s="116">
        <f t="shared" si="62"/>
        <v>0.19499999999999998</v>
      </c>
      <c r="I587" s="35">
        <f t="shared" si="60"/>
        <v>5.0000000000000001E-4</v>
      </c>
      <c r="J587" s="56">
        <f>IF($E571&gt;0, $E571, $E570)</f>
        <v>325</v>
      </c>
      <c r="K587" s="118">
        <f t="shared" si="63"/>
        <v>0.16250000000000001</v>
      </c>
      <c r="L587" s="119">
        <f t="shared" si="61"/>
        <v>-3.2499999999999973E-2</v>
      </c>
      <c r="M587" s="120">
        <f t="shared" si="64"/>
        <v>-0.16666666666666655</v>
      </c>
    </row>
    <row r="588" spans="1:15" x14ac:dyDescent="0.2">
      <c r="A588" s="103" t="str">
        <f t="shared" si="58"/>
        <v>Residential (Low)</v>
      </c>
      <c r="D588" s="123" t="s">
        <v>60</v>
      </c>
      <c r="E588" s="25"/>
      <c r="F588" s="34">
        <f t="shared" si="59"/>
        <v>0</v>
      </c>
      <c r="G588" s="55">
        <f>E570</f>
        <v>325</v>
      </c>
      <c r="H588" s="116">
        <f t="shared" si="62"/>
        <v>0</v>
      </c>
      <c r="I588" s="35">
        <f t="shared" si="60"/>
        <v>0</v>
      </c>
      <c r="J588" s="56">
        <f>E570</f>
        <v>325</v>
      </c>
      <c r="K588" s="118">
        <f t="shared" si="63"/>
        <v>0</v>
      </c>
      <c r="L588" s="119">
        <f t="shared" si="61"/>
        <v>0</v>
      </c>
      <c r="M588" s="120" t="str">
        <f t="shared" si="64"/>
        <v/>
      </c>
    </row>
    <row r="589" spans="1:15" x14ac:dyDescent="0.2">
      <c r="A589" s="103" t="str">
        <f t="shared" si="58"/>
        <v>Residential (Low)</v>
      </c>
      <c r="D589" s="114" t="s">
        <v>61</v>
      </c>
      <c r="E589" s="25"/>
      <c r="F589" s="36">
        <f t="shared" si="59"/>
        <v>1.4E-3</v>
      </c>
      <c r="G589" s="55">
        <f>IF($E571&gt;0, $E571, $E570)</f>
        <v>325</v>
      </c>
      <c r="H589" s="116">
        <f t="shared" si="62"/>
        <v>0.45500000000000002</v>
      </c>
      <c r="I589" s="35">
        <f t="shared" si="60"/>
        <v>1.4638437498659597E-3</v>
      </c>
      <c r="J589" s="56">
        <f>IF($E571&gt;0, $E571, $E570)</f>
        <v>325</v>
      </c>
      <c r="K589" s="118">
        <f t="shared" si="63"/>
        <v>0.47574921870643694</v>
      </c>
      <c r="L589" s="119">
        <f t="shared" si="61"/>
        <v>2.0749218706436923E-2</v>
      </c>
      <c r="M589" s="120">
        <f t="shared" si="64"/>
        <v>4.560267847568554E-2</v>
      </c>
      <c r="O589" s="160"/>
    </row>
    <row r="590" spans="1:15" ht="25.5" x14ac:dyDescent="0.2">
      <c r="A590" s="103" t="str">
        <f t="shared" si="58"/>
        <v>Residential (Low)</v>
      </c>
      <c r="D590" s="123" t="s">
        <v>62</v>
      </c>
      <c r="E590" s="25"/>
      <c r="F590" s="36">
        <f t="shared" si="59"/>
        <v>0.42</v>
      </c>
      <c r="G590" s="115">
        <v>1</v>
      </c>
      <c r="H590" s="116">
        <f t="shared" si="62"/>
        <v>0.42</v>
      </c>
      <c r="I590" s="45">
        <f t="shared" si="60"/>
        <v>0.42</v>
      </c>
      <c r="J590" s="121">
        <v>1</v>
      </c>
      <c r="K590" s="118">
        <f t="shared" si="63"/>
        <v>0.42</v>
      </c>
      <c r="L590" s="119">
        <f t="shared" si="61"/>
        <v>0</v>
      </c>
      <c r="M590" s="120">
        <f t="shared" si="64"/>
        <v>0</v>
      </c>
    </row>
    <row r="591" spans="1:15" x14ac:dyDescent="0.2">
      <c r="A591" s="103" t="str">
        <f t="shared" si="58"/>
        <v>Residential (Low)</v>
      </c>
      <c r="D591" s="114" t="s">
        <v>63</v>
      </c>
      <c r="E591" s="25"/>
      <c r="F591" s="36">
        <f t="shared" si="59"/>
        <v>1.34</v>
      </c>
      <c r="G591" s="115">
        <v>1</v>
      </c>
      <c r="H591" s="116">
        <f t="shared" si="62"/>
        <v>1.34</v>
      </c>
      <c r="I591" s="29">
        <f t="shared" si="60"/>
        <v>1.4597677765093229</v>
      </c>
      <c r="J591" s="121">
        <v>1</v>
      </c>
      <c r="K591" s="118">
        <f t="shared" si="63"/>
        <v>1.4597677765093229</v>
      </c>
      <c r="L591" s="119">
        <f t="shared" si="61"/>
        <v>0.1197677765093228</v>
      </c>
      <c r="M591" s="120">
        <f t="shared" si="64"/>
        <v>8.9378937693524466E-2</v>
      </c>
    </row>
    <row r="592" spans="1:15" x14ac:dyDescent="0.2">
      <c r="A592" s="103" t="str">
        <f t="shared" si="58"/>
        <v>Residential (Low)</v>
      </c>
      <c r="D592" s="114" t="s">
        <v>64</v>
      </c>
      <c r="E592" s="25"/>
      <c r="F592" s="34">
        <f t="shared" si="59"/>
        <v>0</v>
      </c>
      <c r="G592" s="55">
        <f>IF($E571&gt;0, $E571, $E570)</f>
        <v>325</v>
      </c>
      <c r="H592" s="116">
        <f t="shared" si="62"/>
        <v>0</v>
      </c>
      <c r="I592" s="35">
        <f t="shared" si="60"/>
        <v>0</v>
      </c>
      <c r="J592" s="56">
        <f>IF($E571&gt;0, $E571, $E570)</f>
        <v>325</v>
      </c>
      <c r="K592" s="118">
        <f t="shared" si="63"/>
        <v>0</v>
      </c>
      <c r="L592" s="119">
        <f t="shared" si="61"/>
        <v>0</v>
      </c>
      <c r="M592" s="120" t="str">
        <f t="shared" si="64"/>
        <v/>
      </c>
    </row>
    <row r="593" spans="1:15" ht="25.5" x14ac:dyDescent="0.2">
      <c r="A593" s="103" t="str">
        <f t="shared" si="58"/>
        <v>Residential (Low)</v>
      </c>
      <c r="B593" s="103" t="s">
        <v>65</v>
      </c>
      <c r="C593" s="24">
        <f>B25</f>
        <v>10</v>
      </c>
      <c r="D593" s="46" t="s">
        <v>66</v>
      </c>
      <c r="E593" s="47"/>
      <c r="F593" s="48"/>
      <c r="G593" s="49"/>
      <c r="H593" s="50">
        <f>SUM(H584:H592)</f>
        <v>39.727600799999998</v>
      </c>
      <c r="I593" s="51"/>
      <c r="J593" s="52"/>
      <c r="K593" s="50">
        <f>SUM(K584:K592)</f>
        <v>49.772375194207662</v>
      </c>
      <c r="L593" s="41">
        <f t="shared" si="61"/>
        <v>10.044774394207664</v>
      </c>
      <c r="M593" s="42">
        <f>IF((H593)=0,"",(L593/H593))</f>
        <v>0.25284120339347715</v>
      </c>
    </row>
    <row r="594" spans="1:15" x14ac:dyDescent="0.2">
      <c r="A594" s="103" t="str">
        <f t="shared" si="58"/>
        <v>Residential (Low)</v>
      </c>
      <c r="D594" s="126" t="s">
        <v>67</v>
      </c>
      <c r="E594" s="25"/>
      <c r="F594" s="36">
        <f t="shared" si="59"/>
        <v>1.15E-2</v>
      </c>
      <c r="G594" s="43">
        <f>IF($E571&gt;0, $E571, $E570*$E572)</f>
        <v>340.66500000000002</v>
      </c>
      <c r="H594" s="116">
        <f>G594*F594</f>
        <v>3.9176475000000002</v>
      </c>
      <c r="I594" s="35">
        <f t="shared" si="60"/>
        <v>1.24E-2</v>
      </c>
      <c r="J594" s="44">
        <f>IF($E571&gt;0, $E571, $E570*$E573)</f>
        <v>338.48750000000001</v>
      </c>
      <c r="K594" s="118">
        <f>J594*I594</f>
        <v>4.1972449999999997</v>
      </c>
      <c r="L594" s="119">
        <f t="shared" si="61"/>
        <v>0.2795974999999995</v>
      </c>
      <c r="M594" s="120">
        <f>IF(ISERROR(L594/H594), "", L594/H594)</f>
        <v>7.1368723194212724E-2</v>
      </c>
      <c r="N594" s="127" t="str">
        <f>IF(ISERROR(ABS(M594)), "", IF(ABS(M594)&gt;=4%, "In the manager's summary, discuss the reasoning for the change in RTSR rates", ""))</f>
        <v>In the manager's summary, discuss the reasoning for the change in RTSR rates</v>
      </c>
      <c r="O594" s="160"/>
    </row>
    <row r="595" spans="1:15" ht="25.5" x14ac:dyDescent="0.2">
      <c r="A595" s="103" t="str">
        <f t="shared" si="58"/>
        <v>Residential (Low)</v>
      </c>
      <c r="D595" s="128" t="s">
        <v>68</v>
      </c>
      <c r="E595" s="25"/>
      <c r="F595" s="36">
        <f t="shared" si="59"/>
        <v>7.7999999999999996E-3</v>
      </c>
      <c r="G595" s="43">
        <f>IF($E571&gt;0, $E571, $E570*$E572)</f>
        <v>340.66500000000002</v>
      </c>
      <c r="H595" s="116">
        <f>G595*F595</f>
        <v>2.657187</v>
      </c>
      <c r="I595" s="35">
        <f t="shared" si="60"/>
        <v>8.8999999999999999E-3</v>
      </c>
      <c r="J595" s="44">
        <f>IF($E571&gt;0, $E571, $E570*$E573)</f>
        <v>338.48750000000001</v>
      </c>
      <c r="K595" s="118">
        <f>J595*I595</f>
        <v>3.01253875</v>
      </c>
      <c r="L595" s="119">
        <f t="shared" si="61"/>
        <v>0.35535175000000008</v>
      </c>
      <c r="M595" s="120">
        <f>IF(ISERROR(L595/H595), "", L595/H595)</f>
        <v>0.13373230788800339</v>
      </c>
      <c r="N595" s="127" t="str">
        <f>IF(ISERROR(ABS(M595)), "", IF(ABS(M595)&gt;=4%, "In the manager's summary, discuss the reasoning for the change in RTSR rates", ""))</f>
        <v>In the manager's summary, discuss the reasoning for the change in RTSR rates</v>
      </c>
      <c r="O595" s="160"/>
    </row>
    <row r="596" spans="1:15" ht="25.5" x14ac:dyDescent="0.2">
      <c r="A596" s="103" t="str">
        <f t="shared" si="58"/>
        <v>Residential (Low)</v>
      </c>
      <c r="B596" s="103" t="s">
        <v>69</v>
      </c>
      <c r="C596" s="24">
        <f>B25</f>
        <v>10</v>
      </c>
      <c r="D596" s="46" t="s">
        <v>70</v>
      </c>
      <c r="E596" s="47"/>
      <c r="F596" s="48"/>
      <c r="G596" s="49"/>
      <c r="H596" s="50">
        <f>SUM(H593:H595)</f>
        <v>46.302435299999999</v>
      </c>
      <c r="I596" s="51"/>
      <c r="J596" s="52"/>
      <c r="K596" s="50">
        <f>SUM(K593:K595)</f>
        <v>56.982158944207661</v>
      </c>
      <c r="L596" s="41">
        <f t="shared" si="61"/>
        <v>10.679723644207662</v>
      </c>
      <c r="M596" s="42">
        <f>IF((H596)=0,"",(L596/H596))</f>
        <v>0.23065144576116201</v>
      </c>
    </row>
    <row r="597" spans="1:15" ht="25.5" x14ac:dyDescent="0.2">
      <c r="A597" s="103" t="str">
        <f t="shared" si="58"/>
        <v>Residential (Low)</v>
      </c>
      <c r="D597" s="129" t="s">
        <v>71</v>
      </c>
      <c r="E597" s="25"/>
      <c r="F597" s="34">
        <f t="shared" si="59"/>
        <v>4.7000000000000002E-3</v>
      </c>
      <c r="G597" s="43">
        <f>E570*E572</f>
        <v>340.66500000000002</v>
      </c>
      <c r="H597" s="53">
        <f>G597*F597</f>
        <v>1.6011255000000002</v>
      </c>
      <c r="I597" s="35">
        <f t="shared" si="60"/>
        <v>4.7000000000000002E-3</v>
      </c>
      <c r="J597" s="44">
        <f>E570*E573</f>
        <v>338.48750000000001</v>
      </c>
      <c r="K597" s="31">
        <f>J597*I597</f>
        <v>1.5908912500000001</v>
      </c>
      <c r="L597" s="119">
        <f t="shared" si="61"/>
        <v>-1.0234250000000111E-2</v>
      </c>
      <c r="M597" s="120">
        <f>IF(ISERROR(L597/H597), "", L597/H597)</f>
        <v>-6.391909940851051E-3</v>
      </c>
    </row>
    <row r="598" spans="1:15" ht="25.5" x14ac:dyDescent="0.2">
      <c r="A598" s="103" t="str">
        <f t="shared" si="58"/>
        <v>Residential (Low)</v>
      </c>
      <c r="D598" s="129" t="s">
        <v>72</v>
      </c>
      <c r="E598" s="25"/>
      <c r="F598" s="34">
        <f t="shared" si="59"/>
        <v>5.9999999999999995E-4</v>
      </c>
      <c r="G598" s="43">
        <f>E570*E572</f>
        <v>340.66500000000002</v>
      </c>
      <c r="H598" s="53">
        <f>G598*F598</f>
        <v>0.204399</v>
      </c>
      <c r="I598" s="35">
        <f t="shared" si="60"/>
        <v>5.9999999999999995E-4</v>
      </c>
      <c r="J598" s="44">
        <f>E570*E573</f>
        <v>338.48750000000001</v>
      </c>
      <c r="K598" s="31">
        <f>J598*I598</f>
        <v>0.20309249999999998</v>
      </c>
      <c r="L598" s="119">
        <f t="shared" si="61"/>
        <v>-1.306500000000016E-3</v>
      </c>
      <c r="M598" s="120">
        <f>IF(ISERROR(L598/H598), "", L598/H598)</f>
        <v>-6.3919099408510606E-3</v>
      </c>
    </row>
    <row r="599" spans="1:15" x14ac:dyDescent="0.2">
      <c r="A599" s="103" t="str">
        <f t="shared" si="58"/>
        <v>Residential (Low)</v>
      </c>
      <c r="D599" s="25" t="s">
        <v>73</v>
      </c>
      <c r="E599" s="25"/>
      <c r="F599" s="54">
        <f t="shared" si="59"/>
        <v>0.25</v>
      </c>
      <c r="G599" s="115">
        <v>1</v>
      </c>
      <c r="H599" s="130">
        <f>G599*F599</f>
        <v>0.25</v>
      </c>
      <c r="I599" s="45">
        <f t="shared" si="60"/>
        <v>0.25</v>
      </c>
      <c r="J599" s="117">
        <v>1</v>
      </c>
      <c r="K599" s="118">
        <f>J599*I599</f>
        <v>0.25</v>
      </c>
      <c r="L599" s="119">
        <f t="shared" si="61"/>
        <v>0</v>
      </c>
      <c r="M599" s="120">
        <f>IF(ISERROR(L599/H599), "", L599/H599)</f>
        <v>0</v>
      </c>
    </row>
    <row r="600" spans="1:15" ht="26.45" hidden="1" customHeight="1" x14ac:dyDescent="0.2">
      <c r="A600" s="103" t="str">
        <f t="shared" si="58"/>
        <v>Residential (Low)</v>
      </c>
      <c r="D600" s="129" t="s">
        <v>74</v>
      </c>
      <c r="E600" s="25"/>
      <c r="F600" s="34">
        <f t="shared" si="59"/>
        <v>0</v>
      </c>
      <c r="G600" s="55"/>
      <c r="H600" s="130"/>
      <c r="I600" s="35">
        <f t="shared" si="60"/>
        <v>0</v>
      </c>
      <c r="J600" s="56"/>
      <c r="K600" s="118"/>
      <c r="L600" s="119"/>
      <c r="M600" s="120"/>
    </row>
    <row r="601" spans="1:15" x14ac:dyDescent="0.2">
      <c r="A601" s="103" t="str">
        <f t="shared" si="58"/>
        <v>Residential (Low)</v>
      </c>
      <c r="B601" s="103" t="s">
        <v>12</v>
      </c>
      <c r="D601" s="25" t="s">
        <v>75</v>
      </c>
      <c r="E601" s="25"/>
      <c r="F601" s="34">
        <f t="shared" si="59"/>
        <v>9.8000000000000004E-2</v>
      </c>
      <c r="G601" s="55">
        <f>IF(AND(E570*12&gt;=150000),OffPeakPer*E570*E572,OffPeakPer*E570)</f>
        <v>208</v>
      </c>
      <c r="H601" s="130">
        <f>G601*F601</f>
        <v>20.384</v>
      </c>
      <c r="I601" s="35">
        <f t="shared" si="60"/>
        <v>9.8000000000000004E-2</v>
      </c>
      <c r="J601" s="56">
        <f>IF(AND(E570*12&gt;=150000),OffPeakPer*E570*E573,OffPeakPer*E570)</f>
        <v>208</v>
      </c>
      <c r="K601" s="118">
        <f>J601*I601</f>
        <v>20.384</v>
      </c>
      <c r="L601" s="119">
        <f>K601-H601</f>
        <v>0</v>
      </c>
      <c r="M601" s="120">
        <f>IF(ISERROR(L601/H601), "", L601/H601)</f>
        <v>0</v>
      </c>
    </row>
    <row r="602" spans="1:15" x14ac:dyDescent="0.2">
      <c r="A602" s="103" t="str">
        <f t="shared" si="58"/>
        <v>Residential (Low)</v>
      </c>
      <c r="B602" s="103" t="s">
        <v>12</v>
      </c>
      <c r="D602" s="25" t="s">
        <v>76</v>
      </c>
      <c r="E602" s="25"/>
      <c r="F602" s="34">
        <f t="shared" si="59"/>
        <v>0.157</v>
      </c>
      <c r="G602" s="55">
        <f>IF(AND(E570*12&gt;=150000),MidPeakPer*E570*E572,MidPeakPer*E570)</f>
        <v>58.5</v>
      </c>
      <c r="H602" s="130">
        <f>G602*F602</f>
        <v>9.1844999999999999</v>
      </c>
      <c r="I602" s="35">
        <f t="shared" si="60"/>
        <v>0.157</v>
      </c>
      <c r="J602" s="56">
        <f>IF(AND(E570*12&gt;=150000),MidPeakPer*E570*E573,MidPeakPer*E570)</f>
        <v>58.5</v>
      </c>
      <c r="K602" s="118">
        <f>J602*I602</f>
        <v>9.1844999999999999</v>
      </c>
      <c r="L602" s="119">
        <f>K602-H602</f>
        <v>0</v>
      </c>
      <c r="M602" s="120">
        <f>IF(ISERROR(L602/H602), "", L602/H602)</f>
        <v>0</v>
      </c>
    </row>
    <row r="603" spans="1:15" ht="13.5" thickBot="1" x14ac:dyDescent="0.25">
      <c r="A603" s="103" t="str">
        <f t="shared" si="58"/>
        <v>Residential (Low)</v>
      </c>
      <c r="B603" s="103" t="s">
        <v>12</v>
      </c>
      <c r="D603" s="103" t="s">
        <v>77</v>
      </c>
      <c r="E603" s="25"/>
      <c r="F603" s="34">
        <f t="shared" si="59"/>
        <v>0.20300000000000001</v>
      </c>
      <c r="G603" s="55">
        <f>IF(AND(E570*12&gt;=150000),OnPeakPer*E570*E572,OnPeakPer*E570)</f>
        <v>58.5</v>
      </c>
      <c r="H603" s="130">
        <f>G603*F603</f>
        <v>11.875500000000001</v>
      </c>
      <c r="I603" s="35">
        <f t="shared" si="60"/>
        <v>0.20300000000000001</v>
      </c>
      <c r="J603" s="56">
        <f>IF(AND(E570*12&gt;=150000),OnPeakPer*E570*E573,OnPeakPer*E570)</f>
        <v>58.5</v>
      </c>
      <c r="K603" s="118">
        <f>J603*I603</f>
        <v>11.875500000000001</v>
      </c>
      <c r="L603" s="119">
        <f>K603-H603</f>
        <v>0</v>
      </c>
      <c r="M603" s="120">
        <f>IF(ISERROR(L603/H603), "", L603/H603)</f>
        <v>0</v>
      </c>
    </row>
    <row r="604" spans="1:15" ht="13.15" hidden="1" customHeight="1" x14ac:dyDescent="0.2">
      <c r="A604" s="103" t="str">
        <f t="shared" si="58"/>
        <v>Residential (Low)</v>
      </c>
      <c r="B604" s="103" t="s">
        <v>78</v>
      </c>
      <c r="D604" s="25" t="s">
        <v>79</v>
      </c>
      <c r="E604" s="25"/>
      <c r="F604" s="34">
        <f t="shared" si="59"/>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9" hidden="1" customHeight="1" thickBot="1" x14ac:dyDescent="0.25">
      <c r="A605" s="103" t="str">
        <f t="shared" si="58"/>
        <v>Residential (Low)</v>
      </c>
      <c r="B605" s="103" t="s">
        <v>17</v>
      </c>
      <c r="D605" s="25" t="s">
        <v>80</v>
      </c>
      <c r="E605" s="25"/>
      <c r="F605" s="34">
        <f t="shared" si="59"/>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5" thickBot="1" x14ac:dyDescent="0.25">
      <c r="A606" s="103" t="str">
        <f t="shared" si="58"/>
        <v>Residential (Low)</v>
      </c>
      <c r="D606" s="58"/>
      <c r="E606" s="59"/>
      <c r="F606" s="60"/>
      <c r="G606" s="61"/>
      <c r="H606" s="62"/>
      <c r="I606" s="60"/>
      <c r="J606" s="63"/>
      <c r="K606" s="62"/>
      <c r="L606" s="64"/>
      <c r="M606" s="65"/>
    </row>
    <row r="607" spans="1:15" x14ac:dyDescent="0.2">
      <c r="A607" s="103" t="str">
        <f t="shared" si="58"/>
        <v>Residential (Low)</v>
      </c>
      <c r="B607" s="103" t="s">
        <v>12</v>
      </c>
      <c r="D607" s="135" t="s">
        <v>81</v>
      </c>
      <c r="E607" s="25"/>
      <c r="F607" s="136"/>
      <c r="G607" s="137"/>
      <c r="H607" s="138">
        <f>SUM(H597:H603,H596)</f>
        <v>89.801959799999992</v>
      </c>
      <c r="I607" s="139"/>
      <c r="J607" s="139"/>
      <c r="K607" s="138">
        <f>SUM(K597:K603,K596)</f>
        <v>100.47014269420765</v>
      </c>
      <c r="L607" s="140">
        <f>K607-H607</f>
        <v>10.668182894207661</v>
      </c>
      <c r="M607" s="141">
        <f>IF((H607)=0,"",(L607/H607))</f>
        <v>0.11879677145094623</v>
      </c>
    </row>
    <row r="608" spans="1:15" x14ac:dyDescent="0.2">
      <c r="A608" s="103" t="str">
        <f t="shared" si="58"/>
        <v>Residential (Low)</v>
      </c>
      <c r="B608" s="103" t="s">
        <v>12</v>
      </c>
      <c r="D608" s="142" t="s">
        <v>82</v>
      </c>
      <c r="E608" s="25"/>
      <c r="F608" s="136">
        <v>0.13</v>
      </c>
      <c r="G608" s="143"/>
      <c r="H608" s="144">
        <f>H607*F608</f>
        <v>11.674254774</v>
      </c>
      <c r="I608" s="145">
        <v>0.13</v>
      </c>
      <c r="J608" s="115"/>
      <c r="K608" s="144">
        <f>K607*I608</f>
        <v>13.061118550246995</v>
      </c>
      <c r="L608" s="119">
        <f>K608-H608</f>
        <v>1.3868637762469955</v>
      </c>
      <c r="M608" s="146">
        <f>IF((H608)=0,"",(L608/H608))</f>
        <v>0.11879677145094621</v>
      </c>
    </row>
    <row r="609" spans="1:14" ht="15" x14ac:dyDescent="0.25">
      <c r="A609" s="103" t="str">
        <f t="shared" si="58"/>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-21.103460552999998</v>
      </c>
      <c r="I609" s="148">
        <f>OER</f>
        <v>0.23499999999999999</v>
      </c>
      <c r="J609" s="115"/>
      <c r="K609" s="144">
        <f>IF(OR(ISNUMBER(SEARCH("[DGEN]", E568))=TRUE, ISNUMBER(SEARCH("STREET LIGHT", E568))=TRUE), 0, IF(AND(E570=0, E571=0),0, IF(AND(E571=0, E570*12&gt;250000), 0, IF(AND(E570=0, E571&gt;=50), 0, IF(E570*12&lt;=250000, I609*K607*-1, IF(E571&lt;50, I609*K607*-1, 0))))))</f>
        <v>-23.610483533138797</v>
      </c>
      <c r="L609" s="119">
        <f>K609-H609</f>
        <v>-2.5070229801387995</v>
      </c>
      <c r="M609" s="146"/>
    </row>
    <row r="610" spans="1:14" ht="13.5" thickBot="1" x14ac:dyDescent="0.25">
      <c r="A610" s="103" t="str">
        <f t="shared" si="58"/>
        <v>Residential (Low)</v>
      </c>
      <c r="B610" s="103" t="s">
        <v>84</v>
      </c>
      <c r="C610" s="24">
        <f>B25</f>
        <v>10</v>
      </c>
      <c r="D610" s="226" t="s">
        <v>85</v>
      </c>
      <c r="E610" s="226"/>
      <c r="F610" s="77"/>
      <c r="G610" s="78"/>
      <c r="H610" s="79">
        <f>H607+H608+H609</f>
        <v>80.372754020999992</v>
      </c>
      <c r="I610" s="80"/>
      <c r="J610" s="80"/>
      <c r="K610" s="81">
        <f>K607+K608+K609</f>
        <v>89.92077771131585</v>
      </c>
      <c r="L610" s="82">
        <f>K610-H610</f>
        <v>9.5480236903158584</v>
      </c>
      <c r="M610" s="83">
        <f>IF((H610)=0,"",(L610/H610))</f>
        <v>0.11879677145094626</v>
      </c>
    </row>
    <row r="611" spans="1:14" ht="13.5" thickBot="1" x14ac:dyDescent="0.25">
      <c r="A611" s="103" t="str">
        <f t="shared" si="58"/>
        <v>Residential (Low)</v>
      </c>
      <c r="B611" s="103" t="s">
        <v>12</v>
      </c>
      <c r="D611" s="58"/>
      <c r="E611" s="59"/>
      <c r="F611" s="60"/>
      <c r="G611" s="61"/>
      <c r="H611" s="62"/>
      <c r="I611" s="60"/>
      <c r="J611" s="63"/>
      <c r="K611" s="62"/>
      <c r="L611" s="64"/>
      <c r="M611" s="65"/>
    </row>
    <row r="614" spans="1:14" x14ac:dyDescent="0.2">
      <c r="C614" s="103"/>
      <c r="D614" s="104" t="s">
        <v>34</v>
      </c>
      <c r="E614" s="229" t="str">
        <f>D26</f>
        <v>Residential (High)</v>
      </c>
      <c r="F614" s="229"/>
      <c r="G614" s="229"/>
      <c r="H614" s="229"/>
      <c r="I614" s="229"/>
      <c r="J614" s="229"/>
      <c r="K614" s="103" t="str">
        <f>IF(N566="DEMAND - INTERVAL","RTSR - INTERVAL METERED","")</f>
        <v/>
      </c>
    </row>
    <row r="615" spans="1:14" x14ac:dyDescent="0.2">
      <c r="C615" s="103"/>
      <c r="D615" s="104" t="s">
        <v>35</v>
      </c>
      <c r="E615" s="230" t="str">
        <f>H26</f>
        <v>RPP</v>
      </c>
      <c r="F615" s="230"/>
      <c r="G615" s="230"/>
      <c r="H615" s="20"/>
      <c r="I615" s="20"/>
    </row>
    <row r="616" spans="1:14" ht="15.75" x14ac:dyDescent="0.2">
      <c r="C616" s="103"/>
      <c r="D616" s="104" t="s">
        <v>36</v>
      </c>
      <c r="E616" s="21">
        <f>K26</f>
        <v>1500</v>
      </c>
      <c r="F616" s="105" t="s">
        <v>11</v>
      </c>
      <c r="J616" s="22"/>
      <c r="K616" s="22"/>
      <c r="L616" s="22"/>
      <c r="M616" s="22"/>
      <c r="N616" s="22"/>
    </row>
    <row r="617" spans="1:14" ht="15.75" x14ac:dyDescent="0.25">
      <c r="C617" s="103"/>
      <c r="D617" s="104" t="s">
        <v>37</v>
      </c>
      <c r="E617" s="21">
        <f>L26</f>
        <v>0</v>
      </c>
      <c r="F617" s="106" t="s">
        <v>16</v>
      </c>
      <c r="G617" s="107"/>
      <c r="H617" s="108"/>
      <c r="I617" s="108"/>
      <c r="J617" s="108"/>
    </row>
    <row r="618" spans="1:14" x14ac:dyDescent="0.2">
      <c r="C618" s="103"/>
      <c r="D618" s="104" t="s">
        <v>38</v>
      </c>
      <c r="E618" s="23">
        <f>I26</f>
        <v>1.0482</v>
      </c>
    </row>
    <row r="619" spans="1:14" x14ac:dyDescent="0.2">
      <c r="C619" s="103"/>
      <c r="D619" s="104" t="s">
        <v>39</v>
      </c>
      <c r="E619" s="23">
        <f>J26</f>
        <v>1.0415000000000001</v>
      </c>
    </row>
    <row r="620" spans="1:14" x14ac:dyDescent="0.2">
      <c r="C620" s="103"/>
    </row>
    <row r="621" spans="1:14" x14ac:dyDescent="0.2">
      <c r="C621" s="103"/>
      <c r="E621" s="105"/>
      <c r="F621" s="231" t="s">
        <v>40</v>
      </c>
      <c r="G621" s="232"/>
      <c r="H621" s="233"/>
      <c r="I621" s="231" t="s">
        <v>41</v>
      </c>
      <c r="J621" s="232"/>
      <c r="K621" s="233"/>
      <c r="L621" s="231" t="s">
        <v>42</v>
      </c>
      <c r="M621" s="233"/>
    </row>
    <row r="622" spans="1:14" x14ac:dyDescent="0.2">
      <c r="C622" s="103"/>
      <c r="E622" s="220"/>
      <c r="F622" s="109" t="s">
        <v>43</v>
      </c>
      <c r="G622" s="109" t="s">
        <v>44</v>
      </c>
      <c r="H622" s="110" t="s">
        <v>45</v>
      </c>
      <c r="I622" s="109" t="s">
        <v>43</v>
      </c>
      <c r="J622" s="111" t="s">
        <v>44</v>
      </c>
      <c r="K622" s="110" t="s">
        <v>45</v>
      </c>
      <c r="L622" s="222" t="s">
        <v>46</v>
      </c>
      <c r="M622" s="224" t="s">
        <v>47</v>
      </c>
    </row>
    <row r="623" spans="1:14" x14ac:dyDescent="0.2">
      <c r="C623" s="103"/>
      <c r="E623" s="221"/>
      <c r="F623" s="112" t="s">
        <v>48</v>
      </c>
      <c r="G623" s="112"/>
      <c r="H623" s="113" t="s">
        <v>48</v>
      </c>
      <c r="I623" s="112" t="s">
        <v>48</v>
      </c>
      <c r="J623" s="113"/>
      <c r="K623" s="113" t="s">
        <v>48</v>
      </c>
      <c r="L623" s="223"/>
      <c r="M623" s="225"/>
    </row>
    <row r="624" spans="1:14" x14ac:dyDescent="0.2">
      <c r="A624" s="103" t="str">
        <f>$E614</f>
        <v>Residential (High)</v>
      </c>
      <c r="D624" s="114" t="s">
        <v>49</v>
      </c>
      <c r="E624" s="25"/>
      <c r="F624" s="26">
        <f>F74</f>
        <v>32.79</v>
      </c>
      <c r="G624" s="115">
        <v>1</v>
      </c>
      <c r="H624" s="116">
        <f>G624*F624</f>
        <v>32.79</v>
      </c>
      <c r="I624" s="29">
        <f>I74</f>
        <v>47.09</v>
      </c>
      <c r="J624" s="117">
        <f>G624</f>
        <v>1</v>
      </c>
      <c r="K624" s="118">
        <f>J624*I624</f>
        <v>47.09</v>
      </c>
      <c r="L624" s="119">
        <f>K624-H624</f>
        <v>14.300000000000004</v>
      </c>
      <c r="M624" s="120">
        <f>IF(ISERROR(L624/H624), "", L624/H624)</f>
        <v>0.43610856968587997</v>
      </c>
    </row>
    <row r="625" spans="1:15" x14ac:dyDescent="0.2">
      <c r="A625" s="103" t="str">
        <f t="shared" ref="A625:A657" si="65">A624</f>
        <v>Residential (High)</v>
      </c>
      <c r="D625" s="114" t="s">
        <v>50</v>
      </c>
      <c r="E625" s="25"/>
      <c r="F625" s="34">
        <f t="shared" ref="F625:F651" si="66">F75</f>
        <v>0</v>
      </c>
      <c r="G625" s="115">
        <f>IF($E617&gt;0, $E617, $E616)</f>
        <v>1500</v>
      </c>
      <c r="H625" s="116">
        <f>G625*F625</f>
        <v>0</v>
      </c>
      <c r="I625" s="35">
        <f t="shared" ref="I625:I651" si="67">I75</f>
        <v>0</v>
      </c>
      <c r="J625" s="117">
        <f>IF($E617&gt;0, $E617, $E616)</f>
        <v>1500</v>
      </c>
      <c r="K625" s="118">
        <f>J625*I625</f>
        <v>0</v>
      </c>
      <c r="L625" s="119">
        <f>K625-H625</f>
        <v>0</v>
      </c>
      <c r="M625" s="120" t="str">
        <f>IF(ISERROR(L625/H625), "", L625/H625)</f>
        <v/>
      </c>
    </row>
    <row r="626" spans="1:15" ht="13.9" hidden="1" customHeight="1" x14ac:dyDescent="0.2">
      <c r="A626" s="103" t="str">
        <f t="shared" si="65"/>
        <v>Residential (High)</v>
      </c>
      <c r="D626" s="114" t="s">
        <v>51</v>
      </c>
      <c r="E626" s="25"/>
      <c r="F626" s="34">
        <f t="shared" si="66"/>
        <v>0</v>
      </c>
      <c r="G626" s="115">
        <f>IF($E617&gt;0, $E617, $E616)</f>
        <v>1500</v>
      </c>
      <c r="H626" s="116">
        <v>0</v>
      </c>
      <c r="I626" s="35">
        <f t="shared" si="67"/>
        <v>0</v>
      </c>
      <c r="J626" s="117">
        <f>IF($E617&gt;0, $E617, $E616)</f>
        <v>1500</v>
      </c>
      <c r="K626" s="118">
        <v>0</v>
      </c>
      <c r="L626" s="119"/>
      <c r="M626" s="120"/>
    </row>
    <row r="627" spans="1:15" ht="13.15" hidden="1" customHeight="1" x14ac:dyDescent="0.2">
      <c r="A627" s="103" t="str">
        <f t="shared" si="65"/>
        <v>Residential (High)</v>
      </c>
      <c r="D627" s="114" t="s">
        <v>52</v>
      </c>
      <c r="E627" s="25"/>
      <c r="F627" s="34">
        <f t="shared" si="66"/>
        <v>0</v>
      </c>
      <c r="G627" s="115">
        <f>IF($E617&gt;0, $E617, $E616)</f>
        <v>1500</v>
      </c>
      <c r="H627" s="116">
        <v>0</v>
      </c>
      <c r="I627" s="35">
        <f t="shared" si="67"/>
        <v>0</v>
      </c>
      <c r="J627" s="121">
        <f>IF($E617&gt;0, $E617, $E616)</f>
        <v>1500</v>
      </c>
      <c r="K627" s="118">
        <v>0</v>
      </c>
      <c r="L627" s="119">
        <f t="shared" ref="L627:L645" si="68">K627-H627</f>
        <v>0</v>
      </c>
      <c r="M627" s="120" t="str">
        <f>IF(ISERROR(L627/H627), "", L627/H627)</f>
        <v/>
      </c>
    </row>
    <row r="628" spans="1:15" x14ac:dyDescent="0.2">
      <c r="A628" s="103" t="str">
        <f t="shared" si="65"/>
        <v>Residential (High)</v>
      </c>
      <c r="D628" s="114" t="s">
        <v>53</v>
      </c>
      <c r="E628" s="25"/>
      <c r="F628" s="26">
        <f t="shared" si="66"/>
        <v>3.05</v>
      </c>
      <c r="G628" s="115">
        <v>1</v>
      </c>
      <c r="H628" s="116">
        <f>G628*F628</f>
        <v>3.05</v>
      </c>
      <c r="I628" s="29">
        <f t="shared" si="67"/>
        <v>-0.87306780100811376</v>
      </c>
      <c r="J628" s="117">
        <f>G628</f>
        <v>1</v>
      </c>
      <c r="K628" s="118">
        <f>J628*I628</f>
        <v>-0.87306780100811376</v>
      </c>
      <c r="L628" s="119">
        <f t="shared" si="68"/>
        <v>-3.9230678010081137</v>
      </c>
      <c r="M628" s="120">
        <f>IF(ISERROR(L628/H628), "", L628/H628)</f>
        <v>-1.2862517380354472</v>
      </c>
    </row>
    <row r="629" spans="1:15" x14ac:dyDescent="0.2">
      <c r="A629" s="103" t="str">
        <f t="shared" si="65"/>
        <v>Residential (High)</v>
      </c>
      <c r="D629" s="114" t="s">
        <v>54</v>
      </c>
      <c r="E629" s="25"/>
      <c r="F629" s="36">
        <f t="shared" si="66"/>
        <v>0</v>
      </c>
      <c r="G629" s="115">
        <f>IF($E617&gt;0, $E617, $E616)</f>
        <v>1500</v>
      </c>
      <c r="H629" s="116">
        <f>G629*F629</f>
        <v>0</v>
      </c>
      <c r="I629" s="35">
        <f t="shared" si="67"/>
        <v>0</v>
      </c>
      <c r="J629" s="117">
        <f>IF($E617&gt;0, $E617, $E616)</f>
        <v>1500</v>
      </c>
      <c r="K629" s="118">
        <f>J629*I629</f>
        <v>0</v>
      </c>
      <c r="L629" s="119">
        <f t="shared" si="68"/>
        <v>0</v>
      </c>
      <c r="M629" s="120" t="str">
        <f>IF(ISERROR(L629/H629), "", L629/H629)</f>
        <v/>
      </c>
    </row>
    <row r="630" spans="1:15" ht="25.5" x14ac:dyDescent="0.2">
      <c r="A630" s="103" t="str">
        <f t="shared" si="65"/>
        <v>Residential (High)</v>
      </c>
      <c r="B630" s="103" t="s">
        <v>55</v>
      </c>
      <c r="C630" s="24">
        <f>B26</f>
        <v>11</v>
      </c>
      <c r="D630" s="46" t="s">
        <v>56</v>
      </c>
      <c r="E630" s="47"/>
      <c r="F630" s="48"/>
      <c r="G630" s="49"/>
      <c r="H630" s="50">
        <f>SUM(H624:H629)</f>
        <v>35.839999999999996</v>
      </c>
      <c r="I630" s="51"/>
      <c r="J630" s="52"/>
      <c r="K630" s="50">
        <f>SUM(K624:K629)</f>
        <v>46.216932198991891</v>
      </c>
      <c r="L630" s="41">
        <f t="shared" si="68"/>
        <v>10.376932198991895</v>
      </c>
      <c r="M630" s="42">
        <f>IF((H630)=0,"",(L630/H630))</f>
        <v>0.28953493858794355</v>
      </c>
    </row>
    <row r="631" spans="1:15" x14ac:dyDescent="0.2">
      <c r="A631" s="103" t="str">
        <f t="shared" si="65"/>
        <v>Residential (High)</v>
      </c>
      <c r="D631" s="123" t="s">
        <v>57</v>
      </c>
      <c r="E631" s="25"/>
      <c r="F631" s="34">
        <f t="shared" si="66"/>
        <v>0.12752000000000002</v>
      </c>
      <c r="G631" s="43">
        <f>IF(F631=0, 0, $E616*E618-E616)</f>
        <v>72.299999999999955</v>
      </c>
      <c r="H631" s="28">
        <f t="shared" ref="H631:H638" si="69">G631*F631</f>
        <v>9.2196959999999955</v>
      </c>
      <c r="I631" s="35">
        <f t="shared" si="67"/>
        <v>0.12752000000000002</v>
      </c>
      <c r="J631" s="44">
        <f>IF(I631=0, 0, E616*E619-E616)</f>
        <v>62.250000000000227</v>
      </c>
      <c r="K631" s="31">
        <f t="shared" ref="K631:K638" si="70">J631*I631</f>
        <v>7.9381200000000307</v>
      </c>
      <c r="L631" s="119">
        <f t="shared" si="68"/>
        <v>-1.2815759999999647</v>
      </c>
      <c r="M631" s="120">
        <f t="shared" ref="M631:M638" si="71">IF(ISERROR(L631/H631), "", L631/H631)</f>
        <v>-0.13900414937758959</v>
      </c>
    </row>
    <row r="632" spans="1:15" ht="25.5" x14ac:dyDescent="0.2">
      <c r="A632" s="103" t="str">
        <f t="shared" si="65"/>
        <v>Residential (High)</v>
      </c>
      <c r="D632" s="123" t="s">
        <v>58</v>
      </c>
      <c r="E632" s="25"/>
      <c r="F632" s="36">
        <f t="shared" si="66"/>
        <v>-1.6000000000000001E-3</v>
      </c>
      <c r="G632" s="55">
        <f>IF($E617&gt;0, $E617, $E616)</f>
        <v>1500</v>
      </c>
      <c r="H632" s="116">
        <f t="shared" si="69"/>
        <v>-2.4</v>
      </c>
      <c r="I632" s="35">
        <f t="shared" si="67"/>
        <v>-2.0999999999999999E-3</v>
      </c>
      <c r="J632" s="56">
        <f>IF($E617&gt;0, $E617, $E616)</f>
        <v>1500</v>
      </c>
      <c r="K632" s="118">
        <f t="shared" si="70"/>
        <v>-3.15</v>
      </c>
      <c r="L632" s="119">
        <f t="shared" si="68"/>
        <v>-0.75</v>
      </c>
      <c r="M632" s="120">
        <f t="shared" si="71"/>
        <v>0.3125</v>
      </c>
    </row>
    <row r="633" spans="1:15" x14ac:dyDescent="0.2">
      <c r="A633" s="103" t="str">
        <f t="shared" si="65"/>
        <v>Residential (High)</v>
      </c>
      <c r="D633" s="123" t="s">
        <v>59</v>
      </c>
      <c r="E633" s="25"/>
      <c r="F633" s="36">
        <f t="shared" si="66"/>
        <v>5.9999999999999995E-4</v>
      </c>
      <c r="G633" s="55">
        <f>IF($E617&gt;0, $E617, $E616)</f>
        <v>1500</v>
      </c>
      <c r="H633" s="116">
        <f t="shared" si="69"/>
        <v>0.89999999999999991</v>
      </c>
      <c r="I633" s="35">
        <f t="shared" si="67"/>
        <v>5.0000000000000001E-4</v>
      </c>
      <c r="J633" s="56">
        <f>IF($E617&gt;0, $E617, $E616)</f>
        <v>1500</v>
      </c>
      <c r="K633" s="118">
        <f t="shared" si="70"/>
        <v>0.75</v>
      </c>
      <c r="L633" s="119">
        <f t="shared" si="68"/>
        <v>-0.14999999999999991</v>
      </c>
      <c r="M633" s="120">
        <f t="shared" si="71"/>
        <v>-0.16666666666666657</v>
      </c>
    </row>
    <row r="634" spans="1:15" x14ac:dyDescent="0.2">
      <c r="A634" s="103" t="str">
        <f t="shared" si="65"/>
        <v>Residential (High)</v>
      </c>
      <c r="D634" s="123" t="s">
        <v>60</v>
      </c>
      <c r="E634" s="25"/>
      <c r="F634" s="34">
        <f t="shared" si="66"/>
        <v>0</v>
      </c>
      <c r="G634" s="55">
        <f>E616</f>
        <v>1500</v>
      </c>
      <c r="H634" s="116">
        <f t="shared" si="69"/>
        <v>0</v>
      </c>
      <c r="I634" s="35">
        <f t="shared" si="67"/>
        <v>0</v>
      </c>
      <c r="J634" s="56">
        <f>E616</f>
        <v>1500</v>
      </c>
      <c r="K634" s="118">
        <f t="shared" si="70"/>
        <v>0</v>
      </c>
      <c r="L634" s="119">
        <f t="shared" si="68"/>
        <v>0</v>
      </c>
      <c r="M634" s="120" t="str">
        <f t="shared" si="71"/>
        <v/>
      </c>
    </row>
    <row r="635" spans="1:15" x14ac:dyDescent="0.2">
      <c r="A635" s="103" t="str">
        <f t="shared" si="65"/>
        <v>Residential (High)</v>
      </c>
      <c r="D635" s="114" t="s">
        <v>61</v>
      </c>
      <c r="E635" s="25"/>
      <c r="F635" s="36">
        <f t="shared" si="66"/>
        <v>1.4E-3</v>
      </c>
      <c r="G635" s="55">
        <f>IF($E617&gt;0, $E617, $E616)</f>
        <v>1500</v>
      </c>
      <c r="H635" s="116">
        <f t="shared" si="69"/>
        <v>2.1</v>
      </c>
      <c r="I635" s="35">
        <f t="shared" si="67"/>
        <v>1.4638437498659597E-3</v>
      </c>
      <c r="J635" s="56">
        <f>IF($E617&gt;0, $E617, $E616)</f>
        <v>1500</v>
      </c>
      <c r="K635" s="118">
        <f t="shared" si="70"/>
        <v>2.1957656247989394</v>
      </c>
      <c r="L635" s="119">
        <f t="shared" si="68"/>
        <v>9.5765624798939353E-2</v>
      </c>
      <c r="M635" s="120">
        <f t="shared" si="71"/>
        <v>4.5602678475685401E-2</v>
      </c>
      <c r="O635" s="160"/>
    </row>
    <row r="636" spans="1:15" ht="25.5" x14ac:dyDescent="0.2">
      <c r="A636" s="103" t="str">
        <f t="shared" si="65"/>
        <v>Residential (High)</v>
      </c>
      <c r="D636" s="123" t="s">
        <v>62</v>
      </c>
      <c r="E636" s="25"/>
      <c r="F636" s="36">
        <f t="shared" si="66"/>
        <v>0.42</v>
      </c>
      <c r="G636" s="115">
        <v>1</v>
      </c>
      <c r="H636" s="116">
        <f t="shared" si="69"/>
        <v>0.42</v>
      </c>
      <c r="I636" s="45">
        <f t="shared" si="67"/>
        <v>0.42</v>
      </c>
      <c r="J636" s="121">
        <v>1</v>
      </c>
      <c r="K636" s="118">
        <f t="shared" si="70"/>
        <v>0.42</v>
      </c>
      <c r="L636" s="119">
        <f t="shared" si="68"/>
        <v>0</v>
      </c>
      <c r="M636" s="120">
        <f t="shared" si="71"/>
        <v>0</v>
      </c>
    </row>
    <row r="637" spans="1:15" x14ac:dyDescent="0.2">
      <c r="A637" s="103" t="str">
        <f t="shared" si="65"/>
        <v>Residential (High)</v>
      </c>
      <c r="D637" s="114" t="s">
        <v>63</v>
      </c>
      <c r="E637" s="25"/>
      <c r="F637" s="36">
        <f t="shared" si="66"/>
        <v>1.34</v>
      </c>
      <c r="G637" s="115">
        <v>1</v>
      </c>
      <c r="H637" s="116">
        <f t="shared" si="69"/>
        <v>1.34</v>
      </c>
      <c r="I637" s="29">
        <f t="shared" si="67"/>
        <v>1.4597677765093229</v>
      </c>
      <c r="J637" s="121">
        <v>1</v>
      </c>
      <c r="K637" s="118">
        <f t="shared" si="70"/>
        <v>1.4597677765093229</v>
      </c>
      <c r="L637" s="119">
        <f t="shared" si="68"/>
        <v>0.1197677765093228</v>
      </c>
      <c r="M637" s="120">
        <f t="shared" si="71"/>
        <v>8.9378937693524466E-2</v>
      </c>
    </row>
    <row r="638" spans="1:15" x14ac:dyDescent="0.2">
      <c r="A638" s="103" t="str">
        <f t="shared" si="65"/>
        <v>Residential (High)</v>
      </c>
      <c r="D638" s="114" t="s">
        <v>64</v>
      </c>
      <c r="E638" s="25"/>
      <c r="F638" s="34">
        <f t="shared" si="66"/>
        <v>0</v>
      </c>
      <c r="G638" s="55">
        <f>IF($E617&gt;0, $E617, $E616)</f>
        <v>1500</v>
      </c>
      <c r="H638" s="116">
        <f t="shared" si="69"/>
        <v>0</v>
      </c>
      <c r="I638" s="35">
        <f t="shared" si="67"/>
        <v>0</v>
      </c>
      <c r="J638" s="56">
        <f>IF($E617&gt;0, $E617, $E616)</f>
        <v>1500</v>
      </c>
      <c r="K638" s="118">
        <f t="shared" si="70"/>
        <v>0</v>
      </c>
      <c r="L638" s="119">
        <f t="shared" si="68"/>
        <v>0</v>
      </c>
      <c r="M638" s="120" t="str">
        <f t="shared" si="71"/>
        <v/>
      </c>
    </row>
    <row r="639" spans="1:15" ht="25.5" x14ac:dyDescent="0.2">
      <c r="A639" s="103" t="str">
        <f t="shared" si="65"/>
        <v>Residential (High)</v>
      </c>
      <c r="B639" s="103" t="s">
        <v>65</v>
      </c>
      <c r="C639" s="24">
        <f>B26</f>
        <v>11</v>
      </c>
      <c r="D639" s="46" t="s">
        <v>66</v>
      </c>
      <c r="E639" s="47"/>
      <c r="F639" s="48"/>
      <c r="G639" s="49"/>
      <c r="H639" s="50">
        <f>SUM(H630:H638)</f>
        <v>47.419695999999995</v>
      </c>
      <c r="I639" s="51"/>
      <c r="J639" s="52"/>
      <c r="K639" s="50">
        <f>SUM(K630:K638)</f>
        <v>55.830585600300189</v>
      </c>
      <c r="L639" s="41">
        <f t="shared" si="68"/>
        <v>8.4108896003001945</v>
      </c>
      <c r="M639" s="42">
        <f>IF((H639)=0,"",(L639/H639))</f>
        <v>0.17737122566749891</v>
      </c>
    </row>
    <row r="640" spans="1:15" x14ac:dyDescent="0.2">
      <c r="A640" s="103" t="str">
        <f t="shared" si="65"/>
        <v>Residential (High)</v>
      </c>
      <c r="D640" s="126" t="s">
        <v>67</v>
      </c>
      <c r="E640" s="25"/>
      <c r="F640" s="36">
        <f t="shared" si="66"/>
        <v>1.15E-2</v>
      </c>
      <c r="G640" s="43">
        <f>IF($E617&gt;0, $E617, $E616*$E618)</f>
        <v>1572.3</v>
      </c>
      <c r="H640" s="116">
        <f>G640*F640</f>
        <v>18.08145</v>
      </c>
      <c r="I640" s="35">
        <f t="shared" si="67"/>
        <v>1.24E-2</v>
      </c>
      <c r="J640" s="44">
        <f>IF($E617&gt;0, $E617, $E616*$E619)</f>
        <v>1562.2500000000002</v>
      </c>
      <c r="K640" s="118">
        <f>J640*I640</f>
        <v>19.371900000000004</v>
      </c>
      <c r="L640" s="119">
        <f t="shared" si="68"/>
        <v>1.2904500000000034</v>
      </c>
      <c r="M640" s="120">
        <f>IF(ISERROR(L640/H640), "", L640/H640)</f>
        <v>7.1368723194213043E-2</v>
      </c>
      <c r="N640" s="127" t="str">
        <f>IF(ISERROR(ABS(M640)), "", IF(ABS(M640)&gt;=4%, "In the manager's summary, discuss the reasoning for the change in RTSR rates", ""))</f>
        <v>In the manager's summary, discuss the reasoning for the change in RTSR rates</v>
      </c>
      <c r="O640" s="160"/>
    </row>
    <row r="641" spans="1:15" ht="25.5" x14ac:dyDescent="0.2">
      <c r="A641" s="103" t="str">
        <f t="shared" si="65"/>
        <v>Residential (High)</v>
      </c>
      <c r="D641" s="128" t="s">
        <v>68</v>
      </c>
      <c r="E641" s="25"/>
      <c r="F641" s="36">
        <f t="shared" si="66"/>
        <v>7.7999999999999996E-3</v>
      </c>
      <c r="G641" s="43">
        <f>IF($E617&gt;0, $E617, $E616*$E618)</f>
        <v>1572.3</v>
      </c>
      <c r="H641" s="116">
        <f>G641*F641</f>
        <v>12.26394</v>
      </c>
      <c r="I641" s="35">
        <f t="shared" si="67"/>
        <v>8.8999999999999999E-3</v>
      </c>
      <c r="J641" s="44">
        <f>IF($E617&gt;0, $E617, $E616*$E619)</f>
        <v>1562.2500000000002</v>
      </c>
      <c r="K641" s="118">
        <f>J641*I641</f>
        <v>13.904025000000003</v>
      </c>
      <c r="L641" s="119">
        <f t="shared" si="68"/>
        <v>1.6400850000000027</v>
      </c>
      <c r="M641" s="120">
        <f>IF(ISERROR(L641/H641), "", L641/H641)</f>
        <v>0.13373230788800358</v>
      </c>
      <c r="N641" s="127" t="str">
        <f>IF(ISERROR(ABS(M641)), "", IF(ABS(M641)&gt;=4%, "In the manager's summary, discuss the reasoning for the change in RTSR rates", ""))</f>
        <v>In the manager's summary, discuss the reasoning for the change in RTSR rates</v>
      </c>
      <c r="O641" s="160"/>
    </row>
    <row r="642" spans="1:15" ht="25.5" x14ac:dyDescent="0.2">
      <c r="A642" s="103" t="str">
        <f t="shared" si="65"/>
        <v>Residential (High)</v>
      </c>
      <c r="B642" s="103" t="s">
        <v>69</v>
      </c>
      <c r="C642" s="24">
        <f>B26</f>
        <v>11</v>
      </c>
      <c r="D642" s="46" t="s">
        <v>70</v>
      </c>
      <c r="E642" s="47"/>
      <c r="F642" s="48"/>
      <c r="G642" s="49"/>
      <c r="H642" s="50">
        <f>SUM(H639:H641)</f>
        <v>77.765085999999997</v>
      </c>
      <c r="I642" s="51"/>
      <c r="J642" s="52"/>
      <c r="K642" s="50">
        <f>SUM(K639:K641)</f>
        <v>89.106510600300197</v>
      </c>
      <c r="L642" s="41">
        <f t="shared" si="68"/>
        <v>11.341424600300201</v>
      </c>
      <c r="M642" s="42">
        <f>IF((H642)=0,"",(L642/H642))</f>
        <v>0.14584211480586803</v>
      </c>
    </row>
    <row r="643" spans="1:15" ht="25.5" x14ac:dyDescent="0.2">
      <c r="A643" s="103" t="str">
        <f t="shared" si="65"/>
        <v>Residential (High)</v>
      </c>
      <c r="D643" s="129" t="s">
        <v>71</v>
      </c>
      <c r="E643" s="25"/>
      <c r="F643" s="34">
        <f t="shared" si="66"/>
        <v>4.7000000000000002E-3</v>
      </c>
      <c r="G643" s="43">
        <f>E616*E618</f>
        <v>1572.3</v>
      </c>
      <c r="H643" s="53">
        <f>G643*F643</f>
        <v>7.3898099999999998</v>
      </c>
      <c r="I643" s="35">
        <f t="shared" si="67"/>
        <v>4.7000000000000002E-3</v>
      </c>
      <c r="J643" s="44">
        <f>E616*E619</f>
        <v>1562.2500000000002</v>
      </c>
      <c r="K643" s="31">
        <f>J643*I643</f>
        <v>7.342575000000001</v>
      </c>
      <c r="L643" s="119">
        <f t="shared" si="68"/>
        <v>-4.7234999999998806E-2</v>
      </c>
      <c r="M643" s="120">
        <f>IF(ISERROR(L643/H643), "", L643/H643)</f>
        <v>-6.3919099408508212E-3</v>
      </c>
    </row>
    <row r="644" spans="1:15" ht="25.5" x14ac:dyDescent="0.2">
      <c r="A644" s="103" t="str">
        <f t="shared" si="65"/>
        <v>Residential (High)</v>
      </c>
      <c r="D644" s="129" t="s">
        <v>72</v>
      </c>
      <c r="E644" s="25"/>
      <c r="F644" s="34">
        <f t="shared" si="66"/>
        <v>5.9999999999999995E-4</v>
      </c>
      <c r="G644" s="43">
        <f>E616*E618</f>
        <v>1572.3</v>
      </c>
      <c r="H644" s="53">
        <f>G644*F644</f>
        <v>0.94337999999999989</v>
      </c>
      <c r="I644" s="35">
        <f t="shared" si="67"/>
        <v>5.9999999999999995E-4</v>
      </c>
      <c r="J644" s="44">
        <f>E616*E619</f>
        <v>1562.2500000000002</v>
      </c>
      <c r="K644" s="31">
        <f>J644*I644</f>
        <v>0.93735000000000002</v>
      </c>
      <c r="L644" s="119">
        <f t="shared" si="68"/>
        <v>-6.0299999999998688E-3</v>
      </c>
      <c r="M644" s="120">
        <f>IF(ISERROR(L644/H644), "", L644/H644)</f>
        <v>-6.3919099408508446E-3</v>
      </c>
    </row>
    <row r="645" spans="1:15" x14ac:dyDescent="0.2">
      <c r="A645" s="103" t="str">
        <f t="shared" si="65"/>
        <v>Residential (High)</v>
      </c>
      <c r="D645" s="25" t="s">
        <v>73</v>
      </c>
      <c r="E645" s="25"/>
      <c r="F645" s="54">
        <f t="shared" si="66"/>
        <v>0.25</v>
      </c>
      <c r="G645" s="115">
        <v>1</v>
      </c>
      <c r="H645" s="130">
        <f>G645*F645</f>
        <v>0.25</v>
      </c>
      <c r="I645" s="45">
        <f t="shared" si="67"/>
        <v>0.25</v>
      </c>
      <c r="J645" s="117">
        <v>1</v>
      </c>
      <c r="K645" s="118">
        <f>J645*I645</f>
        <v>0.25</v>
      </c>
      <c r="L645" s="119">
        <f t="shared" si="68"/>
        <v>0</v>
      </c>
      <c r="M645" s="120">
        <f>IF(ISERROR(L645/H645), "", L645/H645)</f>
        <v>0</v>
      </c>
    </row>
    <row r="646" spans="1:15" ht="25.5" x14ac:dyDescent="0.2">
      <c r="A646" s="103" t="str">
        <f t="shared" si="65"/>
        <v>Residential (High)</v>
      </c>
      <c r="D646" s="129" t="s">
        <v>74</v>
      </c>
      <c r="E646" s="25"/>
      <c r="F646" s="34">
        <f t="shared" si="66"/>
        <v>0</v>
      </c>
      <c r="G646" s="55"/>
      <c r="H646" s="130"/>
      <c r="I646" s="35">
        <f t="shared" si="67"/>
        <v>0</v>
      </c>
      <c r="J646" s="56"/>
      <c r="K646" s="118"/>
      <c r="L646" s="119"/>
      <c r="M646" s="120"/>
    </row>
    <row r="647" spans="1:15" x14ac:dyDescent="0.2">
      <c r="A647" s="103" t="str">
        <f t="shared" si="65"/>
        <v>Residential (High)</v>
      </c>
      <c r="B647" s="103" t="s">
        <v>12</v>
      </c>
      <c r="D647" s="25" t="s">
        <v>75</v>
      </c>
      <c r="E647" s="25"/>
      <c r="F647" s="34">
        <f t="shared" si="66"/>
        <v>9.8000000000000004E-2</v>
      </c>
      <c r="G647" s="55">
        <f>IF(AND(E616*12&gt;=150000),OffPeakPer*E616*E618,OffPeakPer*E616)</f>
        <v>960</v>
      </c>
      <c r="H647" s="130">
        <f>G647*F647</f>
        <v>94.08</v>
      </c>
      <c r="I647" s="35">
        <f t="shared" si="67"/>
        <v>9.8000000000000004E-2</v>
      </c>
      <c r="J647" s="56">
        <f>IF(AND(E616*12&gt;=150000),OffPeakPer*E616*E619,OffPeakPer*E616)</f>
        <v>960</v>
      </c>
      <c r="K647" s="118">
        <f>J647*I647</f>
        <v>94.08</v>
      </c>
      <c r="L647" s="119">
        <f>K647-H647</f>
        <v>0</v>
      </c>
      <c r="M647" s="120">
        <f>IF(ISERROR(L647/H647), "", L647/H647)</f>
        <v>0</v>
      </c>
    </row>
    <row r="648" spans="1:15" x14ac:dyDescent="0.2">
      <c r="A648" s="103" t="str">
        <f t="shared" si="65"/>
        <v>Residential (High)</v>
      </c>
      <c r="B648" s="103" t="s">
        <v>12</v>
      </c>
      <c r="D648" s="25" t="s">
        <v>76</v>
      </c>
      <c r="E648" s="25"/>
      <c r="F648" s="34">
        <f t="shared" si="66"/>
        <v>0.157</v>
      </c>
      <c r="G648" s="55">
        <f>IF(AND(E616*12&gt;=150000),MidPeakPer*E616*E618,MidPeakPer*E616)</f>
        <v>270</v>
      </c>
      <c r="H648" s="130">
        <f>G648*F648</f>
        <v>42.39</v>
      </c>
      <c r="I648" s="35">
        <f t="shared" si="67"/>
        <v>0.157</v>
      </c>
      <c r="J648" s="56">
        <f>IF(AND(E616*12&gt;=150000),MidPeakPer*E616*E619,MidPeakPer*E616)</f>
        <v>270</v>
      </c>
      <c r="K648" s="118">
        <f>J648*I648</f>
        <v>42.39</v>
      </c>
      <c r="L648" s="119">
        <f>K648-H648</f>
        <v>0</v>
      </c>
      <c r="M648" s="120">
        <f>IF(ISERROR(L648/H648), "", L648/H648)</f>
        <v>0</v>
      </c>
    </row>
    <row r="649" spans="1:15" ht="13.5" thickBot="1" x14ac:dyDescent="0.25">
      <c r="A649" s="103" t="str">
        <f t="shared" si="65"/>
        <v>Residential (High)</v>
      </c>
      <c r="B649" s="103" t="s">
        <v>12</v>
      </c>
      <c r="D649" s="103" t="s">
        <v>77</v>
      </c>
      <c r="E649" s="25"/>
      <c r="F649" s="34">
        <f t="shared" si="66"/>
        <v>0.20300000000000001</v>
      </c>
      <c r="G649" s="55">
        <f>IF(AND(E616*12&gt;=150000),OnPeakPer*E616*E618,OnPeakPer*E616)</f>
        <v>270</v>
      </c>
      <c r="H649" s="130">
        <f>G649*F649</f>
        <v>54.81</v>
      </c>
      <c r="I649" s="35">
        <f t="shared" si="67"/>
        <v>0.20300000000000001</v>
      </c>
      <c r="J649" s="56">
        <f>IF(AND(E616*12&gt;=150000),OnPeakPer*E616*E619,OnPeakPer*E616)</f>
        <v>270</v>
      </c>
      <c r="K649" s="118">
        <f>J649*I649</f>
        <v>54.81</v>
      </c>
      <c r="L649" s="119">
        <f>K649-H649</f>
        <v>0</v>
      </c>
      <c r="M649" s="120">
        <f>IF(ISERROR(L649/H649), "", L649/H649)</f>
        <v>0</v>
      </c>
    </row>
    <row r="650" spans="1:15" ht="13.15" hidden="1" customHeight="1" x14ac:dyDescent="0.2">
      <c r="A650" s="103" t="str">
        <f t="shared" si="65"/>
        <v>Residential (High)</v>
      </c>
      <c r="B650" s="103" t="s">
        <v>78</v>
      </c>
      <c r="D650" s="25" t="s">
        <v>79</v>
      </c>
      <c r="E650" s="25"/>
      <c r="F650" s="34">
        <f t="shared" si="66"/>
        <v>0.157</v>
      </c>
      <c r="G650" s="55">
        <f>IF(AND(E616*12&gt;=150000),E616*E618,E616)</f>
        <v>1500</v>
      </c>
      <c r="H650" s="130">
        <f>G650*F650</f>
        <v>235.5</v>
      </c>
      <c r="I650" s="35">
        <f t="shared" si="67"/>
        <v>0.157</v>
      </c>
      <c r="J650" s="56">
        <f>IF(AND(E616*12&gt;=150000),E616*E619,E616)</f>
        <v>1500</v>
      </c>
      <c r="K650" s="118">
        <f>J650*I650</f>
        <v>235.5</v>
      </c>
      <c r="L650" s="119">
        <f>K650-H650</f>
        <v>0</v>
      </c>
      <c r="M650" s="120">
        <f>IF(ISERROR(L650/H650), "", L650/H650)</f>
        <v>0</v>
      </c>
    </row>
    <row r="651" spans="1:15" ht="13.9" hidden="1" customHeight="1" thickBot="1" x14ac:dyDescent="0.25">
      <c r="A651" s="103" t="str">
        <f t="shared" si="65"/>
        <v>Residential (High)</v>
      </c>
      <c r="B651" s="103" t="s">
        <v>17</v>
      </c>
      <c r="D651" s="25" t="s">
        <v>80</v>
      </c>
      <c r="E651" s="25"/>
      <c r="F651" s="34">
        <f t="shared" si="66"/>
        <v>0.11308</v>
      </c>
      <c r="G651" s="55">
        <f>IF(AND(E616*12&gt;=150000),E616*E618,E616)</f>
        <v>1500</v>
      </c>
      <c r="H651" s="130">
        <f>G651*F651</f>
        <v>169.62</v>
      </c>
      <c r="I651" s="35">
        <f t="shared" si="67"/>
        <v>0.11308</v>
      </c>
      <c r="J651" s="56">
        <f>IF(AND(E616*12&gt;=150000),E616*E619,E616)</f>
        <v>1500</v>
      </c>
      <c r="K651" s="118">
        <f>J651*I651</f>
        <v>169.62</v>
      </c>
      <c r="L651" s="119">
        <f>K651-H651</f>
        <v>0</v>
      </c>
      <c r="M651" s="120">
        <f>IF(ISERROR(L651/H651), "", L651/H651)</f>
        <v>0</v>
      </c>
    </row>
    <row r="652" spans="1:15" ht="13.5" thickBot="1" x14ac:dyDescent="0.25">
      <c r="A652" s="103" t="str">
        <f t="shared" si="65"/>
        <v>Residential (High)</v>
      </c>
      <c r="D652" s="58"/>
      <c r="E652" s="59"/>
      <c r="F652" s="60"/>
      <c r="G652" s="61"/>
      <c r="H652" s="62"/>
      <c r="I652" s="60"/>
      <c r="J652" s="63"/>
      <c r="K652" s="62"/>
      <c r="L652" s="64"/>
      <c r="M652" s="65"/>
    </row>
    <row r="653" spans="1:15" x14ac:dyDescent="0.2">
      <c r="A653" s="103" t="str">
        <f t="shared" si="65"/>
        <v>Residential (High)</v>
      </c>
      <c r="B653" s="103" t="s">
        <v>12</v>
      </c>
      <c r="D653" s="135" t="s">
        <v>81</v>
      </c>
      <c r="E653" s="25"/>
      <c r="F653" s="136"/>
      <c r="G653" s="137"/>
      <c r="H653" s="138">
        <f>SUM(H643:H649,H642)</f>
        <v>277.62827600000003</v>
      </c>
      <c r="I653" s="139"/>
      <c r="J653" s="139"/>
      <c r="K653" s="138">
        <f>SUM(K643:K649,K642)</f>
        <v>288.91643560030025</v>
      </c>
      <c r="L653" s="140">
        <f>K653-H653</f>
        <v>11.288159600300219</v>
      </c>
      <c r="M653" s="141">
        <f>IF((H653)=0,"",(L653/H653))</f>
        <v>4.0659257633758522E-2</v>
      </c>
    </row>
    <row r="654" spans="1:15" x14ac:dyDescent="0.2">
      <c r="A654" s="103" t="str">
        <f t="shared" si="65"/>
        <v>Residential (High)</v>
      </c>
      <c r="B654" s="103" t="s">
        <v>12</v>
      </c>
      <c r="D654" s="142" t="s">
        <v>82</v>
      </c>
      <c r="E654" s="25"/>
      <c r="F654" s="136">
        <v>0.13</v>
      </c>
      <c r="G654" s="143"/>
      <c r="H654" s="144">
        <f>H653*F654</f>
        <v>36.091675880000004</v>
      </c>
      <c r="I654" s="145">
        <v>0.13</v>
      </c>
      <c r="J654" s="115"/>
      <c r="K654" s="144">
        <f>K653*I654</f>
        <v>37.559136628039035</v>
      </c>
      <c r="L654" s="119">
        <f>K654-H654</f>
        <v>1.4674607480390307</v>
      </c>
      <c r="M654" s="146">
        <f>IF((H654)=0,"",(L654/H654))</f>
        <v>4.0659257633758585E-2</v>
      </c>
    </row>
    <row r="655" spans="1:15" ht="15" x14ac:dyDescent="0.25">
      <c r="A655" s="103" t="str">
        <f t="shared" si="65"/>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-65.242644859999999</v>
      </c>
      <c r="I655" s="148">
        <f>OER</f>
        <v>0.23499999999999999</v>
      </c>
      <c r="J655" s="115"/>
      <c r="K655" s="144">
        <f>IF(OR(ISNUMBER(SEARCH("[DGEN]", E614))=TRUE, ISNUMBER(SEARCH("STREET LIGHT", E614))=TRUE), 0, IF(AND(E616=0, E617=0),0, IF(AND(E617=0, E616*12&gt;250000), 0, IF(AND(E616=0, E617&gt;=50), 0, IF(E616*12&lt;=250000, I655*K653*-1, IF(E617&lt;50, I655*K653*-1, 0))))))</f>
        <v>-67.895362366070557</v>
      </c>
      <c r="L655" s="119">
        <f>K655-H655</f>
        <v>-2.6527175060705588</v>
      </c>
      <c r="M655" s="146"/>
    </row>
    <row r="656" spans="1:15" ht="13.5" thickBot="1" x14ac:dyDescent="0.25">
      <c r="A656" s="103" t="str">
        <f t="shared" si="65"/>
        <v>Residential (High)</v>
      </c>
      <c r="B656" s="103" t="s">
        <v>84</v>
      </c>
      <c r="C656" s="24">
        <f>B26</f>
        <v>11</v>
      </c>
      <c r="D656" s="226" t="s">
        <v>85</v>
      </c>
      <c r="E656" s="226"/>
      <c r="F656" s="77"/>
      <c r="G656" s="78"/>
      <c r="H656" s="79">
        <f>H653+H654+H655</f>
        <v>248.47730702000007</v>
      </c>
      <c r="I656" s="80"/>
      <c r="J656" s="80"/>
      <c r="K656" s="81">
        <f>K653+K654+K655</f>
        <v>258.5802098622687</v>
      </c>
      <c r="L656" s="82">
        <f>K656-H656</f>
        <v>10.102902842268634</v>
      </c>
      <c r="M656" s="83">
        <f>IF((H656)=0,"",(L656/H656))</f>
        <v>4.0659257633758265E-2</v>
      </c>
    </row>
    <row r="657" spans="1:14" ht="13.5" thickBot="1" x14ac:dyDescent="0.25">
      <c r="A657" s="103" t="str">
        <f t="shared" si="65"/>
        <v>Residential (High)</v>
      </c>
      <c r="B657" s="103" t="s">
        <v>12</v>
      </c>
      <c r="D657" s="58"/>
      <c r="E657" s="59"/>
      <c r="F657" s="60"/>
      <c r="G657" s="61"/>
      <c r="H657" s="62"/>
      <c r="I657" s="60"/>
      <c r="J657" s="63"/>
      <c r="K657" s="62"/>
      <c r="L657" s="64"/>
      <c r="M657" s="65"/>
    </row>
    <row r="660" spans="1:14" x14ac:dyDescent="0.2">
      <c r="C660" s="103"/>
      <c r="D660" s="104" t="s">
        <v>34</v>
      </c>
      <c r="E660" s="229" t="str">
        <f>D27</f>
        <v>Seasonal Residential (Low)</v>
      </c>
      <c r="F660" s="229"/>
      <c r="G660" s="229"/>
      <c r="H660" s="229"/>
      <c r="I660" s="229"/>
      <c r="J660" s="229"/>
      <c r="K660" s="103" t="str">
        <f>IF(N612="DEMAND - INTERVAL","RTSR - INTERVAL METERED","")</f>
        <v/>
      </c>
    </row>
    <row r="661" spans="1:14" x14ac:dyDescent="0.2">
      <c r="C661" s="103"/>
      <c r="D661" s="104" t="s">
        <v>35</v>
      </c>
      <c r="E661" s="230" t="str">
        <f>H27</f>
        <v>RPP</v>
      </c>
      <c r="F661" s="230"/>
      <c r="G661" s="230"/>
      <c r="H661" s="20"/>
      <c r="I661" s="20"/>
    </row>
    <row r="662" spans="1:14" ht="15.75" x14ac:dyDescent="0.2">
      <c r="C662" s="103"/>
      <c r="D662" s="104" t="s">
        <v>36</v>
      </c>
      <c r="E662" s="21">
        <f>K27</f>
        <v>350</v>
      </c>
      <c r="F662" s="105" t="s">
        <v>11</v>
      </c>
      <c r="J662" s="22"/>
      <c r="K662" s="22"/>
      <c r="L662" s="22"/>
      <c r="M662" s="22"/>
      <c r="N662" s="22"/>
    </row>
    <row r="663" spans="1:14" ht="15.75" x14ac:dyDescent="0.25">
      <c r="C663" s="103"/>
      <c r="D663" s="104" t="s">
        <v>37</v>
      </c>
      <c r="E663" s="21">
        <f>L27</f>
        <v>0</v>
      </c>
      <c r="F663" s="106" t="s">
        <v>16</v>
      </c>
      <c r="G663" s="107"/>
      <c r="H663" s="108"/>
      <c r="I663" s="108"/>
      <c r="J663" s="108"/>
    </row>
    <row r="664" spans="1:14" x14ac:dyDescent="0.2">
      <c r="C664" s="103"/>
      <c r="D664" s="104" t="s">
        <v>38</v>
      </c>
      <c r="E664" s="23">
        <f>I27</f>
        <v>1.0482</v>
      </c>
    </row>
    <row r="665" spans="1:14" x14ac:dyDescent="0.2">
      <c r="C665" s="103"/>
      <c r="D665" s="104" t="s">
        <v>39</v>
      </c>
      <c r="E665" s="23">
        <f>J27</f>
        <v>1.0415000000000001</v>
      </c>
    </row>
    <row r="666" spans="1:14" x14ac:dyDescent="0.2">
      <c r="C666" s="103"/>
    </row>
    <row r="667" spans="1:14" x14ac:dyDescent="0.2">
      <c r="C667" s="103"/>
      <c r="E667" s="105"/>
      <c r="F667" s="231" t="s">
        <v>40</v>
      </c>
      <c r="G667" s="232"/>
      <c r="H667" s="233"/>
      <c r="I667" s="231" t="s">
        <v>41</v>
      </c>
      <c r="J667" s="232"/>
      <c r="K667" s="233"/>
      <c r="L667" s="231" t="s">
        <v>42</v>
      </c>
      <c r="M667" s="233"/>
    </row>
    <row r="668" spans="1:14" x14ac:dyDescent="0.2">
      <c r="C668" s="103"/>
      <c r="E668" s="220"/>
      <c r="F668" s="109" t="s">
        <v>43</v>
      </c>
      <c r="G668" s="109" t="s">
        <v>44</v>
      </c>
      <c r="H668" s="110" t="s">
        <v>45</v>
      </c>
      <c r="I668" s="109" t="s">
        <v>43</v>
      </c>
      <c r="J668" s="111" t="s">
        <v>44</v>
      </c>
      <c r="K668" s="110" t="s">
        <v>45</v>
      </c>
      <c r="L668" s="222" t="s">
        <v>46</v>
      </c>
      <c r="M668" s="224" t="s">
        <v>47</v>
      </c>
    </row>
    <row r="669" spans="1:14" x14ac:dyDescent="0.2">
      <c r="C669" s="103"/>
      <c r="E669" s="221"/>
      <c r="F669" s="112" t="s">
        <v>48</v>
      </c>
      <c r="G669" s="112"/>
      <c r="H669" s="113" t="s">
        <v>48</v>
      </c>
      <c r="I669" s="112" t="s">
        <v>48</v>
      </c>
      <c r="J669" s="113"/>
      <c r="K669" s="113" t="s">
        <v>48</v>
      </c>
      <c r="L669" s="223"/>
      <c r="M669" s="225"/>
    </row>
    <row r="670" spans="1:14" x14ac:dyDescent="0.2">
      <c r="A670" s="103" t="str">
        <f>$E660</f>
        <v>Seasonal Residential (Low)</v>
      </c>
      <c r="D670" s="114" t="s">
        <v>49</v>
      </c>
      <c r="E670" s="25"/>
      <c r="F670" s="26">
        <f>F130</f>
        <v>59.89</v>
      </c>
      <c r="G670" s="115">
        <v>1</v>
      </c>
      <c r="H670" s="116">
        <f>G670*F670</f>
        <v>59.89</v>
      </c>
      <c r="I670" s="29">
        <f>I130</f>
        <v>84.27</v>
      </c>
      <c r="J670" s="117">
        <f>G670</f>
        <v>1</v>
      </c>
      <c r="K670" s="118">
        <f>J670*I670</f>
        <v>84.27</v>
      </c>
      <c r="L670" s="119">
        <f>K670-H670</f>
        <v>24.379999999999995</v>
      </c>
      <c r="M670" s="120">
        <f>IF(ISERROR(L670/H670), "", L670/H670)</f>
        <v>0.40707964601769903</v>
      </c>
    </row>
    <row r="671" spans="1:14" x14ac:dyDescent="0.2">
      <c r="A671" s="103" t="str">
        <f t="shared" ref="A671:A703" si="72">A670</f>
        <v>Seasonal Residential (Low)</v>
      </c>
      <c r="D671" s="114" t="s">
        <v>50</v>
      </c>
      <c r="E671" s="25"/>
      <c r="F671" s="34">
        <f t="shared" ref="F671:F697" si="73">F131</f>
        <v>0</v>
      </c>
      <c r="G671" s="115">
        <f>IF($E663&gt;0, $E663, $E662)</f>
        <v>350</v>
      </c>
      <c r="H671" s="116">
        <f>G671*F671</f>
        <v>0</v>
      </c>
      <c r="I671" s="35">
        <f t="shared" ref="I671:I697" si="74">I131</f>
        <v>0</v>
      </c>
      <c r="J671" s="117">
        <f>IF($E663&gt;0, $E663, $E662)</f>
        <v>350</v>
      </c>
      <c r="K671" s="118">
        <f>J671*I671</f>
        <v>0</v>
      </c>
      <c r="L671" s="119">
        <f>K671-H671</f>
        <v>0</v>
      </c>
      <c r="M671" s="120" t="str">
        <f>IF(ISERROR(L671/H671), "", L671/H671)</f>
        <v/>
      </c>
    </row>
    <row r="672" spans="1:14" ht="13.15" hidden="1" customHeight="1" x14ac:dyDescent="0.2">
      <c r="A672" s="103" t="str">
        <f t="shared" si="72"/>
        <v>Seasonal Residential (Low)</v>
      </c>
      <c r="D672" s="114" t="s">
        <v>51</v>
      </c>
      <c r="E672" s="25"/>
      <c r="F672" s="34">
        <f t="shared" si="73"/>
        <v>0</v>
      </c>
      <c r="G672" s="115">
        <f>IF($E663&gt;0, $E663, $E662)</f>
        <v>350</v>
      </c>
      <c r="H672" s="116">
        <v>0</v>
      </c>
      <c r="I672" s="35">
        <f t="shared" si="74"/>
        <v>0</v>
      </c>
      <c r="J672" s="117">
        <f>IF($E663&gt;0, $E663, $E662)</f>
        <v>350</v>
      </c>
      <c r="K672" s="118">
        <v>0</v>
      </c>
      <c r="L672" s="119"/>
      <c r="M672" s="120"/>
    </row>
    <row r="673" spans="1:15" ht="13.15" hidden="1" customHeight="1" x14ac:dyDescent="0.2">
      <c r="A673" s="103" t="str">
        <f t="shared" si="72"/>
        <v>Seasonal Residential (Low)</v>
      </c>
      <c r="D673" s="114" t="s">
        <v>52</v>
      </c>
      <c r="E673" s="25"/>
      <c r="F673" s="34">
        <f t="shared" si="73"/>
        <v>0</v>
      </c>
      <c r="G673" s="115">
        <f>IF($E663&gt;0, $E663, $E662)</f>
        <v>350</v>
      </c>
      <c r="H673" s="116">
        <v>0</v>
      </c>
      <c r="I673" s="35">
        <f t="shared" si="74"/>
        <v>0</v>
      </c>
      <c r="J673" s="121">
        <f>IF($E663&gt;0, $E663, $E662)</f>
        <v>350</v>
      </c>
      <c r="K673" s="118">
        <v>0</v>
      </c>
      <c r="L673" s="119">
        <f t="shared" ref="L673:L691" si="75">K673-H673</f>
        <v>0</v>
      </c>
      <c r="M673" s="120" t="str">
        <f>IF(ISERROR(L673/H673), "", L673/H673)</f>
        <v/>
      </c>
    </row>
    <row r="674" spans="1:15" x14ac:dyDescent="0.2">
      <c r="A674" s="103" t="str">
        <f t="shared" si="72"/>
        <v>Seasonal Residential (Low)</v>
      </c>
      <c r="D674" s="114" t="s">
        <v>53</v>
      </c>
      <c r="E674" s="25"/>
      <c r="F674" s="26">
        <f t="shared" si="73"/>
        <v>5.24</v>
      </c>
      <c r="G674" s="115">
        <v>1</v>
      </c>
      <c r="H674" s="116">
        <f>G674*F674</f>
        <v>5.24</v>
      </c>
      <c r="I674" s="29">
        <f t="shared" si="74"/>
        <v>-2.9542415295111777</v>
      </c>
      <c r="J674" s="117">
        <f>G674</f>
        <v>1</v>
      </c>
      <c r="K674" s="118">
        <f>J674*I674</f>
        <v>-2.9542415295111777</v>
      </c>
      <c r="L674" s="119">
        <f t="shared" si="75"/>
        <v>-8.1942415295111779</v>
      </c>
      <c r="M674" s="120">
        <f>IF(ISERROR(L674/H674), "", L674/H674)</f>
        <v>-1.5637865514334308</v>
      </c>
    </row>
    <row r="675" spans="1:15" x14ac:dyDescent="0.2">
      <c r="A675" s="103" t="str">
        <f t="shared" si="72"/>
        <v>Seasonal Residential (Low)</v>
      </c>
      <c r="D675" s="114" t="s">
        <v>54</v>
      </c>
      <c r="E675" s="25"/>
      <c r="F675" s="36">
        <f t="shared" si="73"/>
        <v>0</v>
      </c>
      <c r="G675" s="115">
        <f>IF($E663&gt;0, $E663, $E662)</f>
        <v>350</v>
      </c>
      <c r="H675" s="116">
        <f>G675*F675</f>
        <v>0</v>
      </c>
      <c r="I675" s="35">
        <f t="shared" si="74"/>
        <v>0</v>
      </c>
      <c r="J675" s="117">
        <f>IF($E663&gt;0, $E663, $E662)</f>
        <v>350</v>
      </c>
      <c r="K675" s="118">
        <f>J675*I675</f>
        <v>0</v>
      </c>
      <c r="L675" s="119">
        <f t="shared" si="75"/>
        <v>0</v>
      </c>
      <c r="M675" s="120" t="str">
        <f>IF(ISERROR(L675/H675), "", L675/H675)</f>
        <v/>
      </c>
    </row>
    <row r="676" spans="1:15" ht="25.5" x14ac:dyDescent="0.2">
      <c r="A676" s="103" t="str">
        <f t="shared" si="72"/>
        <v>Seasonal Residential (Low)</v>
      </c>
      <c r="B676" s="103" t="s">
        <v>55</v>
      </c>
      <c r="C676" s="24">
        <f>B27</f>
        <v>12</v>
      </c>
      <c r="D676" s="46" t="s">
        <v>56</v>
      </c>
      <c r="E676" s="47"/>
      <c r="F676" s="48"/>
      <c r="G676" s="49"/>
      <c r="H676" s="50">
        <f>SUM(H670:H675)</f>
        <v>65.13</v>
      </c>
      <c r="I676" s="51"/>
      <c r="J676" s="52"/>
      <c r="K676" s="50">
        <f>SUM(K670:K675)</f>
        <v>81.315758470488817</v>
      </c>
      <c r="L676" s="41">
        <f t="shared" si="75"/>
        <v>16.185758470488821</v>
      </c>
      <c r="M676" s="42">
        <f>IF((H676)=0,"",(L676/H676))</f>
        <v>0.2485146394977556</v>
      </c>
    </row>
    <row r="677" spans="1:15" x14ac:dyDescent="0.2">
      <c r="A677" s="103" t="str">
        <f t="shared" si="72"/>
        <v>Seasonal Residential (Low)</v>
      </c>
      <c r="D677" s="123" t="s">
        <v>57</v>
      </c>
      <c r="E677" s="25"/>
      <c r="F677" s="34">
        <f t="shared" si="73"/>
        <v>0.12752000000000002</v>
      </c>
      <c r="G677" s="43">
        <f>IF(F677=0, 0, $E662*E664-E662)</f>
        <v>16.870000000000005</v>
      </c>
      <c r="H677" s="28">
        <f t="shared" ref="H677:H684" si="76">G677*F677</f>
        <v>2.1512624000000011</v>
      </c>
      <c r="I677" s="35">
        <f t="shared" si="74"/>
        <v>0.12752000000000002</v>
      </c>
      <c r="J677" s="44">
        <f>IF(I677=0, 0, E662*E665-E662)</f>
        <v>14.525000000000034</v>
      </c>
      <c r="K677" s="31">
        <f t="shared" ref="K677:K684" si="77">J677*I677</f>
        <v>1.8522280000000046</v>
      </c>
      <c r="L677" s="119">
        <f t="shared" si="75"/>
        <v>-0.29903439999999648</v>
      </c>
      <c r="M677" s="120">
        <f t="shared" ref="M677:M684" si="78">IF(ISERROR(L677/H677), "", L677/H677)</f>
        <v>-0.13900414937759165</v>
      </c>
    </row>
    <row r="678" spans="1:15" ht="25.5" x14ac:dyDescent="0.2">
      <c r="A678" s="103" t="str">
        <f t="shared" si="72"/>
        <v>Seasonal Residential (Low)</v>
      </c>
      <c r="D678" s="123" t="s">
        <v>58</v>
      </c>
      <c r="E678" s="25"/>
      <c r="F678" s="36">
        <f t="shared" si="73"/>
        <v>-1.6000000000000001E-3</v>
      </c>
      <c r="G678" s="55">
        <f>IF($E663&gt;0, $E663, $E662)</f>
        <v>350</v>
      </c>
      <c r="H678" s="116">
        <f t="shared" si="76"/>
        <v>-0.56000000000000005</v>
      </c>
      <c r="I678" s="35">
        <f t="shared" si="74"/>
        <v>-2.0999999999999999E-3</v>
      </c>
      <c r="J678" s="56">
        <f>IF($E663&gt;0, $E663, $E662)</f>
        <v>350</v>
      </c>
      <c r="K678" s="118">
        <f t="shared" si="77"/>
        <v>-0.73499999999999999</v>
      </c>
      <c r="L678" s="119">
        <f t="shared" si="75"/>
        <v>-0.17499999999999993</v>
      </c>
      <c r="M678" s="120">
        <f t="shared" si="78"/>
        <v>0.31249999999999983</v>
      </c>
    </row>
    <row r="679" spans="1:15" x14ac:dyDescent="0.2">
      <c r="A679" s="103" t="str">
        <f t="shared" si="72"/>
        <v>Seasonal Residential (Low)</v>
      </c>
      <c r="D679" s="123" t="s">
        <v>59</v>
      </c>
      <c r="E679" s="25"/>
      <c r="F679" s="36">
        <f t="shared" si="73"/>
        <v>5.9999999999999995E-4</v>
      </c>
      <c r="G679" s="55">
        <f>IF($E663&gt;0, $E663, $E662)</f>
        <v>350</v>
      </c>
      <c r="H679" s="116">
        <f t="shared" si="76"/>
        <v>0.21</v>
      </c>
      <c r="I679" s="35">
        <f t="shared" si="74"/>
        <v>5.0000000000000001E-4</v>
      </c>
      <c r="J679" s="56">
        <f>IF($E663&gt;0, $E663, $E662)</f>
        <v>350</v>
      </c>
      <c r="K679" s="118">
        <f t="shared" si="77"/>
        <v>0.17500000000000002</v>
      </c>
      <c r="L679" s="119">
        <f t="shared" si="75"/>
        <v>-3.4999999999999976E-2</v>
      </c>
      <c r="M679" s="120">
        <f t="shared" si="78"/>
        <v>-0.16666666666666655</v>
      </c>
    </row>
    <row r="680" spans="1:15" x14ac:dyDescent="0.2">
      <c r="A680" s="103" t="str">
        <f t="shared" si="72"/>
        <v>Seasonal Residential (Low)</v>
      </c>
      <c r="D680" s="123" t="s">
        <v>60</v>
      </c>
      <c r="E680" s="25"/>
      <c r="F680" s="34">
        <f t="shared" si="73"/>
        <v>0</v>
      </c>
      <c r="G680" s="55">
        <f>E662</f>
        <v>350</v>
      </c>
      <c r="H680" s="116">
        <f t="shared" si="76"/>
        <v>0</v>
      </c>
      <c r="I680" s="35">
        <f t="shared" si="74"/>
        <v>0</v>
      </c>
      <c r="J680" s="56">
        <f>E662</f>
        <v>350</v>
      </c>
      <c r="K680" s="118">
        <f t="shared" si="77"/>
        <v>0</v>
      </c>
      <c r="L680" s="119">
        <f t="shared" si="75"/>
        <v>0</v>
      </c>
      <c r="M680" s="120" t="str">
        <f t="shared" si="78"/>
        <v/>
      </c>
    </row>
    <row r="681" spans="1:15" x14ac:dyDescent="0.2">
      <c r="A681" s="103" t="str">
        <f t="shared" si="72"/>
        <v>Seasonal Residential (Low)</v>
      </c>
      <c r="D681" s="114" t="s">
        <v>61</v>
      </c>
      <c r="E681" s="25"/>
      <c r="F681" s="36">
        <f t="shared" si="73"/>
        <v>1.9E-3</v>
      </c>
      <c r="G681" s="55">
        <f>IF($E663&gt;0, $E663, $E662)</f>
        <v>350</v>
      </c>
      <c r="H681" s="116">
        <f t="shared" si="76"/>
        <v>0.66500000000000004</v>
      </c>
      <c r="I681" s="35">
        <f t="shared" si="74"/>
        <v>1.7666813171927334E-3</v>
      </c>
      <c r="J681" s="56">
        <f>IF($E663&gt;0, $E663, $E662)</f>
        <v>350</v>
      </c>
      <c r="K681" s="118">
        <f t="shared" si="77"/>
        <v>0.61833846101745671</v>
      </c>
      <c r="L681" s="119">
        <f t="shared" si="75"/>
        <v>-4.6661538982543327E-2</v>
      </c>
      <c r="M681" s="120">
        <f t="shared" si="78"/>
        <v>-7.0167727793298232E-2</v>
      </c>
      <c r="O681" s="160"/>
    </row>
    <row r="682" spans="1:15" ht="25.5" x14ac:dyDescent="0.2">
      <c r="A682" s="103" t="str">
        <f t="shared" si="72"/>
        <v>Seasonal Residential (Low)</v>
      </c>
      <c r="D682" s="123" t="s">
        <v>62</v>
      </c>
      <c r="E682" s="25"/>
      <c r="F682" s="36">
        <f t="shared" si="73"/>
        <v>0.42</v>
      </c>
      <c r="G682" s="115">
        <v>1</v>
      </c>
      <c r="H682" s="116">
        <f t="shared" si="76"/>
        <v>0.42</v>
      </c>
      <c r="I682" s="45">
        <f t="shared" si="74"/>
        <v>0.42</v>
      </c>
      <c r="J682" s="121">
        <v>1</v>
      </c>
      <c r="K682" s="118">
        <f t="shared" si="77"/>
        <v>0.42</v>
      </c>
      <c r="L682" s="119">
        <f t="shared" si="75"/>
        <v>0</v>
      </c>
      <c r="M682" s="120">
        <f t="shared" si="78"/>
        <v>0</v>
      </c>
    </row>
    <row r="683" spans="1:15" x14ac:dyDescent="0.2">
      <c r="A683" s="103" t="str">
        <f t="shared" si="72"/>
        <v>Seasonal Residential (Low)</v>
      </c>
      <c r="D683" s="114" t="s">
        <v>63</v>
      </c>
      <c r="E683" s="25"/>
      <c r="F683" s="36">
        <f t="shared" si="73"/>
        <v>2.27</v>
      </c>
      <c r="G683" s="115">
        <v>1</v>
      </c>
      <c r="H683" s="116">
        <f t="shared" si="76"/>
        <v>2.27</v>
      </c>
      <c r="I683" s="29">
        <f t="shared" si="74"/>
        <v>2.5050939601700075</v>
      </c>
      <c r="J683" s="121">
        <v>1</v>
      </c>
      <c r="K683" s="118">
        <f t="shared" si="77"/>
        <v>2.5050939601700075</v>
      </c>
      <c r="L683" s="119">
        <f t="shared" si="75"/>
        <v>0.2350939601700075</v>
      </c>
      <c r="M683" s="120">
        <f t="shared" si="78"/>
        <v>0.10356562122026762</v>
      </c>
    </row>
    <row r="684" spans="1:15" x14ac:dyDescent="0.2">
      <c r="A684" s="103" t="str">
        <f t="shared" si="72"/>
        <v>Seasonal Residential (Low)</v>
      </c>
      <c r="D684" s="114" t="s">
        <v>64</v>
      </c>
      <c r="E684" s="25"/>
      <c r="F684" s="34">
        <f t="shared" si="73"/>
        <v>0</v>
      </c>
      <c r="G684" s="55">
        <f>IF($E663&gt;0, $E663, $E662)</f>
        <v>350</v>
      </c>
      <c r="H684" s="116">
        <f t="shared" si="76"/>
        <v>0</v>
      </c>
      <c r="I684" s="35">
        <f t="shared" si="74"/>
        <v>0</v>
      </c>
      <c r="J684" s="56">
        <f>IF($E663&gt;0, $E663, $E662)</f>
        <v>350</v>
      </c>
      <c r="K684" s="118">
        <f t="shared" si="77"/>
        <v>0</v>
      </c>
      <c r="L684" s="119">
        <f t="shared" si="75"/>
        <v>0</v>
      </c>
      <c r="M684" s="120" t="str">
        <f t="shared" si="78"/>
        <v/>
      </c>
    </row>
    <row r="685" spans="1:15" ht="25.5" x14ac:dyDescent="0.2">
      <c r="A685" s="103" t="str">
        <f t="shared" si="72"/>
        <v>Seasonal Residential (Low)</v>
      </c>
      <c r="B685" s="103" t="s">
        <v>65</v>
      </c>
      <c r="C685" s="24">
        <f>B27</f>
        <v>12</v>
      </c>
      <c r="D685" s="46" t="s">
        <v>66</v>
      </c>
      <c r="E685" s="47"/>
      <c r="F685" s="48"/>
      <c r="G685" s="49"/>
      <c r="H685" s="50">
        <f>SUM(H676:H684)</f>
        <v>70.286262399999998</v>
      </c>
      <c r="I685" s="51"/>
      <c r="J685" s="52"/>
      <c r="K685" s="50">
        <f>SUM(K676:K684)</f>
        <v>86.151418891676286</v>
      </c>
      <c r="L685" s="41">
        <f t="shared" si="75"/>
        <v>15.865156491676288</v>
      </c>
      <c r="M685" s="42">
        <f>IF((H685)=0,"",(L685/H685))</f>
        <v>0.22572201095837879</v>
      </c>
    </row>
    <row r="686" spans="1:15" x14ac:dyDescent="0.2">
      <c r="A686" s="103" t="str">
        <f t="shared" si="72"/>
        <v>Seasonal Residential (Low)</v>
      </c>
      <c r="D686" s="126" t="s">
        <v>67</v>
      </c>
      <c r="E686" s="25"/>
      <c r="F686" s="36">
        <f t="shared" si="73"/>
        <v>1.2E-2</v>
      </c>
      <c r="G686" s="43">
        <f>IF($E663&gt;0, $E663, $E662*$E664)</f>
        <v>366.87</v>
      </c>
      <c r="H686" s="116">
        <f>G686*F686</f>
        <v>4.4024400000000004</v>
      </c>
      <c r="I686" s="35">
        <f t="shared" si="74"/>
        <v>1.2500000000000001E-2</v>
      </c>
      <c r="J686" s="44">
        <f>IF($E663&gt;0, $E663, $E662*$E665)</f>
        <v>364.52500000000003</v>
      </c>
      <c r="K686" s="118">
        <f>J686*I686</f>
        <v>4.556562500000001</v>
      </c>
      <c r="L686" s="119">
        <f t="shared" si="75"/>
        <v>0.15412250000000061</v>
      </c>
      <c r="M686" s="120">
        <f>IF(ISERROR(L686/H686), "", L686/H686)</f>
        <v>3.5008427144947028E-2</v>
      </c>
      <c r="N686" s="127" t="str">
        <f>IF(ISERROR(ABS(M686)), "", IF(ABS(M686)&gt;=4%, "In the manager's summary, discuss the reasoning for the change in RTSR rates", ""))</f>
        <v/>
      </c>
      <c r="O686" s="160"/>
    </row>
    <row r="687" spans="1:15" ht="25.5" x14ac:dyDescent="0.2">
      <c r="A687" s="103" t="str">
        <f t="shared" si="72"/>
        <v>Seasonal Residential (Low)</v>
      </c>
      <c r="D687" s="128" t="s">
        <v>68</v>
      </c>
      <c r="E687" s="25"/>
      <c r="F687" s="36">
        <f t="shared" si="73"/>
        <v>1.01E-2</v>
      </c>
      <c r="G687" s="43">
        <f>IF($E663&gt;0, $E663, $E662*$E664)</f>
        <v>366.87</v>
      </c>
      <c r="H687" s="116">
        <f>G687*F687</f>
        <v>3.705387</v>
      </c>
      <c r="I687" s="35">
        <f t="shared" si="74"/>
        <v>1.0800000000000001E-2</v>
      </c>
      <c r="J687" s="44">
        <f>IF($E663&gt;0, $E663, $E662*$E665)</f>
        <v>364.52500000000003</v>
      </c>
      <c r="K687" s="118">
        <f>J687*I687</f>
        <v>3.9368700000000008</v>
      </c>
      <c r="L687" s="119">
        <f t="shared" si="75"/>
        <v>0.23148300000000077</v>
      </c>
      <c r="M687" s="120">
        <f>IF(ISERROR(L687/H687), "", L687/H687)</f>
        <v>6.247201709295163E-2</v>
      </c>
      <c r="N687" s="127" t="str">
        <f>IF(ISERROR(ABS(M687)), "", IF(ABS(M687)&gt;=4%, "In the manager's summary, discuss the reasoning for the change in RTSR rates", ""))</f>
        <v>In the manager's summary, discuss the reasoning for the change in RTSR rates</v>
      </c>
      <c r="O687" s="160"/>
    </row>
    <row r="688" spans="1:15" ht="25.5" x14ac:dyDescent="0.2">
      <c r="A688" s="103" t="str">
        <f t="shared" si="72"/>
        <v>Seasonal Residential (Low)</v>
      </c>
      <c r="B688" s="103" t="s">
        <v>69</v>
      </c>
      <c r="C688" s="24">
        <f>B27</f>
        <v>12</v>
      </c>
      <c r="D688" s="46" t="s">
        <v>70</v>
      </c>
      <c r="E688" s="47"/>
      <c r="F688" s="48"/>
      <c r="G688" s="49"/>
      <c r="H688" s="50">
        <f>SUM(H685:H687)</f>
        <v>78.394089399999999</v>
      </c>
      <c r="I688" s="51"/>
      <c r="J688" s="52"/>
      <c r="K688" s="50">
        <f>SUM(K685:K687)</f>
        <v>94.644851391676283</v>
      </c>
      <c r="L688" s="41">
        <f t="shared" si="75"/>
        <v>16.250761991676285</v>
      </c>
      <c r="M688" s="42">
        <f>IF((H688)=0,"",(L688/H688))</f>
        <v>0.20729575553531826</v>
      </c>
    </row>
    <row r="689" spans="1:13" ht="25.5" x14ac:dyDescent="0.2">
      <c r="A689" s="103" t="str">
        <f t="shared" si="72"/>
        <v>Seasonal Residential (Low)</v>
      </c>
      <c r="D689" s="129" t="s">
        <v>71</v>
      </c>
      <c r="E689" s="25"/>
      <c r="F689" s="34">
        <f t="shared" si="73"/>
        <v>4.7000000000000002E-3</v>
      </c>
      <c r="G689" s="43">
        <f>E662*E664</f>
        <v>366.87</v>
      </c>
      <c r="H689" s="53">
        <f>G689*F689</f>
        <v>1.7242890000000002</v>
      </c>
      <c r="I689" s="35">
        <f t="shared" si="74"/>
        <v>4.7000000000000002E-3</v>
      </c>
      <c r="J689" s="44">
        <f>E662*E665</f>
        <v>364.52500000000003</v>
      </c>
      <c r="K689" s="31">
        <f>J689*I689</f>
        <v>1.7132675000000002</v>
      </c>
      <c r="L689" s="119">
        <f t="shared" si="75"/>
        <v>-1.1021500000000017E-2</v>
      </c>
      <c r="M689" s="120">
        <f>IF(ISERROR(L689/H689), "", L689/H689)</f>
        <v>-6.391909940850992E-3</v>
      </c>
    </row>
    <row r="690" spans="1:13" ht="25.5" x14ac:dyDescent="0.2">
      <c r="A690" s="103" t="str">
        <f t="shared" si="72"/>
        <v>Seasonal Residential (Low)</v>
      </c>
      <c r="D690" s="129" t="s">
        <v>72</v>
      </c>
      <c r="E690" s="25"/>
      <c r="F690" s="34">
        <f t="shared" si="73"/>
        <v>5.9999999999999995E-4</v>
      </c>
      <c r="G690" s="43">
        <f>E662*E664</f>
        <v>366.87</v>
      </c>
      <c r="H690" s="53">
        <f>G690*F690</f>
        <v>0.22012199999999998</v>
      </c>
      <c r="I690" s="35">
        <f t="shared" si="74"/>
        <v>5.9999999999999995E-4</v>
      </c>
      <c r="J690" s="44">
        <f>E662*E665</f>
        <v>364.52500000000003</v>
      </c>
      <c r="K690" s="31">
        <f>J690*I690</f>
        <v>0.21871499999999999</v>
      </c>
      <c r="L690" s="119">
        <f t="shared" si="75"/>
        <v>-1.4069999999999916E-3</v>
      </c>
      <c r="M690" s="120">
        <f>IF(ISERROR(L690/H690), "", L690/H690)</f>
        <v>-6.3919099408509452E-3</v>
      </c>
    </row>
    <row r="691" spans="1:13" x14ac:dyDescent="0.2">
      <c r="A691" s="103" t="str">
        <f t="shared" si="72"/>
        <v>Seasonal Residential (Low)</v>
      </c>
      <c r="D691" s="25" t="s">
        <v>73</v>
      </c>
      <c r="E691" s="25"/>
      <c r="F691" s="54">
        <f t="shared" si="73"/>
        <v>0.25</v>
      </c>
      <c r="G691" s="115">
        <v>1</v>
      </c>
      <c r="H691" s="130">
        <f>G691*F691</f>
        <v>0.25</v>
      </c>
      <c r="I691" s="45">
        <f t="shared" si="74"/>
        <v>0.25</v>
      </c>
      <c r="J691" s="117">
        <v>1</v>
      </c>
      <c r="K691" s="118">
        <f>J691*I691</f>
        <v>0.25</v>
      </c>
      <c r="L691" s="119">
        <f t="shared" si="75"/>
        <v>0</v>
      </c>
      <c r="M691" s="120">
        <f>IF(ISERROR(L691/H691), "", L691/H691)</f>
        <v>0</v>
      </c>
    </row>
    <row r="692" spans="1:13" ht="26.45" hidden="1" customHeight="1" x14ac:dyDescent="0.2">
      <c r="A692" s="103" t="str">
        <f t="shared" si="72"/>
        <v>Seasonal Residential (Low)</v>
      </c>
      <c r="D692" s="129" t="s">
        <v>74</v>
      </c>
      <c r="E692" s="25"/>
      <c r="F692" s="34">
        <f t="shared" si="73"/>
        <v>0</v>
      </c>
      <c r="G692" s="55"/>
      <c r="H692" s="130"/>
      <c r="I692" s="35">
        <f t="shared" si="74"/>
        <v>0</v>
      </c>
      <c r="J692" s="56"/>
      <c r="K692" s="118"/>
      <c r="L692" s="119"/>
      <c r="M692" s="120"/>
    </row>
    <row r="693" spans="1:13" x14ac:dyDescent="0.2">
      <c r="A693" s="103" t="str">
        <f t="shared" si="72"/>
        <v>Seasonal Residential (Low)</v>
      </c>
      <c r="B693" s="103" t="s">
        <v>12</v>
      </c>
      <c r="D693" s="25" t="s">
        <v>75</v>
      </c>
      <c r="E693" s="25"/>
      <c r="F693" s="34">
        <f t="shared" si="73"/>
        <v>9.8000000000000004E-2</v>
      </c>
      <c r="G693" s="55">
        <f>IF(AND(E662*12&gt;=150000),OffPeakPer*E662*E664,OffPeakPer*E662)</f>
        <v>224</v>
      </c>
      <c r="H693" s="130">
        <f>G693*F693</f>
        <v>21.952000000000002</v>
      </c>
      <c r="I693" s="35">
        <f t="shared" si="74"/>
        <v>9.8000000000000004E-2</v>
      </c>
      <c r="J693" s="56">
        <f>IF(AND(E662*12&gt;=150000),OffPeakPer*E662*E665,OffPeakPer*E662)</f>
        <v>224</v>
      </c>
      <c r="K693" s="118">
        <f>J693*I693</f>
        <v>21.952000000000002</v>
      </c>
      <c r="L693" s="119">
        <f>K693-H693</f>
        <v>0</v>
      </c>
      <c r="M693" s="120">
        <f>IF(ISERROR(L693/H693), "", L693/H693)</f>
        <v>0</v>
      </c>
    </row>
    <row r="694" spans="1:13" x14ac:dyDescent="0.2">
      <c r="A694" s="103" t="str">
        <f t="shared" si="72"/>
        <v>Seasonal Residential (Low)</v>
      </c>
      <c r="B694" s="103" t="s">
        <v>12</v>
      </c>
      <c r="D694" s="25" t="s">
        <v>76</v>
      </c>
      <c r="E694" s="25"/>
      <c r="F694" s="34">
        <f t="shared" si="73"/>
        <v>0.157</v>
      </c>
      <c r="G694" s="55">
        <f>IF(AND(E662*12&gt;=150000),MidPeakPer*E662*E664,MidPeakPer*E662)</f>
        <v>63</v>
      </c>
      <c r="H694" s="130">
        <f>G694*F694</f>
        <v>9.891</v>
      </c>
      <c r="I694" s="35">
        <f t="shared" si="74"/>
        <v>0.157</v>
      </c>
      <c r="J694" s="56">
        <f>IF(AND(E662*12&gt;=150000),MidPeakPer*E662*E665,MidPeakPer*E662)</f>
        <v>63</v>
      </c>
      <c r="K694" s="118">
        <f>J694*I694</f>
        <v>9.891</v>
      </c>
      <c r="L694" s="119">
        <f>K694-H694</f>
        <v>0</v>
      </c>
      <c r="M694" s="120">
        <f>IF(ISERROR(L694/H694), "", L694/H694)</f>
        <v>0</v>
      </c>
    </row>
    <row r="695" spans="1:13" ht="13.5" thickBot="1" x14ac:dyDescent="0.25">
      <c r="A695" s="103" t="str">
        <f t="shared" si="72"/>
        <v>Seasonal Residential (Low)</v>
      </c>
      <c r="B695" s="103" t="s">
        <v>12</v>
      </c>
      <c r="D695" s="103" t="s">
        <v>77</v>
      </c>
      <c r="E695" s="25"/>
      <c r="F695" s="34">
        <f t="shared" si="73"/>
        <v>0.20300000000000001</v>
      </c>
      <c r="G695" s="55">
        <f>IF(AND(E662*12&gt;=150000),OnPeakPer*E662*E664,OnPeakPer*E662)</f>
        <v>63</v>
      </c>
      <c r="H695" s="130">
        <f>G695*F695</f>
        <v>12.789000000000001</v>
      </c>
      <c r="I695" s="35">
        <f t="shared" si="74"/>
        <v>0.20300000000000001</v>
      </c>
      <c r="J695" s="56">
        <f>IF(AND(E662*12&gt;=150000),OnPeakPer*E662*E665,OnPeakPer*E662)</f>
        <v>63</v>
      </c>
      <c r="K695" s="118">
        <f>J695*I695</f>
        <v>12.789000000000001</v>
      </c>
      <c r="L695" s="119">
        <f>K695-H695</f>
        <v>0</v>
      </c>
      <c r="M695" s="120">
        <f>IF(ISERROR(L695/H695), "", L695/H695)</f>
        <v>0</v>
      </c>
    </row>
    <row r="696" spans="1:13" ht="13.15" hidden="1" customHeight="1" x14ac:dyDescent="0.2">
      <c r="A696" s="103" t="str">
        <f t="shared" si="72"/>
        <v>Seasonal Residential (Low)</v>
      </c>
      <c r="B696" s="103" t="s">
        <v>78</v>
      </c>
      <c r="D696" s="25" t="s">
        <v>79</v>
      </c>
      <c r="E696" s="25"/>
      <c r="F696" s="34">
        <f t="shared" si="73"/>
        <v>0.11308</v>
      </c>
      <c r="G696" s="55">
        <f>IF(AND(E662*12&gt;=150000),E662*E664,E662)</f>
        <v>350</v>
      </c>
      <c r="H696" s="130">
        <f>G696*F696</f>
        <v>39.578000000000003</v>
      </c>
      <c r="I696" s="35">
        <f t="shared" si="74"/>
        <v>0.11308</v>
      </c>
      <c r="J696" s="56">
        <f>IF(AND(E662*12&gt;=150000),E662*E665,E662)</f>
        <v>350</v>
      </c>
      <c r="K696" s="118">
        <f>J696*I696</f>
        <v>39.578000000000003</v>
      </c>
      <c r="L696" s="119">
        <f>K696-H696</f>
        <v>0</v>
      </c>
      <c r="M696" s="120">
        <f>IF(ISERROR(L696/H696), "", L696/H696)</f>
        <v>0</v>
      </c>
    </row>
    <row r="697" spans="1:13" ht="13.9" hidden="1" customHeight="1" thickBot="1" x14ac:dyDescent="0.25">
      <c r="A697" s="103" t="str">
        <f t="shared" si="72"/>
        <v>Seasonal Residential (Low)</v>
      </c>
      <c r="B697" s="103" t="s">
        <v>17</v>
      </c>
      <c r="D697" s="25" t="s">
        <v>80</v>
      </c>
      <c r="E697" s="25"/>
      <c r="F697" s="34">
        <f t="shared" si="73"/>
        <v>0.11308</v>
      </c>
      <c r="G697" s="55">
        <f>IF(AND(E662*12&gt;=150000),E662*E664,E662)</f>
        <v>350</v>
      </c>
      <c r="H697" s="130">
        <f>G697*F697</f>
        <v>39.578000000000003</v>
      </c>
      <c r="I697" s="35">
        <f t="shared" si="74"/>
        <v>0.11308</v>
      </c>
      <c r="J697" s="56">
        <f>IF(AND(E662*12&gt;=150000),E662*E665,E662)</f>
        <v>350</v>
      </c>
      <c r="K697" s="118">
        <f>J697*I697</f>
        <v>39.578000000000003</v>
      </c>
      <c r="L697" s="119">
        <f>K697-H697</f>
        <v>0</v>
      </c>
      <c r="M697" s="120">
        <f>IF(ISERROR(L697/H697), "", L697/H697)</f>
        <v>0</v>
      </c>
    </row>
    <row r="698" spans="1:13" ht="13.5" thickBot="1" x14ac:dyDescent="0.25">
      <c r="A698" s="103" t="str">
        <f t="shared" si="72"/>
        <v>Seasonal Residential (Low)</v>
      </c>
      <c r="D698" s="58"/>
      <c r="E698" s="59"/>
      <c r="F698" s="60"/>
      <c r="G698" s="61"/>
      <c r="H698" s="62"/>
      <c r="I698" s="60"/>
      <c r="J698" s="63"/>
      <c r="K698" s="62"/>
      <c r="L698" s="64"/>
      <c r="M698" s="65"/>
    </row>
    <row r="699" spans="1:13" x14ac:dyDescent="0.2">
      <c r="A699" s="103" t="str">
        <f t="shared" si="72"/>
        <v>Seasonal Residential (Low)</v>
      </c>
      <c r="B699" s="103" t="s">
        <v>12</v>
      </c>
      <c r="D699" s="135" t="s">
        <v>81</v>
      </c>
      <c r="E699" s="25"/>
      <c r="F699" s="136"/>
      <c r="G699" s="137"/>
      <c r="H699" s="138">
        <f>SUM(H689:H695,H688)</f>
        <v>125.22050039999999</v>
      </c>
      <c r="I699" s="139"/>
      <c r="J699" s="139"/>
      <c r="K699" s="138">
        <f>SUM(K689:K695,K688)</f>
        <v>141.45883389167628</v>
      </c>
      <c r="L699" s="140">
        <f>K699-H699</f>
        <v>16.238333491676286</v>
      </c>
      <c r="M699" s="141">
        <f>IF((H699)=0,"",(L699/H699))</f>
        <v>0.12967791567518994</v>
      </c>
    </row>
    <row r="700" spans="1:13" x14ac:dyDescent="0.2">
      <c r="A700" s="103" t="str">
        <f t="shared" si="72"/>
        <v>Seasonal Residential (Low)</v>
      </c>
      <c r="B700" s="103" t="s">
        <v>12</v>
      </c>
      <c r="D700" s="142" t="s">
        <v>82</v>
      </c>
      <c r="E700" s="25"/>
      <c r="F700" s="136">
        <v>0.13</v>
      </c>
      <c r="G700" s="143"/>
      <c r="H700" s="144">
        <f>H699*F700</f>
        <v>16.278665052000001</v>
      </c>
      <c r="I700" s="145">
        <v>0.13</v>
      </c>
      <c r="J700" s="115"/>
      <c r="K700" s="144">
        <f>K699*I700</f>
        <v>18.389648405917917</v>
      </c>
      <c r="L700" s="119">
        <f>K700-H700</f>
        <v>2.1109833539179164</v>
      </c>
      <c r="M700" s="146">
        <f>IF((H700)=0,"",(L700/H700))</f>
        <v>0.12967791567518985</v>
      </c>
    </row>
    <row r="701" spans="1:13" ht="15" x14ac:dyDescent="0.25">
      <c r="A701" s="103" t="str">
        <f t="shared" si="72"/>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-29.426817593999996</v>
      </c>
      <c r="I701" s="148">
        <f>OER</f>
        <v>0.23499999999999999</v>
      </c>
      <c r="J701" s="115"/>
      <c r="K701" s="144">
        <f>IF(OR(ISNUMBER(SEARCH("[DGEN]", E660))=TRUE, ISNUMBER(SEARCH("STREET LIGHT", E660))=TRUE), 0, IF(AND(E662=0, E663=0),0, IF(AND(E663=0, E662*12&gt;250000), 0, IF(AND(E662=0, E663&gt;=50), 0, IF(E662*12&lt;=250000, I701*K699*-1, IF(E663&lt;50, I701*K699*-1, 0))))))</f>
        <v>-33.242825964543925</v>
      </c>
      <c r="L701" s="119">
        <f>K701-H701</f>
        <v>-3.8160083705439298</v>
      </c>
      <c r="M701" s="146"/>
    </row>
    <row r="702" spans="1:13" ht="13.5" thickBot="1" x14ac:dyDescent="0.25">
      <c r="A702" s="103" t="str">
        <f t="shared" si="72"/>
        <v>Seasonal Residential (Low)</v>
      </c>
      <c r="B702" s="103" t="s">
        <v>84</v>
      </c>
      <c r="C702" s="24">
        <f>B27</f>
        <v>12</v>
      </c>
      <c r="D702" s="226" t="s">
        <v>85</v>
      </c>
      <c r="E702" s="226"/>
      <c r="F702" s="77"/>
      <c r="G702" s="78"/>
      <c r="H702" s="79">
        <f>H699+H700+H701</f>
        <v>112.072347858</v>
      </c>
      <c r="I702" s="80"/>
      <c r="J702" s="80"/>
      <c r="K702" s="81">
        <f>K699+K700+K701</f>
        <v>126.60565633305026</v>
      </c>
      <c r="L702" s="82">
        <f>K702-H702</f>
        <v>14.533308475050262</v>
      </c>
      <c r="M702" s="83">
        <f>IF((H702)=0,"",(L702/H702))</f>
        <v>0.1296779156751898</v>
      </c>
    </row>
    <row r="703" spans="1:13" ht="13.5" thickBot="1" x14ac:dyDescent="0.25">
      <c r="A703" s="103" t="str">
        <f t="shared" si="72"/>
        <v>Seasonal Residential (Low)</v>
      </c>
      <c r="B703" s="103" t="s">
        <v>12</v>
      </c>
      <c r="D703" s="58"/>
      <c r="E703" s="59"/>
      <c r="F703" s="60"/>
      <c r="G703" s="61"/>
      <c r="H703" s="62"/>
      <c r="I703" s="60"/>
      <c r="J703" s="63"/>
      <c r="K703" s="62"/>
      <c r="L703" s="64"/>
      <c r="M703" s="65"/>
    </row>
    <row r="706" spans="1:14" x14ac:dyDescent="0.2">
      <c r="C706" s="103"/>
      <c r="D706" s="104" t="s">
        <v>34</v>
      </c>
      <c r="E706" s="229" t="str">
        <f>D28</f>
        <v>Seasonal Residential (High)</v>
      </c>
      <c r="F706" s="229"/>
      <c r="G706" s="229"/>
      <c r="H706" s="229"/>
      <c r="I706" s="229"/>
      <c r="J706" s="229"/>
      <c r="K706" s="103" t="str">
        <f>IF(N658="DEMAND - INTERVAL","RTSR - INTERVAL METERED","")</f>
        <v/>
      </c>
    </row>
    <row r="707" spans="1:14" x14ac:dyDescent="0.2">
      <c r="C707" s="103"/>
      <c r="D707" s="104" t="s">
        <v>35</v>
      </c>
      <c r="E707" s="230" t="str">
        <f>H28</f>
        <v>RPP</v>
      </c>
      <c r="F707" s="230"/>
      <c r="G707" s="230"/>
      <c r="H707" s="20"/>
      <c r="I707" s="20"/>
    </row>
    <row r="708" spans="1:14" ht="15.75" x14ac:dyDescent="0.2">
      <c r="C708" s="103"/>
      <c r="D708" s="104" t="s">
        <v>36</v>
      </c>
      <c r="E708" s="21">
        <f>K28</f>
        <v>1500</v>
      </c>
      <c r="F708" s="105" t="s">
        <v>11</v>
      </c>
      <c r="J708" s="22"/>
      <c r="K708" s="22"/>
      <c r="L708" s="22"/>
      <c r="M708" s="22"/>
      <c r="N708" s="22"/>
    </row>
    <row r="709" spans="1:14" ht="15.75" x14ac:dyDescent="0.25">
      <c r="C709" s="103"/>
      <c r="D709" s="104" t="s">
        <v>37</v>
      </c>
      <c r="E709" s="21">
        <f>L28</f>
        <v>0</v>
      </c>
      <c r="F709" s="106" t="s">
        <v>16</v>
      </c>
      <c r="G709" s="107"/>
      <c r="H709" s="108"/>
      <c r="I709" s="108"/>
      <c r="J709" s="108"/>
    </row>
    <row r="710" spans="1:14" x14ac:dyDescent="0.2">
      <c r="C710" s="103"/>
      <c r="D710" s="104" t="s">
        <v>38</v>
      </c>
      <c r="E710" s="23">
        <f>I28</f>
        <v>1.0482</v>
      </c>
    </row>
    <row r="711" spans="1:14" x14ac:dyDescent="0.2">
      <c r="C711" s="103"/>
      <c r="D711" s="104" t="s">
        <v>39</v>
      </c>
      <c r="E711" s="23">
        <f>J28</f>
        <v>1.0415000000000001</v>
      </c>
    </row>
    <row r="712" spans="1:14" x14ac:dyDescent="0.2">
      <c r="C712" s="103"/>
    </row>
    <row r="713" spans="1:14" x14ac:dyDescent="0.2">
      <c r="C713" s="103"/>
      <c r="E713" s="105"/>
      <c r="F713" s="231" t="s">
        <v>40</v>
      </c>
      <c r="G713" s="232"/>
      <c r="H713" s="233"/>
      <c r="I713" s="231" t="s">
        <v>41</v>
      </c>
      <c r="J713" s="232"/>
      <c r="K713" s="233"/>
      <c r="L713" s="231" t="s">
        <v>42</v>
      </c>
      <c r="M713" s="233"/>
    </row>
    <row r="714" spans="1:14" x14ac:dyDescent="0.2">
      <c r="C714" s="103"/>
      <c r="E714" s="220"/>
      <c r="F714" s="109" t="s">
        <v>43</v>
      </c>
      <c r="G714" s="109" t="s">
        <v>44</v>
      </c>
      <c r="H714" s="110" t="s">
        <v>45</v>
      </c>
      <c r="I714" s="109" t="s">
        <v>43</v>
      </c>
      <c r="J714" s="111" t="s">
        <v>44</v>
      </c>
      <c r="K714" s="110" t="s">
        <v>45</v>
      </c>
      <c r="L714" s="222" t="s">
        <v>46</v>
      </c>
      <c r="M714" s="224" t="s">
        <v>47</v>
      </c>
    </row>
    <row r="715" spans="1:14" x14ac:dyDescent="0.2">
      <c r="C715" s="103"/>
      <c r="E715" s="221"/>
      <c r="F715" s="112" t="s">
        <v>48</v>
      </c>
      <c r="G715" s="112"/>
      <c r="H715" s="113" t="s">
        <v>48</v>
      </c>
      <c r="I715" s="112" t="s">
        <v>48</v>
      </c>
      <c r="J715" s="113"/>
      <c r="K715" s="113" t="s">
        <v>48</v>
      </c>
      <c r="L715" s="223"/>
      <c r="M715" s="225"/>
    </row>
    <row r="716" spans="1:14" x14ac:dyDescent="0.2">
      <c r="A716" s="103" t="str">
        <f>$E706</f>
        <v>Seasonal Residential (High)</v>
      </c>
      <c r="D716" s="114" t="s">
        <v>49</v>
      </c>
      <c r="E716" s="25"/>
      <c r="F716" s="26">
        <f>F130</f>
        <v>59.89</v>
      </c>
      <c r="G716" s="115">
        <v>1</v>
      </c>
      <c r="H716" s="116">
        <f>G716*F716</f>
        <v>59.89</v>
      </c>
      <c r="I716" s="29">
        <f>I130</f>
        <v>84.27</v>
      </c>
      <c r="J716" s="117">
        <f>G716</f>
        <v>1</v>
      </c>
      <c r="K716" s="118">
        <f>J716*I716</f>
        <v>84.27</v>
      </c>
      <c r="L716" s="119">
        <f>K716-H716</f>
        <v>24.379999999999995</v>
      </c>
      <c r="M716" s="120">
        <f>IF(ISERROR(L716/H716), "", L716/H716)</f>
        <v>0.40707964601769903</v>
      </c>
    </row>
    <row r="717" spans="1:14" x14ac:dyDescent="0.2">
      <c r="A717" s="103" t="str">
        <f t="shared" ref="A717:A749" si="79">A716</f>
        <v>Seasonal Residential (High)</v>
      </c>
      <c r="D717" s="114" t="s">
        <v>50</v>
      </c>
      <c r="E717" s="25"/>
      <c r="F717" s="34">
        <f t="shared" ref="F717:F743" si="80">F131</f>
        <v>0</v>
      </c>
      <c r="G717" s="115">
        <f>IF($E709&gt;0, $E709, $E708)</f>
        <v>1500</v>
      </c>
      <c r="H717" s="116">
        <f>G717*F717</f>
        <v>0</v>
      </c>
      <c r="I717" s="35">
        <f t="shared" ref="I717:I743" si="81">I131</f>
        <v>0</v>
      </c>
      <c r="J717" s="117">
        <f>IF($E709&gt;0, $E709, $E708)</f>
        <v>1500</v>
      </c>
      <c r="K717" s="118">
        <f>J717*I717</f>
        <v>0</v>
      </c>
      <c r="L717" s="119">
        <f>K717-H717</f>
        <v>0</v>
      </c>
      <c r="M717" s="120" t="str">
        <f>IF(ISERROR(L717/H717), "", L717/H717)</f>
        <v/>
      </c>
    </row>
    <row r="718" spans="1:14" ht="13.15" hidden="1" customHeight="1" x14ac:dyDescent="0.2">
      <c r="A718" s="103" t="str">
        <f t="shared" si="79"/>
        <v>Seasonal Residential (High)</v>
      </c>
      <c r="D718" s="114" t="s">
        <v>51</v>
      </c>
      <c r="E718" s="25"/>
      <c r="F718" s="34">
        <f t="shared" si="80"/>
        <v>0</v>
      </c>
      <c r="G718" s="115">
        <f>IF($E709&gt;0, $E709, $E708)</f>
        <v>1500</v>
      </c>
      <c r="H718" s="116">
        <v>0</v>
      </c>
      <c r="I718" s="35">
        <f t="shared" si="81"/>
        <v>0</v>
      </c>
      <c r="J718" s="117">
        <f>IF($E709&gt;0, $E709, $E708)</f>
        <v>1500</v>
      </c>
      <c r="K718" s="118">
        <v>0</v>
      </c>
      <c r="L718" s="119"/>
      <c r="M718" s="120"/>
    </row>
    <row r="719" spans="1:14" ht="13.15" hidden="1" customHeight="1" x14ac:dyDescent="0.2">
      <c r="A719" s="103" t="str">
        <f t="shared" si="79"/>
        <v>Seasonal Residential (High)</v>
      </c>
      <c r="D719" s="114" t="s">
        <v>52</v>
      </c>
      <c r="E719" s="25"/>
      <c r="F719" s="34">
        <f t="shared" si="80"/>
        <v>0</v>
      </c>
      <c r="G719" s="115">
        <f>IF($E709&gt;0, $E709, $E708)</f>
        <v>1500</v>
      </c>
      <c r="H719" s="116">
        <v>0</v>
      </c>
      <c r="I719" s="35">
        <f t="shared" si="81"/>
        <v>0</v>
      </c>
      <c r="J719" s="121">
        <f>IF($E709&gt;0, $E709, $E708)</f>
        <v>1500</v>
      </c>
      <c r="K719" s="118">
        <v>0</v>
      </c>
      <c r="L719" s="119">
        <f t="shared" ref="L719:L737" si="82">K719-H719</f>
        <v>0</v>
      </c>
      <c r="M719" s="120" t="str">
        <f>IF(ISERROR(L719/H719), "", L719/H719)</f>
        <v/>
      </c>
    </row>
    <row r="720" spans="1:14" x14ac:dyDescent="0.2">
      <c r="A720" s="103" t="str">
        <f t="shared" si="79"/>
        <v>Seasonal Residential (High)</v>
      </c>
      <c r="D720" s="114" t="s">
        <v>53</v>
      </c>
      <c r="E720" s="25"/>
      <c r="F720" s="26">
        <f t="shared" si="80"/>
        <v>5.24</v>
      </c>
      <c r="G720" s="115">
        <v>1</v>
      </c>
      <c r="H720" s="116">
        <f>G720*F720</f>
        <v>5.24</v>
      </c>
      <c r="I720" s="29">
        <f t="shared" si="81"/>
        <v>-2.9542415295111777</v>
      </c>
      <c r="J720" s="117">
        <f>G720</f>
        <v>1</v>
      </c>
      <c r="K720" s="118">
        <f>J720*I720</f>
        <v>-2.9542415295111777</v>
      </c>
      <c r="L720" s="119">
        <f t="shared" si="82"/>
        <v>-8.1942415295111779</v>
      </c>
      <c r="M720" s="120">
        <f>IF(ISERROR(L720/H720), "", L720/H720)</f>
        <v>-1.5637865514334308</v>
      </c>
    </row>
    <row r="721" spans="1:15" x14ac:dyDescent="0.2">
      <c r="A721" s="103" t="str">
        <f t="shared" si="79"/>
        <v>Seasonal Residential (High)</v>
      </c>
      <c r="D721" s="114" t="s">
        <v>54</v>
      </c>
      <c r="E721" s="25"/>
      <c r="F721" s="36">
        <f t="shared" si="80"/>
        <v>0</v>
      </c>
      <c r="G721" s="115">
        <f>IF($E709&gt;0, $E709, $E708)</f>
        <v>1500</v>
      </c>
      <c r="H721" s="116">
        <f>G721*F721</f>
        <v>0</v>
      </c>
      <c r="I721" s="35">
        <f t="shared" si="81"/>
        <v>0</v>
      </c>
      <c r="J721" s="117">
        <f>IF($E709&gt;0, $E709, $E708)</f>
        <v>1500</v>
      </c>
      <c r="K721" s="118">
        <f>J721*I721</f>
        <v>0</v>
      </c>
      <c r="L721" s="119">
        <f t="shared" si="82"/>
        <v>0</v>
      </c>
      <c r="M721" s="120" t="str">
        <f>IF(ISERROR(L721/H721), "", L721/H721)</f>
        <v/>
      </c>
    </row>
    <row r="722" spans="1:15" ht="25.5" x14ac:dyDescent="0.2">
      <c r="A722" s="103" t="str">
        <f t="shared" si="79"/>
        <v>Seasonal Residential (High)</v>
      </c>
      <c r="B722" s="103" t="s">
        <v>55</v>
      </c>
      <c r="C722" s="24">
        <f>B28</f>
        <v>13</v>
      </c>
      <c r="D722" s="46" t="s">
        <v>56</v>
      </c>
      <c r="E722" s="47"/>
      <c r="F722" s="48"/>
      <c r="G722" s="49"/>
      <c r="H722" s="50">
        <f>SUM(H716:H721)</f>
        <v>65.13</v>
      </c>
      <c r="I722" s="51"/>
      <c r="J722" s="52"/>
      <c r="K722" s="50">
        <f>SUM(K716:K721)</f>
        <v>81.315758470488817</v>
      </c>
      <c r="L722" s="41">
        <f t="shared" si="82"/>
        <v>16.185758470488821</v>
      </c>
      <c r="M722" s="42">
        <f>IF((H722)=0,"",(L722/H722))</f>
        <v>0.2485146394977556</v>
      </c>
    </row>
    <row r="723" spans="1:15" x14ac:dyDescent="0.2">
      <c r="A723" s="103" t="str">
        <f t="shared" si="79"/>
        <v>Seasonal Residential (High)</v>
      </c>
      <c r="D723" s="123" t="s">
        <v>57</v>
      </c>
      <c r="E723" s="25"/>
      <c r="F723" s="34">
        <f t="shared" si="80"/>
        <v>0.12752000000000002</v>
      </c>
      <c r="G723" s="43">
        <f>IF(F723=0, 0, $E708*E710-E708)</f>
        <v>72.299999999999955</v>
      </c>
      <c r="H723" s="28">
        <f t="shared" ref="H723:H730" si="83">G723*F723</f>
        <v>9.2196959999999955</v>
      </c>
      <c r="I723" s="35">
        <f t="shared" si="81"/>
        <v>0.12752000000000002</v>
      </c>
      <c r="J723" s="44">
        <f>IF(I723=0, 0, E708*E711-E708)</f>
        <v>62.250000000000227</v>
      </c>
      <c r="K723" s="31">
        <f t="shared" ref="K723:K730" si="84">J723*I723</f>
        <v>7.9381200000000307</v>
      </c>
      <c r="L723" s="119">
        <f t="shared" si="82"/>
        <v>-1.2815759999999647</v>
      </c>
      <c r="M723" s="120">
        <f t="shared" ref="M723:M730" si="85">IF(ISERROR(L723/H723), "", L723/H723)</f>
        <v>-0.13900414937758959</v>
      </c>
    </row>
    <row r="724" spans="1:15" ht="25.5" x14ac:dyDescent="0.2">
      <c r="A724" s="103" t="str">
        <f t="shared" si="79"/>
        <v>Seasonal Residential (High)</v>
      </c>
      <c r="D724" s="123" t="s">
        <v>58</v>
      </c>
      <c r="E724" s="25"/>
      <c r="F724" s="36">
        <f t="shared" si="80"/>
        <v>-1.6000000000000001E-3</v>
      </c>
      <c r="G724" s="55">
        <f>IF($E709&gt;0, $E709, $E708)</f>
        <v>1500</v>
      </c>
      <c r="H724" s="116">
        <f t="shared" si="83"/>
        <v>-2.4</v>
      </c>
      <c r="I724" s="35">
        <f t="shared" si="81"/>
        <v>-2.0999999999999999E-3</v>
      </c>
      <c r="J724" s="56">
        <f>IF($E709&gt;0, $E709, $E708)</f>
        <v>1500</v>
      </c>
      <c r="K724" s="118">
        <f t="shared" si="84"/>
        <v>-3.15</v>
      </c>
      <c r="L724" s="119">
        <f t="shared" si="82"/>
        <v>-0.75</v>
      </c>
      <c r="M724" s="120">
        <f t="shared" si="85"/>
        <v>0.3125</v>
      </c>
    </row>
    <row r="725" spans="1:15" x14ac:dyDescent="0.2">
      <c r="A725" s="103" t="str">
        <f t="shared" si="79"/>
        <v>Seasonal Residential (High)</v>
      </c>
      <c r="D725" s="123" t="s">
        <v>59</v>
      </c>
      <c r="E725" s="25"/>
      <c r="F725" s="36">
        <f t="shared" si="80"/>
        <v>5.9999999999999995E-4</v>
      </c>
      <c r="G725" s="55">
        <f>IF($E709&gt;0, $E709, $E708)</f>
        <v>1500</v>
      </c>
      <c r="H725" s="116">
        <f t="shared" si="83"/>
        <v>0.89999999999999991</v>
      </c>
      <c r="I725" s="35">
        <f t="shared" si="81"/>
        <v>5.0000000000000001E-4</v>
      </c>
      <c r="J725" s="56">
        <f>IF($E709&gt;0, $E709, $E708)</f>
        <v>1500</v>
      </c>
      <c r="K725" s="118">
        <f t="shared" si="84"/>
        <v>0.75</v>
      </c>
      <c r="L725" s="119">
        <f t="shared" si="82"/>
        <v>-0.14999999999999991</v>
      </c>
      <c r="M725" s="120">
        <f t="shared" si="85"/>
        <v>-0.16666666666666657</v>
      </c>
    </row>
    <row r="726" spans="1:15" x14ac:dyDescent="0.2">
      <c r="A726" s="103" t="str">
        <f t="shared" si="79"/>
        <v>Seasonal Residential (High)</v>
      </c>
      <c r="D726" s="123" t="s">
        <v>60</v>
      </c>
      <c r="E726" s="25"/>
      <c r="F726" s="34">
        <f t="shared" si="80"/>
        <v>0</v>
      </c>
      <c r="G726" s="55">
        <f>E708</f>
        <v>1500</v>
      </c>
      <c r="H726" s="116">
        <f t="shared" si="83"/>
        <v>0</v>
      </c>
      <c r="I726" s="35">
        <f t="shared" si="81"/>
        <v>0</v>
      </c>
      <c r="J726" s="56">
        <f>E708</f>
        <v>1500</v>
      </c>
      <c r="K726" s="118">
        <f t="shared" si="84"/>
        <v>0</v>
      </c>
      <c r="L726" s="119">
        <f t="shared" si="82"/>
        <v>0</v>
      </c>
      <c r="M726" s="120" t="str">
        <f t="shared" si="85"/>
        <v/>
      </c>
    </row>
    <row r="727" spans="1:15" x14ac:dyDescent="0.2">
      <c r="A727" s="103" t="str">
        <f t="shared" si="79"/>
        <v>Seasonal Residential (High)</v>
      </c>
      <c r="D727" s="114" t="s">
        <v>61</v>
      </c>
      <c r="E727" s="25"/>
      <c r="F727" s="36">
        <f t="shared" si="80"/>
        <v>1.9E-3</v>
      </c>
      <c r="G727" s="55">
        <f>IF($E709&gt;0, $E709, $E708)</f>
        <v>1500</v>
      </c>
      <c r="H727" s="116">
        <f t="shared" si="83"/>
        <v>2.85</v>
      </c>
      <c r="I727" s="35">
        <f t="shared" si="81"/>
        <v>1.7666813171927334E-3</v>
      </c>
      <c r="J727" s="56">
        <f>IF($E709&gt;0, $E709, $E708)</f>
        <v>1500</v>
      </c>
      <c r="K727" s="118">
        <f t="shared" si="84"/>
        <v>2.6500219757890999</v>
      </c>
      <c r="L727" s="119">
        <f t="shared" si="82"/>
        <v>-0.19997802421090016</v>
      </c>
      <c r="M727" s="120">
        <f t="shared" si="85"/>
        <v>-7.0167727793298301E-2</v>
      </c>
      <c r="O727" s="160"/>
    </row>
    <row r="728" spans="1:15" ht="25.5" x14ac:dyDescent="0.2">
      <c r="A728" s="103" t="str">
        <f t="shared" si="79"/>
        <v>Seasonal Residential (High)</v>
      </c>
      <c r="D728" s="123" t="s">
        <v>62</v>
      </c>
      <c r="E728" s="25"/>
      <c r="F728" s="36">
        <f t="shared" si="80"/>
        <v>0.42</v>
      </c>
      <c r="G728" s="115">
        <v>1</v>
      </c>
      <c r="H728" s="116">
        <f t="shared" si="83"/>
        <v>0.42</v>
      </c>
      <c r="I728" s="45">
        <f t="shared" si="81"/>
        <v>0.42</v>
      </c>
      <c r="J728" s="121">
        <v>1</v>
      </c>
      <c r="K728" s="118">
        <f t="shared" si="84"/>
        <v>0.42</v>
      </c>
      <c r="L728" s="119">
        <f t="shared" si="82"/>
        <v>0</v>
      </c>
      <c r="M728" s="120">
        <f t="shared" si="85"/>
        <v>0</v>
      </c>
    </row>
    <row r="729" spans="1:15" x14ac:dyDescent="0.2">
      <c r="A729" s="103" t="str">
        <f t="shared" si="79"/>
        <v>Seasonal Residential (High)</v>
      </c>
      <c r="D729" s="114" t="s">
        <v>63</v>
      </c>
      <c r="E729" s="25"/>
      <c r="F729" s="36">
        <f t="shared" si="80"/>
        <v>2.27</v>
      </c>
      <c r="G729" s="115">
        <v>1</v>
      </c>
      <c r="H729" s="116">
        <f t="shared" si="83"/>
        <v>2.27</v>
      </c>
      <c r="I729" s="29">
        <f t="shared" si="81"/>
        <v>2.5050939601700075</v>
      </c>
      <c r="J729" s="121">
        <v>1</v>
      </c>
      <c r="K729" s="118">
        <f t="shared" si="84"/>
        <v>2.5050939601700075</v>
      </c>
      <c r="L729" s="119">
        <f t="shared" si="82"/>
        <v>0.2350939601700075</v>
      </c>
      <c r="M729" s="120">
        <f t="shared" si="85"/>
        <v>0.10356562122026762</v>
      </c>
    </row>
    <row r="730" spans="1:15" x14ac:dyDescent="0.2">
      <c r="A730" s="103" t="str">
        <f t="shared" si="79"/>
        <v>Seasonal Residential (High)</v>
      </c>
      <c r="D730" s="114" t="s">
        <v>64</v>
      </c>
      <c r="E730" s="25"/>
      <c r="F730" s="34">
        <f t="shared" si="80"/>
        <v>0</v>
      </c>
      <c r="G730" s="55">
        <f>IF($E709&gt;0, $E709, $E708)</f>
        <v>1500</v>
      </c>
      <c r="H730" s="116">
        <f t="shared" si="83"/>
        <v>0</v>
      </c>
      <c r="I730" s="35">
        <f t="shared" si="81"/>
        <v>0</v>
      </c>
      <c r="J730" s="56">
        <f>IF($E709&gt;0, $E709, $E708)</f>
        <v>1500</v>
      </c>
      <c r="K730" s="118">
        <f t="shared" si="84"/>
        <v>0</v>
      </c>
      <c r="L730" s="119">
        <f t="shared" si="82"/>
        <v>0</v>
      </c>
      <c r="M730" s="120" t="str">
        <f t="shared" si="85"/>
        <v/>
      </c>
    </row>
    <row r="731" spans="1:15" ht="25.5" x14ac:dyDescent="0.2">
      <c r="A731" s="103" t="str">
        <f t="shared" si="79"/>
        <v>Seasonal Residential (High)</v>
      </c>
      <c r="B731" s="103" t="s">
        <v>65</v>
      </c>
      <c r="C731" s="24">
        <f>B28</f>
        <v>13</v>
      </c>
      <c r="D731" s="46" t="s">
        <v>66</v>
      </c>
      <c r="E731" s="47"/>
      <c r="F731" s="48"/>
      <c r="G731" s="49"/>
      <c r="H731" s="50">
        <f>SUM(H722:H730)</f>
        <v>78.389695999999986</v>
      </c>
      <c r="I731" s="51"/>
      <c r="J731" s="52"/>
      <c r="K731" s="50">
        <f>SUM(K722:K730)</f>
        <v>92.428994406447941</v>
      </c>
      <c r="L731" s="41">
        <f t="shared" si="82"/>
        <v>14.039298406447955</v>
      </c>
      <c r="M731" s="42">
        <f>IF((H731)=0,"",(L731/H731))</f>
        <v>0.17909622211633475</v>
      </c>
    </row>
    <row r="732" spans="1:15" x14ac:dyDescent="0.2">
      <c r="A732" s="103" t="str">
        <f t="shared" si="79"/>
        <v>Seasonal Residential (High)</v>
      </c>
      <c r="D732" s="126" t="s">
        <v>67</v>
      </c>
      <c r="E732" s="25"/>
      <c r="F732" s="36">
        <f t="shared" si="80"/>
        <v>1.2E-2</v>
      </c>
      <c r="G732" s="43">
        <f>IF($E709&gt;0, $E709, $E708*$E710)</f>
        <v>1572.3</v>
      </c>
      <c r="H732" s="116">
        <f>G732*F732</f>
        <v>18.867599999999999</v>
      </c>
      <c r="I732" s="35">
        <f t="shared" si="81"/>
        <v>1.2500000000000001E-2</v>
      </c>
      <c r="J732" s="44">
        <f>IF($E709&gt;0, $E709, $E708*$E711)</f>
        <v>1562.2500000000002</v>
      </c>
      <c r="K732" s="118">
        <f>J732*I732</f>
        <v>19.528125000000003</v>
      </c>
      <c r="L732" s="119">
        <f t="shared" si="82"/>
        <v>0.66052500000000336</v>
      </c>
      <c r="M732" s="120">
        <f>IF(ISERROR(L732/H732), "", L732/H732)</f>
        <v>3.500842714494707E-2</v>
      </c>
      <c r="N732" s="127" t="str">
        <f>IF(ISERROR(ABS(M732)), "", IF(ABS(M732)&gt;=4%, "In the manager's summary, discuss the reasoning for the change in RTSR rates", ""))</f>
        <v/>
      </c>
      <c r="O732" s="160"/>
    </row>
    <row r="733" spans="1:15" ht="25.5" x14ac:dyDescent="0.2">
      <c r="A733" s="103" t="str">
        <f t="shared" si="79"/>
        <v>Seasonal Residential (High)</v>
      </c>
      <c r="D733" s="128" t="s">
        <v>68</v>
      </c>
      <c r="E733" s="25"/>
      <c r="F733" s="36">
        <f t="shared" si="80"/>
        <v>1.01E-2</v>
      </c>
      <c r="G733" s="43">
        <f>IF($E709&gt;0, $E709, $E708*$E710)</f>
        <v>1572.3</v>
      </c>
      <c r="H733" s="116">
        <f>G733*F733</f>
        <v>15.880229999999999</v>
      </c>
      <c r="I733" s="35">
        <f t="shared" si="81"/>
        <v>1.0800000000000001E-2</v>
      </c>
      <c r="J733" s="44">
        <f>IF($E709&gt;0, $E709, $E708*$E711)</f>
        <v>1562.2500000000002</v>
      </c>
      <c r="K733" s="118">
        <f>J733*I733</f>
        <v>16.872300000000003</v>
      </c>
      <c r="L733" s="119">
        <f t="shared" si="82"/>
        <v>0.99207000000000356</v>
      </c>
      <c r="M733" s="120">
        <f>IF(ISERROR(L733/H733), "", L733/H733)</f>
        <v>6.2472017092951651E-2</v>
      </c>
      <c r="N733" s="127" t="str">
        <f>IF(ISERROR(ABS(M733)), "", IF(ABS(M733)&gt;=4%, "In the manager's summary, discuss the reasoning for the change in RTSR rates", ""))</f>
        <v>In the manager's summary, discuss the reasoning for the change in RTSR rates</v>
      </c>
      <c r="O733" s="160"/>
    </row>
    <row r="734" spans="1:15" ht="25.5" x14ac:dyDescent="0.2">
      <c r="A734" s="103" t="str">
        <f t="shared" si="79"/>
        <v>Seasonal Residential (High)</v>
      </c>
      <c r="B734" s="103" t="s">
        <v>69</v>
      </c>
      <c r="C734" s="24">
        <f>B28</f>
        <v>13</v>
      </c>
      <c r="D734" s="46" t="s">
        <v>70</v>
      </c>
      <c r="E734" s="47"/>
      <c r="F734" s="48"/>
      <c r="G734" s="49"/>
      <c r="H734" s="50">
        <f>SUM(H731:H733)</f>
        <v>113.13752599999998</v>
      </c>
      <c r="I734" s="51"/>
      <c r="J734" s="52"/>
      <c r="K734" s="50">
        <f>SUM(K731:K733)</f>
        <v>128.82941940644795</v>
      </c>
      <c r="L734" s="41">
        <f t="shared" si="82"/>
        <v>15.691893406447974</v>
      </c>
      <c r="M734" s="42">
        <f>IF((H734)=0,"",(L734/H734))</f>
        <v>0.13869751232184427</v>
      </c>
    </row>
    <row r="735" spans="1:15" ht="25.5" x14ac:dyDescent="0.2">
      <c r="A735" s="103" t="str">
        <f t="shared" si="79"/>
        <v>Seasonal Residential (High)</v>
      </c>
      <c r="D735" s="129" t="s">
        <v>71</v>
      </c>
      <c r="E735" s="25"/>
      <c r="F735" s="34">
        <f t="shared" si="80"/>
        <v>4.7000000000000002E-3</v>
      </c>
      <c r="G735" s="43">
        <f>E708*E710</f>
        <v>1572.3</v>
      </c>
      <c r="H735" s="53">
        <f>G735*F735</f>
        <v>7.3898099999999998</v>
      </c>
      <c r="I735" s="35">
        <f t="shared" si="81"/>
        <v>4.7000000000000002E-3</v>
      </c>
      <c r="J735" s="44">
        <f>E708*E711</f>
        <v>1562.2500000000002</v>
      </c>
      <c r="K735" s="31">
        <f>J735*I735</f>
        <v>7.342575000000001</v>
      </c>
      <c r="L735" s="119">
        <f t="shared" si="82"/>
        <v>-4.7234999999998806E-2</v>
      </c>
      <c r="M735" s="120">
        <f>IF(ISERROR(L735/H735), "", L735/H735)</f>
        <v>-6.3919099408508212E-3</v>
      </c>
    </row>
    <row r="736" spans="1:15" ht="25.5" x14ac:dyDescent="0.2">
      <c r="A736" s="103" t="str">
        <f t="shared" si="79"/>
        <v>Seasonal Residential (High)</v>
      </c>
      <c r="D736" s="129" t="s">
        <v>72</v>
      </c>
      <c r="E736" s="25"/>
      <c r="F736" s="34">
        <f t="shared" si="80"/>
        <v>5.9999999999999995E-4</v>
      </c>
      <c r="G736" s="43">
        <f>E708*E710</f>
        <v>1572.3</v>
      </c>
      <c r="H736" s="53">
        <f>G736*F736</f>
        <v>0.94337999999999989</v>
      </c>
      <c r="I736" s="35">
        <f t="shared" si="81"/>
        <v>5.9999999999999995E-4</v>
      </c>
      <c r="J736" s="44">
        <f>E708*E711</f>
        <v>1562.2500000000002</v>
      </c>
      <c r="K736" s="31">
        <f>J736*I736</f>
        <v>0.93735000000000002</v>
      </c>
      <c r="L736" s="119">
        <f t="shared" si="82"/>
        <v>-6.0299999999998688E-3</v>
      </c>
      <c r="M736" s="120">
        <f>IF(ISERROR(L736/H736), "", L736/H736)</f>
        <v>-6.3919099408508446E-3</v>
      </c>
    </row>
    <row r="737" spans="1:13" x14ac:dyDescent="0.2">
      <c r="A737" s="103" t="str">
        <f t="shared" si="79"/>
        <v>Seasonal Residential (High)</v>
      </c>
      <c r="D737" s="25" t="s">
        <v>73</v>
      </c>
      <c r="E737" s="25"/>
      <c r="F737" s="54">
        <f t="shared" si="80"/>
        <v>0.25</v>
      </c>
      <c r="G737" s="115">
        <v>1</v>
      </c>
      <c r="H737" s="130">
        <f>G737*F737</f>
        <v>0.25</v>
      </c>
      <c r="I737" s="45">
        <f t="shared" si="81"/>
        <v>0.25</v>
      </c>
      <c r="J737" s="117">
        <v>1</v>
      </c>
      <c r="K737" s="118">
        <f>J737*I737</f>
        <v>0.25</v>
      </c>
      <c r="L737" s="119">
        <f t="shared" si="82"/>
        <v>0</v>
      </c>
      <c r="M737" s="120">
        <f>IF(ISERROR(L737/H737), "", L737/H737)</f>
        <v>0</v>
      </c>
    </row>
    <row r="738" spans="1:13" ht="25.5" x14ac:dyDescent="0.2">
      <c r="A738" s="103" t="str">
        <f t="shared" si="79"/>
        <v>Seasonal Residential (High)</v>
      </c>
      <c r="D738" s="129" t="s">
        <v>74</v>
      </c>
      <c r="E738" s="25"/>
      <c r="F738" s="34">
        <f t="shared" si="80"/>
        <v>0</v>
      </c>
      <c r="G738" s="55"/>
      <c r="H738" s="130"/>
      <c r="I738" s="35">
        <f t="shared" si="81"/>
        <v>0</v>
      </c>
      <c r="J738" s="56"/>
      <c r="K738" s="118"/>
      <c r="L738" s="119"/>
      <c r="M738" s="120"/>
    </row>
    <row r="739" spans="1:13" x14ac:dyDescent="0.2">
      <c r="A739" s="103" t="str">
        <f t="shared" si="79"/>
        <v>Seasonal Residential (High)</v>
      </c>
      <c r="B739" s="103" t="s">
        <v>12</v>
      </c>
      <c r="D739" s="25" t="s">
        <v>75</v>
      </c>
      <c r="E739" s="25"/>
      <c r="F739" s="34">
        <f t="shared" si="80"/>
        <v>9.8000000000000004E-2</v>
      </c>
      <c r="G739" s="55">
        <f>IF(AND(E708*12&gt;=150000),OffPeakPer*E708*E710,OffPeakPer*E708)</f>
        <v>960</v>
      </c>
      <c r="H739" s="130">
        <f>G739*F739</f>
        <v>94.08</v>
      </c>
      <c r="I739" s="35">
        <f t="shared" si="81"/>
        <v>9.8000000000000004E-2</v>
      </c>
      <c r="J739" s="56">
        <f>IF(AND(E708*12&gt;=150000),OffPeakPer*E708*E711,OffPeakPer*E708)</f>
        <v>960</v>
      </c>
      <c r="K739" s="118">
        <f>J739*I739</f>
        <v>94.08</v>
      </c>
      <c r="L739" s="119">
        <f>K739-H739</f>
        <v>0</v>
      </c>
      <c r="M739" s="120">
        <f>IF(ISERROR(L739/H739), "", L739/H739)</f>
        <v>0</v>
      </c>
    </row>
    <row r="740" spans="1:13" x14ac:dyDescent="0.2">
      <c r="A740" s="103" t="str">
        <f t="shared" si="79"/>
        <v>Seasonal Residential (High)</v>
      </c>
      <c r="B740" s="103" t="s">
        <v>12</v>
      </c>
      <c r="D740" s="25" t="s">
        <v>76</v>
      </c>
      <c r="E740" s="25"/>
      <c r="F740" s="34">
        <f t="shared" si="80"/>
        <v>0.157</v>
      </c>
      <c r="G740" s="55">
        <f>IF(AND(E708*12&gt;=150000),MidPeakPer*E708*E710,MidPeakPer*E708)</f>
        <v>270</v>
      </c>
      <c r="H740" s="130">
        <f>G740*F740</f>
        <v>42.39</v>
      </c>
      <c r="I740" s="35">
        <f t="shared" si="81"/>
        <v>0.157</v>
      </c>
      <c r="J740" s="56">
        <f>IF(AND(E708*12&gt;=150000),MidPeakPer*E708*E711,MidPeakPer*E708)</f>
        <v>270</v>
      </c>
      <c r="K740" s="118">
        <f>J740*I740</f>
        <v>42.39</v>
      </c>
      <c r="L740" s="119">
        <f>K740-H740</f>
        <v>0</v>
      </c>
      <c r="M740" s="120">
        <f>IF(ISERROR(L740/H740), "", L740/H740)</f>
        <v>0</v>
      </c>
    </row>
    <row r="741" spans="1:13" ht="13.5" thickBot="1" x14ac:dyDescent="0.25">
      <c r="A741" s="103" t="str">
        <f t="shared" si="79"/>
        <v>Seasonal Residential (High)</v>
      </c>
      <c r="B741" s="103" t="s">
        <v>12</v>
      </c>
      <c r="D741" s="103" t="s">
        <v>77</v>
      </c>
      <c r="E741" s="25"/>
      <c r="F741" s="34">
        <f t="shared" si="80"/>
        <v>0.20300000000000001</v>
      </c>
      <c r="G741" s="55">
        <f>IF(AND(E708*12&gt;=150000),OnPeakPer*E708*E710,OnPeakPer*E708)</f>
        <v>270</v>
      </c>
      <c r="H741" s="130">
        <f>G741*F741</f>
        <v>54.81</v>
      </c>
      <c r="I741" s="35">
        <f t="shared" si="81"/>
        <v>0.20300000000000001</v>
      </c>
      <c r="J741" s="56">
        <f>IF(AND(E708*12&gt;=150000),OnPeakPer*E708*E711,OnPeakPer*E708)</f>
        <v>270</v>
      </c>
      <c r="K741" s="118">
        <f>J741*I741</f>
        <v>54.81</v>
      </c>
      <c r="L741" s="119">
        <f>K741-H741</f>
        <v>0</v>
      </c>
      <c r="M741" s="120">
        <f>IF(ISERROR(L741/H741), "", L741/H741)</f>
        <v>0</v>
      </c>
    </row>
    <row r="742" spans="1:13" ht="13.15" hidden="1" customHeight="1" x14ac:dyDescent="0.2">
      <c r="A742" s="103" t="str">
        <f t="shared" si="79"/>
        <v>Seasonal Residential (High)</v>
      </c>
      <c r="B742" s="103" t="s">
        <v>78</v>
      </c>
      <c r="D742" s="25" t="s">
        <v>79</v>
      </c>
      <c r="E742" s="25"/>
      <c r="F742" s="34">
        <f t="shared" si="80"/>
        <v>0.11308</v>
      </c>
      <c r="G742" s="55">
        <f>IF(AND(E708*12&gt;=150000),E708*E710,E708)</f>
        <v>1500</v>
      </c>
      <c r="H742" s="130">
        <f>G742*F742</f>
        <v>169.62</v>
      </c>
      <c r="I742" s="35">
        <f t="shared" si="81"/>
        <v>0.11308</v>
      </c>
      <c r="J742" s="56">
        <f>IF(AND(E708*12&gt;=150000),E708*E711,E708)</f>
        <v>1500</v>
      </c>
      <c r="K742" s="118">
        <f>J742*I742</f>
        <v>169.62</v>
      </c>
      <c r="L742" s="119">
        <f>K742-H742</f>
        <v>0</v>
      </c>
      <c r="M742" s="120">
        <f>IF(ISERROR(L742/H742), "", L742/H742)</f>
        <v>0</v>
      </c>
    </row>
    <row r="743" spans="1:13" ht="13.9" hidden="1" customHeight="1" thickBot="1" x14ac:dyDescent="0.25">
      <c r="A743" s="103" t="str">
        <f t="shared" si="79"/>
        <v>Seasonal Residential (High)</v>
      </c>
      <c r="B743" s="103" t="s">
        <v>17</v>
      </c>
      <c r="D743" s="25" t="s">
        <v>80</v>
      </c>
      <c r="E743" s="25"/>
      <c r="F743" s="34">
        <f t="shared" si="80"/>
        <v>0.11308</v>
      </c>
      <c r="G743" s="55">
        <f>IF(AND(E708*12&gt;=150000),E708*E710,E708)</f>
        <v>1500</v>
      </c>
      <c r="H743" s="130">
        <f>G743*F743</f>
        <v>169.62</v>
      </c>
      <c r="I743" s="35">
        <f t="shared" si="81"/>
        <v>0.11308</v>
      </c>
      <c r="J743" s="56">
        <f>IF(AND(E708*12&gt;=150000),E708*E711,E708)</f>
        <v>1500</v>
      </c>
      <c r="K743" s="118">
        <f>J743*I743</f>
        <v>169.62</v>
      </c>
      <c r="L743" s="119">
        <f>K743-H743</f>
        <v>0</v>
      </c>
      <c r="M743" s="120">
        <f>IF(ISERROR(L743/H743), "", L743/H743)</f>
        <v>0</v>
      </c>
    </row>
    <row r="744" spans="1:13" ht="13.5" thickBot="1" x14ac:dyDescent="0.25">
      <c r="A744" s="103" t="str">
        <f t="shared" si="79"/>
        <v>Seasonal Residential (High)</v>
      </c>
      <c r="D744" s="58"/>
      <c r="E744" s="59"/>
      <c r="F744" s="60"/>
      <c r="G744" s="61"/>
      <c r="H744" s="62"/>
      <c r="I744" s="60"/>
      <c r="J744" s="63"/>
      <c r="K744" s="62"/>
      <c r="L744" s="64"/>
      <c r="M744" s="65"/>
    </row>
    <row r="745" spans="1:13" x14ac:dyDescent="0.2">
      <c r="A745" s="103" t="str">
        <f t="shared" si="79"/>
        <v>Seasonal Residential (High)</v>
      </c>
      <c r="B745" s="103" t="s">
        <v>12</v>
      </c>
      <c r="D745" s="135" t="s">
        <v>81</v>
      </c>
      <c r="E745" s="25"/>
      <c r="F745" s="136"/>
      <c r="G745" s="137"/>
      <c r="H745" s="138">
        <f>SUM(H735:H741,H734)</f>
        <v>313.00071600000001</v>
      </c>
      <c r="I745" s="139"/>
      <c r="J745" s="139"/>
      <c r="K745" s="138">
        <f>SUM(K735:K741,K734)</f>
        <v>328.639344406448</v>
      </c>
      <c r="L745" s="140">
        <f>K745-H745</f>
        <v>15.638628406447992</v>
      </c>
      <c r="M745" s="141">
        <f>IF((H745)=0,"",(L745/H745))</f>
        <v>4.9963554736558467E-2</v>
      </c>
    </row>
    <row r="746" spans="1:13" x14ac:dyDescent="0.2">
      <c r="A746" s="103" t="str">
        <f t="shared" si="79"/>
        <v>Seasonal Residential (High)</v>
      </c>
      <c r="B746" s="103" t="s">
        <v>12</v>
      </c>
      <c r="D746" s="142" t="s">
        <v>82</v>
      </c>
      <c r="E746" s="25"/>
      <c r="F746" s="136">
        <v>0.13</v>
      </c>
      <c r="G746" s="143"/>
      <c r="H746" s="144">
        <f>H745*F746</f>
        <v>40.690093080000004</v>
      </c>
      <c r="I746" s="145">
        <v>0.13</v>
      </c>
      <c r="J746" s="115"/>
      <c r="K746" s="144">
        <f>K745*I746</f>
        <v>42.723114772838244</v>
      </c>
      <c r="L746" s="119">
        <f>K746-H746</f>
        <v>2.0330216928382399</v>
      </c>
      <c r="M746" s="146">
        <f>IF((H746)=0,"",(L746/H746))</f>
        <v>4.9963554736558488E-2</v>
      </c>
    </row>
    <row r="747" spans="1:13" ht="15" x14ac:dyDescent="0.25">
      <c r="A747" s="103" t="str">
        <f t="shared" si="79"/>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-73.555168260000002</v>
      </c>
      <c r="I747" s="148">
        <f>OER</f>
        <v>0.23499999999999999</v>
      </c>
      <c r="J747" s="115"/>
      <c r="K747" s="144">
        <f>IF(OR(ISNUMBER(SEARCH("[DGEN]", E706))=TRUE, ISNUMBER(SEARCH("STREET LIGHT", E706))=TRUE), 0, IF(AND(E708=0, E709=0),0, IF(AND(E709=0, E708*12&gt;250000), 0, IF(AND(E708=0, E709&gt;=50), 0, IF(E708*12&lt;=250000, I747*K745*-1, IF(E709&lt;50, I747*K745*-1, 0))))))</f>
        <v>-77.230245935515271</v>
      </c>
      <c r="L747" s="119">
        <f>K747-H747</f>
        <v>-3.6750776755152685</v>
      </c>
      <c r="M747" s="146"/>
    </row>
    <row r="748" spans="1:13" ht="13.5" thickBot="1" x14ac:dyDescent="0.25">
      <c r="A748" s="103" t="str">
        <f t="shared" si="79"/>
        <v>Seasonal Residential (High)</v>
      </c>
      <c r="B748" s="103" t="s">
        <v>84</v>
      </c>
      <c r="C748" s="24">
        <f>B28</f>
        <v>13</v>
      </c>
      <c r="D748" s="226" t="s">
        <v>85</v>
      </c>
      <c r="E748" s="226"/>
      <c r="F748" s="77"/>
      <c r="G748" s="78"/>
      <c r="H748" s="79">
        <f>H745+H746+H747</f>
        <v>280.13564081999999</v>
      </c>
      <c r="I748" s="80"/>
      <c r="J748" s="80"/>
      <c r="K748" s="81">
        <f>K745+K746+K747</f>
        <v>294.13221324377099</v>
      </c>
      <c r="L748" s="82">
        <f>K748-H748</f>
        <v>13.996572423770999</v>
      </c>
      <c r="M748" s="83">
        <f>IF((H748)=0,"",(L748/H748))</f>
        <v>4.9963554736558634E-2</v>
      </c>
    </row>
    <row r="749" spans="1:13" ht="13.5" thickBot="1" x14ac:dyDescent="0.25">
      <c r="A749" s="103" t="str">
        <f t="shared" si="79"/>
        <v>Seasonal Residential (High)</v>
      </c>
      <c r="B749" s="103" t="s">
        <v>12</v>
      </c>
      <c r="D749" s="58"/>
      <c r="E749" s="59"/>
      <c r="F749" s="60"/>
      <c r="G749" s="61"/>
      <c r="H749" s="62"/>
      <c r="I749" s="60"/>
      <c r="J749" s="63"/>
      <c r="K749" s="62"/>
      <c r="L749" s="64"/>
      <c r="M749" s="65"/>
    </row>
    <row r="752" spans="1:13" x14ac:dyDescent="0.2">
      <c r="C752" s="103"/>
      <c r="D752" s="104" t="s">
        <v>34</v>
      </c>
      <c r="E752" s="229" t="str">
        <f>D29</f>
        <v>GS &lt; 50 (Low)</v>
      </c>
      <c r="F752" s="229"/>
      <c r="G752" s="229"/>
      <c r="H752" s="229"/>
      <c r="I752" s="229"/>
      <c r="J752" s="229"/>
      <c r="K752" s="103" t="str">
        <f>IF(N704="DEMAND - INTERVAL","RTSR - INTERVAL METERED","")</f>
        <v/>
      </c>
    </row>
    <row r="753" spans="1:14" x14ac:dyDescent="0.2">
      <c r="C753" s="103"/>
      <c r="D753" s="104" t="s">
        <v>35</v>
      </c>
      <c r="E753" s="230" t="str">
        <f>H29</f>
        <v>RPP</v>
      </c>
      <c r="F753" s="230"/>
      <c r="G753" s="230"/>
      <c r="H753" s="20"/>
      <c r="I753" s="20"/>
    </row>
    <row r="754" spans="1:14" ht="15.75" x14ac:dyDescent="0.2">
      <c r="C754" s="103"/>
      <c r="D754" s="104" t="s">
        <v>36</v>
      </c>
      <c r="E754" s="21">
        <f>K29</f>
        <v>1000</v>
      </c>
      <c r="F754" s="105" t="s">
        <v>11</v>
      </c>
      <c r="J754" s="22"/>
      <c r="K754" s="22"/>
      <c r="L754" s="22"/>
      <c r="M754" s="22"/>
      <c r="N754" s="22"/>
    </row>
    <row r="755" spans="1:14" ht="15.75" x14ac:dyDescent="0.25">
      <c r="C755" s="103"/>
      <c r="D755" s="104" t="s">
        <v>37</v>
      </c>
      <c r="E755" s="21">
        <f>L29</f>
        <v>0</v>
      </c>
      <c r="F755" s="106" t="s">
        <v>16</v>
      </c>
      <c r="G755" s="107"/>
      <c r="H755" s="108"/>
      <c r="I755" s="108"/>
      <c r="J755" s="108"/>
    </row>
    <row r="756" spans="1:14" x14ac:dyDescent="0.2">
      <c r="C756" s="103"/>
      <c r="D756" s="104" t="s">
        <v>38</v>
      </c>
      <c r="E756" s="23">
        <f>I29</f>
        <v>1.0482</v>
      </c>
    </row>
    <row r="757" spans="1:14" x14ac:dyDescent="0.2">
      <c r="C757" s="103"/>
      <c r="D757" s="104" t="s">
        <v>39</v>
      </c>
      <c r="E757" s="23">
        <f>J29</f>
        <v>1.0415000000000001</v>
      </c>
    </row>
    <row r="758" spans="1:14" x14ac:dyDescent="0.2">
      <c r="C758" s="103"/>
    </row>
    <row r="759" spans="1:14" x14ac:dyDescent="0.2">
      <c r="C759" s="103"/>
      <c r="E759" s="105"/>
      <c r="F759" s="231" t="s">
        <v>40</v>
      </c>
      <c r="G759" s="232"/>
      <c r="H759" s="233"/>
      <c r="I759" s="231" t="s">
        <v>41</v>
      </c>
      <c r="J759" s="232"/>
      <c r="K759" s="233"/>
      <c r="L759" s="231" t="s">
        <v>42</v>
      </c>
      <c r="M759" s="233"/>
    </row>
    <row r="760" spans="1:14" x14ac:dyDescent="0.2">
      <c r="C760" s="103"/>
      <c r="E760" s="220"/>
      <c r="F760" s="109" t="s">
        <v>43</v>
      </c>
      <c r="G760" s="109" t="s">
        <v>44</v>
      </c>
      <c r="H760" s="110" t="s">
        <v>45</v>
      </c>
      <c r="I760" s="109" t="s">
        <v>43</v>
      </c>
      <c r="J760" s="111" t="s">
        <v>44</v>
      </c>
      <c r="K760" s="110" t="s">
        <v>45</v>
      </c>
      <c r="L760" s="222" t="s">
        <v>46</v>
      </c>
      <c r="M760" s="224" t="s">
        <v>47</v>
      </c>
    </row>
    <row r="761" spans="1:14" x14ac:dyDescent="0.2">
      <c r="C761" s="103"/>
      <c r="E761" s="221"/>
      <c r="F761" s="112" t="s">
        <v>48</v>
      </c>
      <c r="G761" s="112"/>
      <c r="H761" s="113" t="s">
        <v>48</v>
      </c>
      <c r="I761" s="112" t="s">
        <v>48</v>
      </c>
      <c r="J761" s="113"/>
      <c r="K761" s="113" t="s">
        <v>48</v>
      </c>
      <c r="L761" s="223"/>
      <c r="M761" s="225"/>
    </row>
    <row r="762" spans="1:14" x14ac:dyDescent="0.2">
      <c r="A762" s="103" t="str">
        <f>$E752</f>
        <v>GS &lt; 50 (Low)</v>
      </c>
      <c r="D762" s="114" t="s">
        <v>49</v>
      </c>
      <c r="E762" s="25"/>
      <c r="F762" s="26">
        <f>F186</f>
        <v>21.26</v>
      </c>
      <c r="G762" s="115">
        <v>1</v>
      </c>
      <c r="H762" s="116">
        <f>G762*F762</f>
        <v>21.26</v>
      </c>
      <c r="I762" s="29">
        <f>I186</f>
        <v>28.21</v>
      </c>
      <c r="J762" s="117">
        <f>G762</f>
        <v>1</v>
      </c>
      <c r="K762" s="118">
        <f>J762*I762</f>
        <v>28.21</v>
      </c>
      <c r="L762" s="119">
        <f>K762-H762</f>
        <v>6.9499999999999993</v>
      </c>
      <c r="M762" s="120">
        <f>IF(ISERROR(L762/H762), "", L762/H762)</f>
        <v>0.32690498588899336</v>
      </c>
    </row>
    <row r="763" spans="1:14" x14ac:dyDescent="0.2">
      <c r="A763" s="103" t="str">
        <f t="shared" ref="A763:A795" si="86">A762</f>
        <v>GS &lt; 50 (Low)</v>
      </c>
      <c r="D763" s="114" t="s">
        <v>50</v>
      </c>
      <c r="E763" s="25"/>
      <c r="F763" s="34">
        <f t="shared" ref="F763:F789" si="87">F187</f>
        <v>2.1399999999999999E-2</v>
      </c>
      <c r="G763" s="115">
        <f>IF($E755&gt;0, $E755, $E754)</f>
        <v>1000</v>
      </c>
      <c r="H763" s="116">
        <f>G763*F763</f>
        <v>21.4</v>
      </c>
      <c r="I763" s="35">
        <f t="shared" ref="I763:I789" si="88">I187</f>
        <v>3.1800000000000002E-2</v>
      </c>
      <c r="J763" s="117">
        <f>IF($E755&gt;0, $E755, $E754)</f>
        <v>1000</v>
      </c>
      <c r="K763" s="118">
        <f>J763*I763</f>
        <v>31.8</v>
      </c>
      <c r="L763" s="119">
        <f>K763-H763</f>
        <v>10.400000000000002</v>
      </c>
      <c r="M763" s="120">
        <f>IF(ISERROR(L763/H763), "", L763/H763)</f>
        <v>0.48598130841121506</v>
      </c>
    </row>
    <row r="764" spans="1:14" ht="13.15" hidden="1" customHeight="1" x14ac:dyDescent="0.2">
      <c r="A764" s="103" t="str">
        <f t="shared" si="86"/>
        <v>GS &lt; 50 (Low)</v>
      </c>
      <c r="D764" s="114" t="s">
        <v>51</v>
      </c>
      <c r="E764" s="25"/>
      <c r="F764" s="34">
        <f t="shared" si="87"/>
        <v>0</v>
      </c>
      <c r="G764" s="115">
        <f>IF($E755&gt;0, $E755, $E754)</f>
        <v>1000</v>
      </c>
      <c r="H764" s="116">
        <v>0</v>
      </c>
      <c r="I764" s="35">
        <f t="shared" si="88"/>
        <v>0</v>
      </c>
      <c r="J764" s="117">
        <f>IF($E755&gt;0, $E755, $E754)</f>
        <v>1000</v>
      </c>
      <c r="K764" s="118">
        <v>0</v>
      </c>
      <c r="L764" s="119"/>
      <c r="M764" s="120"/>
    </row>
    <row r="765" spans="1:14" ht="13.15" hidden="1" customHeight="1" x14ac:dyDescent="0.2">
      <c r="A765" s="103" t="str">
        <f t="shared" si="86"/>
        <v>GS &lt; 50 (Low)</v>
      </c>
      <c r="D765" s="114" t="s">
        <v>52</v>
      </c>
      <c r="E765" s="25"/>
      <c r="F765" s="34">
        <f t="shared" si="87"/>
        <v>0</v>
      </c>
      <c r="G765" s="115">
        <f>IF($E755&gt;0, $E755, $E754)</f>
        <v>1000</v>
      </c>
      <c r="H765" s="116">
        <v>0</v>
      </c>
      <c r="I765" s="35">
        <f t="shared" si="88"/>
        <v>0</v>
      </c>
      <c r="J765" s="121">
        <f>IF($E755&gt;0, $E755, $E754)</f>
        <v>1000</v>
      </c>
      <c r="K765" s="118">
        <v>0</v>
      </c>
      <c r="L765" s="119">
        <f t="shared" ref="L765:L783" si="89">K765-H765</f>
        <v>0</v>
      </c>
      <c r="M765" s="120" t="str">
        <f>IF(ISERROR(L765/H765), "", L765/H765)</f>
        <v/>
      </c>
    </row>
    <row r="766" spans="1:14" x14ac:dyDescent="0.2">
      <c r="A766" s="103" t="str">
        <f t="shared" si="86"/>
        <v>GS &lt; 50 (Low)</v>
      </c>
      <c r="D766" s="114" t="s">
        <v>53</v>
      </c>
      <c r="E766" s="25"/>
      <c r="F766" s="26">
        <f t="shared" si="87"/>
        <v>1.95</v>
      </c>
      <c r="G766" s="115">
        <v>1</v>
      </c>
      <c r="H766" s="116">
        <f>G766*F766</f>
        <v>1.95</v>
      </c>
      <c r="I766" s="29">
        <f t="shared" si="88"/>
        <v>0</v>
      </c>
      <c r="J766" s="117">
        <f>G766</f>
        <v>1</v>
      </c>
      <c r="K766" s="118">
        <f>J766*I766</f>
        <v>0</v>
      </c>
      <c r="L766" s="119">
        <f t="shared" si="89"/>
        <v>-1.95</v>
      </c>
      <c r="M766" s="120">
        <f>IF(ISERROR(L766/H766), "", L766/H766)</f>
        <v>-1</v>
      </c>
    </row>
    <row r="767" spans="1:14" x14ac:dyDescent="0.2">
      <c r="A767" s="103" t="str">
        <f t="shared" si="86"/>
        <v>GS &lt; 50 (Low)</v>
      </c>
      <c r="D767" s="114" t="s">
        <v>54</v>
      </c>
      <c r="E767" s="25"/>
      <c r="F767" s="36">
        <f t="shared" si="87"/>
        <v>2.5000000000000001E-3</v>
      </c>
      <c r="G767" s="115">
        <f>IF($E755&gt;0, $E755, $E754)</f>
        <v>1000</v>
      </c>
      <c r="H767" s="116">
        <f>G767*F767</f>
        <v>2.5</v>
      </c>
      <c r="I767" s="35">
        <f t="shared" si="88"/>
        <v>-1.2764816444328564E-3</v>
      </c>
      <c r="J767" s="117">
        <f>IF($E755&gt;0, $E755, $E754)</f>
        <v>1000</v>
      </c>
      <c r="K767" s="118">
        <f>J767*I767</f>
        <v>-1.2764816444328564</v>
      </c>
      <c r="L767" s="119">
        <f t="shared" si="89"/>
        <v>-3.7764816444328564</v>
      </c>
      <c r="M767" s="120">
        <f>IF(ISERROR(L767/H767), "", L767/H767)</f>
        <v>-1.5105926577731426</v>
      </c>
    </row>
    <row r="768" spans="1:14" ht="25.5" x14ac:dyDescent="0.2">
      <c r="A768" s="103" t="str">
        <f t="shared" si="86"/>
        <v>GS &lt; 50 (Low)</v>
      </c>
      <c r="B768" s="103" t="s">
        <v>55</v>
      </c>
      <c r="C768" s="24">
        <f>B29</f>
        <v>14</v>
      </c>
      <c r="D768" s="46" t="s">
        <v>56</v>
      </c>
      <c r="E768" s="47"/>
      <c r="F768" s="48"/>
      <c r="G768" s="49"/>
      <c r="H768" s="50">
        <f>SUM(H762:H767)</f>
        <v>47.11</v>
      </c>
      <c r="I768" s="51"/>
      <c r="J768" s="52"/>
      <c r="K768" s="50">
        <f>SUM(K762:K767)</f>
        <v>58.733518355567149</v>
      </c>
      <c r="L768" s="41">
        <f t="shared" si="89"/>
        <v>11.62351835556715</v>
      </c>
      <c r="M768" s="42">
        <f>IF((H768)=0,"",(L768/H768))</f>
        <v>0.2467314446097888</v>
      </c>
    </row>
    <row r="769" spans="1:14" x14ac:dyDescent="0.2">
      <c r="A769" s="103" t="str">
        <f t="shared" si="86"/>
        <v>GS &lt; 50 (Low)</v>
      </c>
      <c r="D769" s="123" t="s">
        <v>57</v>
      </c>
      <c r="E769" s="25"/>
      <c r="F769" s="34">
        <f t="shared" si="87"/>
        <v>0.12752000000000002</v>
      </c>
      <c r="G769" s="43">
        <f>IF(F769=0, 0, $E754*E756-E754)</f>
        <v>48.200000000000045</v>
      </c>
      <c r="H769" s="28">
        <f t="shared" ref="H769:H776" si="90">G769*F769</f>
        <v>6.146464000000007</v>
      </c>
      <c r="I769" s="35">
        <f t="shared" si="88"/>
        <v>0.12752000000000002</v>
      </c>
      <c r="J769" s="44">
        <f>IF(I769=0, 0, E754*E757-E754)</f>
        <v>41.5</v>
      </c>
      <c r="K769" s="31">
        <f t="shared" ref="K769:K776" si="91">J769*I769</f>
        <v>5.2920800000000012</v>
      </c>
      <c r="L769" s="119">
        <f t="shared" si="89"/>
        <v>-0.85438400000000581</v>
      </c>
      <c r="M769" s="120">
        <f t="shared" ref="M769:M776" si="92">IF(ISERROR(L769/H769), "", L769/H769)</f>
        <v>-0.13900414937759414</v>
      </c>
    </row>
    <row r="770" spans="1:14" ht="25.5" x14ac:dyDescent="0.2">
      <c r="A770" s="103" t="str">
        <f t="shared" si="86"/>
        <v>GS &lt; 50 (Low)</v>
      </c>
      <c r="D770" s="123" t="s">
        <v>58</v>
      </c>
      <c r="E770" s="25"/>
      <c r="F770" s="36">
        <f t="shared" si="87"/>
        <v>-1.2999999999999999E-3</v>
      </c>
      <c r="G770" s="55">
        <f>IF($E755&gt;0, $E755, $E754)</f>
        <v>1000</v>
      </c>
      <c r="H770" s="116">
        <f t="shared" si="90"/>
        <v>-1.3</v>
      </c>
      <c r="I770" s="35">
        <f t="shared" si="88"/>
        <v>-2.0999999999999999E-3</v>
      </c>
      <c r="J770" s="56">
        <f>IF($E755&gt;0, $E755, $E754)</f>
        <v>1000</v>
      </c>
      <c r="K770" s="118">
        <f t="shared" si="91"/>
        <v>-2.1</v>
      </c>
      <c r="L770" s="119">
        <f t="shared" si="89"/>
        <v>-0.8</v>
      </c>
      <c r="M770" s="120">
        <f t="shared" si="92"/>
        <v>0.61538461538461542</v>
      </c>
    </row>
    <row r="771" spans="1:14" x14ac:dyDescent="0.2">
      <c r="A771" s="103" t="str">
        <f t="shared" si="86"/>
        <v>GS &lt; 50 (Low)</v>
      </c>
      <c r="D771" s="123" t="s">
        <v>59</v>
      </c>
      <c r="E771" s="25"/>
      <c r="F771" s="36">
        <f t="shared" si="87"/>
        <v>5.9999999999999995E-4</v>
      </c>
      <c r="G771" s="55">
        <f>IF($E755&gt;0, $E755, $E754)</f>
        <v>1000</v>
      </c>
      <c r="H771" s="116">
        <f t="shared" si="90"/>
        <v>0.6</v>
      </c>
      <c r="I771" s="35">
        <f t="shared" si="88"/>
        <v>5.0000000000000001E-4</v>
      </c>
      <c r="J771" s="56">
        <f>IF($E755&gt;0, $E755, $E754)</f>
        <v>1000</v>
      </c>
      <c r="K771" s="118">
        <f t="shared" si="91"/>
        <v>0.5</v>
      </c>
      <c r="L771" s="119">
        <f t="shared" si="89"/>
        <v>-9.9999999999999978E-2</v>
      </c>
      <c r="M771" s="120">
        <f t="shared" si="92"/>
        <v>-0.16666666666666663</v>
      </c>
    </row>
    <row r="772" spans="1:14" x14ac:dyDescent="0.2">
      <c r="A772" s="103" t="str">
        <f t="shared" si="86"/>
        <v>GS &lt; 50 (Low)</v>
      </c>
      <c r="D772" s="123" t="s">
        <v>60</v>
      </c>
      <c r="E772" s="25"/>
      <c r="F772" s="34">
        <f t="shared" si="87"/>
        <v>0</v>
      </c>
      <c r="G772" s="55">
        <f>E754</f>
        <v>1000</v>
      </c>
      <c r="H772" s="116">
        <f t="shared" si="90"/>
        <v>0</v>
      </c>
      <c r="I772" s="35">
        <f t="shared" si="88"/>
        <v>0</v>
      </c>
      <c r="J772" s="56">
        <f>E754</f>
        <v>1000</v>
      </c>
      <c r="K772" s="118">
        <f t="shared" si="91"/>
        <v>0</v>
      </c>
      <c r="L772" s="119">
        <f t="shared" si="89"/>
        <v>0</v>
      </c>
      <c r="M772" s="120" t="str">
        <f t="shared" si="92"/>
        <v/>
      </c>
    </row>
    <row r="773" spans="1:14" x14ac:dyDescent="0.2">
      <c r="A773" s="103" t="str">
        <f t="shared" si="86"/>
        <v>GS &lt; 50 (Low)</v>
      </c>
      <c r="D773" s="114" t="s">
        <v>61</v>
      </c>
      <c r="E773" s="25"/>
      <c r="F773" s="36">
        <f t="shared" si="87"/>
        <v>1.4E-3</v>
      </c>
      <c r="G773" s="55">
        <f>IF($E755&gt;0, $E755, $E754)</f>
        <v>1000</v>
      </c>
      <c r="H773" s="116">
        <f t="shared" si="90"/>
        <v>1.4</v>
      </c>
      <c r="I773" s="35">
        <f t="shared" si="88"/>
        <v>1.3718953260701185E-3</v>
      </c>
      <c r="J773" s="56">
        <f>IF($E755&gt;0, $E755, $E754)</f>
        <v>1000</v>
      </c>
      <c r="K773" s="118">
        <f t="shared" si="91"/>
        <v>1.3718953260701185</v>
      </c>
      <c r="L773" s="119">
        <f t="shared" si="89"/>
        <v>-2.8104673929881363E-2</v>
      </c>
      <c r="M773" s="120">
        <f t="shared" si="92"/>
        <v>-2.0074767092772405E-2</v>
      </c>
    </row>
    <row r="774" spans="1:14" ht="25.5" x14ac:dyDescent="0.2">
      <c r="A774" s="103" t="str">
        <f t="shared" si="86"/>
        <v>GS &lt; 50 (Low)</v>
      </c>
      <c r="D774" s="123" t="s">
        <v>62</v>
      </c>
      <c r="E774" s="25"/>
      <c r="F774" s="36">
        <f t="shared" si="87"/>
        <v>0.42</v>
      </c>
      <c r="G774" s="115">
        <v>1</v>
      </c>
      <c r="H774" s="116">
        <f t="shared" si="90"/>
        <v>0.42</v>
      </c>
      <c r="I774" s="45">
        <f t="shared" si="88"/>
        <v>0.42</v>
      </c>
      <c r="J774" s="121">
        <v>1</v>
      </c>
      <c r="K774" s="118">
        <f t="shared" si="91"/>
        <v>0.42</v>
      </c>
      <c r="L774" s="119">
        <f t="shared" si="89"/>
        <v>0</v>
      </c>
      <c r="M774" s="120">
        <f t="shared" si="92"/>
        <v>0</v>
      </c>
    </row>
    <row r="775" spans="1:14" x14ac:dyDescent="0.2">
      <c r="A775" s="103" t="str">
        <f t="shared" si="86"/>
        <v>GS &lt; 50 (Low)</v>
      </c>
      <c r="D775" s="114" t="s">
        <v>63</v>
      </c>
      <c r="E775" s="25"/>
      <c r="F775" s="36">
        <f t="shared" si="87"/>
        <v>0</v>
      </c>
      <c r="G775" s="115">
        <v>1</v>
      </c>
      <c r="H775" s="116">
        <f t="shared" si="90"/>
        <v>0</v>
      </c>
      <c r="I775" s="29">
        <f t="shared" si="88"/>
        <v>0</v>
      </c>
      <c r="J775" s="121">
        <v>1</v>
      </c>
      <c r="K775" s="118">
        <f t="shared" si="91"/>
        <v>0</v>
      </c>
      <c r="L775" s="119">
        <f t="shared" si="89"/>
        <v>0</v>
      </c>
      <c r="M775" s="120" t="str">
        <f t="shared" si="92"/>
        <v/>
      </c>
    </row>
    <row r="776" spans="1:14" x14ac:dyDescent="0.2">
      <c r="A776" s="103" t="str">
        <f t="shared" si="86"/>
        <v>GS &lt; 50 (Low)</v>
      </c>
      <c r="D776" s="114" t="s">
        <v>64</v>
      </c>
      <c r="E776" s="25"/>
      <c r="F776" s="34">
        <f t="shared" si="87"/>
        <v>1.1000000000000001E-3</v>
      </c>
      <c r="G776" s="55">
        <f>IF($E755&gt;0, $E755, $E754)</f>
        <v>1000</v>
      </c>
      <c r="H776" s="116">
        <f t="shared" si="90"/>
        <v>1.1000000000000001</v>
      </c>
      <c r="I776" s="35">
        <f t="shared" si="88"/>
        <v>1.2344868468891121E-3</v>
      </c>
      <c r="J776" s="56">
        <f>IF($E755&gt;0, $E755, $E754)</f>
        <v>1000</v>
      </c>
      <c r="K776" s="118">
        <f t="shared" si="91"/>
        <v>1.2344868468891121</v>
      </c>
      <c r="L776" s="119">
        <f t="shared" si="89"/>
        <v>0.13448684688911205</v>
      </c>
      <c r="M776" s="120">
        <f t="shared" si="92"/>
        <v>0.12226076989919277</v>
      </c>
    </row>
    <row r="777" spans="1:14" ht="25.5" x14ac:dyDescent="0.2">
      <c r="A777" s="103" t="str">
        <f t="shared" si="86"/>
        <v>GS &lt; 50 (Low)</v>
      </c>
      <c r="B777" s="103" t="s">
        <v>65</v>
      </c>
      <c r="C777" s="24">
        <f>B29</f>
        <v>14</v>
      </c>
      <c r="D777" s="46" t="s">
        <v>66</v>
      </c>
      <c r="E777" s="47"/>
      <c r="F777" s="48"/>
      <c r="G777" s="49"/>
      <c r="H777" s="50">
        <f>SUM(H768:H776)</f>
        <v>55.476464000000014</v>
      </c>
      <c r="I777" s="51"/>
      <c r="J777" s="52"/>
      <c r="K777" s="50">
        <f>SUM(K768:K776)</f>
        <v>65.451980528526377</v>
      </c>
      <c r="L777" s="41">
        <f t="shared" si="89"/>
        <v>9.9755165285263629</v>
      </c>
      <c r="M777" s="42">
        <f>IF((H777)=0,"",(L777/H777))</f>
        <v>0.17981529119315104</v>
      </c>
    </row>
    <row r="778" spans="1:14" x14ac:dyDescent="0.2">
      <c r="A778" s="103" t="str">
        <f t="shared" si="86"/>
        <v>GS &lt; 50 (Low)</v>
      </c>
      <c r="D778" s="126" t="s">
        <v>67</v>
      </c>
      <c r="E778" s="25"/>
      <c r="F778" s="36">
        <f t="shared" si="87"/>
        <v>1.0500000000000001E-2</v>
      </c>
      <c r="G778" s="43">
        <f>IF($E755&gt;0, $E755, $E754*$E756)</f>
        <v>1048.2</v>
      </c>
      <c r="H778" s="116">
        <f>G778*F778</f>
        <v>11.006100000000002</v>
      </c>
      <c r="I778" s="35">
        <f t="shared" si="88"/>
        <v>1.1299999999999999E-2</v>
      </c>
      <c r="J778" s="44">
        <f>IF($E755&gt;0, $E755, $E754*$E757)</f>
        <v>1041.5</v>
      </c>
      <c r="K778" s="118">
        <f>J778*I778</f>
        <v>11.768949999999998</v>
      </c>
      <c r="L778" s="119">
        <f t="shared" si="89"/>
        <v>0.7628499999999967</v>
      </c>
      <c r="M778" s="120">
        <f>IF(ISERROR(L778/H778), "", L778/H778)</f>
        <v>6.9311563587464819E-2</v>
      </c>
      <c r="N778" s="127" t="str">
        <f>IF(ISERROR(ABS(M778)), "", IF(ABS(M778)&gt;=4%, "In the manager's summary, discuss the reasoning for the change in RTSR rates", ""))</f>
        <v>In the manager's summary, discuss the reasoning for the change in RTSR rates</v>
      </c>
    </row>
    <row r="779" spans="1:14" ht="25.5" x14ac:dyDescent="0.2">
      <c r="A779" s="103" t="str">
        <f t="shared" si="86"/>
        <v>GS &lt; 50 (Low)</v>
      </c>
      <c r="D779" s="128" t="s">
        <v>68</v>
      </c>
      <c r="E779" s="25"/>
      <c r="F779" s="36">
        <f t="shared" si="87"/>
        <v>7.3000000000000001E-3</v>
      </c>
      <c r="G779" s="43">
        <f>IF($E755&gt;0, $E755, $E754*$E756)</f>
        <v>1048.2</v>
      </c>
      <c r="H779" s="116">
        <f>G779*F779</f>
        <v>7.6518600000000001</v>
      </c>
      <c r="I779" s="35">
        <f t="shared" si="88"/>
        <v>8.3999999999999995E-3</v>
      </c>
      <c r="J779" s="44">
        <f>IF($E755&gt;0, $E755, $E754*$E757)</f>
        <v>1041.5</v>
      </c>
      <c r="K779" s="118">
        <f>J779*I779</f>
        <v>8.7485999999999997</v>
      </c>
      <c r="L779" s="119">
        <f t="shared" si="89"/>
        <v>1.0967399999999996</v>
      </c>
      <c r="M779" s="120">
        <f>IF(ISERROR(L779/H779), "", L779/H779)</f>
        <v>0.14332985705436319</v>
      </c>
      <c r="N779" s="127" t="str">
        <f>IF(ISERROR(ABS(M779)), "", IF(ABS(M779)&gt;=4%, "In the manager's summary, discuss the reasoning for the change in RTSR rates", ""))</f>
        <v>In the manager's summary, discuss the reasoning for the change in RTSR rates</v>
      </c>
    </row>
    <row r="780" spans="1:14" ht="25.5" x14ac:dyDescent="0.2">
      <c r="A780" s="103" t="str">
        <f t="shared" si="86"/>
        <v>GS &lt; 50 (Low)</v>
      </c>
      <c r="B780" s="103" t="s">
        <v>69</v>
      </c>
      <c r="C780" s="24">
        <f>B29</f>
        <v>14</v>
      </c>
      <c r="D780" s="46" t="s">
        <v>70</v>
      </c>
      <c r="E780" s="47"/>
      <c r="F780" s="48"/>
      <c r="G780" s="49"/>
      <c r="H780" s="50">
        <f>SUM(H777:H779)</f>
        <v>74.13442400000001</v>
      </c>
      <c r="I780" s="51"/>
      <c r="J780" s="52"/>
      <c r="K780" s="50">
        <f>SUM(K777:K779)</f>
        <v>85.969530528526377</v>
      </c>
      <c r="L780" s="41">
        <f t="shared" si="89"/>
        <v>11.835106528526367</v>
      </c>
      <c r="M780" s="42">
        <f>IF((H780)=0,"",(L780/H780))</f>
        <v>0.15964387244077549</v>
      </c>
    </row>
    <row r="781" spans="1:14" ht="25.5" x14ac:dyDescent="0.2">
      <c r="A781" s="103" t="str">
        <f t="shared" si="86"/>
        <v>GS &lt; 50 (Low)</v>
      </c>
      <c r="D781" s="129" t="s">
        <v>71</v>
      </c>
      <c r="E781" s="25"/>
      <c r="F781" s="34">
        <f t="shared" si="87"/>
        <v>4.7000000000000002E-3</v>
      </c>
      <c r="G781" s="43">
        <f>E754*E756</f>
        <v>1048.2</v>
      </c>
      <c r="H781" s="53">
        <f>G781*F781</f>
        <v>4.9265400000000001</v>
      </c>
      <c r="I781" s="35">
        <f t="shared" si="88"/>
        <v>4.7000000000000002E-3</v>
      </c>
      <c r="J781" s="44">
        <f>E754*E757</f>
        <v>1041.5</v>
      </c>
      <c r="K781" s="31">
        <f>J781*I781</f>
        <v>4.8950500000000003</v>
      </c>
      <c r="L781" s="119">
        <f t="shared" si="89"/>
        <v>-3.1489999999999796E-2</v>
      </c>
      <c r="M781" s="120">
        <f>IF(ISERROR(L781/H781), "", L781/H781)</f>
        <v>-6.3919099408509409E-3</v>
      </c>
    </row>
    <row r="782" spans="1:14" ht="25.5" x14ac:dyDescent="0.2">
      <c r="A782" s="103" t="str">
        <f t="shared" si="86"/>
        <v>GS &lt; 50 (Low)</v>
      </c>
      <c r="D782" s="129" t="s">
        <v>72</v>
      </c>
      <c r="E782" s="25"/>
      <c r="F782" s="34">
        <f t="shared" si="87"/>
        <v>5.9999999999999995E-4</v>
      </c>
      <c r="G782" s="43">
        <f>E754*E756</f>
        <v>1048.2</v>
      </c>
      <c r="H782" s="53">
        <f>G782*F782</f>
        <v>0.62891999999999992</v>
      </c>
      <c r="I782" s="35">
        <f t="shared" si="88"/>
        <v>5.9999999999999995E-4</v>
      </c>
      <c r="J782" s="44">
        <f>E754*E757</f>
        <v>1041.5</v>
      </c>
      <c r="K782" s="31">
        <f>J782*I782</f>
        <v>0.6248999999999999</v>
      </c>
      <c r="L782" s="119">
        <f t="shared" si="89"/>
        <v>-4.0200000000000236E-3</v>
      </c>
      <c r="M782" s="120">
        <f>IF(ISERROR(L782/H782), "", L782/H782)</f>
        <v>-6.3919099408510207E-3</v>
      </c>
    </row>
    <row r="783" spans="1:14" x14ac:dyDescent="0.2">
      <c r="A783" s="103" t="str">
        <f t="shared" si="86"/>
        <v>GS &lt; 50 (Low)</v>
      </c>
      <c r="D783" s="25" t="s">
        <v>73</v>
      </c>
      <c r="E783" s="25"/>
      <c r="F783" s="54">
        <f t="shared" si="87"/>
        <v>0.25</v>
      </c>
      <c r="G783" s="115">
        <v>1</v>
      </c>
      <c r="H783" s="130">
        <f>G783*F783</f>
        <v>0.25</v>
      </c>
      <c r="I783" s="45">
        <f t="shared" si="88"/>
        <v>0.25</v>
      </c>
      <c r="J783" s="117">
        <v>1</v>
      </c>
      <c r="K783" s="118">
        <f>J783*I783</f>
        <v>0.25</v>
      </c>
      <c r="L783" s="119">
        <f t="shared" si="89"/>
        <v>0</v>
      </c>
      <c r="M783" s="120">
        <f>IF(ISERROR(L783/H783), "", L783/H783)</f>
        <v>0</v>
      </c>
    </row>
    <row r="784" spans="1:14" ht="25.5" x14ac:dyDescent="0.2">
      <c r="A784" s="103" t="str">
        <f t="shared" si="86"/>
        <v>GS &lt; 50 (Low)</v>
      </c>
      <c r="D784" s="129" t="s">
        <v>74</v>
      </c>
      <c r="E784" s="25"/>
      <c r="F784" s="34">
        <f t="shared" si="87"/>
        <v>0</v>
      </c>
      <c r="G784" s="55"/>
      <c r="H784" s="130"/>
      <c r="I784" s="35">
        <f t="shared" si="88"/>
        <v>0</v>
      </c>
      <c r="J784" s="56"/>
      <c r="K784" s="118"/>
      <c r="L784" s="119"/>
      <c r="M784" s="120"/>
    </row>
    <row r="785" spans="1:14" x14ac:dyDescent="0.2">
      <c r="A785" s="103" t="str">
        <f t="shared" si="86"/>
        <v>GS &lt; 50 (Low)</v>
      </c>
      <c r="B785" s="103" t="s">
        <v>12</v>
      </c>
      <c r="D785" s="25" t="s">
        <v>75</v>
      </c>
      <c r="E785" s="25"/>
      <c r="F785" s="34">
        <f t="shared" si="87"/>
        <v>9.8000000000000004E-2</v>
      </c>
      <c r="G785" s="55">
        <f>IF(AND(E754*12&gt;=150000),OffPeakPer*E754*E756,OffPeakPer*E754)</f>
        <v>640</v>
      </c>
      <c r="H785" s="130">
        <f>G785*F785</f>
        <v>62.72</v>
      </c>
      <c r="I785" s="35">
        <f t="shared" si="88"/>
        <v>9.8000000000000004E-2</v>
      </c>
      <c r="J785" s="56">
        <f>IF(AND(E754*12&gt;=150000),OffPeakPer*E754*E757,OffPeakPer*E754)</f>
        <v>640</v>
      </c>
      <c r="K785" s="118">
        <f>J785*I785</f>
        <v>62.72</v>
      </c>
      <c r="L785" s="119">
        <f>K785-H785</f>
        <v>0</v>
      </c>
      <c r="M785" s="120">
        <f>IF(ISERROR(L785/H785), "", L785/H785)</f>
        <v>0</v>
      </c>
    </row>
    <row r="786" spans="1:14" x14ac:dyDescent="0.2">
      <c r="A786" s="103" t="str">
        <f t="shared" si="86"/>
        <v>GS &lt; 50 (Low)</v>
      </c>
      <c r="B786" s="103" t="s">
        <v>12</v>
      </c>
      <c r="D786" s="25" t="s">
        <v>76</v>
      </c>
      <c r="E786" s="25"/>
      <c r="F786" s="34">
        <f t="shared" si="87"/>
        <v>0.157</v>
      </c>
      <c r="G786" s="55">
        <f>IF(AND(E754*12&gt;=150000),MidPeakPer*E754*E756,MidPeakPer*E754)</f>
        <v>180</v>
      </c>
      <c r="H786" s="130">
        <f>G786*F786</f>
        <v>28.26</v>
      </c>
      <c r="I786" s="35">
        <f t="shared" si="88"/>
        <v>0.157</v>
      </c>
      <c r="J786" s="56">
        <f>IF(AND(E754*12&gt;=150000),MidPeakPer*E754*E757,MidPeakPer*E754)</f>
        <v>180</v>
      </c>
      <c r="K786" s="118">
        <f>J786*I786</f>
        <v>28.26</v>
      </c>
      <c r="L786" s="119">
        <f>K786-H786</f>
        <v>0</v>
      </c>
      <c r="M786" s="120">
        <f>IF(ISERROR(L786/H786), "", L786/H786)</f>
        <v>0</v>
      </c>
    </row>
    <row r="787" spans="1:14" ht="13.5" thickBot="1" x14ac:dyDescent="0.25">
      <c r="A787" s="103" t="str">
        <f t="shared" si="86"/>
        <v>GS &lt; 50 (Low)</v>
      </c>
      <c r="B787" s="103" t="s">
        <v>12</v>
      </c>
      <c r="D787" s="103" t="s">
        <v>77</v>
      </c>
      <c r="E787" s="25"/>
      <c r="F787" s="34">
        <f t="shared" si="87"/>
        <v>0.20300000000000001</v>
      </c>
      <c r="G787" s="55">
        <f>IF(AND(E754*12&gt;=150000),OnPeakPer*E754*E756,OnPeakPer*E754)</f>
        <v>180</v>
      </c>
      <c r="H787" s="130">
        <f>G787*F787</f>
        <v>36.54</v>
      </c>
      <c r="I787" s="35">
        <f t="shared" si="88"/>
        <v>0.20300000000000001</v>
      </c>
      <c r="J787" s="56">
        <f>IF(AND(E754*12&gt;=150000),OnPeakPer*E754*E757,OnPeakPer*E754)</f>
        <v>180</v>
      </c>
      <c r="K787" s="118">
        <f>J787*I787</f>
        <v>36.54</v>
      </c>
      <c r="L787" s="119">
        <f>K787-H787</f>
        <v>0</v>
      </c>
      <c r="M787" s="120">
        <f>IF(ISERROR(L787/H787), "", L787/H787)</f>
        <v>0</v>
      </c>
    </row>
    <row r="788" spans="1:14" ht="13.15" hidden="1" customHeight="1" x14ac:dyDescent="0.2">
      <c r="A788" s="103" t="str">
        <f t="shared" si="86"/>
        <v>GS &lt; 50 (Low)</v>
      </c>
      <c r="B788" s="103" t="s">
        <v>78</v>
      </c>
      <c r="D788" s="25" t="s">
        <v>79</v>
      </c>
      <c r="E788" s="25"/>
      <c r="F788" s="34">
        <f t="shared" si="87"/>
        <v>0.11308</v>
      </c>
      <c r="G788" s="55">
        <f>IF(AND(E754*12&gt;=150000),E754*E756,E754)</f>
        <v>1000</v>
      </c>
      <c r="H788" s="130">
        <f>G788*F788</f>
        <v>113.08</v>
      </c>
      <c r="I788" s="35">
        <f t="shared" si="88"/>
        <v>0.11308</v>
      </c>
      <c r="J788" s="56">
        <f>IF(AND(E754*12&gt;=150000),E754*E757,E754)</f>
        <v>1000</v>
      </c>
      <c r="K788" s="118">
        <f>J788*I788</f>
        <v>113.08</v>
      </c>
      <c r="L788" s="119">
        <f>K788-H788</f>
        <v>0</v>
      </c>
      <c r="M788" s="120">
        <f>IF(ISERROR(L788/H788), "", L788/H788)</f>
        <v>0</v>
      </c>
    </row>
    <row r="789" spans="1:14" ht="13.9" hidden="1" customHeight="1" thickBot="1" x14ac:dyDescent="0.25">
      <c r="A789" s="103" t="str">
        <f t="shared" si="86"/>
        <v>GS &lt; 50 (Low)</v>
      </c>
      <c r="B789" s="103" t="s">
        <v>17</v>
      </c>
      <c r="D789" s="25" t="s">
        <v>80</v>
      </c>
      <c r="E789" s="25"/>
      <c r="F789" s="34">
        <f t="shared" si="87"/>
        <v>0.11308</v>
      </c>
      <c r="G789" s="55">
        <f>IF(AND(E754*12&gt;=150000),E754*E756,E754)</f>
        <v>1000</v>
      </c>
      <c r="H789" s="130">
        <f>G789*F789</f>
        <v>113.08</v>
      </c>
      <c r="I789" s="35">
        <f t="shared" si="88"/>
        <v>0.11308</v>
      </c>
      <c r="J789" s="56">
        <f>IF(AND(E754*12&gt;=150000),E754*E757,E754)</f>
        <v>1000</v>
      </c>
      <c r="K789" s="118">
        <f>J789*I789</f>
        <v>113.08</v>
      </c>
      <c r="L789" s="119">
        <f>K789-H789</f>
        <v>0</v>
      </c>
      <c r="M789" s="120">
        <f>IF(ISERROR(L789/H789), "", L789/H789)</f>
        <v>0</v>
      </c>
    </row>
    <row r="790" spans="1:14" ht="13.5" thickBot="1" x14ac:dyDescent="0.25">
      <c r="A790" s="103" t="str">
        <f t="shared" si="86"/>
        <v>GS &lt; 50 (Low)</v>
      </c>
      <c r="D790" s="58"/>
      <c r="E790" s="59"/>
      <c r="F790" s="60"/>
      <c r="G790" s="61"/>
      <c r="H790" s="62"/>
      <c r="I790" s="60"/>
      <c r="J790" s="63"/>
      <c r="K790" s="62"/>
      <c r="L790" s="64"/>
      <c r="M790" s="65"/>
    </row>
    <row r="791" spans="1:14" x14ac:dyDescent="0.2">
      <c r="A791" s="103" t="str">
        <f t="shared" si="86"/>
        <v>GS &lt; 50 (Low)</v>
      </c>
      <c r="B791" s="103" t="s">
        <v>12</v>
      </c>
      <c r="D791" s="135" t="s">
        <v>81</v>
      </c>
      <c r="E791" s="25"/>
      <c r="F791" s="136"/>
      <c r="G791" s="137"/>
      <c r="H791" s="138">
        <f>SUM(H781:H787,H780)</f>
        <v>207.45988399999999</v>
      </c>
      <c r="I791" s="139"/>
      <c r="J791" s="139"/>
      <c r="K791" s="138">
        <f>SUM(K781:K787,K780)</f>
        <v>219.25948052852638</v>
      </c>
      <c r="L791" s="140">
        <f>K791-H791</f>
        <v>11.799596528526394</v>
      </c>
      <c r="M791" s="141">
        <f>IF((H791)=0,"",(L791/H791))</f>
        <v>5.6876521383413065E-2</v>
      </c>
    </row>
    <row r="792" spans="1:14" x14ac:dyDescent="0.2">
      <c r="A792" s="103" t="str">
        <f t="shared" si="86"/>
        <v>GS &lt; 50 (Low)</v>
      </c>
      <c r="B792" s="103" t="s">
        <v>12</v>
      </c>
      <c r="D792" s="142" t="s">
        <v>82</v>
      </c>
      <c r="E792" s="25"/>
      <c r="F792" s="136">
        <v>0.13</v>
      </c>
      <c r="G792" s="143"/>
      <c r="H792" s="144">
        <f>H791*F792</f>
        <v>26.969784919999999</v>
      </c>
      <c r="I792" s="145">
        <v>0.13</v>
      </c>
      <c r="J792" s="115"/>
      <c r="K792" s="144">
        <f>K791*I792</f>
        <v>28.503732468708431</v>
      </c>
      <c r="L792" s="119">
        <f>K792-H792</f>
        <v>1.5339475487084329</v>
      </c>
      <c r="M792" s="146">
        <f>IF((H792)=0,"",(L792/H792))</f>
        <v>5.6876521383413127E-2</v>
      </c>
    </row>
    <row r="793" spans="1:14" ht="15" x14ac:dyDescent="0.25">
      <c r="A793" s="103" t="str">
        <f t="shared" si="86"/>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-48.753072739999993</v>
      </c>
      <c r="I793" s="148">
        <f>OER</f>
        <v>0.23499999999999999</v>
      </c>
      <c r="J793" s="115"/>
      <c r="K793" s="144">
        <f>IF(OR(ISNUMBER(SEARCH("[DGEN]", E752))=TRUE, ISNUMBER(SEARCH("STREET LIGHT", E752))=TRUE), 0, IF(AND(E754=0, E755=0),0, IF(AND(E755=0, E754*12&gt;250000), 0, IF(AND(E754=0, E755&gt;=50), 0, IF(E754*12&lt;=250000, I793*K791*-1, IF(E755&lt;50, I793*K791*-1, 0))))))</f>
        <v>-51.525977924203694</v>
      </c>
      <c r="L793" s="119">
        <f>K793-H793</f>
        <v>-2.7729051842037009</v>
      </c>
      <c r="M793" s="146"/>
    </row>
    <row r="794" spans="1:14" ht="13.5" thickBot="1" x14ac:dyDescent="0.25">
      <c r="A794" s="103" t="str">
        <f t="shared" si="86"/>
        <v>GS &lt; 50 (Low)</v>
      </c>
      <c r="B794" s="103" t="s">
        <v>84</v>
      </c>
      <c r="C794" s="24">
        <f>B29</f>
        <v>14</v>
      </c>
      <c r="D794" s="226" t="s">
        <v>85</v>
      </c>
      <c r="E794" s="226"/>
      <c r="F794" s="77"/>
      <c r="G794" s="78"/>
      <c r="H794" s="79">
        <f>H791+H792+H793</f>
        <v>185.67659617999999</v>
      </c>
      <c r="I794" s="80"/>
      <c r="J794" s="80"/>
      <c r="K794" s="81">
        <f>K791+K792+K793</f>
        <v>196.23723507303112</v>
      </c>
      <c r="L794" s="82">
        <f>K794-H794</f>
        <v>10.560638893031125</v>
      </c>
      <c r="M794" s="83">
        <f>IF((H794)=0,"",(L794/H794))</f>
        <v>5.6876521383413085E-2</v>
      </c>
    </row>
    <row r="795" spans="1:14" ht="13.5" thickBot="1" x14ac:dyDescent="0.25">
      <c r="A795" s="103" t="str">
        <f t="shared" si="86"/>
        <v>GS &lt; 50 (Low)</v>
      </c>
      <c r="B795" s="103" t="s">
        <v>12</v>
      </c>
      <c r="D795" s="58"/>
      <c r="E795" s="59"/>
      <c r="F795" s="60"/>
      <c r="G795" s="61"/>
      <c r="H795" s="62"/>
      <c r="I795" s="60"/>
      <c r="J795" s="63"/>
      <c r="K795" s="62"/>
      <c r="L795" s="64"/>
      <c r="M795" s="65"/>
    </row>
    <row r="798" spans="1:14" x14ac:dyDescent="0.2">
      <c r="C798" s="103"/>
      <c r="D798" s="104" t="s">
        <v>34</v>
      </c>
      <c r="E798" s="229" t="str">
        <f>D30</f>
        <v>GS &lt; 50 (High)</v>
      </c>
      <c r="F798" s="229"/>
      <c r="G798" s="229"/>
      <c r="H798" s="229"/>
      <c r="I798" s="229"/>
      <c r="J798" s="229"/>
      <c r="K798" s="103" t="str">
        <f>IF(N750="DEMAND - INTERVAL","RTSR - INTERVAL METERED","")</f>
        <v/>
      </c>
    </row>
    <row r="799" spans="1:14" x14ac:dyDescent="0.2">
      <c r="C799" s="103"/>
      <c r="D799" s="104" t="s">
        <v>35</v>
      </c>
      <c r="E799" s="230" t="str">
        <f>H30</f>
        <v>RPP</v>
      </c>
      <c r="F799" s="230"/>
      <c r="G799" s="230"/>
      <c r="H799" s="20"/>
      <c r="I799" s="20"/>
    </row>
    <row r="800" spans="1:14" ht="15.75" x14ac:dyDescent="0.2">
      <c r="C800" s="103"/>
      <c r="D800" s="104" t="s">
        <v>36</v>
      </c>
      <c r="E800" s="21">
        <f>K30</f>
        <v>5000</v>
      </c>
      <c r="F800" s="105" t="s">
        <v>11</v>
      </c>
      <c r="J800" s="22"/>
      <c r="K800" s="22"/>
      <c r="L800" s="22"/>
      <c r="M800" s="22"/>
      <c r="N800" s="22"/>
    </row>
    <row r="801" spans="1:13" ht="15.75" x14ac:dyDescent="0.25">
      <c r="C801" s="103"/>
      <c r="D801" s="104" t="s">
        <v>37</v>
      </c>
      <c r="E801" s="21">
        <f>L30</f>
        <v>0</v>
      </c>
      <c r="F801" s="106" t="s">
        <v>16</v>
      </c>
      <c r="G801" s="107"/>
      <c r="H801" s="108"/>
      <c r="I801" s="108"/>
      <c r="J801" s="108"/>
    </row>
    <row r="802" spans="1:13" x14ac:dyDescent="0.2">
      <c r="C802" s="103"/>
      <c r="D802" s="104" t="s">
        <v>38</v>
      </c>
      <c r="E802" s="23">
        <f>I30</f>
        <v>1.0482</v>
      </c>
    </row>
    <row r="803" spans="1:13" x14ac:dyDescent="0.2">
      <c r="C803" s="103"/>
      <c r="D803" s="104" t="s">
        <v>39</v>
      </c>
      <c r="E803" s="23">
        <f>J30</f>
        <v>1.0415000000000001</v>
      </c>
    </row>
    <row r="804" spans="1:13" x14ac:dyDescent="0.2">
      <c r="C804" s="103"/>
    </row>
    <row r="805" spans="1:13" x14ac:dyDescent="0.2">
      <c r="C805" s="103"/>
      <c r="E805" s="105"/>
      <c r="F805" s="231" t="s">
        <v>40</v>
      </c>
      <c r="G805" s="232"/>
      <c r="H805" s="233"/>
      <c r="I805" s="231" t="s">
        <v>41</v>
      </c>
      <c r="J805" s="232"/>
      <c r="K805" s="233"/>
      <c r="L805" s="231" t="s">
        <v>42</v>
      </c>
      <c r="M805" s="233"/>
    </row>
    <row r="806" spans="1:13" x14ac:dyDescent="0.2">
      <c r="C806" s="103"/>
      <c r="E806" s="220"/>
      <c r="F806" s="109" t="s">
        <v>43</v>
      </c>
      <c r="G806" s="109" t="s">
        <v>44</v>
      </c>
      <c r="H806" s="110" t="s">
        <v>45</v>
      </c>
      <c r="I806" s="109" t="s">
        <v>43</v>
      </c>
      <c r="J806" s="111" t="s">
        <v>44</v>
      </c>
      <c r="K806" s="110" t="s">
        <v>45</v>
      </c>
      <c r="L806" s="222" t="s">
        <v>46</v>
      </c>
      <c r="M806" s="224" t="s">
        <v>47</v>
      </c>
    </row>
    <row r="807" spans="1:13" x14ac:dyDescent="0.2">
      <c r="C807" s="103"/>
      <c r="E807" s="221"/>
      <c r="F807" s="112" t="s">
        <v>48</v>
      </c>
      <c r="G807" s="112"/>
      <c r="H807" s="113" t="s">
        <v>48</v>
      </c>
      <c r="I807" s="112" t="s">
        <v>48</v>
      </c>
      <c r="J807" s="113"/>
      <c r="K807" s="113" t="s">
        <v>48</v>
      </c>
      <c r="L807" s="223"/>
      <c r="M807" s="225"/>
    </row>
    <row r="808" spans="1:13" x14ac:dyDescent="0.2">
      <c r="A808" s="103" t="str">
        <f>$E798</f>
        <v>GS &lt; 50 (High)</v>
      </c>
      <c r="D808" s="114" t="s">
        <v>49</v>
      </c>
      <c r="E808" s="25"/>
      <c r="F808" s="26">
        <f>F186</f>
        <v>21.26</v>
      </c>
      <c r="G808" s="115">
        <v>1</v>
      </c>
      <c r="H808" s="116">
        <f>G808*F808</f>
        <v>21.26</v>
      </c>
      <c r="I808" s="29">
        <f>I186</f>
        <v>28.21</v>
      </c>
      <c r="J808" s="117">
        <f>G808</f>
        <v>1</v>
      </c>
      <c r="K808" s="118">
        <f>J808*I808</f>
        <v>28.21</v>
      </c>
      <c r="L808" s="119">
        <f>K808-H808</f>
        <v>6.9499999999999993</v>
      </c>
      <c r="M808" s="120">
        <f>IF(ISERROR(L808/H808), "", L808/H808)</f>
        <v>0.32690498588899336</v>
      </c>
    </row>
    <row r="809" spans="1:13" x14ac:dyDescent="0.2">
      <c r="A809" s="103" t="str">
        <f t="shared" ref="A809:A841" si="93">A808</f>
        <v>GS &lt; 50 (High)</v>
      </c>
      <c r="D809" s="114" t="s">
        <v>50</v>
      </c>
      <c r="E809" s="25"/>
      <c r="F809" s="34">
        <f t="shared" ref="F809:F835" si="94">F187</f>
        <v>2.1399999999999999E-2</v>
      </c>
      <c r="G809" s="115">
        <f>IF($E801&gt;0, $E801, $E800)</f>
        <v>5000</v>
      </c>
      <c r="H809" s="116">
        <f>G809*F809</f>
        <v>107</v>
      </c>
      <c r="I809" s="35">
        <f t="shared" ref="I809:I835" si="95">I187</f>
        <v>3.1800000000000002E-2</v>
      </c>
      <c r="J809" s="117">
        <f>IF($E801&gt;0, $E801, $E800)</f>
        <v>5000</v>
      </c>
      <c r="K809" s="118">
        <f>J809*I809</f>
        <v>159</v>
      </c>
      <c r="L809" s="119">
        <f>K809-H809</f>
        <v>52</v>
      </c>
      <c r="M809" s="120">
        <f>IF(ISERROR(L809/H809), "", L809/H809)</f>
        <v>0.48598130841121495</v>
      </c>
    </row>
    <row r="810" spans="1:13" ht="13.15" hidden="1" customHeight="1" x14ac:dyDescent="0.2">
      <c r="A810" s="103" t="str">
        <f t="shared" si="93"/>
        <v>GS &lt; 50 (High)</v>
      </c>
      <c r="D810" s="114" t="s">
        <v>51</v>
      </c>
      <c r="E810" s="25"/>
      <c r="F810" s="34">
        <f t="shared" si="94"/>
        <v>0</v>
      </c>
      <c r="G810" s="115">
        <f>IF($E801&gt;0, $E801, $E800)</f>
        <v>5000</v>
      </c>
      <c r="H810" s="116">
        <v>0</v>
      </c>
      <c r="I810" s="35">
        <f t="shared" si="95"/>
        <v>0</v>
      </c>
      <c r="J810" s="117">
        <f>IF($E801&gt;0, $E801, $E800)</f>
        <v>5000</v>
      </c>
      <c r="K810" s="118">
        <v>0</v>
      </c>
      <c r="L810" s="119"/>
      <c r="M810" s="120"/>
    </row>
    <row r="811" spans="1:13" ht="13.15" hidden="1" customHeight="1" x14ac:dyDescent="0.2">
      <c r="A811" s="103" t="str">
        <f t="shared" si="93"/>
        <v>GS &lt; 50 (High)</v>
      </c>
      <c r="D811" s="114" t="s">
        <v>52</v>
      </c>
      <c r="E811" s="25"/>
      <c r="F811" s="34">
        <f t="shared" si="94"/>
        <v>0</v>
      </c>
      <c r="G811" s="115">
        <f>IF($E801&gt;0, $E801, $E800)</f>
        <v>5000</v>
      </c>
      <c r="H811" s="116">
        <v>0</v>
      </c>
      <c r="I811" s="35">
        <f t="shared" si="95"/>
        <v>0</v>
      </c>
      <c r="J811" s="121">
        <f>IF($E801&gt;0, $E801, $E800)</f>
        <v>5000</v>
      </c>
      <c r="K811" s="118">
        <v>0</v>
      </c>
      <c r="L811" s="119">
        <f t="shared" ref="L811:L829" si="96">K811-H811</f>
        <v>0</v>
      </c>
      <c r="M811" s="120" t="str">
        <f>IF(ISERROR(L811/H811), "", L811/H811)</f>
        <v/>
      </c>
    </row>
    <row r="812" spans="1:13" x14ac:dyDescent="0.2">
      <c r="A812" s="103" t="str">
        <f t="shared" si="93"/>
        <v>GS &lt; 50 (High)</v>
      </c>
      <c r="D812" s="114" t="s">
        <v>53</v>
      </c>
      <c r="E812" s="25"/>
      <c r="F812" s="26">
        <f t="shared" si="94"/>
        <v>1.95</v>
      </c>
      <c r="G812" s="115">
        <v>1</v>
      </c>
      <c r="H812" s="116">
        <f>G812*F812</f>
        <v>1.95</v>
      </c>
      <c r="I812" s="29">
        <f t="shared" si="95"/>
        <v>0</v>
      </c>
      <c r="J812" s="117">
        <f>G812</f>
        <v>1</v>
      </c>
      <c r="K812" s="118">
        <f>J812*I812</f>
        <v>0</v>
      </c>
      <c r="L812" s="119">
        <f t="shared" si="96"/>
        <v>-1.95</v>
      </c>
      <c r="M812" s="120">
        <f>IF(ISERROR(L812/H812), "", L812/H812)</f>
        <v>-1</v>
      </c>
    </row>
    <row r="813" spans="1:13" x14ac:dyDescent="0.2">
      <c r="A813" s="103" t="str">
        <f t="shared" si="93"/>
        <v>GS &lt; 50 (High)</v>
      </c>
      <c r="D813" s="114" t="s">
        <v>54</v>
      </c>
      <c r="E813" s="25"/>
      <c r="F813" s="36">
        <f t="shared" si="94"/>
        <v>2.5000000000000001E-3</v>
      </c>
      <c r="G813" s="115">
        <f>IF($E801&gt;0, $E801, $E800)</f>
        <v>5000</v>
      </c>
      <c r="H813" s="116">
        <f>G813*F813</f>
        <v>12.5</v>
      </c>
      <c r="I813" s="35">
        <f t="shared" si="95"/>
        <v>-1.2764816444328564E-3</v>
      </c>
      <c r="J813" s="117">
        <f>IF($E801&gt;0, $E801, $E800)</f>
        <v>5000</v>
      </c>
      <c r="K813" s="118">
        <f>J813*I813</f>
        <v>-6.3824082221642815</v>
      </c>
      <c r="L813" s="119">
        <f t="shared" si="96"/>
        <v>-18.88240822216428</v>
      </c>
      <c r="M813" s="120">
        <f>IF(ISERROR(L813/H813), "", L813/H813)</f>
        <v>-1.5105926577731423</v>
      </c>
    </row>
    <row r="814" spans="1:13" ht="25.5" x14ac:dyDescent="0.2">
      <c r="A814" s="103" t="str">
        <f t="shared" si="93"/>
        <v>GS &lt; 50 (High)</v>
      </c>
      <c r="B814" s="103" t="s">
        <v>55</v>
      </c>
      <c r="C814" s="24">
        <f>B30</f>
        <v>15</v>
      </c>
      <c r="D814" s="46" t="s">
        <v>56</v>
      </c>
      <c r="E814" s="47"/>
      <c r="F814" s="48"/>
      <c r="G814" s="49"/>
      <c r="H814" s="50">
        <f>SUM(H808:H813)</f>
        <v>142.70999999999998</v>
      </c>
      <c r="I814" s="51"/>
      <c r="J814" s="52"/>
      <c r="K814" s="50">
        <f>SUM(K808:K813)</f>
        <v>180.82759177783572</v>
      </c>
      <c r="L814" s="41">
        <f t="shared" si="96"/>
        <v>38.117591777835742</v>
      </c>
      <c r="M814" s="42">
        <f>IF((H814)=0,"",(L814/H814))</f>
        <v>0.26709825364610573</v>
      </c>
    </row>
    <row r="815" spans="1:13" x14ac:dyDescent="0.2">
      <c r="A815" s="103" t="str">
        <f t="shared" si="93"/>
        <v>GS &lt; 50 (High)</v>
      </c>
      <c r="D815" s="123" t="s">
        <v>57</v>
      </c>
      <c r="E815" s="25"/>
      <c r="F815" s="34">
        <f t="shared" si="94"/>
        <v>0.12752000000000002</v>
      </c>
      <c r="G815" s="43">
        <f>IF(F815=0, 0, $E800*E802-E800)</f>
        <v>241</v>
      </c>
      <c r="H815" s="28">
        <f t="shared" ref="H815:H822" si="97">G815*F815</f>
        <v>30.732320000000005</v>
      </c>
      <c r="I815" s="35">
        <f t="shared" si="95"/>
        <v>0.12752000000000002</v>
      </c>
      <c r="J815" s="44">
        <f>IF(I815=0, 0, E800*E803-E800)</f>
        <v>207.50000000000091</v>
      </c>
      <c r="K815" s="31">
        <f t="shared" ref="K815:K822" si="98">J815*I815</f>
        <v>26.460400000000121</v>
      </c>
      <c r="L815" s="119">
        <f t="shared" si="96"/>
        <v>-4.2719199999998843</v>
      </c>
      <c r="M815" s="120">
        <f t="shared" ref="M815:M822" si="99">IF(ISERROR(L815/H815), "", L815/H815)</f>
        <v>-0.13900414937758956</v>
      </c>
    </row>
    <row r="816" spans="1:13" ht="25.5" x14ac:dyDescent="0.2">
      <c r="A816" s="103" t="str">
        <f t="shared" si="93"/>
        <v>GS &lt; 50 (High)</v>
      </c>
      <c r="D816" s="123" t="s">
        <v>58</v>
      </c>
      <c r="E816" s="25"/>
      <c r="F816" s="36">
        <f t="shared" si="94"/>
        <v>-1.2999999999999999E-3</v>
      </c>
      <c r="G816" s="55">
        <f>IF($E801&gt;0, $E801, $E800)</f>
        <v>5000</v>
      </c>
      <c r="H816" s="116">
        <f t="shared" si="97"/>
        <v>-6.5</v>
      </c>
      <c r="I816" s="35">
        <f t="shared" si="95"/>
        <v>-2.0999999999999999E-3</v>
      </c>
      <c r="J816" s="56">
        <f>IF($E801&gt;0, $E801, $E800)</f>
        <v>5000</v>
      </c>
      <c r="K816" s="118">
        <f t="shared" si="98"/>
        <v>-10.5</v>
      </c>
      <c r="L816" s="119">
        <f t="shared" si="96"/>
        <v>-4</v>
      </c>
      <c r="M816" s="120">
        <f t="shared" si="99"/>
        <v>0.61538461538461542</v>
      </c>
    </row>
    <row r="817" spans="1:14" x14ac:dyDescent="0.2">
      <c r="A817" s="103" t="str">
        <f t="shared" si="93"/>
        <v>GS &lt; 50 (High)</v>
      </c>
      <c r="D817" s="123" t="s">
        <v>59</v>
      </c>
      <c r="E817" s="25"/>
      <c r="F817" s="36">
        <f t="shared" si="94"/>
        <v>5.9999999999999995E-4</v>
      </c>
      <c r="G817" s="55">
        <f>IF($E801&gt;0, $E801, $E800)</f>
        <v>5000</v>
      </c>
      <c r="H817" s="116">
        <f t="shared" si="97"/>
        <v>2.9999999999999996</v>
      </c>
      <c r="I817" s="35">
        <f t="shared" si="95"/>
        <v>5.0000000000000001E-4</v>
      </c>
      <c r="J817" s="56">
        <f>IF($E801&gt;0, $E801, $E800)</f>
        <v>5000</v>
      </c>
      <c r="K817" s="118">
        <f t="shared" si="98"/>
        <v>2.5</v>
      </c>
      <c r="L817" s="119">
        <f t="shared" si="96"/>
        <v>-0.49999999999999956</v>
      </c>
      <c r="M817" s="120">
        <f t="shared" si="99"/>
        <v>-0.16666666666666655</v>
      </c>
    </row>
    <row r="818" spans="1:14" x14ac:dyDescent="0.2">
      <c r="A818" s="103" t="str">
        <f t="shared" si="93"/>
        <v>GS &lt; 50 (High)</v>
      </c>
      <c r="D818" s="123" t="s">
        <v>60</v>
      </c>
      <c r="E818" s="25"/>
      <c r="F818" s="34">
        <f t="shared" si="94"/>
        <v>0</v>
      </c>
      <c r="G818" s="55">
        <f>E800</f>
        <v>5000</v>
      </c>
      <c r="H818" s="116">
        <f t="shared" si="97"/>
        <v>0</v>
      </c>
      <c r="I818" s="35">
        <f t="shared" si="95"/>
        <v>0</v>
      </c>
      <c r="J818" s="56">
        <f>E800</f>
        <v>5000</v>
      </c>
      <c r="K818" s="118">
        <f t="shared" si="98"/>
        <v>0</v>
      </c>
      <c r="L818" s="119">
        <f t="shared" si="96"/>
        <v>0</v>
      </c>
      <c r="M818" s="120" t="str">
        <f t="shared" si="99"/>
        <v/>
      </c>
    </row>
    <row r="819" spans="1:14" x14ac:dyDescent="0.2">
      <c r="A819" s="103" t="str">
        <f t="shared" si="93"/>
        <v>GS &lt; 50 (High)</v>
      </c>
      <c r="D819" s="114" t="s">
        <v>61</v>
      </c>
      <c r="E819" s="25"/>
      <c r="F819" s="36">
        <f t="shared" si="94"/>
        <v>1.4E-3</v>
      </c>
      <c r="G819" s="55">
        <f>IF($E801&gt;0, $E801, $E800)</f>
        <v>5000</v>
      </c>
      <c r="H819" s="116">
        <f t="shared" si="97"/>
        <v>7</v>
      </c>
      <c r="I819" s="35">
        <f t="shared" si="95"/>
        <v>1.3718953260701185E-3</v>
      </c>
      <c r="J819" s="56">
        <f>IF($E801&gt;0, $E801, $E800)</f>
        <v>5000</v>
      </c>
      <c r="K819" s="118">
        <f t="shared" si="98"/>
        <v>6.859476630350593</v>
      </c>
      <c r="L819" s="119">
        <f t="shared" si="96"/>
        <v>-0.14052336964940704</v>
      </c>
      <c r="M819" s="120">
        <f t="shared" si="99"/>
        <v>-2.0074767092772432E-2</v>
      </c>
    </row>
    <row r="820" spans="1:14" ht="25.5" x14ac:dyDescent="0.2">
      <c r="A820" s="103" t="str">
        <f t="shared" si="93"/>
        <v>GS &lt; 50 (High)</v>
      </c>
      <c r="D820" s="123" t="s">
        <v>62</v>
      </c>
      <c r="E820" s="25"/>
      <c r="F820" s="36">
        <f t="shared" si="94"/>
        <v>0.42</v>
      </c>
      <c r="G820" s="115">
        <v>1</v>
      </c>
      <c r="H820" s="116">
        <f t="shared" si="97"/>
        <v>0.42</v>
      </c>
      <c r="I820" s="45">
        <f t="shared" si="95"/>
        <v>0.42</v>
      </c>
      <c r="J820" s="121">
        <v>1</v>
      </c>
      <c r="K820" s="118">
        <f t="shared" si="98"/>
        <v>0.42</v>
      </c>
      <c r="L820" s="119">
        <f t="shared" si="96"/>
        <v>0</v>
      </c>
      <c r="M820" s="120">
        <f t="shared" si="99"/>
        <v>0</v>
      </c>
    </row>
    <row r="821" spans="1:14" x14ac:dyDescent="0.2">
      <c r="A821" s="103" t="str">
        <f t="shared" si="93"/>
        <v>GS &lt; 50 (High)</v>
      </c>
      <c r="D821" s="114" t="s">
        <v>63</v>
      </c>
      <c r="E821" s="25"/>
      <c r="F821" s="36">
        <f t="shared" si="94"/>
        <v>0</v>
      </c>
      <c r="G821" s="115">
        <v>1</v>
      </c>
      <c r="H821" s="116">
        <f t="shared" si="97"/>
        <v>0</v>
      </c>
      <c r="I821" s="29">
        <f t="shared" si="95"/>
        <v>0</v>
      </c>
      <c r="J821" s="121">
        <v>1</v>
      </c>
      <c r="K821" s="118">
        <f t="shared" si="98"/>
        <v>0</v>
      </c>
      <c r="L821" s="119">
        <f t="shared" si="96"/>
        <v>0</v>
      </c>
      <c r="M821" s="120" t="str">
        <f t="shared" si="99"/>
        <v/>
      </c>
    </row>
    <row r="822" spans="1:14" x14ac:dyDescent="0.2">
      <c r="A822" s="103" t="str">
        <f t="shared" si="93"/>
        <v>GS &lt; 50 (High)</v>
      </c>
      <c r="D822" s="114" t="s">
        <v>64</v>
      </c>
      <c r="E822" s="25"/>
      <c r="F822" s="34">
        <f t="shared" si="94"/>
        <v>1.1000000000000001E-3</v>
      </c>
      <c r="G822" s="55">
        <f>IF($E801&gt;0, $E801, $E800)</f>
        <v>5000</v>
      </c>
      <c r="H822" s="116">
        <f t="shared" si="97"/>
        <v>5.5</v>
      </c>
      <c r="I822" s="35">
        <f t="shared" si="95"/>
        <v>1.2344868468891121E-3</v>
      </c>
      <c r="J822" s="56">
        <f>IF($E801&gt;0, $E801, $E800)</f>
        <v>5000</v>
      </c>
      <c r="K822" s="118">
        <f t="shared" si="98"/>
        <v>6.1724342344455607</v>
      </c>
      <c r="L822" s="119">
        <f t="shared" si="96"/>
        <v>0.67243423444556072</v>
      </c>
      <c r="M822" s="120">
        <f t="shared" si="99"/>
        <v>0.12226076989919286</v>
      </c>
    </row>
    <row r="823" spans="1:14" ht="25.5" x14ac:dyDescent="0.2">
      <c r="A823" s="103" t="str">
        <f t="shared" si="93"/>
        <v>GS &lt; 50 (High)</v>
      </c>
      <c r="B823" s="103" t="s">
        <v>65</v>
      </c>
      <c r="C823" s="24">
        <f>B30</f>
        <v>15</v>
      </c>
      <c r="D823" s="46" t="s">
        <v>66</v>
      </c>
      <c r="E823" s="47"/>
      <c r="F823" s="48"/>
      <c r="G823" s="49"/>
      <c r="H823" s="50">
        <f>SUM(H814:H822)</f>
        <v>182.86231999999998</v>
      </c>
      <c r="I823" s="51"/>
      <c r="J823" s="52"/>
      <c r="K823" s="50">
        <f>SUM(K814:K822)</f>
        <v>212.73990264263199</v>
      </c>
      <c r="L823" s="41">
        <f t="shared" si="96"/>
        <v>29.877582642632007</v>
      </c>
      <c r="M823" s="42">
        <f>IF((H823)=0,"",(L823/H823))</f>
        <v>0.1633884041427015</v>
      </c>
    </row>
    <row r="824" spans="1:14" x14ac:dyDescent="0.2">
      <c r="A824" s="103" t="str">
        <f t="shared" si="93"/>
        <v>GS &lt; 50 (High)</v>
      </c>
      <c r="D824" s="126" t="s">
        <v>67</v>
      </c>
      <c r="E824" s="25"/>
      <c r="F824" s="36">
        <f t="shared" si="94"/>
        <v>1.0500000000000001E-2</v>
      </c>
      <c r="G824" s="43">
        <f>IF($E801&gt;0, $E801, $E800*$E802)</f>
        <v>5241</v>
      </c>
      <c r="H824" s="116">
        <f>G824*F824</f>
        <v>55.030500000000004</v>
      </c>
      <c r="I824" s="35">
        <f t="shared" si="95"/>
        <v>1.1299999999999999E-2</v>
      </c>
      <c r="J824" s="44">
        <f>IF($E801&gt;0, $E801, $E800*$E803)</f>
        <v>5207.5000000000009</v>
      </c>
      <c r="K824" s="118">
        <f>J824*I824</f>
        <v>58.844750000000005</v>
      </c>
      <c r="L824" s="119">
        <f t="shared" si="96"/>
        <v>3.8142500000000013</v>
      </c>
      <c r="M824" s="120">
        <f>IF(ISERROR(L824/H824), "", L824/H824)</f>
        <v>6.9311563587465153E-2</v>
      </c>
      <c r="N824" s="127" t="str">
        <f>IF(ISERROR(ABS(M824)), "", IF(ABS(M824)&gt;=4%, "In the manager's summary, discuss the reasoning for the change in RTSR rates", ""))</f>
        <v>In the manager's summary, discuss the reasoning for the change in RTSR rates</v>
      </c>
    </row>
    <row r="825" spans="1:14" ht="25.5" x14ac:dyDescent="0.2">
      <c r="A825" s="103" t="str">
        <f t="shared" si="93"/>
        <v>GS &lt; 50 (High)</v>
      </c>
      <c r="D825" s="128" t="s">
        <v>68</v>
      </c>
      <c r="E825" s="25"/>
      <c r="F825" s="36">
        <f t="shared" si="94"/>
        <v>7.3000000000000001E-3</v>
      </c>
      <c r="G825" s="43">
        <f>IF($E801&gt;0, $E801, $E800*$E802)</f>
        <v>5241</v>
      </c>
      <c r="H825" s="116">
        <f>G825*F825</f>
        <v>38.259300000000003</v>
      </c>
      <c r="I825" s="35">
        <f t="shared" si="95"/>
        <v>8.3999999999999995E-3</v>
      </c>
      <c r="J825" s="44">
        <f>IF($E801&gt;0, $E801, $E800*$E803)</f>
        <v>5207.5000000000009</v>
      </c>
      <c r="K825" s="118">
        <f>J825*I825</f>
        <v>43.743000000000002</v>
      </c>
      <c r="L825" s="119">
        <f t="shared" si="96"/>
        <v>5.4836999999999989</v>
      </c>
      <c r="M825" s="120">
        <f>IF(ISERROR(L825/H825), "", L825/H825)</f>
        <v>0.14332985705436321</v>
      </c>
      <c r="N825" s="127" t="str">
        <f>IF(ISERROR(ABS(M825)), "", IF(ABS(M825)&gt;=4%, "In the manager's summary, discuss the reasoning for the change in RTSR rates", ""))</f>
        <v>In the manager's summary, discuss the reasoning for the change in RTSR rates</v>
      </c>
    </row>
    <row r="826" spans="1:14" ht="25.5" x14ac:dyDescent="0.2">
      <c r="A826" s="103" t="str">
        <f t="shared" si="93"/>
        <v>GS &lt; 50 (High)</v>
      </c>
      <c r="B826" s="103" t="s">
        <v>69</v>
      </c>
      <c r="C826" s="24">
        <f>B30</f>
        <v>15</v>
      </c>
      <c r="D826" s="46" t="s">
        <v>70</v>
      </c>
      <c r="E826" s="47"/>
      <c r="F826" s="48"/>
      <c r="G826" s="49"/>
      <c r="H826" s="50">
        <f>SUM(H823:H825)</f>
        <v>276.15211999999997</v>
      </c>
      <c r="I826" s="51"/>
      <c r="J826" s="52"/>
      <c r="K826" s="50">
        <f>SUM(K823:K825)</f>
        <v>315.32765264263202</v>
      </c>
      <c r="L826" s="41">
        <f t="shared" si="96"/>
        <v>39.175532642632049</v>
      </c>
      <c r="M826" s="42">
        <f>IF((H826)=0,"",(L826/H826))</f>
        <v>0.14186214700300709</v>
      </c>
    </row>
    <row r="827" spans="1:14" ht="25.5" x14ac:dyDescent="0.2">
      <c r="A827" s="103" t="str">
        <f t="shared" si="93"/>
        <v>GS &lt; 50 (High)</v>
      </c>
      <c r="D827" s="129" t="s">
        <v>71</v>
      </c>
      <c r="E827" s="25"/>
      <c r="F827" s="34">
        <f t="shared" si="94"/>
        <v>4.7000000000000002E-3</v>
      </c>
      <c r="G827" s="43">
        <f>E800*E802</f>
        <v>5241</v>
      </c>
      <c r="H827" s="53">
        <f>G827*F827</f>
        <v>24.6327</v>
      </c>
      <c r="I827" s="35">
        <f t="shared" si="95"/>
        <v>4.7000000000000002E-3</v>
      </c>
      <c r="J827" s="44">
        <f>E800*E803</f>
        <v>5207.5000000000009</v>
      </c>
      <c r="K827" s="31">
        <f>J827*I827</f>
        <v>24.475250000000006</v>
      </c>
      <c r="L827" s="119">
        <f t="shared" si="96"/>
        <v>-0.15744999999999365</v>
      </c>
      <c r="M827" s="120">
        <f>IF(ISERROR(L827/H827), "", L827/H827)</f>
        <v>-6.3919099408507249E-3</v>
      </c>
    </row>
    <row r="828" spans="1:14" ht="25.5" x14ac:dyDescent="0.2">
      <c r="A828" s="103" t="str">
        <f t="shared" si="93"/>
        <v>GS &lt; 50 (High)</v>
      </c>
      <c r="D828" s="129" t="s">
        <v>72</v>
      </c>
      <c r="E828" s="25"/>
      <c r="F828" s="34">
        <f t="shared" si="94"/>
        <v>5.9999999999999995E-4</v>
      </c>
      <c r="G828" s="43">
        <f>E800*E802</f>
        <v>5241</v>
      </c>
      <c r="H828" s="53">
        <f>G828*F828</f>
        <v>3.1445999999999996</v>
      </c>
      <c r="I828" s="35">
        <f t="shared" si="95"/>
        <v>5.9999999999999995E-4</v>
      </c>
      <c r="J828" s="44">
        <f>E800*E803</f>
        <v>5207.5000000000009</v>
      </c>
      <c r="K828" s="31">
        <f>J828*I828</f>
        <v>3.1245000000000003</v>
      </c>
      <c r="L828" s="119">
        <f t="shared" si="96"/>
        <v>-2.0099999999999341E-2</v>
      </c>
      <c r="M828" s="120">
        <f>IF(ISERROR(L828/H828), "", L828/H828)</f>
        <v>-6.3919099408507735E-3</v>
      </c>
    </row>
    <row r="829" spans="1:14" x14ac:dyDescent="0.2">
      <c r="A829" s="103" t="str">
        <f t="shared" si="93"/>
        <v>GS &lt; 50 (High)</v>
      </c>
      <c r="D829" s="25" t="s">
        <v>73</v>
      </c>
      <c r="E829" s="25"/>
      <c r="F829" s="54">
        <f t="shared" si="94"/>
        <v>0.25</v>
      </c>
      <c r="G829" s="115">
        <v>1</v>
      </c>
      <c r="H829" s="130">
        <f>G829*F829</f>
        <v>0.25</v>
      </c>
      <c r="I829" s="45">
        <f t="shared" si="95"/>
        <v>0.25</v>
      </c>
      <c r="J829" s="117">
        <v>1</v>
      </c>
      <c r="K829" s="118">
        <f>J829*I829</f>
        <v>0.25</v>
      </c>
      <c r="L829" s="119">
        <f t="shared" si="96"/>
        <v>0</v>
      </c>
      <c r="M829" s="120">
        <f>IF(ISERROR(L829/H829), "", L829/H829)</f>
        <v>0</v>
      </c>
    </row>
    <row r="830" spans="1:14" ht="25.5" x14ac:dyDescent="0.2">
      <c r="A830" s="103" t="str">
        <f t="shared" si="93"/>
        <v>GS &lt; 50 (High)</v>
      </c>
      <c r="D830" s="129" t="s">
        <v>74</v>
      </c>
      <c r="E830" s="25"/>
      <c r="F830" s="34">
        <f t="shared" si="94"/>
        <v>0</v>
      </c>
      <c r="G830" s="55"/>
      <c r="H830" s="130"/>
      <c r="I830" s="35">
        <f t="shared" si="95"/>
        <v>0</v>
      </c>
      <c r="J830" s="56"/>
      <c r="K830" s="118"/>
      <c r="L830" s="119"/>
      <c r="M830" s="120"/>
    </row>
    <row r="831" spans="1:14" x14ac:dyDescent="0.2">
      <c r="A831" s="103" t="str">
        <f t="shared" si="93"/>
        <v>GS &lt; 50 (High)</v>
      </c>
      <c r="B831" s="103" t="s">
        <v>12</v>
      </c>
      <c r="D831" s="25" t="s">
        <v>75</v>
      </c>
      <c r="E831" s="25"/>
      <c r="F831" s="34">
        <f t="shared" si="94"/>
        <v>9.8000000000000004E-2</v>
      </c>
      <c r="G831" s="55">
        <f>IF(AND(E800*12&gt;=150000),OffPeakPer*E800*E802,OffPeakPer*E800)</f>
        <v>3200</v>
      </c>
      <c r="H831" s="130">
        <f>G831*F831</f>
        <v>313.60000000000002</v>
      </c>
      <c r="I831" s="35">
        <f t="shared" si="95"/>
        <v>9.8000000000000004E-2</v>
      </c>
      <c r="J831" s="56">
        <f>IF(AND(E800*12&gt;=150000),OffPeakPer*E800*E803,OffPeakPer*E800)</f>
        <v>3200</v>
      </c>
      <c r="K831" s="118">
        <f>J831*I831</f>
        <v>313.60000000000002</v>
      </c>
      <c r="L831" s="119">
        <f>K831-H831</f>
        <v>0</v>
      </c>
      <c r="M831" s="120">
        <f>IF(ISERROR(L831/H831), "", L831/H831)</f>
        <v>0</v>
      </c>
    </row>
    <row r="832" spans="1:14" x14ac:dyDescent="0.2">
      <c r="A832" s="103" t="str">
        <f t="shared" si="93"/>
        <v>GS &lt; 50 (High)</v>
      </c>
      <c r="B832" s="103" t="s">
        <v>12</v>
      </c>
      <c r="D832" s="25" t="s">
        <v>76</v>
      </c>
      <c r="E832" s="25"/>
      <c r="F832" s="34">
        <f t="shared" si="94"/>
        <v>0.157</v>
      </c>
      <c r="G832" s="55">
        <f>IF(AND(E800*12&gt;=150000),MidPeakPer*E800*E802,MidPeakPer*E800)</f>
        <v>900</v>
      </c>
      <c r="H832" s="130">
        <f>G832*F832</f>
        <v>141.30000000000001</v>
      </c>
      <c r="I832" s="35">
        <f t="shared" si="95"/>
        <v>0.157</v>
      </c>
      <c r="J832" s="56">
        <f>IF(AND(E800*12&gt;=150000),MidPeakPer*E800*E803,MidPeakPer*E800)</f>
        <v>900</v>
      </c>
      <c r="K832" s="118">
        <f>J832*I832</f>
        <v>141.30000000000001</v>
      </c>
      <c r="L832" s="119">
        <f>K832-H832</f>
        <v>0</v>
      </c>
      <c r="M832" s="120">
        <f>IF(ISERROR(L832/H832), "", L832/H832)</f>
        <v>0</v>
      </c>
    </row>
    <row r="833" spans="1:13" ht="13.5" thickBot="1" x14ac:dyDescent="0.25">
      <c r="A833" s="103" t="str">
        <f t="shared" si="93"/>
        <v>GS &lt; 50 (High)</v>
      </c>
      <c r="B833" s="103" t="s">
        <v>12</v>
      </c>
      <c r="D833" s="103" t="s">
        <v>77</v>
      </c>
      <c r="E833" s="25"/>
      <c r="F833" s="34">
        <f t="shared" si="94"/>
        <v>0.20300000000000001</v>
      </c>
      <c r="G833" s="55">
        <f>IF(AND(E800*12&gt;=150000),OnPeakPer*E800*E802,OnPeakPer*E800)</f>
        <v>900</v>
      </c>
      <c r="H833" s="130">
        <f>G833*F833</f>
        <v>182.70000000000002</v>
      </c>
      <c r="I833" s="35">
        <f t="shared" si="95"/>
        <v>0.20300000000000001</v>
      </c>
      <c r="J833" s="56">
        <f>IF(AND(E800*12&gt;=150000),OnPeakPer*E800*E803,OnPeakPer*E800)</f>
        <v>900</v>
      </c>
      <c r="K833" s="118">
        <f>J833*I833</f>
        <v>182.70000000000002</v>
      </c>
      <c r="L833" s="119">
        <f>K833-H833</f>
        <v>0</v>
      </c>
      <c r="M833" s="120">
        <f>IF(ISERROR(L833/H833), "", L833/H833)</f>
        <v>0</v>
      </c>
    </row>
    <row r="834" spans="1:13" ht="13.15" hidden="1" customHeight="1" x14ac:dyDescent="0.2">
      <c r="A834" s="103" t="str">
        <f t="shared" si="93"/>
        <v>GS &lt; 50 (High)</v>
      </c>
      <c r="B834" s="103" t="s">
        <v>78</v>
      </c>
      <c r="D834" s="25" t="s">
        <v>79</v>
      </c>
      <c r="E834" s="25"/>
      <c r="F834" s="34">
        <f t="shared" si="94"/>
        <v>0.11308</v>
      </c>
      <c r="G834" s="55">
        <f>IF(AND(E800*12&gt;=150000),E800*E802,E800)</f>
        <v>5000</v>
      </c>
      <c r="H834" s="130">
        <f>G834*F834</f>
        <v>565.4</v>
      </c>
      <c r="I834" s="35">
        <f t="shared" si="95"/>
        <v>0.11308</v>
      </c>
      <c r="J834" s="56">
        <f>IF(AND(E800*12&gt;=150000),E800*E803,E800)</f>
        <v>5000</v>
      </c>
      <c r="K834" s="118">
        <f>J834*I834</f>
        <v>565.4</v>
      </c>
      <c r="L834" s="119">
        <f>K834-H834</f>
        <v>0</v>
      </c>
      <c r="M834" s="120">
        <f>IF(ISERROR(L834/H834), "", L834/H834)</f>
        <v>0</v>
      </c>
    </row>
    <row r="835" spans="1:13" ht="13.9" hidden="1" customHeight="1" thickBot="1" x14ac:dyDescent="0.25">
      <c r="A835" s="103" t="str">
        <f t="shared" si="93"/>
        <v>GS &lt; 50 (High)</v>
      </c>
      <c r="B835" s="103" t="s">
        <v>17</v>
      </c>
      <c r="D835" s="25" t="s">
        <v>80</v>
      </c>
      <c r="E835" s="25"/>
      <c r="F835" s="34">
        <f t="shared" si="94"/>
        <v>0.11308</v>
      </c>
      <c r="G835" s="55">
        <f>IF(AND(E800*12&gt;=150000),E800*E802,E800)</f>
        <v>5000</v>
      </c>
      <c r="H835" s="130">
        <f>G835*F835</f>
        <v>565.4</v>
      </c>
      <c r="I835" s="35">
        <f t="shared" si="95"/>
        <v>0.11308</v>
      </c>
      <c r="J835" s="56">
        <f>IF(AND(E800*12&gt;=150000),E800*E803,E800)</f>
        <v>5000</v>
      </c>
      <c r="K835" s="118">
        <f>J835*I835</f>
        <v>565.4</v>
      </c>
      <c r="L835" s="119">
        <f>K835-H835</f>
        <v>0</v>
      </c>
      <c r="M835" s="120">
        <f>IF(ISERROR(L835/H835), "", L835/H835)</f>
        <v>0</v>
      </c>
    </row>
    <row r="836" spans="1:13" ht="13.5" thickBot="1" x14ac:dyDescent="0.25">
      <c r="A836" s="103" t="str">
        <f t="shared" si="93"/>
        <v>GS &lt; 50 (High)</v>
      </c>
      <c r="D836" s="58"/>
      <c r="E836" s="59"/>
      <c r="F836" s="60"/>
      <c r="G836" s="61"/>
      <c r="H836" s="62"/>
      <c r="I836" s="60"/>
      <c r="J836" s="63"/>
      <c r="K836" s="62"/>
      <c r="L836" s="64"/>
      <c r="M836" s="65"/>
    </row>
    <row r="837" spans="1:13" x14ac:dyDescent="0.2">
      <c r="A837" s="103" t="str">
        <f t="shared" si="93"/>
        <v>GS &lt; 50 (High)</v>
      </c>
      <c r="B837" s="103" t="s">
        <v>12</v>
      </c>
      <c r="D837" s="135" t="s">
        <v>81</v>
      </c>
      <c r="E837" s="25"/>
      <c r="F837" s="136"/>
      <c r="G837" s="137"/>
      <c r="H837" s="138">
        <f>SUM(H827:H833,H826)</f>
        <v>941.77942000000007</v>
      </c>
      <c r="I837" s="139"/>
      <c r="J837" s="139"/>
      <c r="K837" s="138">
        <f>SUM(K827:K833,K826)</f>
        <v>980.77740264263207</v>
      </c>
      <c r="L837" s="140">
        <f>K837-H837</f>
        <v>38.997982642631996</v>
      </c>
      <c r="M837" s="141">
        <f>IF((H837)=0,"",(L837/H837))</f>
        <v>4.1408828664605976E-2</v>
      </c>
    </row>
    <row r="838" spans="1:13" x14ac:dyDescent="0.2">
      <c r="A838" s="103" t="str">
        <f t="shared" si="93"/>
        <v>GS &lt; 50 (High)</v>
      </c>
      <c r="B838" s="103" t="s">
        <v>12</v>
      </c>
      <c r="D838" s="142" t="s">
        <v>82</v>
      </c>
      <c r="E838" s="25"/>
      <c r="F838" s="136">
        <v>0.13</v>
      </c>
      <c r="G838" s="143"/>
      <c r="H838" s="144">
        <f>H837*F838</f>
        <v>122.43132460000001</v>
      </c>
      <c r="I838" s="145">
        <v>0.13</v>
      </c>
      <c r="J838" s="115"/>
      <c r="K838" s="144">
        <f>K837*I838</f>
        <v>127.50106234354217</v>
      </c>
      <c r="L838" s="119">
        <f>K838-H838</f>
        <v>5.0697377435421629</v>
      </c>
      <c r="M838" s="146">
        <f>IF((H838)=0,"",(L838/H838))</f>
        <v>4.1408828664606004E-2</v>
      </c>
    </row>
    <row r="839" spans="1:13" ht="15" x14ac:dyDescent="0.25">
      <c r="A839" s="103" t="str">
        <f t="shared" si="93"/>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-221.31816370000001</v>
      </c>
      <c r="I839" s="148">
        <f>OER</f>
        <v>0.23499999999999999</v>
      </c>
      <c r="J839" s="115"/>
      <c r="K839" s="144">
        <f>IF(OR(ISNUMBER(SEARCH("[DGEN]", E798))=TRUE, ISNUMBER(SEARCH("STREET LIGHT", E798))=TRUE), 0, IF(AND(E800=0, E801=0),0, IF(AND(E801=0, E800*12&gt;250000), 0, IF(AND(E800=0, E801&gt;=50), 0, IF(E800*12&lt;=250000, I839*K837*-1, IF(E801&lt;50, I839*K837*-1, 0))))))</f>
        <v>-230.48268962101852</v>
      </c>
      <c r="L839" s="119">
        <f>K839-H839</f>
        <v>-9.1645259210185088</v>
      </c>
      <c r="M839" s="146"/>
    </row>
    <row r="840" spans="1:13" ht="13.5" thickBot="1" x14ac:dyDescent="0.25">
      <c r="A840" s="103" t="str">
        <f t="shared" si="93"/>
        <v>GS &lt; 50 (High)</v>
      </c>
      <c r="B840" s="103" t="s">
        <v>84</v>
      </c>
      <c r="C840" s="24">
        <f>B30</f>
        <v>15</v>
      </c>
      <c r="D840" s="226" t="s">
        <v>85</v>
      </c>
      <c r="E840" s="226"/>
      <c r="F840" s="77"/>
      <c r="G840" s="78"/>
      <c r="H840" s="79">
        <f>H837+H838+H839</f>
        <v>842.89258089999998</v>
      </c>
      <c r="I840" s="80"/>
      <c r="J840" s="80"/>
      <c r="K840" s="81">
        <f>K837+K838+K839</f>
        <v>877.79577536515569</v>
      </c>
      <c r="L840" s="82">
        <f>K840-H840</f>
        <v>34.903194465155707</v>
      </c>
      <c r="M840" s="83">
        <f>IF((H840)=0,"",(L840/H840))</f>
        <v>4.1408828664606066E-2</v>
      </c>
    </row>
    <row r="841" spans="1:13" ht="13.5" thickBot="1" x14ac:dyDescent="0.25">
      <c r="A841" s="103" t="str">
        <f t="shared" si="93"/>
        <v>GS &lt; 50 (High)</v>
      </c>
      <c r="B841" s="103" t="s">
        <v>12</v>
      </c>
      <c r="D841" s="58"/>
      <c r="E841" s="59"/>
      <c r="F841" s="60"/>
      <c r="G841" s="61"/>
      <c r="H841" s="62"/>
      <c r="I841" s="60"/>
      <c r="J841" s="63"/>
      <c r="K841" s="62"/>
      <c r="L841" s="64"/>
      <c r="M841" s="65"/>
    </row>
  </sheetData>
  <mergeCells count="182">
    <mergeCell ref="D15:F15"/>
    <mergeCell ref="D41:F41"/>
    <mergeCell ref="D42:F42"/>
    <mergeCell ref="D38:F40"/>
    <mergeCell ref="G38:G40"/>
    <mergeCell ref="H38:M38"/>
    <mergeCell ref="N38:O38"/>
    <mergeCell ref="H39:I39"/>
    <mergeCell ref="J39:K39"/>
    <mergeCell ref="L39:M39"/>
    <mergeCell ref="N39:O39"/>
    <mergeCell ref="D52:F52"/>
    <mergeCell ref="D53:F53"/>
    <mergeCell ref="D54:F54"/>
    <mergeCell ref="D55:F55"/>
    <mergeCell ref="D56:F56"/>
    <mergeCell ref="D49:F49"/>
    <mergeCell ref="D50:F50"/>
    <mergeCell ref="D51:F51"/>
    <mergeCell ref="D43:F43"/>
    <mergeCell ref="D44:F44"/>
    <mergeCell ref="D45:F45"/>
    <mergeCell ref="D46:F46"/>
    <mergeCell ref="D47:F47"/>
    <mergeCell ref="D48:F48"/>
    <mergeCell ref="L71:M71"/>
    <mergeCell ref="E72:E73"/>
    <mergeCell ref="L72:L73"/>
    <mergeCell ref="M72:M73"/>
    <mergeCell ref="D57:F57"/>
    <mergeCell ref="D58:F58"/>
    <mergeCell ref="D59:F59"/>
    <mergeCell ref="D60:F60"/>
    <mergeCell ref="E64:J64"/>
    <mergeCell ref="E65:G65"/>
    <mergeCell ref="D106:E106"/>
    <mergeCell ref="D111:E111"/>
    <mergeCell ref="D116:E116"/>
    <mergeCell ref="E120:J120"/>
    <mergeCell ref="E121:G121"/>
    <mergeCell ref="F127:H127"/>
    <mergeCell ref="I127:K127"/>
    <mergeCell ref="F71:H71"/>
    <mergeCell ref="I71:K71"/>
    <mergeCell ref="D172:E172"/>
    <mergeCell ref="E176:J176"/>
    <mergeCell ref="E177:G177"/>
    <mergeCell ref="F183:H183"/>
    <mergeCell ref="I183:K183"/>
    <mergeCell ref="L183:M183"/>
    <mergeCell ref="L127:M127"/>
    <mergeCell ref="E128:E129"/>
    <mergeCell ref="L128:L129"/>
    <mergeCell ref="M128:M129"/>
    <mergeCell ref="D162:E162"/>
    <mergeCell ref="D167:E167"/>
    <mergeCell ref="L239:M239"/>
    <mergeCell ref="E240:E241"/>
    <mergeCell ref="L240:L241"/>
    <mergeCell ref="M240:M241"/>
    <mergeCell ref="E184:E185"/>
    <mergeCell ref="L184:L185"/>
    <mergeCell ref="M184:M185"/>
    <mergeCell ref="D218:E218"/>
    <mergeCell ref="D223:E223"/>
    <mergeCell ref="D228:E228"/>
    <mergeCell ref="D274:E274"/>
    <mergeCell ref="D279:E279"/>
    <mergeCell ref="D284:E284"/>
    <mergeCell ref="E288:J288"/>
    <mergeCell ref="E289:G289"/>
    <mergeCell ref="F295:H295"/>
    <mergeCell ref="I295:K295"/>
    <mergeCell ref="E232:J232"/>
    <mergeCell ref="E233:G233"/>
    <mergeCell ref="F239:H239"/>
    <mergeCell ref="I239:K239"/>
    <mergeCell ref="D340:E340"/>
    <mergeCell ref="E344:J344"/>
    <mergeCell ref="E345:G345"/>
    <mergeCell ref="F351:H351"/>
    <mergeCell ref="I351:K351"/>
    <mergeCell ref="L351:M351"/>
    <mergeCell ref="L295:M295"/>
    <mergeCell ref="E296:E297"/>
    <mergeCell ref="L296:L297"/>
    <mergeCell ref="M296:M297"/>
    <mergeCell ref="D330:E330"/>
    <mergeCell ref="D335:E335"/>
    <mergeCell ref="L407:M407"/>
    <mergeCell ref="E408:E409"/>
    <mergeCell ref="L408:L409"/>
    <mergeCell ref="M408:M409"/>
    <mergeCell ref="E352:E353"/>
    <mergeCell ref="L352:L353"/>
    <mergeCell ref="M352:M353"/>
    <mergeCell ref="D386:E386"/>
    <mergeCell ref="D391:E391"/>
    <mergeCell ref="D396:E396"/>
    <mergeCell ref="D442:E442"/>
    <mergeCell ref="D447:E447"/>
    <mergeCell ref="D452:E452"/>
    <mergeCell ref="E456:J456"/>
    <mergeCell ref="E457:G457"/>
    <mergeCell ref="F463:H463"/>
    <mergeCell ref="I463:K463"/>
    <mergeCell ref="E400:J400"/>
    <mergeCell ref="E401:G401"/>
    <mergeCell ref="F407:H407"/>
    <mergeCell ref="I407:K407"/>
    <mergeCell ref="D508:E508"/>
    <mergeCell ref="E512:J512"/>
    <mergeCell ref="E513:G513"/>
    <mergeCell ref="F519:H519"/>
    <mergeCell ref="I519:K519"/>
    <mergeCell ref="L519:M519"/>
    <mergeCell ref="L463:M463"/>
    <mergeCell ref="E464:E465"/>
    <mergeCell ref="L464:L465"/>
    <mergeCell ref="M464:M465"/>
    <mergeCell ref="D498:E498"/>
    <mergeCell ref="D503:E503"/>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E622:E623"/>
    <mergeCell ref="L622:L623"/>
    <mergeCell ref="M622:M623"/>
    <mergeCell ref="D656:E656"/>
    <mergeCell ref="E660:J660"/>
    <mergeCell ref="E661:G661"/>
    <mergeCell ref="D610:E610"/>
    <mergeCell ref="E614:J614"/>
    <mergeCell ref="E615:G615"/>
    <mergeCell ref="F621:H621"/>
    <mergeCell ref="I621:K621"/>
    <mergeCell ref="L621:M621"/>
    <mergeCell ref="D702:E702"/>
    <mergeCell ref="E706:J706"/>
    <mergeCell ref="E707:G707"/>
    <mergeCell ref="F713:H713"/>
    <mergeCell ref="I713:K713"/>
    <mergeCell ref="L713:M713"/>
    <mergeCell ref="F667:H667"/>
    <mergeCell ref="I667:K667"/>
    <mergeCell ref="L667:M667"/>
    <mergeCell ref="E668:E669"/>
    <mergeCell ref="L668:L669"/>
    <mergeCell ref="M668:M669"/>
    <mergeCell ref="E752:J752"/>
    <mergeCell ref="E753:G753"/>
    <mergeCell ref="F759:H759"/>
    <mergeCell ref="I759:K759"/>
    <mergeCell ref="L759:M759"/>
    <mergeCell ref="E760:E761"/>
    <mergeCell ref="L760:L761"/>
    <mergeCell ref="M760:M761"/>
    <mergeCell ref="E714:E715"/>
    <mergeCell ref="L714:L715"/>
    <mergeCell ref="M714:M715"/>
    <mergeCell ref="D748:E748"/>
    <mergeCell ref="E806:E807"/>
    <mergeCell ref="L806:L807"/>
    <mergeCell ref="M806:M807"/>
    <mergeCell ref="D840:E840"/>
    <mergeCell ref="D794:E794"/>
    <mergeCell ref="E798:J798"/>
    <mergeCell ref="E799:G799"/>
    <mergeCell ref="F805:H805"/>
    <mergeCell ref="I805:K805"/>
    <mergeCell ref="L805:M805"/>
  </mergeCells>
  <conditionalFormatting sqref="K16:K35">
    <cfRule type="expression" dxfId="26" priority="3">
      <formula>$G16="kVa"</formula>
    </cfRule>
    <cfRule type="expression" dxfId="25" priority="4">
      <formula>$G16="kWh"</formula>
    </cfRule>
  </conditionalFormatting>
  <conditionalFormatting sqref="K16:L35">
    <cfRule type="expression" dxfId="24" priority="1">
      <formula>$G16="kW"</formula>
    </cfRule>
  </conditionalFormatting>
  <dataValidations count="4">
    <dataValidation type="list" allowBlank="1" showInputMessage="1" showErrorMessage="1" sqref="H16:H35" xr:uid="{E9728032-8AB7-4CF7-9FBF-75AED05B3F8F}">
      <formula1>"RPP, Non-RPP (Retailer), Non-RPP (Other)"</formula1>
    </dataValidation>
    <dataValidation type="list" allowBlank="1" showInputMessage="1" showErrorMessage="1" sqref="M16:M35" xr:uid="{F75DA177-4612-4DF1-B3B7-545837D866D6}">
      <formula1>"CONSUMPTION, DEMAND, DEMAND - INTERVAL"</formula1>
    </dataValidation>
    <dataValidation allowBlank="1" showInputMessage="1" showErrorMessage="1" sqref="D16:D24" xr:uid="{853AA3B4-8B5B-407B-AA4A-B8B0BB268A72}"/>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041C9EF0-50B6-4BF7-818C-2E4E5332D056}">
      <formula1>"Monthly, per kWh, per kW"</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EC1E-51CB-4199-938A-7409460C88C6}">
  <sheetPr codeName="Sheet13"/>
  <dimension ref="A1:O637"/>
  <sheetViews>
    <sheetView topLeftCell="C14" workbookViewId="0">
      <selection activeCell="A14" sqref="A14"/>
    </sheetView>
  </sheetViews>
  <sheetFormatPr defaultColWidth="9.28515625" defaultRowHeight="12.75" x14ac:dyDescent="0.2"/>
  <cols>
    <col min="1" max="1" width="7.42578125" style="103" hidden="1" customWidth="1"/>
    <col min="2" max="2" width="12.2851562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17" style="103" customWidth="1"/>
    <col min="15" max="15" width="15.5703125" style="103" customWidth="1"/>
    <col min="16" max="16384" width="9.28515625" style="103"/>
  </cols>
  <sheetData>
    <row r="1" spans="2:14" s="98" customFormat="1" ht="27.75" hidden="1" customHeight="1" x14ac:dyDescent="0.2">
      <c r="C1" s="5"/>
    </row>
    <row r="2" spans="2:14" s="98" customFormat="1" hidden="1" x14ac:dyDescent="0.2">
      <c r="C2" s="5"/>
    </row>
    <row r="3" spans="2:14" s="98" customFormat="1" hidden="1" x14ac:dyDescent="0.2">
      <c r="C3" s="5"/>
    </row>
    <row r="4" spans="2:14" s="98" customFormat="1" hidden="1" x14ac:dyDescent="0.2">
      <c r="C4" s="5"/>
    </row>
    <row r="5" spans="2:14" s="98" customFormat="1" hidden="1" x14ac:dyDescent="0.2">
      <c r="C5" s="5"/>
    </row>
    <row r="6" spans="2:14" s="98" customFormat="1" hidden="1" x14ac:dyDescent="0.2">
      <c r="C6" s="5"/>
    </row>
    <row r="7" spans="2:14" s="98" customFormat="1" hidden="1" x14ac:dyDescent="0.2">
      <c r="C7" s="5"/>
    </row>
    <row r="8" spans="2:14" s="98" customFormat="1" hidden="1" x14ac:dyDescent="0.2">
      <c r="C8" s="5"/>
    </row>
    <row r="9" spans="2:14" s="98" customFormat="1" hidden="1" x14ac:dyDescent="0.2">
      <c r="C9" s="5"/>
    </row>
    <row r="10" spans="2:14" s="98" customFormat="1" hidden="1" x14ac:dyDescent="0.2">
      <c r="C10" s="5"/>
    </row>
    <row r="11" spans="2:14" s="98" customFormat="1" hidden="1" x14ac:dyDescent="0.2">
      <c r="C11" s="5"/>
    </row>
    <row r="12" spans="2:14" s="98" customFormat="1" hidden="1" x14ac:dyDescent="0.2">
      <c r="C12" s="5"/>
    </row>
    <row r="13" spans="2:14" s="98" customFormat="1" hidden="1" x14ac:dyDescent="0.2">
      <c r="C13" s="5"/>
    </row>
    <row r="14" spans="2:14" s="98" customFormat="1" ht="15.75" x14ac:dyDescent="0.25">
      <c r="C14" s="5"/>
      <c r="D14" s="99" t="s">
        <v>0</v>
      </c>
    </row>
    <row r="15" spans="2:14"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4" s="98" customFormat="1" ht="15" x14ac:dyDescent="0.25">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5" x14ac:dyDescent="0.25">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5" x14ac:dyDescent="0.25">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5" x14ac:dyDescent="0.25">
      <c r="C19" s="5">
        <v>4</v>
      </c>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5" x14ac:dyDescent="0.25">
      <c r="B20" s="98">
        <v>4</v>
      </c>
      <c r="C20" s="5">
        <v>5</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5" x14ac:dyDescent="0.25">
      <c r="B21" s="98">
        <v>5</v>
      </c>
      <c r="C21" s="5">
        <v>6</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5" x14ac:dyDescent="0.25">
      <c r="B22" s="98">
        <v>6</v>
      </c>
      <c r="C22" s="5">
        <v>7</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5" x14ac:dyDescent="0.25">
      <c r="B23" s="98">
        <v>7</v>
      </c>
      <c r="C23" s="5">
        <v>8</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5" x14ac:dyDescent="0.25">
      <c r="B24" s="98">
        <v>8</v>
      </c>
      <c r="C24" s="5">
        <v>9</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5" x14ac:dyDescent="0.25">
      <c r="B25" s="98">
        <v>9</v>
      </c>
      <c r="C25" s="5">
        <v>10</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5" x14ac:dyDescent="0.25">
      <c r="B26" s="98">
        <v>10</v>
      </c>
      <c r="C26" s="5">
        <v>11</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5" x14ac:dyDescent="0.25">
      <c r="B27" s="98">
        <v>11</v>
      </c>
      <c r="C27" s="5">
        <v>12</v>
      </c>
      <c r="D27" s="16" t="s">
        <v>23</v>
      </c>
      <c r="E27" s="17"/>
      <c r="F27" s="18"/>
      <c r="G27" s="9" t="s">
        <v>24</v>
      </c>
      <c r="H27" s="10"/>
      <c r="I27" s="97">
        <f>'WRZ BI (2027)'!J27</f>
        <v>1.0415000000000001</v>
      </c>
      <c r="J27" s="11">
        <f t="shared" si="0"/>
        <v>1.0415000000000001</v>
      </c>
      <c r="K27" s="12"/>
      <c r="L27" s="12"/>
      <c r="M27" s="10"/>
      <c r="N27" s="13"/>
    </row>
    <row r="28" spans="2:14" s="98" customFormat="1" ht="15" x14ac:dyDescent="0.25">
      <c r="B28" s="98">
        <v>12</v>
      </c>
      <c r="C28" s="5">
        <v>13</v>
      </c>
      <c r="D28" s="16" t="s">
        <v>23</v>
      </c>
      <c r="E28" s="17"/>
      <c r="F28" s="18"/>
      <c r="G28" s="9" t="s">
        <v>24</v>
      </c>
      <c r="H28" s="10"/>
      <c r="I28" s="97">
        <f>'WRZ BI (2027)'!J28</f>
        <v>1.0415000000000001</v>
      </c>
      <c r="J28" s="11">
        <f t="shared" si="0"/>
        <v>1.0415000000000001</v>
      </c>
      <c r="K28" s="12"/>
      <c r="L28" s="12"/>
      <c r="M28" s="10"/>
      <c r="N28" s="13"/>
    </row>
    <row r="29" spans="2:14" s="98" customFormat="1" ht="15" x14ac:dyDescent="0.25">
      <c r="B29" s="98">
        <v>13</v>
      </c>
      <c r="C29" s="5">
        <v>14</v>
      </c>
      <c r="D29" s="16" t="s">
        <v>23</v>
      </c>
      <c r="E29" s="17"/>
      <c r="F29" s="18"/>
      <c r="G29" s="9" t="s">
        <v>24</v>
      </c>
      <c r="H29" s="10"/>
      <c r="I29" s="97">
        <f>'WRZ BI (2027)'!J29</f>
        <v>1.0415000000000001</v>
      </c>
      <c r="J29" s="11">
        <f t="shared" si="0"/>
        <v>1.0415000000000001</v>
      </c>
      <c r="K29" s="12"/>
      <c r="L29" s="12"/>
      <c r="M29" s="10"/>
      <c r="N29" s="13"/>
    </row>
    <row r="30" spans="2:14" s="98" customFormat="1" ht="15" x14ac:dyDescent="0.25">
      <c r="B30" s="98">
        <v>14</v>
      </c>
      <c r="C30" s="5">
        <v>15</v>
      </c>
      <c r="D30" s="16" t="s">
        <v>23</v>
      </c>
      <c r="E30" s="17"/>
      <c r="F30" s="18"/>
      <c r="G30" s="9" t="s">
        <v>24</v>
      </c>
      <c r="H30" s="10"/>
      <c r="I30" s="97">
        <f>'WRZ BI (2027)'!J30</f>
        <v>1.0415000000000001</v>
      </c>
      <c r="J30" s="11">
        <f t="shared" si="0"/>
        <v>1.0415000000000001</v>
      </c>
      <c r="K30" s="12"/>
      <c r="L30" s="12"/>
      <c r="M30" s="10"/>
      <c r="N30" s="13"/>
    </row>
    <row r="31" spans="2:14" s="98" customFormat="1" ht="15" x14ac:dyDescent="0.25">
      <c r="B31" s="98">
        <v>15</v>
      </c>
      <c r="C31" s="5">
        <v>16</v>
      </c>
      <c r="D31" s="16" t="s">
        <v>23</v>
      </c>
      <c r="E31" s="17"/>
      <c r="F31" s="18"/>
      <c r="G31" s="9" t="s">
        <v>24</v>
      </c>
      <c r="H31" s="10"/>
      <c r="I31" s="97">
        <f>'WRZ BI (2027)'!J31</f>
        <v>1.0415000000000001</v>
      </c>
      <c r="J31" s="11">
        <f t="shared" si="0"/>
        <v>1.0415000000000001</v>
      </c>
      <c r="K31" s="12"/>
      <c r="L31" s="12"/>
      <c r="M31" s="10"/>
      <c r="N31" s="13"/>
    </row>
    <row r="32" spans="2:14" s="98" customFormat="1" ht="15" x14ac:dyDescent="0.25">
      <c r="B32" s="98">
        <v>16</v>
      </c>
      <c r="C32" s="5">
        <v>17</v>
      </c>
      <c r="D32" s="16" t="s">
        <v>23</v>
      </c>
      <c r="E32" s="17"/>
      <c r="F32" s="18"/>
      <c r="G32" s="9" t="s">
        <v>24</v>
      </c>
      <c r="H32" s="10"/>
      <c r="I32" s="97">
        <f>'WRZ BI (2027)'!J32</f>
        <v>1.0415000000000001</v>
      </c>
      <c r="J32" s="11">
        <f t="shared" si="0"/>
        <v>1.0415000000000001</v>
      </c>
      <c r="K32" s="12"/>
      <c r="L32" s="12"/>
      <c r="M32" s="10"/>
      <c r="N32" s="13"/>
    </row>
    <row r="33" spans="2:15" s="98" customFormat="1" ht="15" x14ac:dyDescent="0.25">
      <c r="B33" s="98">
        <v>17</v>
      </c>
      <c r="C33" s="5">
        <v>18</v>
      </c>
      <c r="D33" s="16" t="s">
        <v>23</v>
      </c>
      <c r="E33" s="17"/>
      <c r="F33" s="18"/>
      <c r="G33" s="9" t="s">
        <v>24</v>
      </c>
      <c r="H33" s="10"/>
      <c r="I33" s="97">
        <f>'WRZ BI (2027)'!J33</f>
        <v>1.0415000000000001</v>
      </c>
      <c r="J33" s="11">
        <f t="shared" si="0"/>
        <v>1.0415000000000001</v>
      </c>
      <c r="K33" s="12"/>
      <c r="L33" s="12"/>
      <c r="M33" s="10"/>
      <c r="N33" s="13"/>
    </row>
    <row r="34" spans="2:15" s="98" customFormat="1" ht="15" x14ac:dyDescent="0.25">
      <c r="B34" s="98">
        <v>18</v>
      </c>
      <c r="C34" s="5">
        <v>19</v>
      </c>
      <c r="D34" s="16" t="s">
        <v>23</v>
      </c>
      <c r="E34" s="17"/>
      <c r="F34" s="18"/>
      <c r="G34" s="9" t="s">
        <v>24</v>
      </c>
      <c r="H34" s="10"/>
      <c r="I34" s="97">
        <f>'WRZ BI (2027)'!J34</f>
        <v>1.0415000000000001</v>
      </c>
      <c r="J34" s="11">
        <f t="shared" si="0"/>
        <v>1.0415000000000001</v>
      </c>
      <c r="K34" s="12"/>
      <c r="L34" s="12"/>
      <c r="M34" s="10"/>
      <c r="N34" s="13"/>
    </row>
    <row r="35" spans="2:15" s="98" customFormat="1" ht="15" x14ac:dyDescent="0.25">
      <c r="B35" s="98">
        <v>19</v>
      </c>
      <c r="C35" s="5">
        <v>20</v>
      </c>
      <c r="D35" s="16" t="s">
        <v>23</v>
      </c>
      <c r="E35" s="17"/>
      <c r="F35" s="18"/>
      <c r="G35" s="9" t="s">
        <v>24</v>
      </c>
      <c r="H35" s="10"/>
      <c r="I35" s="97">
        <f>'WRZ BI (2027)'!J35</f>
        <v>1.0415000000000001</v>
      </c>
      <c r="J35" s="11">
        <f t="shared" si="0"/>
        <v>1.0415000000000001</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51" si="1">H16</f>
        <v>RPP</v>
      </c>
      <c r="C41" s="5">
        <v>1</v>
      </c>
      <c r="D41" s="241" t="str">
        <f t="shared" ref="D41:D51" si="2">IF(ISBLANK(D16), "", IF(D16 = "Add additional scenarios if required", "", IF(M16="YES", D16 &amp; " - " &amp; H16 &amp; " - Interval Customers", D16 &amp; " - " &amp;H16)))</f>
        <v>Residential - RPP</v>
      </c>
      <c r="E41" s="241"/>
      <c r="F41" s="241"/>
      <c r="G41" s="100" t="str">
        <f t="shared" ref="G41:G51" si="3">IF(ISBLANK(G16), "", G16)</f>
        <v>kWh</v>
      </c>
      <c r="H41" s="101">
        <f t="shared" ref="H41:H51" si="4">IF(LEN($G41)&gt;1, (SUMPRODUCT(--($C$64:$C$2042=$B16), --($A$64:$A$2042=$D16), --($B$64:$B$2042="ST_A"), $L$64:$L$2042)), "")</f>
        <v>5.920331602025783</v>
      </c>
      <c r="I41" s="102">
        <f t="shared" ref="I41:I51" si="5">IF(LEN($G41)&gt;1, (SUMPRODUCT(--($C$64:$C$2042=$B16), --($A$64:$A$2042=$D16), --($B$64:$B$2042="ST_A"), $M$64:$M$2042)), "")</f>
        <v>0.1291064586761877</v>
      </c>
      <c r="J41" s="101">
        <f t="shared" ref="J41:J51" si="6">IF(LEN($G41)&gt;1, (SUMPRODUCT(--($C$64:$C$2042=$B16), --($A$64:$A$2042=$D16), --($B$64:$B$2042="ST_B"), $L$64:$L$2042)), "")</f>
        <v>8.7555209145030162</v>
      </c>
      <c r="K41" s="102">
        <f t="shared" ref="K41:K51" si="7">IF(LEN($G41)&gt;1, (SUMPRODUCT(--($C$64:$C$2042=$B16), --($A$64:$A$2042=$D16), --($B$64:$B$2042="ST_B"), $M$64:$M$2042)), "")</f>
        <v>0.18050067346056092</v>
      </c>
      <c r="L41" s="101">
        <f t="shared" ref="L41:L51" si="8">IF(LEN($G41)&gt;1, (SUMPRODUCT(--($C$64:$C$2042=$B16), --($A$64:$A$2042=$D16), --($B$64:$B$2042="ST_C"), $L$64:$L$2042)), "")</f>
        <v>9.7709834145030214</v>
      </c>
      <c r="M41" s="102">
        <f t="shared" ref="M41:M51" si="9">IF(LEN($G41)&gt;1, (SUMPRODUCT(--($C$64:$C$2042=$B16), --($A$64:$A$2042=$D16), --($B$64:$B$2042="ST_C"), $M$64:$M$2042)), "")</f>
        <v>0.14998864108254503</v>
      </c>
      <c r="N41" s="101">
        <f>IF(LEN($G41)&gt;1, (SUMPRODUCT(--($C$64:$C$2042=$B16), --($A$64:$A$2042=$D16), --($B$64:$B$2042=$B41&amp;"_TOTAL"), $L$64:$L$2042)), "")</f>
        <v>8.7450301559801744</v>
      </c>
      <c r="O41" s="102">
        <f t="shared" ref="O41:O51" si="10">IF(LEN($G41)&gt;1, (SUMPRODUCT(--($C$64:$C$2042=$B16), --($A$64:$A$2042=$D16), --($B$64:$B$2042=$B41&amp;"_TOTAL"), $M$64:$M$2042)), "")</f>
        <v>5.9155417752876437E-2</v>
      </c>
    </row>
    <row r="42" spans="2:15" s="98" customFormat="1" ht="15" x14ac:dyDescent="0.2">
      <c r="B42" s="98" t="str">
        <f t="shared" si="1"/>
        <v>RPP</v>
      </c>
      <c r="C42" s="5">
        <v>2</v>
      </c>
      <c r="D42" s="241" t="str">
        <f t="shared" si="2"/>
        <v>GS &lt;50 - RPP</v>
      </c>
      <c r="E42" s="241"/>
      <c r="F42" s="241"/>
      <c r="G42" s="100" t="str">
        <f t="shared" si="3"/>
        <v>kWh</v>
      </c>
      <c r="H42" s="101">
        <f t="shared" si="4"/>
        <v>12.776513518561046</v>
      </c>
      <c r="I42" s="102">
        <f t="shared" si="5"/>
        <v>0.14161355844426957</v>
      </c>
      <c r="J42" s="101">
        <f t="shared" si="6"/>
        <v>19.501944907828715</v>
      </c>
      <c r="K42" s="102">
        <f t="shared" si="7"/>
        <v>0.20048356691666905</v>
      </c>
      <c r="L42" s="101">
        <f t="shared" si="8"/>
        <v>22.00154490782873</v>
      </c>
      <c r="M42" s="102">
        <f t="shared" si="9"/>
        <v>0.15907456898170133</v>
      </c>
      <c r="N42" s="101">
        <f>IF(LEN($G42)&gt;1, (SUMPRODUCT(--($C$64:$C$2042=$B17), --($A$64:$A$2042=$D17), --($B$64:$B$2042=$B42&amp;"_TOTAL"), $L$64:$L$2042)), "")</f>
        <v>19.69138269250675</v>
      </c>
      <c r="O42" s="102">
        <f t="shared" si="10"/>
        <v>5.4373196962599984E-2</v>
      </c>
    </row>
    <row r="43" spans="2:15" s="98" customFormat="1" ht="15" x14ac:dyDescent="0.2">
      <c r="B43" s="98" t="str">
        <f t="shared" si="1"/>
        <v>Non-RPP (Other)</v>
      </c>
      <c r="C43" s="5">
        <v>3</v>
      </c>
      <c r="D43" s="241" t="str">
        <f t="shared" si="2"/>
        <v>GS 50 - 2,999 kW - Non-RPP (Other)</v>
      </c>
      <c r="E43" s="241"/>
      <c r="F43" s="241"/>
      <c r="G43" s="100" t="str">
        <f t="shared" si="3"/>
        <v>kW</v>
      </c>
      <c r="H43" s="101">
        <f t="shared" si="4"/>
        <v>136.78558413312817</v>
      </c>
      <c r="I43" s="102">
        <f t="shared" si="5"/>
        <v>0.10840843861261089</v>
      </c>
      <c r="J43" s="101">
        <f t="shared" si="6"/>
        <v>214.50947931080714</v>
      </c>
      <c r="K43" s="102">
        <f t="shared" si="7"/>
        <v>0.16660979707300871</v>
      </c>
      <c r="L43" s="101">
        <f t="shared" si="8"/>
        <v>308.79947931080733</v>
      </c>
      <c r="M43" s="102">
        <f t="shared" si="9"/>
        <v>0.10881367982024895</v>
      </c>
      <c r="N43" s="101">
        <f>IF(LEN($G43)&gt;1, (SUMPRODUCT(--($C$64:$C$2042=$B18), --($A$64:$A$2042=$D18), --($B$64:$B$2042=$B43&amp;"_TOTAL"), $L$64:$L$2042)), "")</f>
        <v>348.94341162121236</v>
      </c>
      <c r="O43" s="102">
        <f t="shared" si="10"/>
        <v>2.5552122324397991E-2</v>
      </c>
    </row>
    <row r="44" spans="2:15" s="98" customFormat="1" ht="15" x14ac:dyDescent="0.2">
      <c r="B44" s="98" t="str">
        <f t="shared" si="1"/>
        <v>Non-RPP (Other)</v>
      </c>
      <c r="C44" s="5"/>
      <c r="D44" s="241" t="str">
        <f t="shared" si="2"/>
        <v>GS 3,000 - 4,999 kW - Non-RPP (Other)</v>
      </c>
      <c r="E44" s="241"/>
      <c r="F44" s="241"/>
      <c r="G44" s="100" t="str">
        <f t="shared" si="3"/>
        <v>kW</v>
      </c>
      <c r="H44" s="101">
        <f t="shared" si="4"/>
        <v>29.262195175902889</v>
      </c>
      <c r="I44" s="102">
        <f t="shared" si="5"/>
        <v>1.1476821101335621E-3</v>
      </c>
      <c r="J44" s="101">
        <f t="shared" si="6"/>
        <v>8000.3173950739074</v>
      </c>
      <c r="K44" s="102">
        <f t="shared" si="7"/>
        <v>0.41739067413586001</v>
      </c>
      <c r="L44" s="101">
        <f t="shared" si="8"/>
        <v>9936.7173950739016</v>
      </c>
      <c r="M44" s="102">
        <f t="shared" si="9"/>
        <v>0.19389982028641214</v>
      </c>
      <c r="N44" s="101" cm="1">
        <f t="array" ref="N44">IF(LEN($G44)&gt;1, (SUMPRODUCT(--($C$64:$C$2042=$B19), --($A$64:$A$2042=$D19), --($B$64:$B$2042=$B44&amp;"_TOTAL"), $L$64:$L$2042)), "")</f>
        <v>11228.490656433452</v>
      </c>
      <c r="O44" s="102">
        <f t="shared" si="10"/>
        <v>3.3641577062194859E-2</v>
      </c>
    </row>
    <row r="45" spans="2:15" s="98" customFormat="1" ht="15" x14ac:dyDescent="0.2">
      <c r="B45" s="98" t="str">
        <f t="shared" si="1"/>
        <v>RPP</v>
      </c>
      <c r="C45" s="5">
        <v>4</v>
      </c>
      <c r="D45" s="241" t="str">
        <f t="shared" si="2"/>
        <v>Unmetered Scattered Load - RPP</v>
      </c>
      <c r="E45" s="241"/>
      <c r="F45" s="241"/>
      <c r="G45" s="100" t="str">
        <f t="shared" si="3"/>
        <v>kWh</v>
      </c>
      <c r="H45" s="101">
        <f t="shared" si="4"/>
        <v>4.5793494322840118</v>
      </c>
      <c r="I45" s="102">
        <f t="shared" si="5"/>
        <v>0.19087985329726409</v>
      </c>
      <c r="J45" s="101">
        <f t="shared" si="6"/>
        <v>6.2727694577477315</v>
      </c>
      <c r="K45" s="102">
        <f t="shared" si="7"/>
        <v>0.24806125150634362</v>
      </c>
      <c r="L45" s="101">
        <f t="shared" si="8"/>
        <v>6.8351794577477278</v>
      </c>
      <c r="M45" s="102">
        <f t="shared" si="9"/>
        <v>0.19800591426062425</v>
      </c>
      <c r="N45" s="101">
        <f t="shared" ref="N45:N51" si="11">IF(LEN($G45)&gt;1, (SUMPRODUCT(--($C$64:$C$2042=$B20), --($A$64:$A$2042=$D20), --($B$64:$B$2042=$B45&amp;"_TOTAL"), $L$64:$L$2042)), "")</f>
        <v>6.1174856146842274</v>
      </c>
      <c r="O45" s="102">
        <f t="shared" si="10"/>
        <v>7.222442890707724E-2</v>
      </c>
    </row>
    <row r="46" spans="2:15" s="98" customFormat="1" ht="15" x14ac:dyDescent="0.2">
      <c r="B46" s="98" t="str">
        <f t="shared" si="1"/>
        <v>RPP</v>
      </c>
      <c r="C46" s="5">
        <v>5</v>
      </c>
      <c r="D46" s="241" t="str">
        <f t="shared" si="2"/>
        <v>Sentinel - RPP</v>
      </c>
      <c r="E46" s="241"/>
      <c r="F46" s="241"/>
      <c r="G46" s="100" t="str">
        <f t="shared" si="3"/>
        <v>kW</v>
      </c>
      <c r="H46" s="101">
        <f t="shared" si="4"/>
        <v>2.0928714939884614</v>
      </c>
      <c r="I46" s="102">
        <f t="shared" si="5"/>
        <v>0.17772798074376706</v>
      </c>
      <c r="J46" s="101">
        <f t="shared" si="6"/>
        <v>2.2655619632797226</v>
      </c>
      <c r="K46" s="102">
        <f t="shared" si="7"/>
        <v>0.18904844513791474</v>
      </c>
      <c r="L46" s="101">
        <f t="shared" si="8"/>
        <v>2.3353819632797226</v>
      </c>
      <c r="M46" s="102">
        <f t="shared" si="9"/>
        <v>0.17783646304949799</v>
      </c>
      <c r="N46" s="101">
        <f t="shared" si="11"/>
        <v>2.0901668571353511</v>
      </c>
      <c r="O46" s="102">
        <f t="shared" si="10"/>
        <v>0.10931089480547621</v>
      </c>
    </row>
    <row r="47" spans="2:15" s="98" customFormat="1" ht="15" x14ac:dyDescent="0.2">
      <c r="B47" s="98" t="str">
        <f t="shared" si="1"/>
        <v>Non-RPP (Other)</v>
      </c>
      <c r="C47" s="5">
        <v>6</v>
      </c>
      <c r="D47" s="241" t="str">
        <f t="shared" si="2"/>
        <v>Street Light - Non-RPP (Other)</v>
      </c>
      <c r="E47" s="241"/>
      <c r="F47" s="241"/>
      <c r="G47" s="100" t="str">
        <f t="shared" si="3"/>
        <v>kW</v>
      </c>
      <c r="H47" s="101">
        <f t="shared" si="4"/>
        <v>5077.0540206518235</v>
      </c>
      <c r="I47" s="102">
        <f t="shared" si="5"/>
        <v>0.30734099630328343</v>
      </c>
      <c r="J47" s="101">
        <f t="shared" si="6"/>
        <v>5346.5589500166679</v>
      </c>
      <c r="K47" s="102">
        <f t="shared" si="7"/>
        <v>0.32315630847388743</v>
      </c>
      <c r="L47" s="101">
        <f t="shared" si="8"/>
        <v>5663.747629442445</v>
      </c>
      <c r="M47" s="102">
        <f t="shared" si="9"/>
        <v>0.26027594328565562</v>
      </c>
      <c r="N47" s="101">
        <f t="shared" si="11"/>
        <v>6400.0348212699464</v>
      </c>
      <c r="O47" s="102">
        <f t="shared" si="10"/>
        <v>8.7095655794910909E-2</v>
      </c>
    </row>
    <row r="48" spans="2:15" s="98" customFormat="1" ht="15" x14ac:dyDescent="0.2">
      <c r="B48" s="98" t="str">
        <f t="shared" si="1"/>
        <v>RPP</v>
      </c>
      <c r="C48" s="5">
        <v>7</v>
      </c>
      <c r="D48" s="241" t="str">
        <f t="shared" si="2"/>
        <v>Residential (Low) - RPP</v>
      </c>
      <c r="E48" s="241"/>
      <c r="F48" s="241"/>
      <c r="G48" s="100" t="str">
        <f t="shared" si="3"/>
        <v>kWh</v>
      </c>
      <c r="H48" s="101">
        <f t="shared" si="4"/>
        <v>5.920331602025783</v>
      </c>
      <c r="I48" s="102">
        <f t="shared" si="5"/>
        <v>0.1291064586761877</v>
      </c>
      <c r="J48" s="101">
        <f t="shared" si="6"/>
        <v>7.3245803040992428</v>
      </c>
      <c r="K48" s="102">
        <f t="shared" si="7"/>
        <v>0.15571592967940731</v>
      </c>
      <c r="L48" s="101">
        <f t="shared" si="8"/>
        <v>7.7646140540992477</v>
      </c>
      <c r="M48" s="102">
        <f t="shared" si="9"/>
        <v>0.14313212960097804</v>
      </c>
      <c r="N48" s="101">
        <f t="shared" si="11"/>
        <v>6.9493295784188263</v>
      </c>
      <c r="O48" s="102">
        <f t="shared" si="10"/>
        <v>7.9444883935539876E-2</v>
      </c>
    </row>
    <row r="49" spans="2:15" s="98" customFormat="1" ht="15" x14ac:dyDescent="0.2">
      <c r="B49" s="98" t="str">
        <f t="shared" si="1"/>
        <v>RPP</v>
      </c>
      <c r="C49" s="5">
        <v>8</v>
      </c>
      <c r="D49" s="241" t="str">
        <f t="shared" si="2"/>
        <v>Residential (High) - RPP</v>
      </c>
      <c r="E49" s="241"/>
      <c r="F49" s="241"/>
      <c r="G49" s="100" t="str">
        <f t="shared" si="3"/>
        <v>kWh</v>
      </c>
      <c r="H49" s="101">
        <f t="shared" si="4"/>
        <v>5.920331602025783</v>
      </c>
      <c r="I49" s="102">
        <f t="shared" si="5"/>
        <v>0.1291064586761877</v>
      </c>
      <c r="J49" s="101">
        <f t="shared" si="6"/>
        <v>11.28071022698024</v>
      </c>
      <c r="K49" s="102">
        <f t="shared" si="7"/>
        <v>0.22076271038183332</v>
      </c>
      <c r="L49" s="101">
        <f t="shared" si="8"/>
        <v>13.311635226980243</v>
      </c>
      <c r="M49" s="102">
        <f t="shared" si="9"/>
        <v>0.15776803738767051</v>
      </c>
      <c r="N49" s="101">
        <f t="shared" si="11"/>
        <v>11.913913528147361</v>
      </c>
      <c r="O49" s="102">
        <f t="shared" si="10"/>
        <v>4.6841499323836563E-2</v>
      </c>
    </row>
    <row r="50" spans="2:15" s="98" customFormat="1" ht="15" x14ac:dyDescent="0.2">
      <c r="B50" s="98" t="str">
        <f t="shared" si="1"/>
        <v>RPP</v>
      </c>
      <c r="C50" s="5">
        <v>9</v>
      </c>
      <c r="D50" s="241" t="str">
        <f t="shared" si="2"/>
        <v>GS &lt; 50 (Low) - RPP</v>
      </c>
      <c r="E50" s="241"/>
      <c r="F50" s="241"/>
      <c r="G50" s="100" t="str">
        <f t="shared" si="3"/>
        <v>kWh</v>
      </c>
      <c r="H50" s="101">
        <f t="shared" si="4"/>
        <v>7.3482567592805239</v>
      </c>
      <c r="I50" s="102">
        <f t="shared" si="5"/>
        <v>0.12409349278019716</v>
      </c>
      <c r="J50" s="101">
        <f t="shared" si="6"/>
        <v>10.710972453914351</v>
      </c>
      <c r="K50" s="102">
        <f t="shared" si="7"/>
        <v>0.17014435278264128</v>
      </c>
      <c r="L50" s="101">
        <f t="shared" si="8"/>
        <v>11.960772453914359</v>
      </c>
      <c r="M50" s="102">
        <f t="shared" si="9"/>
        <v>0.1432945837433614</v>
      </c>
      <c r="N50" s="101">
        <f t="shared" si="11"/>
        <v>10.704891346253333</v>
      </c>
      <c r="O50" s="102">
        <f t="shared" si="10"/>
        <v>5.5179855133370335E-2</v>
      </c>
    </row>
    <row r="51" spans="2:15" s="98" customFormat="1" ht="15" x14ac:dyDescent="0.2">
      <c r="B51" s="98" t="str">
        <f t="shared" si="1"/>
        <v>RPP</v>
      </c>
      <c r="C51" s="5">
        <v>10</v>
      </c>
      <c r="D51" s="241" t="str">
        <f t="shared" si="2"/>
        <v>GS &lt; 50 (High) - RPP</v>
      </c>
      <c r="E51" s="241"/>
      <c r="F51" s="241"/>
      <c r="G51" s="100" t="str">
        <f t="shared" si="3"/>
        <v>kWh</v>
      </c>
      <c r="H51" s="101">
        <f t="shared" si="4"/>
        <v>29.061283796402648</v>
      </c>
      <c r="I51" s="102">
        <f t="shared" si="5"/>
        <v>0.15859904845827677</v>
      </c>
      <c r="J51" s="101">
        <f t="shared" si="6"/>
        <v>45.874862269571793</v>
      </c>
      <c r="K51" s="102">
        <f t="shared" si="7"/>
        <v>0.22909787379349975</v>
      </c>
      <c r="L51" s="101">
        <f t="shared" si="8"/>
        <v>52.123862269571816</v>
      </c>
      <c r="M51" s="102">
        <f t="shared" si="9"/>
        <v>0.17212304307009735</v>
      </c>
      <c r="N51" s="101">
        <f t="shared" si="11"/>
        <v>46.650856731266572</v>
      </c>
      <c r="O51" s="102">
        <f t="shared" si="10"/>
        <v>5.3831459300953337E-2</v>
      </c>
    </row>
    <row r="52" spans="2:15" s="98" customFormat="1" ht="15" x14ac:dyDescent="0.2">
      <c r="C52" s="5"/>
      <c r="D52" s="241"/>
      <c r="E52" s="241"/>
      <c r="F52" s="241"/>
      <c r="G52" s="100"/>
      <c r="H52" s="101"/>
      <c r="I52" s="102"/>
      <c r="J52" s="101"/>
      <c r="K52" s="102"/>
      <c r="L52" s="101"/>
      <c r="M52" s="102"/>
      <c r="N52" s="101"/>
      <c r="O52" s="102"/>
    </row>
    <row r="53" spans="2:15" s="98" customFormat="1" ht="15" x14ac:dyDescent="0.2">
      <c r="B53" s="98">
        <f t="shared" ref="B53:B60" si="12">H28</f>
        <v>0</v>
      </c>
      <c r="C53" s="5">
        <v>12</v>
      </c>
      <c r="D53" s="241" t="str">
        <f t="shared" ref="D53:D60" si="13">IF(ISBLANK(D28), "", IF(D28 = "Add additional scenarios if required", "", IF(M28="YES", D28 &amp; " - " &amp; H28 &amp; " - Interval Customers", D28 &amp; " - " &amp;H28)))</f>
        <v/>
      </c>
      <c r="E53" s="241"/>
      <c r="F53" s="241"/>
      <c r="G53" s="100" t="str">
        <f t="shared" ref="G53:G60" si="14">IF(ISBLANK(G28), "", G28)</f>
        <v/>
      </c>
      <c r="H53" s="101" t="str">
        <f t="shared" ref="H53:H60" si="15">IF(LEN($G53)&gt;1, (SUMPRODUCT(--($C$64:$C$2042=$B28), --($A$64:$A$2042=$D28), --($B$64:$B$2042="ST_A"), $L$64:$L$2042)), "")</f>
        <v/>
      </c>
      <c r="I53" s="102" t="str">
        <f t="shared" ref="I53:I60" si="16">IF(LEN($G53)&gt;1, (SUMPRODUCT(--($C$64:$C$2042=$B28), --($A$64:$A$2042=$D28), --($B$64:$B$2042="ST_A"), $M$64:$M$2042)), "")</f>
        <v/>
      </c>
      <c r="J53" s="101" t="str">
        <f t="shared" ref="J53:J60" si="17">IF(LEN($G53)&gt;1, (SUMPRODUCT(--($C$64:$C$2042=$B28), --($A$64:$A$2042=$D28), --($B$64:$B$2042="ST_B"), $L$64:$L$2042)), "")</f>
        <v/>
      </c>
      <c r="K53" s="102" t="str">
        <f t="shared" ref="K53:K60" si="18">IF(LEN($G53)&gt;1, (SUMPRODUCT(--($C$64:$C$2042=$B28), --($A$64:$A$2042=$D28), --($B$64:$B$2042="ST_B"), $M$64:$M$2042)), "")</f>
        <v/>
      </c>
      <c r="L53" s="101" t="str">
        <f t="shared" ref="L53:L60" si="19">IF(LEN($G53)&gt;1, (SUMPRODUCT(--($C$64:$C$2042=$B28), --($A$64:$A$2042=$D28), --($B$64:$B$2042="ST_C"), $L$64:$L$2042)), "")</f>
        <v/>
      </c>
      <c r="M53" s="102" t="str">
        <f t="shared" ref="M53:M60" si="20">IF(LEN($G53)&gt;1, (SUMPRODUCT(--($C$64:$C$2042=$B28), --($A$64:$A$2042=$D28), --($B$64:$B$2042="ST_C"), $M$64:$M$2042)), "")</f>
        <v/>
      </c>
      <c r="N53" s="101" t="str">
        <f t="shared" ref="N53:N60" si="21">IF(LEN($G53)&gt;1, (SUMPRODUCT(--($C$64:$C$2042=$B28), --($A$64:$A$2042=$D28), --($B$64:$B$2042=$B53&amp;"_TOTAL"), $L$64:$L$2042)), "")</f>
        <v/>
      </c>
      <c r="O53" s="102" t="str">
        <f t="shared" ref="O53:O60" si="22">IF(LEN($G53)&gt;1, (SUMPRODUCT(--($C$64:$C$2042=$B28), --($A$64:$A$2042=$D28), --($B$64:$B$2042=$B53&amp;"_TOTAL"), $M$64:$M$2042)), "")</f>
        <v/>
      </c>
    </row>
    <row r="54" spans="2:15" s="98" customFormat="1" ht="15" x14ac:dyDescent="0.2">
      <c r="B54" s="98">
        <f t="shared" si="12"/>
        <v>0</v>
      </c>
      <c r="C54" s="5">
        <v>13</v>
      </c>
      <c r="D54" s="241" t="str">
        <f t="shared" si="13"/>
        <v/>
      </c>
      <c r="E54" s="241"/>
      <c r="F54" s="241"/>
      <c r="G54" s="100" t="str">
        <f t="shared" si="14"/>
        <v/>
      </c>
      <c r="H54" s="101" t="str">
        <f t="shared" si="15"/>
        <v/>
      </c>
      <c r="I54" s="102" t="str">
        <f t="shared" si="16"/>
        <v/>
      </c>
      <c r="J54" s="101" t="str">
        <f t="shared" si="17"/>
        <v/>
      </c>
      <c r="K54" s="102" t="str">
        <f t="shared" si="18"/>
        <v/>
      </c>
      <c r="L54" s="101" t="str">
        <f t="shared" si="19"/>
        <v/>
      </c>
      <c r="M54" s="102" t="str">
        <f t="shared" si="20"/>
        <v/>
      </c>
      <c r="N54" s="101" t="str">
        <f t="shared" si="21"/>
        <v/>
      </c>
      <c r="O54" s="102" t="str">
        <f t="shared" si="22"/>
        <v/>
      </c>
    </row>
    <row r="55" spans="2:15" s="98" customFormat="1" ht="15" x14ac:dyDescent="0.2">
      <c r="B55" s="98">
        <f t="shared" si="12"/>
        <v>0</v>
      </c>
      <c r="C55" s="5">
        <v>14</v>
      </c>
      <c r="D55" s="241" t="str">
        <f t="shared" si="13"/>
        <v/>
      </c>
      <c r="E55" s="241"/>
      <c r="F55" s="241"/>
      <c r="G55" s="100" t="str">
        <f t="shared" si="14"/>
        <v/>
      </c>
      <c r="H55" s="101" t="str">
        <f t="shared" si="15"/>
        <v/>
      </c>
      <c r="I55" s="102" t="str">
        <f t="shared" si="16"/>
        <v/>
      </c>
      <c r="J55" s="101" t="str">
        <f t="shared" si="17"/>
        <v/>
      </c>
      <c r="K55" s="102" t="str">
        <f t="shared" si="18"/>
        <v/>
      </c>
      <c r="L55" s="101" t="str">
        <f t="shared" si="19"/>
        <v/>
      </c>
      <c r="M55" s="102" t="str">
        <f t="shared" si="20"/>
        <v/>
      </c>
      <c r="N55" s="101" t="str">
        <f t="shared" si="21"/>
        <v/>
      </c>
      <c r="O55" s="102" t="str">
        <f t="shared" si="22"/>
        <v/>
      </c>
    </row>
    <row r="56" spans="2:15" s="98" customFormat="1" ht="15" x14ac:dyDescent="0.2">
      <c r="B56" s="98">
        <f t="shared" si="12"/>
        <v>0</v>
      </c>
      <c r="C56" s="5">
        <v>15</v>
      </c>
      <c r="D56" s="241" t="str">
        <f t="shared" si="13"/>
        <v/>
      </c>
      <c r="E56" s="241"/>
      <c r="F56" s="241"/>
      <c r="G56" s="100" t="str">
        <f t="shared" si="14"/>
        <v/>
      </c>
      <c r="H56" s="101" t="str">
        <f t="shared" si="15"/>
        <v/>
      </c>
      <c r="I56" s="102" t="str">
        <f t="shared" si="16"/>
        <v/>
      </c>
      <c r="J56" s="101" t="str">
        <f t="shared" si="17"/>
        <v/>
      </c>
      <c r="K56" s="102" t="str">
        <f t="shared" si="18"/>
        <v/>
      </c>
      <c r="L56" s="101" t="str">
        <f t="shared" si="19"/>
        <v/>
      </c>
      <c r="M56" s="102" t="str">
        <f t="shared" si="20"/>
        <v/>
      </c>
      <c r="N56" s="101" t="str">
        <f t="shared" si="21"/>
        <v/>
      </c>
      <c r="O56" s="102" t="str">
        <f t="shared" si="22"/>
        <v/>
      </c>
    </row>
    <row r="57" spans="2:15" s="98" customFormat="1" ht="15" x14ac:dyDescent="0.2">
      <c r="B57" s="98">
        <f t="shared" si="12"/>
        <v>0</v>
      </c>
      <c r="C57" s="5">
        <v>16</v>
      </c>
      <c r="D57" s="241" t="str">
        <f t="shared" si="13"/>
        <v/>
      </c>
      <c r="E57" s="241"/>
      <c r="F57" s="241"/>
      <c r="G57" s="100" t="str">
        <f t="shared" si="14"/>
        <v/>
      </c>
      <c r="H57" s="101" t="str">
        <f t="shared" si="15"/>
        <v/>
      </c>
      <c r="I57" s="102" t="str">
        <f t="shared" si="16"/>
        <v/>
      </c>
      <c r="J57" s="101" t="str">
        <f t="shared" si="17"/>
        <v/>
      </c>
      <c r="K57" s="102" t="str">
        <f t="shared" si="18"/>
        <v/>
      </c>
      <c r="L57" s="101" t="str">
        <f t="shared" si="19"/>
        <v/>
      </c>
      <c r="M57" s="102" t="str">
        <f t="shared" si="20"/>
        <v/>
      </c>
      <c r="N57" s="101" t="str">
        <f t="shared" si="21"/>
        <v/>
      </c>
      <c r="O57" s="102" t="str">
        <f t="shared" si="22"/>
        <v/>
      </c>
    </row>
    <row r="58" spans="2:15" s="98" customFormat="1" ht="15" x14ac:dyDescent="0.2">
      <c r="B58" s="98">
        <f t="shared" si="12"/>
        <v>0</v>
      </c>
      <c r="C58" s="5">
        <v>17</v>
      </c>
      <c r="D58" s="241" t="str">
        <f t="shared" si="13"/>
        <v/>
      </c>
      <c r="E58" s="241"/>
      <c r="F58" s="241"/>
      <c r="G58" s="100" t="str">
        <f t="shared" si="14"/>
        <v/>
      </c>
      <c r="H58" s="101" t="str">
        <f t="shared" si="15"/>
        <v/>
      </c>
      <c r="I58" s="102" t="str">
        <f t="shared" si="16"/>
        <v/>
      </c>
      <c r="J58" s="101" t="str">
        <f t="shared" si="17"/>
        <v/>
      </c>
      <c r="K58" s="102" t="str">
        <f t="shared" si="18"/>
        <v/>
      </c>
      <c r="L58" s="101" t="str">
        <f t="shared" si="19"/>
        <v/>
      </c>
      <c r="M58" s="102" t="str">
        <f t="shared" si="20"/>
        <v/>
      </c>
      <c r="N58" s="101" t="str">
        <f t="shared" si="21"/>
        <v/>
      </c>
      <c r="O58" s="102" t="str">
        <f t="shared" si="22"/>
        <v/>
      </c>
    </row>
    <row r="59" spans="2:15" s="98" customFormat="1" ht="15" x14ac:dyDescent="0.2">
      <c r="B59" s="98">
        <f t="shared" si="12"/>
        <v>0</v>
      </c>
      <c r="C59" s="5">
        <v>18</v>
      </c>
      <c r="D59" s="241" t="str">
        <f t="shared" si="13"/>
        <v/>
      </c>
      <c r="E59" s="241"/>
      <c r="F59" s="241"/>
      <c r="G59" s="100" t="str">
        <f t="shared" si="14"/>
        <v/>
      </c>
      <c r="H59" s="101" t="str">
        <f t="shared" si="15"/>
        <v/>
      </c>
      <c r="I59" s="102" t="str">
        <f t="shared" si="16"/>
        <v/>
      </c>
      <c r="J59" s="101" t="str">
        <f t="shared" si="17"/>
        <v/>
      </c>
      <c r="K59" s="102" t="str">
        <f t="shared" si="18"/>
        <v/>
      </c>
      <c r="L59" s="101" t="str">
        <f t="shared" si="19"/>
        <v/>
      </c>
      <c r="M59" s="102" t="str">
        <f t="shared" si="20"/>
        <v/>
      </c>
      <c r="N59" s="101" t="str">
        <f t="shared" si="21"/>
        <v/>
      </c>
      <c r="O59" s="102" t="str">
        <f t="shared" si="22"/>
        <v/>
      </c>
    </row>
    <row r="60" spans="2:15" s="98" customFormat="1" ht="15" x14ac:dyDescent="0.2">
      <c r="B60" s="98">
        <f t="shared" si="12"/>
        <v>0</v>
      </c>
      <c r="C60" s="5">
        <v>19</v>
      </c>
      <c r="D60" s="241" t="str">
        <f t="shared" si="13"/>
        <v/>
      </c>
      <c r="E60" s="241"/>
      <c r="F60" s="241"/>
      <c r="G60" s="100" t="str">
        <f t="shared" si="14"/>
        <v/>
      </c>
      <c r="H60" s="101" t="str">
        <f t="shared" si="15"/>
        <v/>
      </c>
      <c r="I60" s="102" t="str">
        <f t="shared" si="16"/>
        <v/>
      </c>
      <c r="J60" s="101" t="str">
        <f t="shared" si="17"/>
        <v/>
      </c>
      <c r="K60" s="102" t="str">
        <f t="shared" si="18"/>
        <v/>
      </c>
      <c r="L60" s="101" t="str">
        <f t="shared" si="19"/>
        <v/>
      </c>
      <c r="M60" s="102" t="str">
        <f t="shared" si="20"/>
        <v/>
      </c>
      <c r="N60" s="101" t="str">
        <f t="shared" si="21"/>
        <v/>
      </c>
      <c r="O60" s="102" t="str">
        <f t="shared" si="22"/>
        <v/>
      </c>
    </row>
    <row r="61" spans="2:15" s="98" customFormat="1" ht="15" x14ac:dyDescent="0.2">
      <c r="C61" s="5"/>
      <c r="O61" s="102"/>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v>47.09</v>
      </c>
      <c r="G74" s="115">
        <v>1</v>
      </c>
      <c r="H74" s="116">
        <f>G74*F74</f>
        <v>47.09</v>
      </c>
      <c r="I74" s="29">
        <v>49.9</v>
      </c>
      <c r="J74" s="117">
        <f>G74</f>
        <v>1</v>
      </c>
      <c r="K74" s="118">
        <f>J74*I74</f>
        <v>49.9</v>
      </c>
      <c r="L74" s="119">
        <f>K74-H74</f>
        <v>2.8099999999999952</v>
      </c>
      <c r="M74" s="120">
        <f>IF(ISERROR(L74/H74), "", L74/H74)</f>
        <v>5.9672966659587913E-2</v>
      </c>
    </row>
    <row r="75" spans="1:14" x14ac:dyDescent="0.2">
      <c r="A75" s="103" t="str">
        <f t="shared" ref="A75:A117" si="23">A74</f>
        <v>Residential</v>
      </c>
      <c r="D75" s="114" t="s">
        <v>50</v>
      </c>
      <c r="E75" s="25"/>
      <c r="F75" s="36">
        <v>0</v>
      </c>
      <c r="G75" s="115">
        <f>IF($E67&gt;0, $E67, $E66)</f>
        <v>750</v>
      </c>
      <c r="H75" s="116">
        <f>G75*F75</f>
        <v>0</v>
      </c>
      <c r="I75" s="35">
        <v>0</v>
      </c>
      <c r="J75" s="117">
        <f>IF($E67&gt;0, $E67, $E66)</f>
        <v>750</v>
      </c>
      <c r="K75" s="118">
        <f>J75*I75</f>
        <v>0</v>
      </c>
      <c r="L75" s="119">
        <f>K75-H75</f>
        <v>0</v>
      </c>
      <c r="M75" s="120" t="str">
        <f>IF(ISERROR(L75/H75), "", L75/H75)</f>
        <v/>
      </c>
    </row>
    <row r="76" spans="1:14" hidden="1" x14ac:dyDescent="0.2">
      <c r="A76" s="103" t="str">
        <f t="shared" si="23"/>
        <v>Residential</v>
      </c>
      <c r="D76" s="114" t="s">
        <v>51</v>
      </c>
      <c r="E76" s="25"/>
      <c r="F76" s="26">
        <v>0</v>
      </c>
      <c r="G76" s="115">
        <f>IF($E67&gt;0, $E67, $E66)</f>
        <v>750</v>
      </c>
      <c r="H76" s="116">
        <v>0</v>
      </c>
      <c r="I76" s="35">
        <v>0</v>
      </c>
      <c r="J76" s="117">
        <f>IF($E67&gt;0, $E67, $E66)</f>
        <v>750</v>
      </c>
      <c r="K76" s="118">
        <v>0</v>
      </c>
      <c r="L76" s="119"/>
      <c r="M76" s="120"/>
    </row>
    <row r="77" spans="1:14" hidden="1" x14ac:dyDescent="0.2">
      <c r="A77" s="103" t="str">
        <f t="shared" si="23"/>
        <v>Residential</v>
      </c>
      <c r="D77" s="114" t="s">
        <v>52</v>
      </c>
      <c r="E77" s="25"/>
      <c r="F77" s="26">
        <v>0</v>
      </c>
      <c r="G77" s="115">
        <f>IF($E67&gt;0, $E67, $E66)</f>
        <v>750</v>
      </c>
      <c r="H77" s="116">
        <v>0</v>
      </c>
      <c r="I77" s="35">
        <v>0</v>
      </c>
      <c r="J77" s="121">
        <f>IF($E67&gt;0, $E67, $E66)</f>
        <v>750</v>
      </c>
      <c r="K77" s="118">
        <v>0</v>
      </c>
      <c r="L77" s="119">
        <f t="shared" ref="L77:L95" si="24">K77-H77</f>
        <v>0</v>
      </c>
      <c r="M77" s="120" t="str">
        <f>IF(ISERROR(L77/H77), "", L77/H77)</f>
        <v/>
      </c>
    </row>
    <row r="78" spans="1:14" x14ac:dyDescent="0.2">
      <c r="A78" s="103" t="str">
        <f t="shared" si="23"/>
        <v>Residential</v>
      </c>
      <c r="D78" s="114" t="s">
        <v>53</v>
      </c>
      <c r="E78" s="25"/>
      <c r="F78" s="26">
        <v>-1.2337999095414371</v>
      </c>
      <c r="G78" s="115">
        <v>1</v>
      </c>
      <c r="H78" s="116">
        <f>G78*F78</f>
        <v>-1.2337999095414371</v>
      </c>
      <c r="I78" s="29">
        <v>1.8765316924843465</v>
      </c>
      <c r="J78" s="117">
        <f>G78</f>
        <v>1</v>
      </c>
      <c r="K78" s="118">
        <f>J78*I78</f>
        <v>1.8765316924843465</v>
      </c>
      <c r="L78" s="119">
        <f t="shared" si="24"/>
        <v>3.1103316020257834</v>
      </c>
      <c r="M78" s="120">
        <f>IF(ISERROR(L78/H78), "", L78/H78)</f>
        <v>-2.5209368050462828</v>
      </c>
    </row>
    <row r="79" spans="1:14" x14ac:dyDescent="0.2">
      <c r="A79" s="103" t="str">
        <f t="shared" si="23"/>
        <v>Residential</v>
      </c>
      <c r="D79" s="114" t="s">
        <v>54</v>
      </c>
      <c r="E79" s="25"/>
      <c r="F79" s="36">
        <v>0</v>
      </c>
      <c r="G79" s="115">
        <f>IF($E67&gt;0, $E67, $E66)</f>
        <v>750</v>
      </c>
      <c r="H79" s="116">
        <f>G79*F79</f>
        <v>0</v>
      </c>
      <c r="I79" s="35">
        <v>0</v>
      </c>
      <c r="J79" s="117">
        <f>IF($E67&gt;0, $E67, $E66)</f>
        <v>750</v>
      </c>
      <c r="K79" s="118">
        <f>J79*I79</f>
        <v>0</v>
      </c>
      <c r="L79" s="119">
        <f t="shared" si="24"/>
        <v>0</v>
      </c>
      <c r="M79" s="120" t="str">
        <f>IF(ISERROR(L79/H79), "", L79/H79)</f>
        <v/>
      </c>
    </row>
    <row r="80" spans="1:14" ht="25.5" x14ac:dyDescent="0.2">
      <c r="A80" s="103" t="str">
        <f t="shared" si="23"/>
        <v>Residential</v>
      </c>
      <c r="B80" s="103" t="s">
        <v>55</v>
      </c>
      <c r="C80" s="24">
        <f>B16</f>
        <v>1</v>
      </c>
      <c r="D80" s="46" t="s">
        <v>56</v>
      </c>
      <c r="E80" s="47"/>
      <c r="F80" s="48"/>
      <c r="G80" s="49"/>
      <c r="H80" s="50">
        <f>SUM(H74:H79)</f>
        <v>45.856200090458564</v>
      </c>
      <c r="I80" s="51"/>
      <c r="J80" s="52"/>
      <c r="K80" s="50">
        <f>SUM(K74:K79)</f>
        <v>51.776531692484348</v>
      </c>
      <c r="L80" s="41">
        <f t="shared" si="24"/>
        <v>5.920331602025783</v>
      </c>
      <c r="M80" s="42">
        <f>IF((H80)=0,"",(L80/H80))</f>
        <v>0.1291064586761877</v>
      </c>
    </row>
    <row r="81" spans="1:14" x14ac:dyDescent="0.2">
      <c r="A81" s="103" t="str">
        <f t="shared" si="23"/>
        <v>Residential</v>
      </c>
      <c r="D81" s="123" t="s">
        <v>57</v>
      </c>
      <c r="E81" s="25"/>
      <c r="F81" s="34">
        <f>IF((E66*12&gt;=150000), 0, IF(E65="RPP",(F97*OffPeakPer+F98*MidPeakPer+F99*OnPeakPer),IF(E65="Non-RPP (Retailer)",F100,F101)))</f>
        <v>0.12752000000000002</v>
      </c>
      <c r="G81" s="43">
        <f>IF(F81=0, 0, $E66*E68-E66)</f>
        <v>31.125000000000114</v>
      </c>
      <c r="H81" s="28">
        <f t="shared" ref="H81:H88" si="25">G81*F81</f>
        <v>3.9690600000000154</v>
      </c>
      <c r="I81" s="35">
        <f>IF((E66*12&gt;=150000), 0, IF(E65="RPP",(I97*OffPeakPer+I98*MidPeakPer+I99*OnPeakPer),IF(E65="Non-RPP (Retailer)",I100,I101)))</f>
        <v>0.12752000000000002</v>
      </c>
      <c r="J81" s="44">
        <f>IF(I81=0, 0, E66*E69-E66)</f>
        <v>31.125000000000114</v>
      </c>
      <c r="K81" s="31">
        <f t="shared" ref="K81:K88" si="26">J81*I81</f>
        <v>3.9690600000000154</v>
      </c>
      <c r="L81" s="119">
        <f t="shared" si="24"/>
        <v>0</v>
      </c>
      <c r="M81" s="120">
        <f t="shared" ref="M81:M88" si="27">IF(ISERROR(L81/H81), "", L81/H81)</f>
        <v>0</v>
      </c>
    </row>
    <row r="82" spans="1:14" ht="25.5" x14ac:dyDescent="0.2">
      <c r="A82" s="103" t="str">
        <f t="shared" si="23"/>
        <v>Residential</v>
      </c>
      <c r="D82" s="123" t="s">
        <v>58</v>
      </c>
      <c r="E82" s="25"/>
      <c r="F82" s="26">
        <v>-4.4999999999999997E-3</v>
      </c>
      <c r="G82" s="55">
        <f>IF($E67&gt;0, $E67, $E66)</f>
        <v>750</v>
      </c>
      <c r="H82" s="116">
        <f t="shared" si="25"/>
        <v>-3.3749999999999996</v>
      </c>
      <c r="I82" s="35">
        <v>0</v>
      </c>
      <c r="J82" s="56">
        <f>IF($E67&gt;0, $E67, $E66)</f>
        <v>750</v>
      </c>
      <c r="K82" s="118">
        <f t="shared" si="26"/>
        <v>0</v>
      </c>
      <c r="L82" s="119">
        <f t="shared" si="24"/>
        <v>3.3749999999999996</v>
      </c>
      <c r="M82" s="120">
        <f t="shared" si="27"/>
        <v>-1</v>
      </c>
    </row>
    <row r="83" spans="1:14" x14ac:dyDescent="0.2">
      <c r="A83" s="103" t="str">
        <f t="shared" si="23"/>
        <v>Residential</v>
      </c>
      <c r="D83" s="123" t="s">
        <v>59</v>
      </c>
      <c r="E83" s="25"/>
      <c r="F83" s="36">
        <v>1.1999999999999999E-3</v>
      </c>
      <c r="G83" s="55">
        <f>IF($E67&gt;0, $E67, $E66)</f>
        <v>750</v>
      </c>
      <c r="H83" s="116">
        <f t="shared" si="25"/>
        <v>0.89999999999999991</v>
      </c>
      <c r="I83" s="35">
        <v>0</v>
      </c>
      <c r="J83" s="56">
        <f>IF($E67&gt;0, $E67, $E66)</f>
        <v>750</v>
      </c>
      <c r="K83" s="118">
        <f t="shared" si="26"/>
        <v>0</v>
      </c>
      <c r="L83" s="119">
        <f t="shared" si="24"/>
        <v>-0.89999999999999991</v>
      </c>
      <c r="M83" s="120">
        <f t="shared" si="27"/>
        <v>-1</v>
      </c>
    </row>
    <row r="84" spans="1:14" x14ac:dyDescent="0.2">
      <c r="A84" s="103" t="str">
        <f t="shared" si="23"/>
        <v>Residential</v>
      </c>
      <c r="D84" s="123" t="s">
        <v>60</v>
      </c>
      <c r="E84" s="25"/>
      <c r="F84" s="26">
        <v>0</v>
      </c>
      <c r="G84" s="55">
        <f>E66</f>
        <v>750</v>
      </c>
      <c r="H84" s="116">
        <f t="shared" si="25"/>
        <v>0</v>
      </c>
      <c r="I84" s="35">
        <v>0</v>
      </c>
      <c r="J84" s="56">
        <f>E66</f>
        <v>750</v>
      </c>
      <c r="K84" s="118">
        <f t="shared" si="26"/>
        <v>0</v>
      </c>
      <c r="L84" s="119">
        <f t="shared" si="24"/>
        <v>0</v>
      </c>
      <c r="M84" s="120" t="str">
        <f t="shared" si="27"/>
        <v/>
      </c>
    </row>
    <row r="85" spans="1:14" x14ac:dyDescent="0.2">
      <c r="A85" s="103" t="str">
        <f t="shared" si="23"/>
        <v>Residential</v>
      </c>
      <c r="D85" s="114" t="s">
        <v>61</v>
      </c>
      <c r="E85" s="25"/>
      <c r="F85" s="36">
        <v>1.4638437498659597E-3</v>
      </c>
      <c r="G85" s="55">
        <f>IF($E67&gt;0, $E67, $E66)</f>
        <v>750</v>
      </c>
      <c r="H85" s="116">
        <f t="shared" si="25"/>
        <v>1.0978828123994697</v>
      </c>
      <c r="I85" s="35">
        <v>1.5307628331689281E-3</v>
      </c>
      <c r="J85" s="56">
        <f>IF($E67&gt;0, $E67, $E66)</f>
        <v>750</v>
      </c>
      <c r="K85" s="118">
        <f t="shared" si="26"/>
        <v>1.1480721248766961</v>
      </c>
      <c r="L85" s="119">
        <f t="shared" si="24"/>
        <v>5.0189312477226355E-2</v>
      </c>
      <c r="M85" s="120">
        <f t="shared" si="27"/>
        <v>4.5714635396773791E-2</v>
      </c>
    </row>
    <row r="86" spans="1:14" ht="25.5" x14ac:dyDescent="0.2">
      <c r="A86" s="103" t="str">
        <f t="shared" si="23"/>
        <v>Residential</v>
      </c>
      <c r="D86" s="123" t="s">
        <v>62</v>
      </c>
      <c r="E86" s="25"/>
      <c r="F86" s="26">
        <v>0.42</v>
      </c>
      <c r="G86" s="115">
        <v>1</v>
      </c>
      <c r="H86" s="116">
        <f t="shared" si="25"/>
        <v>0.42</v>
      </c>
      <c r="I86" s="45">
        <v>0.42</v>
      </c>
      <c r="J86" s="121">
        <v>1</v>
      </c>
      <c r="K86" s="118">
        <f t="shared" si="26"/>
        <v>0.42</v>
      </c>
      <c r="L86" s="119">
        <f t="shared" si="24"/>
        <v>0</v>
      </c>
      <c r="M86" s="120">
        <f t="shared" si="27"/>
        <v>0</v>
      </c>
    </row>
    <row r="87" spans="1:14" x14ac:dyDescent="0.2">
      <c r="A87" s="103" t="str">
        <f t="shared" si="23"/>
        <v>Residential</v>
      </c>
      <c r="D87" s="114" t="s">
        <v>63</v>
      </c>
      <c r="E87" s="25"/>
      <c r="F87" s="36">
        <v>-0.36128280842143567</v>
      </c>
      <c r="G87" s="115">
        <v>1</v>
      </c>
      <c r="H87" s="116">
        <f t="shared" si="25"/>
        <v>-0.36128280842143567</v>
      </c>
      <c r="I87" s="29">
        <v>-5.1282808421435705E-2</v>
      </c>
      <c r="J87" s="121">
        <v>1</v>
      </c>
      <c r="K87" s="118">
        <f t="shared" si="26"/>
        <v>-5.1282808421435705E-2</v>
      </c>
      <c r="L87" s="119">
        <f t="shared" si="24"/>
        <v>0.30999999999999994</v>
      </c>
      <c r="M87" s="120">
        <f t="shared" si="27"/>
        <v>-0.85805356018597367</v>
      </c>
    </row>
    <row r="88" spans="1:14" x14ac:dyDescent="0.2">
      <c r="A88" s="103" t="str">
        <f t="shared" si="23"/>
        <v>Residential</v>
      </c>
      <c r="D88" s="114" t="s">
        <v>64</v>
      </c>
      <c r="E88" s="25"/>
      <c r="F88" s="36">
        <v>0</v>
      </c>
      <c r="G88" s="55">
        <f>IF($E67&gt;0, $E67, $E66)</f>
        <v>750</v>
      </c>
      <c r="H88" s="116">
        <f t="shared" si="25"/>
        <v>0</v>
      </c>
      <c r="I88" s="35">
        <v>0</v>
      </c>
      <c r="J88" s="56">
        <f>IF($E67&gt;0, $E67, $E66)</f>
        <v>750</v>
      </c>
      <c r="K88" s="118">
        <f t="shared" si="26"/>
        <v>0</v>
      </c>
      <c r="L88" s="119">
        <f t="shared" si="24"/>
        <v>0</v>
      </c>
      <c r="M88" s="120" t="str">
        <f t="shared" si="27"/>
        <v/>
      </c>
    </row>
    <row r="89" spans="1:14" ht="25.5" x14ac:dyDescent="0.2">
      <c r="A89" s="103" t="str">
        <f t="shared" si="23"/>
        <v>Residential</v>
      </c>
      <c r="B89" s="103" t="s">
        <v>65</v>
      </c>
      <c r="C89" s="24">
        <f>B16</f>
        <v>1</v>
      </c>
      <c r="D89" s="46" t="s">
        <v>66</v>
      </c>
      <c r="E89" s="47"/>
      <c r="F89" s="48"/>
      <c r="G89" s="49"/>
      <c r="H89" s="50">
        <f>SUM(H80:H88)</f>
        <v>48.506860094436611</v>
      </c>
      <c r="I89" s="51"/>
      <c r="J89" s="52"/>
      <c r="K89" s="50">
        <f>SUM(K80:K88)</f>
        <v>57.262381008939627</v>
      </c>
      <c r="L89" s="41">
        <f t="shared" si="24"/>
        <v>8.7555209145030162</v>
      </c>
      <c r="M89" s="42">
        <f>IF((H89)=0,"",(L89/H89))</f>
        <v>0.18050067346056092</v>
      </c>
    </row>
    <row r="90" spans="1:14" x14ac:dyDescent="0.2">
      <c r="A90" s="103" t="str">
        <f t="shared" si="23"/>
        <v>Residential</v>
      </c>
      <c r="D90" s="126" t="s">
        <v>67</v>
      </c>
      <c r="E90" s="25"/>
      <c r="F90" s="36">
        <v>1.24E-2</v>
      </c>
      <c r="G90" s="43">
        <f>IF($E67&gt;0, $E67, $E66*$E68)</f>
        <v>781.12500000000011</v>
      </c>
      <c r="H90" s="116">
        <f>G90*F90</f>
        <v>9.6859500000000018</v>
      </c>
      <c r="I90" s="35">
        <v>1.3100000000000001E-2</v>
      </c>
      <c r="J90" s="44">
        <f>IF($E67&gt;0, $E67, $E66*$E69)</f>
        <v>781.12500000000011</v>
      </c>
      <c r="K90" s="118">
        <f>J90*I90</f>
        <v>10.232737500000002</v>
      </c>
      <c r="L90" s="119">
        <f t="shared" si="24"/>
        <v>0.54678750000000065</v>
      </c>
      <c r="M90" s="120">
        <f>IF(ISERROR(L90/H90), "", L90/H90)</f>
        <v>5.645161290322586E-2</v>
      </c>
      <c r="N90" s="127"/>
    </row>
    <row r="91" spans="1:14" ht="25.5" x14ac:dyDescent="0.2">
      <c r="A91" s="103" t="str">
        <f t="shared" si="23"/>
        <v>Residential</v>
      </c>
      <c r="D91" s="128" t="s">
        <v>68</v>
      </c>
      <c r="E91" s="25"/>
      <c r="F91" s="36">
        <v>8.8999999999999999E-3</v>
      </c>
      <c r="G91" s="43">
        <f>IF($E67&gt;0, $E67, $E66*$E68)</f>
        <v>781.12500000000011</v>
      </c>
      <c r="H91" s="116">
        <f>G91*F91</f>
        <v>6.9520125000000013</v>
      </c>
      <c r="I91" s="35">
        <v>9.4999999999999998E-3</v>
      </c>
      <c r="J91" s="44">
        <f>IF($E67&gt;0, $E67, $E66*$E69)</f>
        <v>781.12500000000011</v>
      </c>
      <c r="K91" s="118">
        <f>J91*I91</f>
        <v>7.4206875000000005</v>
      </c>
      <c r="L91" s="119">
        <f t="shared" si="24"/>
        <v>0.46867499999999929</v>
      </c>
      <c r="M91" s="120">
        <f>IF(ISERROR(L91/H91), "", L91/H91)</f>
        <v>6.7415730337078539E-2</v>
      </c>
      <c r="N91" s="127"/>
    </row>
    <row r="92" spans="1:14" ht="25.5" x14ac:dyDescent="0.2">
      <c r="A92" s="103" t="str">
        <f t="shared" si="23"/>
        <v>Residential</v>
      </c>
      <c r="B92" s="103" t="s">
        <v>69</v>
      </c>
      <c r="C92" s="24">
        <f>B16</f>
        <v>1</v>
      </c>
      <c r="D92" s="46" t="s">
        <v>70</v>
      </c>
      <c r="E92" s="47"/>
      <c r="F92" s="48"/>
      <c r="G92" s="49"/>
      <c r="H92" s="50">
        <f>SUM(H89:H91)</f>
        <v>65.144822594436604</v>
      </c>
      <c r="I92" s="51"/>
      <c r="J92" s="52"/>
      <c r="K92" s="50">
        <f>SUM(K89:K91)</f>
        <v>74.915806008939626</v>
      </c>
      <c r="L92" s="41">
        <f t="shared" si="24"/>
        <v>9.7709834145030214</v>
      </c>
      <c r="M92" s="42">
        <f>IF((H92)=0,"",(L92/H92))</f>
        <v>0.14998864108254503</v>
      </c>
    </row>
    <row r="93" spans="1:14" ht="25.5" x14ac:dyDescent="0.2">
      <c r="A93" s="103" t="str">
        <f t="shared" si="23"/>
        <v>Residential</v>
      </c>
      <c r="D93" s="129" t="s">
        <v>71</v>
      </c>
      <c r="E93" s="25"/>
      <c r="F93" s="36">
        <v>4.7000000000000002E-3</v>
      </c>
      <c r="G93" s="43">
        <f>E66*E68</f>
        <v>781.12500000000011</v>
      </c>
      <c r="H93" s="53">
        <f>G93*F93</f>
        <v>3.6712875000000005</v>
      </c>
      <c r="I93" s="35">
        <v>4.7000000000000002E-3</v>
      </c>
      <c r="J93" s="44">
        <f>E66*E69</f>
        <v>781.12500000000011</v>
      </c>
      <c r="K93" s="31">
        <f>J93*I93</f>
        <v>3.6712875000000005</v>
      </c>
      <c r="L93" s="119">
        <f t="shared" si="24"/>
        <v>0</v>
      </c>
      <c r="M93" s="120">
        <f>IF(ISERROR(L93/H93), "", L93/H93)</f>
        <v>0</v>
      </c>
    </row>
    <row r="94" spans="1:14" ht="25.5" x14ac:dyDescent="0.2">
      <c r="A94" s="103" t="str">
        <f t="shared" si="23"/>
        <v>Residential</v>
      </c>
      <c r="D94" s="129" t="s">
        <v>72</v>
      </c>
      <c r="E94" s="25"/>
      <c r="F94" s="36">
        <v>5.9999999999999995E-4</v>
      </c>
      <c r="G94" s="43">
        <f>E66*E68</f>
        <v>781.12500000000011</v>
      </c>
      <c r="H94" s="53">
        <f>G94*F94</f>
        <v>0.46867500000000001</v>
      </c>
      <c r="I94" s="35">
        <v>5.9999999999999995E-4</v>
      </c>
      <c r="J94" s="44">
        <f>E66*E69</f>
        <v>781.12500000000011</v>
      </c>
      <c r="K94" s="31">
        <f>J94*I94</f>
        <v>0.46867500000000001</v>
      </c>
      <c r="L94" s="119">
        <f t="shared" si="24"/>
        <v>0</v>
      </c>
      <c r="M94" s="120">
        <f>IF(ISERROR(L94/H94), "", L94/H94)</f>
        <v>0</v>
      </c>
    </row>
    <row r="95" spans="1:14" x14ac:dyDescent="0.2">
      <c r="A95" s="103" t="str">
        <f t="shared" si="23"/>
        <v>Residential</v>
      </c>
      <c r="D95" s="25" t="s">
        <v>73</v>
      </c>
      <c r="E95" s="25"/>
      <c r="F95" s="54">
        <v>0.25</v>
      </c>
      <c r="G95" s="115">
        <v>1</v>
      </c>
      <c r="H95" s="130">
        <f>G95*F95</f>
        <v>0.25</v>
      </c>
      <c r="I95" s="45">
        <v>0.25</v>
      </c>
      <c r="J95" s="117">
        <v>1</v>
      </c>
      <c r="K95" s="118">
        <f>J95*I95</f>
        <v>0.25</v>
      </c>
      <c r="L95" s="119">
        <f t="shared" si="24"/>
        <v>0</v>
      </c>
      <c r="M95" s="120">
        <f>IF(ISERROR(L95/H95), "", L95/H95)</f>
        <v>0</v>
      </c>
    </row>
    <row r="96" spans="1:14" ht="25.5" hidden="1" x14ac:dyDescent="0.2">
      <c r="A96" s="103" t="str">
        <f t="shared" si="23"/>
        <v>Residential</v>
      </c>
      <c r="D96" s="129" t="s">
        <v>74</v>
      </c>
      <c r="E96" s="25"/>
      <c r="F96" s="34"/>
      <c r="G96" s="55"/>
      <c r="H96" s="130"/>
      <c r="I96" s="35"/>
      <c r="J96" s="56"/>
      <c r="K96" s="118"/>
      <c r="L96" s="119"/>
      <c r="M96" s="120"/>
    </row>
    <row r="97" spans="1:13" x14ac:dyDescent="0.2">
      <c r="A97" s="103" t="str">
        <f t="shared" si="2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2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2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5" hidden="1" thickBot="1" x14ac:dyDescent="0.25">
      <c r="A100" s="103" t="str">
        <f t="shared" si="23"/>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5" hidden="1" thickBot="1" x14ac:dyDescent="0.25">
      <c r="A101" s="103" t="str">
        <f t="shared" si="2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23"/>
        <v>Residential</v>
      </c>
      <c r="D102" s="58"/>
      <c r="E102" s="59"/>
      <c r="F102" s="60"/>
      <c r="G102" s="61"/>
      <c r="H102" s="62"/>
      <c r="I102" s="60"/>
      <c r="J102" s="63"/>
      <c r="K102" s="62"/>
      <c r="L102" s="64"/>
      <c r="M102" s="65"/>
    </row>
    <row r="103" spans="1:13" x14ac:dyDescent="0.2">
      <c r="A103" s="103" t="str">
        <f t="shared" si="23"/>
        <v>Residential</v>
      </c>
      <c r="B103" s="103" t="s">
        <v>12</v>
      </c>
      <c r="D103" s="135" t="s">
        <v>81</v>
      </c>
      <c r="E103" s="25"/>
      <c r="F103" s="136"/>
      <c r="G103" s="137"/>
      <c r="H103" s="138">
        <f>SUM(H93:H99,H92)</f>
        <v>165.17478509443663</v>
      </c>
      <c r="I103" s="139"/>
      <c r="J103" s="139"/>
      <c r="K103" s="138">
        <f>SUM(K93:K99,K92)</f>
        <v>174.94576850893964</v>
      </c>
      <c r="L103" s="140">
        <f>K103-H103</f>
        <v>9.7709834145030072</v>
      </c>
      <c r="M103" s="141">
        <f>IF((H103)=0,"",(L103/H103))</f>
        <v>5.9155417752876562E-2</v>
      </c>
    </row>
    <row r="104" spans="1:13" x14ac:dyDescent="0.2">
      <c r="A104" s="103" t="str">
        <f t="shared" si="23"/>
        <v>Residential</v>
      </c>
      <c r="B104" s="103" t="s">
        <v>12</v>
      </c>
      <c r="D104" s="142" t="s">
        <v>82</v>
      </c>
      <c r="E104" s="25"/>
      <c r="F104" s="136">
        <v>0.13</v>
      </c>
      <c r="G104" s="143"/>
      <c r="H104" s="144">
        <f>H103*F104</f>
        <v>21.472722062276763</v>
      </c>
      <c r="I104" s="145">
        <v>0.13</v>
      </c>
      <c r="J104" s="115"/>
      <c r="K104" s="144">
        <f>K103*I104</f>
        <v>22.742949906162153</v>
      </c>
      <c r="L104" s="119">
        <f>K104-H104</f>
        <v>1.2702278438853902</v>
      </c>
      <c r="M104" s="146">
        <f>IF((H104)=0,"",(L104/H104))</f>
        <v>5.9155417752876527E-2</v>
      </c>
    </row>
    <row r="105" spans="1:13" ht="15" x14ac:dyDescent="0.25">
      <c r="A105" s="103" t="str">
        <f t="shared" si="23"/>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-38.816074497192602</v>
      </c>
      <c r="I105" s="148">
        <v>0.23499999999999999</v>
      </c>
      <c r="J105" s="115"/>
      <c r="K105" s="144">
        <f>IF(OR(ISNUMBER(SEARCH("[DGEN]", E64))=TRUE, ISNUMBER(SEARCH("STREET LIGHT", E64))=TRUE), 0, IF(AND(E66=0, E67=0),0, IF(AND(E67=0, E66*12&gt;250000), 0, IF(AND(E66=0, E67&gt;=50), 0, IF(E66*12&lt;=250000, I105*K103*-1, IF(E67&lt;50, I105*K103*-1, 0))))))</f>
        <v>-41.112255599600815</v>
      </c>
      <c r="L105" s="119">
        <f>K105-H105</f>
        <v>-2.2961811024082124</v>
      </c>
      <c r="M105" s="146"/>
    </row>
    <row r="106" spans="1:13" ht="13.5" thickBot="1" x14ac:dyDescent="0.25">
      <c r="A106" s="103" t="str">
        <f t="shared" si="23"/>
        <v>Residential</v>
      </c>
      <c r="B106" s="103" t="s">
        <v>84</v>
      </c>
      <c r="C106" s="24">
        <f>B16</f>
        <v>1</v>
      </c>
      <c r="D106" s="226" t="s">
        <v>85</v>
      </c>
      <c r="E106" s="226"/>
      <c r="F106" s="77"/>
      <c r="G106" s="78"/>
      <c r="H106" s="79">
        <f>H103+H104+H105</f>
        <v>147.8314326595208</v>
      </c>
      <c r="I106" s="80"/>
      <c r="J106" s="80"/>
      <c r="K106" s="81">
        <f>K103+K104+K105</f>
        <v>156.57646281550097</v>
      </c>
      <c r="L106" s="82">
        <f>K106-H106</f>
        <v>8.7450301559801744</v>
      </c>
      <c r="M106" s="83">
        <f>IF((H106)=0,"",(L106/H106))</f>
        <v>5.9155417752876437E-2</v>
      </c>
    </row>
    <row r="107" spans="1:13" ht="13.5" thickBot="1" x14ac:dyDescent="0.25">
      <c r="A107" s="103" t="str">
        <f t="shared" si="23"/>
        <v>Residential</v>
      </c>
      <c r="B107" s="103" t="s">
        <v>12</v>
      </c>
      <c r="D107" s="58"/>
      <c r="E107" s="59"/>
      <c r="F107" s="60"/>
      <c r="G107" s="61"/>
      <c r="H107" s="62"/>
      <c r="I107" s="60"/>
      <c r="J107" s="63"/>
      <c r="K107" s="62"/>
      <c r="L107" s="64"/>
      <c r="M107" s="65"/>
    </row>
    <row r="108" spans="1:13" ht="13.15" hidden="1" customHeight="1" x14ac:dyDescent="0.2">
      <c r="A108" s="103" t="str">
        <f t="shared" si="23"/>
        <v>Residential</v>
      </c>
      <c r="B108" s="103" t="s">
        <v>78</v>
      </c>
      <c r="D108" s="135" t="s">
        <v>86</v>
      </c>
      <c r="E108" s="25"/>
      <c r="F108" s="136"/>
      <c r="G108" s="137"/>
      <c r="H108" s="138">
        <f>SUM(H100,H93:H96,H92)</f>
        <v>154.34478509443662</v>
      </c>
      <c r="I108" s="139"/>
      <c r="J108" s="139"/>
      <c r="K108" s="138">
        <f>SUM(K100,K93:K96,K92)</f>
        <v>164.11576850893965</v>
      </c>
      <c r="L108" s="140">
        <f>K108-H108</f>
        <v>9.7709834145030356</v>
      </c>
      <c r="M108" s="141">
        <f>IF((H108)=0,"",(L108/H108))</f>
        <v>6.3306210239138377E-2</v>
      </c>
    </row>
    <row r="109" spans="1:13" hidden="1" x14ac:dyDescent="0.2">
      <c r="A109" s="103" t="str">
        <f t="shared" si="23"/>
        <v>Residential</v>
      </c>
      <c r="B109" s="103" t="s">
        <v>78</v>
      </c>
      <c r="D109" s="142" t="s">
        <v>82</v>
      </c>
      <c r="E109" s="25"/>
      <c r="F109" s="136">
        <v>0.13</v>
      </c>
      <c r="G109" s="137"/>
      <c r="H109" s="144">
        <f>H108*F109</f>
        <v>20.064822062276761</v>
      </c>
      <c r="I109" s="136">
        <v>0.13</v>
      </c>
      <c r="J109" s="145"/>
      <c r="K109" s="144">
        <f>K108*I109</f>
        <v>21.335049906162155</v>
      </c>
      <c r="L109" s="119">
        <f>K109-H109</f>
        <v>1.2702278438853938</v>
      </c>
      <c r="M109" s="146">
        <f>IF((H109)=0,"",(L109/H109))</f>
        <v>6.3306210239138336E-2</v>
      </c>
    </row>
    <row r="110" spans="1:13" ht="15" hidden="1" x14ac:dyDescent="0.25">
      <c r="A110" s="103" t="str">
        <f t="shared" si="23"/>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-36.271024497192606</v>
      </c>
      <c r="I110" s="148">
        <v>0.23499999999999999</v>
      </c>
      <c r="J110" s="145"/>
      <c r="K110" s="144">
        <f>IF(OR(ISNUMBER(SEARCH("[DGEN]", E64))=TRUE, ISNUMBER(SEARCH("STREET LIGHT", E64))=TRUE), 0, IF(AND(E66=0, E67=0),0, IF(AND(E67=0, E66*12&gt;250000), 0, IF(AND(E66=0, E67&gt;=50), 0, IF(E66*12&lt;=250000, I110*K108*-1, IF(E67&lt;50, I110*K108*-1, 0))))))</f>
        <v>-38.567205599600818</v>
      </c>
      <c r="L110" s="119"/>
      <c r="M110" s="146"/>
    </row>
    <row r="111" spans="1:13" hidden="1" x14ac:dyDescent="0.2">
      <c r="A111" s="103" t="str">
        <f t="shared" si="23"/>
        <v>Residential</v>
      </c>
      <c r="B111" s="103" t="s">
        <v>87</v>
      </c>
      <c r="D111" s="234" t="s">
        <v>86</v>
      </c>
      <c r="E111" s="234"/>
      <c r="F111" s="149"/>
      <c r="G111" s="143"/>
      <c r="H111" s="138">
        <f>SUM(H108,H109)</f>
        <v>174.40960715671338</v>
      </c>
      <c r="I111" s="150"/>
      <c r="J111" s="150"/>
      <c r="K111" s="138">
        <f>SUM(K108,K109)</f>
        <v>185.45081841510182</v>
      </c>
      <c r="L111" s="140">
        <f>K111-H111</f>
        <v>11.041211258388444</v>
      </c>
      <c r="M111" s="141">
        <f>IF((H111)=0,"",(L111/H111))</f>
        <v>6.3306210239138447E-2</v>
      </c>
    </row>
    <row r="112" spans="1:13" ht="13.5" hidden="1" thickBot="1" x14ac:dyDescent="0.25">
      <c r="A112" s="103" t="str">
        <f t="shared" si="23"/>
        <v>Residential</v>
      </c>
      <c r="B112" s="103" t="s">
        <v>78</v>
      </c>
      <c r="D112" s="131"/>
      <c r="E112" s="132"/>
      <c r="F112" s="151"/>
      <c r="G112" s="152"/>
      <c r="H112" s="153"/>
      <c r="I112" s="151"/>
      <c r="J112" s="133"/>
      <c r="K112" s="153"/>
      <c r="L112" s="154"/>
      <c r="M112" s="134"/>
    </row>
    <row r="113" spans="1:14" hidden="1" x14ac:dyDescent="0.2">
      <c r="A113" s="103" t="str">
        <f t="shared" si="23"/>
        <v>Residential</v>
      </c>
      <c r="B113" s="103" t="s">
        <v>17</v>
      </c>
      <c r="D113" s="135" t="s">
        <v>88</v>
      </c>
      <c r="E113" s="25"/>
      <c r="F113" s="136"/>
      <c r="G113" s="137"/>
      <c r="H113" s="138">
        <f>SUM(H101,H93:H96,H92)</f>
        <v>154.34478509443662</v>
      </c>
      <c r="I113" s="139"/>
      <c r="J113" s="139"/>
      <c r="K113" s="138">
        <f>SUM(K101,K93:K96,K92)</f>
        <v>164.11576850893965</v>
      </c>
      <c r="L113" s="140">
        <f>K113-H113</f>
        <v>9.7709834145030356</v>
      </c>
      <c r="M113" s="141">
        <f>IF((H113)=0,"",(L113/H113))</f>
        <v>6.3306210239138377E-2</v>
      </c>
    </row>
    <row r="114" spans="1:14" hidden="1" x14ac:dyDescent="0.2">
      <c r="A114" s="103" t="str">
        <f t="shared" si="23"/>
        <v>Residential</v>
      </c>
      <c r="B114" s="103" t="s">
        <v>17</v>
      </c>
      <c r="D114" s="142" t="s">
        <v>82</v>
      </c>
      <c r="E114" s="25"/>
      <c r="F114" s="136">
        <v>0.13</v>
      </c>
      <c r="G114" s="137"/>
      <c r="H114" s="144">
        <f>H113*F114</f>
        <v>20.064822062276761</v>
      </c>
      <c r="I114" s="136">
        <v>0.13</v>
      </c>
      <c r="J114" s="145"/>
      <c r="K114" s="144">
        <f>K113*I114</f>
        <v>21.335049906162155</v>
      </c>
      <c r="L114" s="119">
        <f>K114-H114</f>
        <v>1.2702278438853938</v>
      </c>
      <c r="M114" s="146">
        <f>IF((H114)=0,"",(L114/H114))</f>
        <v>6.3306210239138336E-2</v>
      </c>
    </row>
    <row r="115" spans="1:14" ht="15" hidden="1" x14ac:dyDescent="0.25">
      <c r="A115" s="103" t="str">
        <f t="shared" si="23"/>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-36.271024497192606</v>
      </c>
      <c r="I115" s="148">
        <v>0.23499999999999999</v>
      </c>
      <c r="J115" s="145"/>
      <c r="K115" s="144">
        <f>IF(OR(ISNUMBER(SEARCH("[DGEN]", E64))=TRUE, ISNUMBER(SEARCH("STREET LIGHT", E64))=TRUE), 0, IF(AND(E66=0, E67=0),0, IF(AND(E67=0, E66*12&gt;250000), 0, IF(AND(E66=0, E67&gt;=50), 0, IF(E66*12&lt;=250000, I115*K113*-1, IF(E67&lt;50, I115*K113*-1, 0))))))</f>
        <v>-38.567205599600818</v>
      </c>
      <c r="L115" s="119"/>
      <c r="M115" s="146"/>
    </row>
    <row r="116" spans="1:14" hidden="1" x14ac:dyDescent="0.2">
      <c r="A116" s="103" t="str">
        <f t="shared" si="23"/>
        <v>Residential</v>
      </c>
      <c r="B116" s="103" t="s">
        <v>89</v>
      </c>
      <c r="D116" s="234" t="s">
        <v>88</v>
      </c>
      <c r="E116" s="234"/>
      <c r="F116" s="149"/>
      <c r="G116" s="143"/>
      <c r="H116" s="138">
        <f>SUM(H113,H114)</f>
        <v>174.40960715671338</v>
      </c>
      <c r="I116" s="150"/>
      <c r="J116" s="150"/>
      <c r="K116" s="138">
        <f>SUM(K113,K114)</f>
        <v>185.45081841510182</v>
      </c>
      <c r="L116" s="140">
        <f>K116-H116</f>
        <v>11.041211258388444</v>
      </c>
      <c r="M116" s="141">
        <f>IF((H116)=0,"",(L116/H116))</f>
        <v>6.3306210239138447E-2</v>
      </c>
    </row>
    <row r="117" spans="1:14" ht="13.5" hidden="1" thickBot="1" x14ac:dyDescent="0.25">
      <c r="A117" s="103" t="str">
        <f t="shared" si="23"/>
        <v>Residential</v>
      </c>
      <c r="B117" s="103" t="s">
        <v>17</v>
      </c>
      <c r="D117" s="131"/>
      <c r="E117" s="132"/>
      <c r="F117" s="155"/>
      <c r="G117" s="152"/>
      <c r="H117" s="156"/>
      <c r="I117" s="155"/>
      <c r="J117" s="133"/>
      <c r="K117" s="156"/>
      <c r="L117" s="154"/>
      <c r="M117" s="157"/>
    </row>
    <row r="120" spans="1:14" x14ac:dyDescent="0.2">
      <c r="C120" s="103"/>
      <c r="D120" s="104" t="s">
        <v>34</v>
      </c>
      <c r="E120" s="229" t="str">
        <f>D17</f>
        <v>GS &lt;50</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2000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3" x14ac:dyDescent="0.2">
      <c r="C129" s="103"/>
      <c r="E129" s="221"/>
      <c r="F129" s="112" t="s">
        <v>48</v>
      </c>
      <c r="G129" s="112"/>
      <c r="H129" s="113" t="s">
        <v>48</v>
      </c>
      <c r="I129" s="112" t="s">
        <v>48</v>
      </c>
      <c r="J129" s="113"/>
      <c r="K129" s="113" t="s">
        <v>48</v>
      </c>
      <c r="L129" s="223"/>
      <c r="M129" s="225"/>
    </row>
    <row r="130" spans="1:13" x14ac:dyDescent="0.2">
      <c r="A130" s="103" t="str">
        <f>$E120</f>
        <v>GS &lt;50</v>
      </c>
      <c r="D130" s="114" t="s">
        <v>49</v>
      </c>
      <c r="E130" s="25"/>
      <c r="F130" s="26">
        <v>28.21</v>
      </c>
      <c r="G130" s="115">
        <v>1</v>
      </c>
      <c r="H130" s="116">
        <f>G130*F130</f>
        <v>28.21</v>
      </c>
      <c r="I130" s="29">
        <v>30.13</v>
      </c>
      <c r="J130" s="117">
        <f>G130</f>
        <v>1</v>
      </c>
      <c r="K130" s="118">
        <f>J130*I130</f>
        <v>30.13</v>
      </c>
      <c r="L130" s="119">
        <f>K130-H130</f>
        <v>1.9199999999999982</v>
      </c>
      <c r="M130" s="120">
        <f>IF(ISERROR(L130/H130), "", L130/H130)</f>
        <v>6.8060971286777669E-2</v>
      </c>
    </row>
    <row r="131" spans="1:13" x14ac:dyDescent="0.2">
      <c r="A131" s="103" t="str">
        <f t="shared" ref="A131:A173" si="28">A130</f>
        <v>GS &lt;50</v>
      </c>
      <c r="D131" s="114" t="s">
        <v>50</v>
      </c>
      <c r="E131" s="25"/>
      <c r="F131" s="36">
        <v>3.1800000000000002E-2</v>
      </c>
      <c r="G131" s="115">
        <f>IF($E123&gt;0, $E123, $E122)</f>
        <v>2000</v>
      </c>
      <c r="H131" s="116">
        <f>G131*F131</f>
        <v>63.6</v>
      </c>
      <c r="I131" s="35">
        <v>3.44E-2</v>
      </c>
      <c r="J131" s="117">
        <f>IF($E123&gt;0, $E123, $E122)</f>
        <v>2000</v>
      </c>
      <c r="K131" s="118">
        <f>J131*I131</f>
        <v>68.8</v>
      </c>
      <c r="L131" s="119">
        <f>K131-H131</f>
        <v>5.1999999999999957</v>
      </c>
      <c r="M131" s="120">
        <f>IF(ISERROR(L131/H131), "", L131/H131)</f>
        <v>8.1761006289308102E-2</v>
      </c>
    </row>
    <row r="132" spans="1:13" ht="13.15" hidden="1" customHeight="1" x14ac:dyDescent="0.2">
      <c r="A132" s="103" t="str">
        <f t="shared" si="28"/>
        <v>GS &lt;50</v>
      </c>
      <c r="D132" s="114" t="s">
        <v>51</v>
      </c>
      <c r="E132" s="25"/>
      <c r="F132" s="26">
        <v>0</v>
      </c>
      <c r="G132" s="115">
        <f>IF($E123&gt;0, $E123, $E122)</f>
        <v>2000</v>
      </c>
      <c r="H132" s="116">
        <v>0</v>
      </c>
      <c r="I132" s="35">
        <v>0</v>
      </c>
      <c r="J132" s="117">
        <f>IF($E123&gt;0, $E123, $E122)</f>
        <v>2000</v>
      </c>
      <c r="K132" s="118">
        <v>0</v>
      </c>
      <c r="L132" s="119"/>
      <c r="M132" s="120"/>
    </row>
    <row r="133" spans="1:13" ht="13.15" hidden="1" customHeight="1" x14ac:dyDescent="0.2">
      <c r="A133" s="103" t="str">
        <f t="shared" si="28"/>
        <v>GS &lt;50</v>
      </c>
      <c r="D133" s="114" t="s">
        <v>52</v>
      </c>
      <c r="E133" s="25"/>
      <c r="F133" s="26">
        <v>0</v>
      </c>
      <c r="G133" s="115">
        <f>IF($E123&gt;0, $E123, $E122)</f>
        <v>2000</v>
      </c>
      <c r="H133" s="116">
        <v>0</v>
      </c>
      <c r="I133" s="35">
        <v>0</v>
      </c>
      <c r="J133" s="121">
        <f>IF($E123&gt;0, $E123, $E122)</f>
        <v>2000</v>
      </c>
      <c r="K133" s="118">
        <v>0</v>
      </c>
      <c r="L133" s="119">
        <f t="shared" ref="L133:L151" si="29">K133-H133</f>
        <v>0</v>
      </c>
      <c r="M133" s="120" t="str">
        <f>IF(ISERROR(L133/H133), "", L133/H133)</f>
        <v/>
      </c>
    </row>
    <row r="134" spans="1:13" x14ac:dyDescent="0.2">
      <c r="A134" s="103" t="str">
        <f t="shared" si="28"/>
        <v>GS &lt;50</v>
      </c>
      <c r="D134" s="114" t="s">
        <v>53</v>
      </c>
      <c r="E134" s="25"/>
      <c r="F134" s="26">
        <v>0</v>
      </c>
      <c r="G134" s="115">
        <v>1</v>
      </c>
      <c r="H134" s="116">
        <f>G134*F134</f>
        <v>0</v>
      </c>
      <c r="I134" s="29">
        <v>0</v>
      </c>
      <c r="J134" s="117">
        <f>G134</f>
        <v>1</v>
      </c>
      <c r="K134" s="118">
        <f>J134*I134</f>
        <v>0</v>
      </c>
      <c r="L134" s="119">
        <f t="shared" si="29"/>
        <v>0</v>
      </c>
      <c r="M134" s="120" t="str">
        <f>IF(ISERROR(L134/H134), "", L134/H134)</f>
        <v/>
      </c>
    </row>
    <row r="135" spans="1:13" x14ac:dyDescent="0.2">
      <c r="A135" s="103" t="str">
        <f t="shared" si="28"/>
        <v>GS &lt;50</v>
      </c>
      <c r="D135" s="114" t="s">
        <v>54</v>
      </c>
      <c r="E135" s="25"/>
      <c r="F135" s="36">
        <v>-7.9451178502763233E-4</v>
      </c>
      <c r="G135" s="115">
        <f>IF($E123&gt;0, $E123, $E122)</f>
        <v>2000</v>
      </c>
      <c r="H135" s="116">
        <f>G135*F135</f>
        <v>-1.5890235700552646</v>
      </c>
      <c r="I135" s="35">
        <v>2.0337449742528959E-3</v>
      </c>
      <c r="J135" s="117">
        <f>IF($E123&gt;0, $E123, $E122)</f>
        <v>2000</v>
      </c>
      <c r="K135" s="118">
        <f>J135*I135</f>
        <v>4.0674899485057914</v>
      </c>
      <c r="L135" s="119">
        <f t="shared" si="29"/>
        <v>5.6565135185610558</v>
      </c>
      <c r="M135" s="120">
        <f>IF(ISERROR(L135/H135), "", L135/H135)</f>
        <v>-3.5597417339532149</v>
      </c>
    </row>
    <row r="136" spans="1:13" ht="25.5" x14ac:dyDescent="0.2">
      <c r="A136" s="103" t="str">
        <f t="shared" si="28"/>
        <v>GS &lt;50</v>
      </c>
      <c r="B136" s="103" t="s">
        <v>55</v>
      </c>
      <c r="C136" s="24">
        <f>B17</f>
        <v>2</v>
      </c>
      <c r="D136" s="46" t="s">
        <v>56</v>
      </c>
      <c r="E136" s="47"/>
      <c r="F136" s="48"/>
      <c r="G136" s="49"/>
      <c r="H136" s="50">
        <f>SUM(H130:H135)</f>
        <v>90.220976429944741</v>
      </c>
      <c r="I136" s="51"/>
      <c r="J136" s="52"/>
      <c r="K136" s="50">
        <f>SUM(K130:K135)</f>
        <v>102.99748994850579</v>
      </c>
      <c r="L136" s="41">
        <f t="shared" si="29"/>
        <v>12.776513518561046</v>
      </c>
      <c r="M136" s="42">
        <f>IF((H136)=0,"",(L136/H136))</f>
        <v>0.14161355844426957</v>
      </c>
    </row>
    <row r="137" spans="1:13" x14ac:dyDescent="0.2">
      <c r="A137" s="103" t="str">
        <f t="shared" si="28"/>
        <v>GS &lt;50</v>
      </c>
      <c r="D137" s="123" t="s">
        <v>57</v>
      </c>
      <c r="E137" s="25"/>
      <c r="F137" s="34">
        <f>IF((E122*12&gt;=150000), 0, IF(E121="RPP",(F153*OffPeakPer+F154*MidPeakPer+F155*OnPeakPer),IF(E121="Non-RPP (Retailer)",F156,F157)))</f>
        <v>0.12752000000000002</v>
      </c>
      <c r="G137" s="43">
        <f>IF(F137=0, 0, $E122*E124-E122)</f>
        <v>83</v>
      </c>
      <c r="H137" s="28">
        <f t="shared" ref="H137:H144" si="30">G137*F137</f>
        <v>10.584160000000002</v>
      </c>
      <c r="I137" s="35">
        <f>IF((E122*12&gt;=150000), 0, IF(E121="RPP",(I153*OffPeakPer+I154*MidPeakPer+I155*OnPeakPer),IF(E121="Non-RPP (Retailer)",I156,I157)))</f>
        <v>0.12752000000000002</v>
      </c>
      <c r="J137" s="44">
        <f>IF(I137=0, 0, E122*E125-E122)</f>
        <v>83</v>
      </c>
      <c r="K137" s="31">
        <f t="shared" ref="K137:K144" si="31">J137*I137</f>
        <v>10.584160000000002</v>
      </c>
      <c r="L137" s="119">
        <f t="shared" si="29"/>
        <v>0</v>
      </c>
      <c r="M137" s="120">
        <f t="shared" ref="M137:M144" si="32">IF(ISERROR(L137/H137), "", L137/H137)</f>
        <v>0</v>
      </c>
    </row>
    <row r="138" spans="1:13" ht="25.5" x14ac:dyDescent="0.2">
      <c r="A138" s="103" t="str">
        <f t="shared" si="28"/>
        <v>GS &lt;50</v>
      </c>
      <c r="D138" s="123" t="s">
        <v>58</v>
      </c>
      <c r="E138" s="25"/>
      <c r="F138" s="26">
        <v>-4.1000000000000003E-3</v>
      </c>
      <c r="G138" s="55">
        <f>IF($E123&gt;0, $E123, $E122)</f>
        <v>2000</v>
      </c>
      <c r="H138" s="116">
        <f t="shared" si="30"/>
        <v>-8.2000000000000011</v>
      </c>
      <c r="I138" s="35">
        <v>0</v>
      </c>
      <c r="J138" s="56">
        <f>IF($E123&gt;0, $E123, $E122)</f>
        <v>2000</v>
      </c>
      <c r="K138" s="118">
        <f t="shared" si="31"/>
        <v>0</v>
      </c>
      <c r="L138" s="119">
        <f t="shared" si="29"/>
        <v>8.2000000000000011</v>
      </c>
      <c r="M138" s="120">
        <f t="shared" si="32"/>
        <v>-1</v>
      </c>
    </row>
    <row r="139" spans="1:13" x14ac:dyDescent="0.2">
      <c r="A139" s="103" t="str">
        <f t="shared" si="28"/>
        <v>GS &lt;50</v>
      </c>
      <c r="D139" s="123" t="s">
        <v>59</v>
      </c>
      <c r="E139" s="25"/>
      <c r="F139" s="36">
        <v>1.1999999999999999E-3</v>
      </c>
      <c r="G139" s="55">
        <f>IF($E123&gt;0, $E123, $E122)</f>
        <v>2000</v>
      </c>
      <c r="H139" s="116">
        <f t="shared" si="30"/>
        <v>2.4</v>
      </c>
      <c r="I139" s="35">
        <v>0</v>
      </c>
      <c r="J139" s="56">
        <f>IF($E123&gt;0, $E123, $E122)</f>
        <v>2000</v>
      </c>
      <c r="K139" s="118">
        <f t="shared" si="31"/>
        <v>0</v>
      </c>
      <c r="L139" s="119">
        <f t="shared" si="29"/>
        <v>-2.4</v>
      </c>
      <c r="M139" s="120">
        <f t="shared" si="32"/>
        <v>-1</v>
      </c>
    </row>
    <row r="140" spans="1:13" x14ac:dyDescent="0.2">
      <c r="A140" s="103" t="str">
        <f t="shared" si="28"/>
        <v>GS &lt;50</v>
      </c>
      <c r="D140" s="123" t="s">
        <v>60</v>
      </c>
      <c r="E140" s="25"/>
      <c r="F140" s="26">
        <v>0</v>
      </c>
      <c r="G140" s="55">
        <f>E122</f>
        <v>2000</v>
      </c>
      <c r="H140" s="116">
        <f t="shared" si="30"/>
        <v>0</v>
      </c>
      <c r="I140" s="35">
        <v>0</v>
      </c>
      <c r="J140" s="56">
        <f>E122</f>
        <v>2000</v>
      </c>
      <c r="K140" s="118">
        <f t="shared" si="31"/>
        <v>0</v>
      </c>
      <c r="L140" s="119">
        <f t="shared" si="29"/>
        <v>0</v>
      </c>
      <c r="M140" s="120" t="str">
        <f t="shared" si="32"/>
        <v/>
      </c>
    </row>
    <row r="141" spans="1:13" x14ac:dyDescent="0.2">
      <c r="A141" s="103" t="str">
        <f t="shared" si="28"/>
        <v>GS &lt;50</v>
      </c>
      <c r="D141" s="114" t="s">
        <v>61</v>
      </c>
      <c r="E141" s="25"/>
      <c r="F141" s="36">
        <v>1.3718953260701185E-3</v>
      </c>
      <c r="G141" s="55">
        <f>IF($E123&gt;0, $E123, $E122)</f>
        <v>2000</v>
      </c>
      <c r="H141" s="116">
        <f t="shared" si="30"/>
        <v>2.7437906521402371</v>
      </c>
      <c r="I141" s="35">
        <v>1.4346110207039519E-3</v>
      </c>
      <c r="J141" s="56">
        <f>IF($E123&gt;0, $E123, $E122)</f>
        <v>2000</v>
      </c>
      <c r="K141" s="118">
        <f t="shared" si="31"/>
        <v>2.8692220414079039</v>
      </c>
      <c r="L141" s="119">
        <f t="shared" si="29"/>
        <v>0.12543138926766684</v>
      </c>
      <c r="M141" s="120">
        <f t="shared" si="32"/>
        <v>4.5714635396773687E-2</v>
      </c>
    </row>
    <row r="142" spans="1:13" ht="25.5" x14ac:dyDescent="0.2">
      <c r="A142" s="103" t="str">
        <f t="shared" si="28"/>
        <v>GS &lt;50</v>
      </c>
      <c r="D142" s="123" t="s">
        <v>62</v>
      </c>
      <c r="E142" s="25"/>
      <c r="F142" s="26">
        <v>0.42</v>
      </c>
      <c r="G142" s="115">
        <v>1</v>
      </c>
      <c r="H142" s="116">
        <f t="shared" si="30"/>
        <v>0.42</v>
      </c>
      <c r="I142" s="45">
        <v>0.42</v>
      </c>
      <c r="J142" s="121">
        <v>1</v>
      </c>
      <c r="K142" s="118">
        <f t="shared" si="31"/>
        <v>0.42</v>
      </c>
      <c r="L142" s="119">
        <f t="shared" si="29"/>
        <v>0</v>
      </c>
      <c r="M142" s="120">
        <f t="shared" si="32"/>
        <v>0</v>
      </c>
    </row>
    <row r="143" spans="1:13" x14ac:dyDescent="0.2">
      <c r="A143" s="103" t="str">
        <f t="shared" si="28"/>
        <v>GS &lt;50</v>
      </c>
      <c r="D143" s="114" t="s">
        <v>63</v>
      </c>
      <c r="E143" s="25"/>
      <c r="F143" s="36">
        <v>0</v>
      </c>
      <c r="G143" s="115">
        <v>1</v>
      </c>
      <c r="H143" s="116">
        <f t="shared" si="30"/>
        <v>0</v>
      </c>
      <c r="I143" s="29">
        <v>0</v>
      </c>
      <c r="J143" s="121">
        <v>1</v>
      </c>
      <c r="K143" s="118">
        <f t="shared" si="31"/>
        <v>0</v>
      </c>
      <c r="L143" s="119">
        <f t="shared" si="29"/>
        <v>0</v>
      </c>
      <c r="M143" s="120" t="str">
        <f t="shared" si="32"/>
        <v/>
      </c>
    </row>
    <row r="144" spans="1:13" x14ac:dyDescent="0.2">
      <c r="A144" s="103" t="str">
        <f t="shared" si="28"/>
        <v>GS &lt;50</v>
      </c>
      <c r="D144" s="114" t="s">
        <v>64</v>
      </c>
      <c r="E144" s="25"/>
      <c r="F144" s="36">
        <v>-4.4719813381164622E-4</v>
      </c>
      <c r="G144" s="55">
        <f>IF($E123&gt;0, $E123, $E122)</f>
        <v>2000</v>
      </c>
      <c r="H144" s="116">
        <f t="shared" si="30"/>
        <v>-0.8943962676232925</v>
      </c>
      <c r="I144" s="35">
        <v>-4.7198133811646176E-5</v>
      </c>
      <c r="J144" s="56">
        <f>IF($E123&gt;0, $E123, $E122)</f>
        <v>2000</v>
      </c>
      <c r="K144" s="118">
        <f t="shared" si="31"/>
        <v>-9.4396267623292354E-2</v>
      </c>
      <c r="L144" s="119">
        <f t="shared" si="29"/>
        <v>0.80000000000000016</v>
      </c>
      <c r="M144" s="120">
        <f t="shared" si="32"/>
        <v>-0.8944581154457022</v>
      </c>
    </row>
    <row r="145" spans="1:14" ht="25.5" x14ac:dyDescent="0.2">
      <c r="A145" s="103" t="str">
        <f t="shared" si="28"/>
        <v>GS &lt;50</v>
      </c>
      <c r="B145" s="103" t="s">
        <v>65</v>
      </c>
      <c r="C145" s="24">
        <f>B17</f>
        <v>2</v>
      </c>
      <c r="D145" s="46" t="s">
        <v>66</v>
      </c>
      <c r="E145" s="47"/>
      <c r="F145" s="48"/>
      <c r="G145" s="49"/>
      <c r="H145" s="50">
        <f>SUM(H136:H144)</f>
        <v>97.274530814461684</v>
      </c>
      <c r="I145" s="51"/>
      <c r="J145" s="52"/>
      <c r="K145" s="50">
        <f>SUM(K136:K144)</f>
        <v>116.7764757222904</v>
      </c>
      <c r="L145" s="41">
        <f t="shared" si="29"/>
        <v>19.501944907828715</v>
      </c>
      <c r="M145" s="42">
        <f>IF((H145)=0,"",(L145/H145))</f>
        <v>0.20048356691666905</v>
      </c>
    </row>
    <row r="146" spans="1:14" x14ac:dyDescent="0.2">
      <c r="A146" s="103" t="str">
        <f t="shared" si="28"/>
        <v>GS &lt;50</v>
      </c>
      <c r="D146" s="126" t="s">
        <v>67</v>
      </c>
      <c r="E146" s="25"/>
      <c r="F146" s="36">
        <v>1.1299999999999999E-2</v>
      </c>
      <c r="G146" s="43">
        <f>IF($E123&gt;0, $E123, $E122*$E124)</f>
        <v>2083</v>
      </c>
      <c r="H146" s="116">
        <f>G146*F146</f>
        <v>23.537899999999997</v>
      </c>
      <c r="I146" s="35">
        <v>1.2E-2</v>
      </c>
      <c r="J146" s="44">
        <f>IF($E123&gt;0, $E123, $E122*$E125)</f>
        <v>2083</v>
      </c>
      <c r="K146" s="118">
        <f>J146*I146</f>
        <v>24.996000000000002</v>
      </c>
      <c r="L146" s="119">
        <f t="shared" si="29"/>
        <v>1.4581000000000053</v>
      </c>
      <c r="M146" s="120">
        <f>IF(ISERROR(L146/H146), "", L146/H146)</f>
        <v>6.1946902654867492E-2</v>
      </c>
      <c r="N146" s="127"/>
    </row>
    <row r="147" spans="1:14" ht="25.5" x14ac:dyDescent="0.2">
      <c r="A147" s="103" t="str">
        <f t="shared" si="28"/>
        <v>GS &lt;50</v>
      </c>
      <c r="D147" s="128" t="s">
        <v>68</v>
      </c>
      <c r="E147" s="25"/>
      <c r="F147" s="36">
        <v>8.3999999999999995E-3</v>
      </c>
      <c r="G147" s="43">
        <f>IF($E123&gt;0, $E123, $E122*$E124)</f>
        <v>2083</v>
      </c>
      <c r="H147" s="116">
        <f>G147*F147</f>
        <v>17.497199999999999</v>
      </c>
      <c r="I147" s="35">
        <v>8.8999999999999999E-3</v>
      </c>
      <c r="J147" s="44">
        <f>IF($E123&gt;0, $E123, $E122*$E125)</f>
        <v>2083</v>
      </c>
      <c r="K147" s="118">
        <f>J147*I147</f>
        <v>18.538699999999999</v>
      </c>
      <c r="L147" s="119">
        <f t="shared" si="29"/>
        <v>1.0414999999999992</v>
      </c>
      <c r="M147" s="120">
        <f>IF(ISERROR(L147/H147), "", L147/H147)</f>
        <v>5.9523809523809479E-2</v>
      </c>
      <c r="N147" s="127"/>
    </row>
    <row r="148" spans="1:14" ht="25.5" x14ac:dyDescent="0.2">
      <c r="A148" s="103" t="str">
        <f t="shared" si="28"/>
        <v>GS &lt;50</v>
      </c>
      <c r="B148" s="103" t="s">
        <v>69</v>
      </c>
      <c r="C148" s="24">
        <f>B17</f>
        <v>2</v>
      </c>
      <c r="D148" s="46" t="s">
        <v>70</v>
      </c>
      <c r="E148" s="47"/>
      <c r="F148" s="48"/>
      <c r="G148" s="49"/>
      <c r="H148" s="50">
        <f>SUM(H145:H147)</f>
        <v>138.30963081446168</v>
      </c>
      <c r="I148" s="51"/>
      <c r="J148" s="52"/>
      <c r="K148" s="50">
        <f>SUM(K145:K147)</f>
        <v>160.31117572229041</v>
      </c>
      <c r="L148" s="41">
        <f t="shared" si="29"/>
        <v>22.00154490782873</v>
      </c>
      <c r="M148" s="42">
        <f>IF((H148)=0,"",(L148/H148))</f>
        <v>0.15907456898170133</v>
      </c>
    </row>
    <row r="149" spans="1:14" ht="25.5" x14ac:dyDescent="0.2">
      <c r="A149" s="103" t="str">
        <f t="shared" si="28"/>
        <v>GS &lt;50</v>
      </c>
      <c r="D149" s="129" t="s">
        <v>71</v>
      </c>
      <c r="E149" s="25"/>
      <c r="F149" s="36">
        <v>4.7000000000000002E-3</v>
      </c>
      <c r="G149" s="43">
        <f>E122*E124</f>
        <v>2083</v>
      </c>
      <c r="H149" s="53">
        <f>G149*F149</f>
        <v>9.7901000000000007</v>
      </c>
      <c r="I149" s="35">
        <v>4.7000000000000002E-3</v>
      </c>
      <c r="J149" s="44">
        <f>E122*E125</f>
        <v>2083</v>
      </c>
      <c r="K149" s="31">
        <f>J149*I149</f>
        <v>9.7901000000000007</v>
      </c>
      <c r="L149" s="119">
        <f t="shared" si="29"/>
        <v>0</v>
      </c>
      <c r="M149" s="120">
        <f>IF(ISERROR(L149/H149), "", L149/H149)</f>
        <v>0</v>
      </c>
    </row>
    <row r="150" spans="1:14" ht="25.5" x14ac:dyDescent="0.2">
      <c r="A150" s="103" t="str">
        <f t="shared" si="28"/>
        <v>GS &lt;50</v>
      </c>
      <c r="D150" s="129" t="s">
        <v>72</v>
      </c>
      <c r="E150" s="25"/>
      <c r="F150" s="36">
        <v>5.9999999999999995E-4</v>
      </c>
      <c r="G150" s="43">
        <f>E122*E124</f>
        <v>2083</v>
      </c>
      <c r="H150" s="53">
        <f>G150*F150</f>
        <v>1.2497999999999998</v>
      </c>
      <c r="I150" s="35">
        <v>5.9999999999999995E-4</v>
      </c>
      <c r="J150" s="44">
        <f>E122*E125</f>
        <v>2083</v>
      </c>
      <c r="K150" s="31">
        <f>J150*I150</f>
        <v>1.2497999999999998</v>
      </c>
      <c r="L150" s="119">
        <f t="shared" si="29"/>
        <v>0</v>
      </c>
      <c r="M150" s="120">
        <f>IF(ISERROR(L150/H150), "", L150/H150)</f>
        <v>0</v>
      </c>
    </row>
    <row r="151" spans="1:14" x14ac:dyDescent="0.2">
      <c r="A151" s="103" t="str">
        <f t="shared" si="28"/>
        <v>GS &lt;50</v>
      </c>
      <c r="D151" s="25" t="s">
        <v>73</v>
      </c>
      <c r="E151" s="25"/>
      <c r="F151" s="54">
        <v>0.25</v>
      </c>
      <c r="G151" s="115">
        <v>1</v>
      </c>
      <c r="H151" s="130">
        <f>G151*F151</f>
        <v>0.25</v>
      </c>
      <c r="I151" s="45">
        <v>0.25</v>
      </c>
      <c r="J151" s="117">
        <v>1</v>
      </c>
      <c r="K151" s="118">
        <f>J151*I151</f>
        <v>0.25</v>
      </c>
      <c r="L151" s="119">
        <f t="shared" si="29"/>
        <v>0</v>
      </c>
      <c r="M151" s="120">
        <f>IF(ISERROR(L151/H151), "", L151/H151)</f>
        <v>0</v>
      </c>
    </row>
    <row r="152" spans="1:14" ht="26.45" hidden="1" customHeight="1" x14ac:dyDescent="0.2">
      <c r="A152" s="103" t="str">
        <f t="shared" si="28"/>
        <v>GS &lt;50</v>
      </c>
      <c r="D152" s="129" t="s">
        <v>74</v>
      </c>
      <c r="E152" s="25"/>
      <c r="F152" s="34"/>
      <c r="G152" s="55"/>
      <c r="H152" s="130"/>
      <c r="I152" s="35"/>
      <c r="J152" s="56"/>
      <c r="K152" s="118"/>
      <c r="L152" s="119"/>
      <c r="M152" s="120"/>
    </row>
    <row r="153" spans="1:14" x14ac:dyDescent="0.2">
      <c r="A153" s="103" t="str">
        <f t="shared" si="28"/>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
      <c r="A154" s="103" t="str">
        <f t="shared" si="28"/>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5" thickBot="1" x14ac:dyDescent="0.25">
      <c r="A155" s="103" t="str">
        <f t="shared" si="28"/>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9" hidden="1" customHeight="1" thickBot="1" x14ac:dyDescent="0.25">
      <c r="A156" s="103" t="str">
        <f t="shared" si="28"/>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9" hidden="1" customHeight="1" thickBot="1" x14ac:dyDescent="0.25">
      <c r="A157" s="103" t="str">
        <f t="shared" si="28"/>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5" thickBot="1" x14ac:dyDescent="0.25">
      <c r="A158" s="103" t="str">
        <f t="shared" si="28"/>
        <v>GS &lt;50</v>
      </c>
      <c r="D158" s="58"/>
      <c r="E158" s="59"/>
      <c r="F158" s="60"/>
      <c r="G158" s="61"/>
      <c r="H158" s="62"/>
      <c r="I158" s="60"/>
      <c r="J158" s="63"/>
      <c r="K158" s="62"/>
      <c r="L158" s="64"/>
      <c r="M158" s="65"/>
    </row>
    <row r="159" spans="1:14" x14ac:dyDescent="0.2">
      <c r="A159" s="103" t="str">
        <f t="shared" si="28"/>
        <v>GS &lt;50</v>
      </c>
      <c r="B159" s="103" t="s">
        <v>12</v>
      </c>
      <c r="D159" s="135" t="s">
        <v>81</v>
      </c>
      <c r="E159" s="25"/>
      <c r="F159" s="136"/>
      <c r="G159" s="137"/>
      <c r="H159" s="138">
        <f>SUM(H149:H155,H148)</f>
        <v>404.63953081446169</v>
      </c>
      <c r="I159" s="139"/>
      <c r="J159" s="139"/>
      <c r="K159" s="138">
        <f>SUM(K149:K155,K148)</f>
        <v>426.64107572229045</v>
      </c>
      <c r="L159" s="140">
        <f>K159-H159</f>
        <v>22.001544907828759</v>
      </c>
      <c r="M159" s="141">
        <f>IF((H159)=0,"",(L159/H159))</f>
        <v>5.4373196962599957E-2</v>
      </c>
    </row>
    <row r="160" spans="1:14" x14ac:dyDescent="0.2">
      <c r="A160" s="103" t="str">
        <f t="shared" si="28"/>
        <v>GS &lt;50</v>
      </c>
      <c r="B160" s="103" t="s">
        <v>12</v>
      </c>
      <c r="D160" s="142" t="s">
        <v>82</v>
      </c>
      <c r="E160" s="25"/>
      <c r="F160" s="136">
        <v>0.13</v>
      </c>
      <c r="G160" s="143"/>
      <c r="H160" s="144">
        <f>H159*F160</f>
        <v>52.603139005880024</v>
      </c>
      <c r="I160" s="145">
        <v>0.13</v>
      </c>
      <c r="J160" s="115"/>
      <c r="K160" s="144">
        <f>K159*I160</f>
        <v>55.463339843897764</v>
      </c>
      <c r="L160" s="119">
        <f>K160-H160</f>
        <v>2.8602008380177395</v>
      </c>
      <c r="M160" s="146">
        <f>IF((H160)=0,"",(L160/H160))</f>
        <v>5.4373196962599964E-2</v>
      </c>
    </row>
    <row r="161" spans="1:13" ht="15" x14ac:dyDescent="0.25">
      <c r="A161" s="103" t="str">
        <f t="shared" si="28"/>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-95.090289741398493</v>
      </c>
      <c r="I161" s="148">
        <v>0.23499999999999999</v>
      </c>
      <c r="J161" s="115"/>
      <c r="K161" s="144">
        <f>IF(OR(ISNUMBER(SEARCH("[DGEN]", E120))=TRUE, ISNUMBER(SEARCH("STREET LIGHT", E120))=TRUE), 0, IF(AND(E122=0, E123=0),0, IF(AND(E123=0, E122*12&gt;250000), 0, IF(AND(E122=0, E123&gt;=50), 0, IF(E122*12&lt;=250000, I161*K159*-1, IF(E123&lt;50, I161*K159*-1, 0))))))</f>
        <v>-100.26065279473825</v>
      </c>
      <c r="L161" s="119">
        <f>K161-H161</f>
        <v>-5.1703630533397558</v>
      </c>
      <c r="M161" s="146"/>
    </row>
    <row r="162" spans="1:13" ht="13.5" thickBot="1" x14ac:dyDescent="0.25">
      <c r="A162" s="103" t="str">
        <f t="shared" si="28"/>
        <v>GS &lt;50</v>
      </c>
      <c r="B162" s="103" t="s">
        <v>84</v>
      </c>
      <c r="C162" s="24">
        <f>B17</f>
        <v>2</v>
      </c>
      <c r="D162" s="226" t="s">
        <v>85</v>
      </c>
      <c r="E162" s="226"/>
      <c r="F162" s="77"/>
      <c r="G162" s="78"/>
      <c r="H162" s="79">
        <f>H159+H160+H161</f>
        <v>362.15238007894322</v>
      </c>
      <c r="I162" s="80"/>
      <c r="J162" s="80"/>
      <c r="K162" s="81">
        <f>K159+K160+K161</f>
        <v>381.84376277144997</v>
      </c>
      <c r="L162" s="82">
        <f>K162-H162</f>
        <v>19.69138269250675</v>
      </c>
      <c r="M162" s="83">
        <f>IF((H162)=0,"",(L162/H162))</f>
        <v>5.4373196962599984E-2</v>
      </c>
    </row>
    <row r="163" spans="1:13" ht="13.5" thickBot="1" x14ac:dyDescent="0.25">
      <c r="A163" s="103" t="str">
        <f t="shared" si="28"/>
        <v>GS &lt;50</v>
      </c>
      <c r="B163" s="103" t="s">
        <v>12</v>
      </c>
      <c r="D163" s="58"/>
      <c r="E163" s="59"/>
      <c r="F163" s="60"/>
      <c r="G163" s="61"/>
      <c r="H163" s="62"/>
      <c r="I163" s="60"/>
      <c r="J163" s="63"/>
      <c r="K163" s="62"/>
      <c r="L163" s="64"/>
      <c r="M163" s="65"/>
    </row>
    <row r="164" spans="1:13" hidden="1" x14ac:dyDescent="0.2">
      <c r="A164" s="103" t="str">
        <f t="shared" si="28"/>
        <v>GS &lt;50</v>
      </c>
      <c r="B164" s="103" t="s">
        <v>78</v>
      </c>
      <c r="D164" s="135" t="s">
        <v>86</v>
      </c>
      <c r="E164" s="25"/>
      <c r="F164" s="136"/>
      <c r="G164" s="137"/>
      <c r="H164" s="138">
        <f>SUM(H156,H149:H152,H148)</f>
        <v>375.75953081446164</v>
      </c>
      <c r="I164" s="139"/>
      <c r="J164" s="139"/>
      <c r="K164" s="138">
        <f>SUM(K156,K149:K152,K148)</f>
        <v>397.7610757222904</v>
      </c>
      <c r="L164" s="140">
        <f>K164-H164</f>
        <v>22.001544907828759</v>
      </c>
      <c r="M164" s="141">
        <f>IF((H164)=0,"",(L164/H164))</f>
        <v>5.8552193899487376E-2</v>
      </c>
    </row>
    <row r="165" spans="1:13" hidden="1" x14ac:dyDescent="0.2">
      <c r="A165" s="103" t="str">
        <f t="shared" si="28"/>
        <v>GS &lt;50</v>
      </c>
      <c r="B165" s="103" t="s">
        <v>78</v>
      </c>
      <c r="D165" s="142" t="s">
        <v>82</v>
      </c>
      <c r="E165" s="25"/>
      <c r="F165" s="136">
        <v>0.13</v>
      </c>
      <c r="G165" s="137"/>
      <c r="H165" s="144">
        <f>H164*F165</f>
        <v>48.848739005880013</v>
      </c>
      <c r="I165" s="136">
        <v>0.13</v>
      </c>
      <c r="J165" s="145"/>
      <c r="K165" s="144">
        <f>K164*I165</f>
        <v>51.708939843897753</v>
      </c>
      <c r="L165" s="119">
        <f>K165-H165</f>
        <v>2.8602008380177395</v>
      </c>
      <c r="M165" s="146">
        <f>IF((H165)=0,"",(L165/H165))</f>
        <v>5.855219389948739E-2</v>
      </c>
    </row>
    <row r="166" spans="1:13" ht="15" hidden="1" x14ac:dyDescent="0.25">
      <c r="A166" s="103" t="str">
        <f t="shared" si="28"/>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-88.303489741398479</v>
      </c>
      <c r="I166" s="148">
        <v>0.23499999999999999</v>
      </c>
      <c r="J166" s="145"/>
      <c r="K166" s="144">
        <f>IF(OR(ISNUMBER(SEARCH("[DGEN]", E120))=TRUE, ISNUMBER(SEARCH("STREET LIGHT", E120))=TRUE), 0, IF(AND(E122=0, E123=0),0, IF(AND(E123=0, E122*12&gt;250000), 0, IF(AND(E122=0, E123&gt;=50), 0, IF(E122*12&lt;=250000, I166*K164*-1, IF(E123&lt;50, I166*K164*-1, 0))))))</f>
        <v>-93.473852794738235</v>
      </c>
      <c r="L166" s="119"/>
      <c r="M166" s="146"/>
    </row>
    <row r="167" spans="1:13" hidden="1" x14ac:dyDescent="0.2">
      <c r="A167" s="103" t="str">
        <f t="shared" si="28"/>
        <v>GS &lt;50</v>
      </c>
      <c r="B167" s="103" t="s">
        <v>87</v>
      </c>
      <c r="D167" s="234" t="s">
        <v>86</v>
      </c>
      <c r="E167" s="234"/>
      <c r="F167" s="149"/>
      <c r="G167" s="143"/>
      <c r="H167" s="138">
        <f>SUM(H164,H165)</f>
        <v>424.60826982034166</v>
      </c>
      <c r="I167" s="150"/>
      <c r="J167" s="150"/>
      <c r="K167" s="138">
        <f>SUM(K164,K165)</f>
        <v>449.47001556618818</v>
      </c>
      <c r="L167" s="140">
        <f>K167-H167</f>
        <v>24.86174574584652</v>
      </c>
      <c r="M167" s="141">
        <f>IF((H167)=0,"",(L167/H167))</f>
        <v>5.8552193899487424E-2</v>
      </c>
    </row>
    <row r="168" spans="1:13" ht="13.5" hidden="1" thickBot="1" x14ac:dyDescent="0.25">
      <c r="A168" s="103" t="str">
        <f t="shared" si="28"/>
        <v>GS &lt;50</v>
      </c>
      <c r="B168" s="103" t="s">
        <v>78</v>
      </c>
      <c r="D168" s="131"/>
      <c r="E168" s="132"/>
      <c r="F168" s="151"/>
      <c r="G168" s="152"/>
      <c r="H168" s="153"/>
      <c r="I168" s="151"/>
      <c r="J168" s="133"/>
      <c r="K168" s="153"/>
      <c r="L168" s="154"/>
      <c r="M168" s="134"/>
    </row>
    <row r="169" spans="1:13" hidden="1" x14ac:dyDescent="0.2">
      <c r="A169" s="103" t="str">
        <f t="shared" si="28"/>
        <v>GS &lt;50</v>
      </c>
      <c r="B169" s="103" t="s">
        <v>17</v>
      </c>
      <c r="D169" s="135" t="s">
        <v>88</v>
      </c>
      <c r="E169" s="25"/>
      <c r="F169" s="136"/>
      <c r="G169" s="137"/>
      <c r="H169" s="138">
        <f>SUM(H157,H149:H152,H148)</f>
        <v>375.75953081446164</v>
      </c>
      <c r="I169" s="139"/>
      <c r="J169" s="139"/>
      <c r="K169" s="138">
        <f>SUM(K157,K149:K152,K148)</f>
        <v>397.7610757222904</v>
      </c>
      <c r="L169" s="140">
        <f>K169-H169</f>
        <v>22.001544907828759</v>
      </c>
      <c r="M169" s="141">
        <f>IF((H169)=0,"",(L169/H169))</f>
        <v>5.8552193899487376E-2</v>
      </c>
    </row>
    <row r="170" spans="1:13" hidden="1" x14ac:dyDescent="0.2">
      <c r="A170" s="103" t="str">
        <f t="shared" si="28"/>
        <v>GS &lt;50</v>
      </c>
      <c r="B170" s="103" t="s">
        <v>17</v>
      </c>
      <c r="D170" s="142" t="s">
        <v>82</v>
      </c>
      <c r="E170" s="25"/>
      <c r="F170" s="136">
        <v>0.13</v>
      </c>
      <c r="G170" s="137"/>
      <c r="H170" s="144">
        <f>H169*F170</f>
        <v>48.848739005880013</v>
      </c>
      <c r="I170" s="136">
        <v>0.13</v>
      </c>
      <c r="J170" s="145"/>
      <c r="K170" s="144">
        <f>K169*I170</f>
        <v>51.708939843897753</v>
      </c>
      <c r="L170" s="119">
        <f>K170-H170</f>
        <v>2.8602008380177395</v>
      </c>
      <c r="M170" s="146">
        <f>IF((H170)=0,"",(L170/H170))</f>
        <v>5.855219389948739E-2</v>
      </c>
    </row>
    <row r="171" spans="1:13" ht="15" hidden="1" x14ac:dyDescent="0.25">
      <c r="A171" s="103" t="str">
        <f t="shared" si="28"/>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-88.303489741398479</v>
      </c>
      <c r="I171" s="148">
        <v>0.23499999999999999</v>
      </c>
      <c r="J171" s="145"/>
      <c r="K171" s="144">
        <f>IF(OR(ISNUMBER(SEARCH("[DGEN]", E120))=TRUE, ISNUMBER(SEARCH("STREET LIGHT", E120))=TRUE), 0, IF(AND(E122=0, E123=0),0, IF(AND(E123=0, E122*12&gt;250000), 0, IF(AND(E122=0, E123&gt;=50), 0, IF(E122*12&lt;=250000, I171*K169*-1, IF(E123&lt;50, I171*K169*-1, 0))))))</f>
        <v>-93.473852794738235</v>
      </c>
      <c r="L171" s="119"/>
      <c r="M171" s="146"/>
    </row>
    <row r="172" spans="1:13" hidden="1" x14ac:dyDescent="0.2">
      <c r="A172" s="103" t="str">
        <f t="shared" si="28"/>
        <v>GS &lt;50</v>
      </c>
      <c r="B172" s="103" t="s">
        <v>89</v>
      </c>
      <c r="D172" s="234" t="s">
        <v>88</v>
      </c>
      <c r="E172" s="234"/>
      <c r="F172" s="149"/>
      <c r="G172" s="143"/>
      <c r="H172" s="138">
        <f>SUM(H169,H170)</f>
        <v>424.60826982034166</v>
      </c>
      <c r="I172" s="150"/>
      <c r="J172" s="150"/>
      <c r="K172" s="138">
        <f>SUM(K169,K170)</f>
        <v>449.47001556618818</v>
      </c>
      <c r="L172" s="140">
        <f>K172-H172</f>
        <v>24.86174574584652</v>
      </c>
      <c r="M172" s="141">
        <f>IF((H172)=0,"",(L172/H172))</f>
        <v>5.8552193899487424E-2</v>
      </c>
    </row>
    <row r="173" spans="1:13" ht="13.5" hidden="1" thickBot="1" x14ac:dyDescent="0.25">
      <c r="A173" s="103" t="str">
        <f t="shared" si="28"/>
        <v>GS &lt;50</v>
      </c>
      <c r="B173" s="103" t="s">
        <v>17</v>
      </c>
      <c r="D173" s="131"/>
      <c r="E173" s="132"/>
      <c r="F173" s="155"/>
      <c r="G173" s="152"/>
      <c r="H173" s="156"/>
      <c r="I173" s="155"/>
      <c r="J173" s="133"/>
      <c r="K173" s="156"/>
      <c r="L173" s="154"/>
      <c r="M173" s="157"/>
    </row>
    <row r="176" spans="1:13" x14ac:dyDescent="0.2">
      <c r="C176" s="103"/>
      <c r="D176" s="104" t="s">
        <v>34</v>
      </c>
      <c r="E176" s="235" t="str">
        <f>D18</f>
        <v>GS 50 - 2,999 kW</v>
      </c>
      <c r="F176" s="236"/>
      <c r="G176" s="236"/>
      <c r="H176" s="236"/>
      <c r="I176" s="236"/>
      <c r="J176" s="237"/>
      <c r="K176" s="103" t="str">
        <f>IF(N18="DEMAND - INTERVAL","RTSR - INTERVAL METERED","")</f>
        <v/>
      </c>
    </row>
    <row r="177" spans="1:14" x14ac:dyDescent="0.2">
      <c r="C177" s="103"/>
      <c r="D177" s="104" t="s">
        <v>35</v>
      </c>
      <c r="E177" s="238" t="str">
        <f>H18</f>
        <v>Non-RPP (Other)</v>
      </c>
      <c r="F177" s="239"/>
      <c r="G177" s="240"/>
      <c r="H177" s="20"/>
      <c r="I177" s="20"/>
    </row>
    <row r="178" spans="1:14" ht="15.75" x14ac:dyDescent="0.2">
      <c r="C178" s="103"/>
      <c r="D178" s="104" t="s">
        <v>36</v>
      </c>
      <c r="E178" s="21">
        <f>K18</f>
        <v>75000</v>
      </c>
      <c r="F178" s="105" t="s">
        <v>11</v>
      </c>
      <c r="J178" s="22"/>
      <c r="K178" s="22"/>
      <c r="L178" s="22"/>
      <c r="M178" s="22"/>
      <c r="N178" s="22"/>
    </row>
    <row r="179" spans="1:14" ht="15.75" x14ac:dyDescent="0.25">
      <c r="C179" s="103"/>
      <c r="D179" s="104" t="s">
        <v>37</v>
      </c>
      <c r="E179" s="21">
        <f>L18</f>
        <v>175</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50 - 2,999 kW</v>
      </c>
      <c r="D186" s="114" t="s">
        <v>49</v>
      </c>
      <c r="E186" s="25"/>
      <c r="F186" s="26">
        <v>165.94</v>
      </c>
      <c r="G186" s="115">
        <v>1</v>
      </c>
      <c r="H186" s="116">
        <f>G186*F186</f>
        <v>165.94</v>
      </c>
      <c r="I186" s="29">
        <v>177.15</v>
      </c>
      <c r="J186" s="117">
        <f>G186</f>
        <v>1</v>
      </c>
      <c r="K186" s="118">
        <f>J186*I186</f>
        <v>177.15</v>
      </c>
      <c r="L186" s="119">
        <f>K186-H186</f>
        <v>11.210000000000008</v>
      </c>
      <c r="M186" s="120">
        <f>IF(ISERROR(L186/H186), "", L186/H186)</f>
        <v>6.755453778474152E-2</v>
      </c>
    </row>
    <row r="187" spans="1:14" x14ac:dyDescent="0.2">
      <c r="A187" s="103" t="str">
        <f t="shared" ref="A187:A229" si="33">A186</f>
        <v>GS 50 - 2,999 kW</v>
      </c>
      <c r="D187" s="114" t="s">
        <v>50</v>
      </c>
      <c r="E187" s="25"/>
      <c r="F187" s="36">
        <v>6.2427999999999999</v>
      </c>
      <c r="G187" s="115">
        <f>IF($E179&gt;0, $E179, $E178)</f>
        <v>175</v>
      </c>
      <c r="H187" s="116">
        <f>G187*F187</f>
        <v>1092.49</v>
      </c>
      <c r="I187" s="35">
        <v>6.5758999999999999</v>
      </c>
      <c r="J187" s="117">
        <f>IF($E179&gt;0, $E179, $E178)</f>
        <v>175</v>
      </c>
      <c r="K187" s="118">
        <f>J187*I187</f>
        <v>1150.7825</v>
      </c>
      <c r="L187" s="119">
        <f>K187-H187</f>
        <v>58.292500000000018</v>
      </c>
      <c r="M187" s="120">
        <f>IF(ISERROR(L187/H187), "", L187/H187)</f>
        <v>5.3357467802908967E-2</v>
      </c>
    </row>
    <row r="188" spans="1:14" ht="13.15" hidden="1" customHeight="1" x14ac:dyDescent="0.2">
      <c r="A188" s="103" t="str">
        <f t="shared" si="33"/>
        <v>GS 50 - 2,999 kW</v>
      </c>
      <c r="D188" s="114" t="s">
        <v>51</v>
      </c>
      <c r="E188" s="25"/>
      <c r="F188" s="26">
        <v>0</v>
      </c>
      <c r="G188" s="115">
        <f>IF($E179&gt;0, $E179, $E178)</f>
        <v>175</v>
      </c>
      <c r="H188" s="116">
        <v>0</v>
      </c>
      <c r="I188" s="35">
        <v>0</v>
      </c>
      <c r="J188" s="117">
        <f>IF($E179&gt;0, $E179, $E178)</f>
        <v>175</v>
      </c>
      <c r="K188" s="118">
        <v>0</v>
      </c>
      <c r="L188" s="119"/>
      <c r="M188" s="120"/>
    </row>
    <row r="189" spans="1:14" ht="13.15" hidden="1" customHeight="1" x14ac:dyDescent="0.2">
      <c r="A189" s="103" t="str">
        <f t="shared" si="33"/>
        <v>GS 50 - 2,999 kW</v>
      </c>
      <c r="D189" s="114" t="s">
        <v>52</v>
      </c>
      <c r="E189" s="25"/>
      <c r="F189" s="26">
        <v>0</v>
      </c>
      <c r="G189" s="115">
        <f>IF($E179&gt;0, $E179, $E178)</f>
        <v>175</v>
      </c>
      <c r="H189" s="116">
        <v>0</v>
      </c>
      <c r="I189" s="35">
        <v>0</v>
      </c>
      <c r="J189" s="121">
        <f>IF($E179&gt;0, $E179, $E178)</f>
        <v>175</v>
      </c>
      <c r="K189" s="118">
        <v>0</v>
      </c>
      <c r="L189" s="119">
        <f t="shared" ref="L189:L207" si="34">K189-H189</f>
        <v>0</v>
      </c>
      <c r="M189" s="120" t="str">
        <f>IF(ISERROR(L189/H189), "", L189/H189)</f>
        <v/>
      </c>
    </row>
    <row r="190" spans="1:14" x14ac:dyDescent="0.2">
      <c r="A190" s="103" t="str">
        <f t="shared" si="33"/>
        <v>GS 50 - 2,999 kW</v>
      </c>
      <c r="D190" s="114" t="s">
        <v>53</v>
      </c>
      <c r="E190" s="25"/>
      <c r="F190" s="26">
        <v>0</v>
      </c>
      <c r="G190" s="115">
        <v>1</v>
      </c>
      <c r="H190" s="116">
        <f>G190*F190</f>
        <v>0</v>
      </c>
      <c r="I190" s="29">
        <v>0</v>
      </c>
      <c r="J190" s="117">
        <f>G190</f>
        <v>1</v>
      </c>
      <c r="K190" s="118">
        <f>J190*I190</f>
        <v>0</v>
      </c>
      <c r="L190" s="119">
        <f t="shared" si="34"/>
        <v>0</v>
      </c>
      <c r="M190" s="120" t="str">
        <f>IF(ISERROR(L190/H190), "", L190/H190)</f>
        <v/>
      </c>
    </row>
    <row r="191" spans="1:14" x14ac:dyDescent="0.2">
      <c r="A191" s="103" t="str">
        <f t="shared" si="33"/>
        <v>GS 50 - 2,999 kW</v>
      </c>
      <c r="D191" s="114" t="s">
        <v>54</v>
      </c>
      <c r="E191" s="25"/>
      <c r="F191" s="36">
        <v>1.9036616626222913E-2</v>
      </c>
      <c r="G191" s="115">
        <f>IF($E179&gt;0, $E179, $E178)</f>
        <v>175</v>
      </c>
      <c r="H191" s="116">
        <f>G191*F191</f>
        <v>3.3314079095890099</v>
      </c>
      <c r="I191" s="35">
        <v>0.40351138310124002</v>
      </c>
      <c r="J191" s="117">
        <f>IF($E179&gt;0, $E179, $E178)</f>
        <v>175</v>
      </c>
      <c r="K191" s="118">
        <f>J191*I191</f>
        <v>70.614492042717004</v>
      </c>
      <c r="L191" s="119">
        <f t="shared" si="34"/>
        <v>67.283084133128</v>
      </c>
      <c r="M191" s="120">
        <f>IF(ISERROR(L191/H191), "", L191/H191)</f>
        <v>20.196591338893892</v>
      </c>
    </row>
    <row r="192" spans="1:14" x14ac:dyDescent="0.2">
      <c r="A192" s="103" t="str">
        <f t="shared" si="33"/>
        <v>GS 50 - 2,999 kW</v>
      </c>
      <c r="B192" s="103" t="s">
        <v>55</v>
      </c>
      <c r="C192" s="24">
        <f>B18</f>
        <v>3</v>
      </c>
      <c r="D192" s="122" t="s">
        <v>56</v>
      </c>
      <c r="E192" s="7"/>
      <c r="F192" s="48"/>
      <c r="G192" s="38"/>
      <c r="H192" s="39">
        <f>SUM(H186:H191)</f>
        <v>1261.761407909589</v>
      </c>
      <c r="I192" s="51"/>
      <c r="J192" s="40"/>
      <c r="K192" s="39">
        <f>SUM(K186:K191)</f>
        <v>1398.5469920427172</v>
      </c>
      <c r="L192" s="41">
        <f t="shared" si="34"/>
        <v>136.78558413312817</v>
      </c>
      <c r="M192" s="42">
        <f>IF((H192)=0,"",(L192/H192))</f>
        <v>0.10840843861261089</v>
      </c>
    </row>
    <row r="193" spans="1:14" x14ac:dyDescent="0.2">
      <c r="A193" s="103" t="str">
        <f t="shared" si="33"/>
        <v>GS 50 - 2,999 kW</v>
      </c>
      <c r="D193" s="123" t="s">
        <v>57</v>
      </c>
      <c r="E193" s="25"/>
      <c r="F193" s="34">
        <f>IF((E178*12&gt;=150000), 0, IF(E177="RPP",(F209*OffPeakPer+F210*MidPeakPer+F211*OnPeakPer),IF(E177="Non-RPP (Retailer)",F212,F213)))</f>
        <v>0</v>
      </c>
      <c r="G193" s="43">
        <f>IF(F193=0, 0, $E178*E180-E178)</f>
        <v>0</v>
      </c>
      <c r="H193" s="28">
        <f t="shared" ref="H193:H200" si="35">G193*F193</f>
        <v>0</v>
      </c>
      <c r="I193" s="35">
        <f>IF((E178*12&gt;=150000), 0, IF(E177="RPP",(I209*OffPeakPer+I210*MidPeakPer+I211*OnPeakPer),IF(E177="Non-RPP (Retailer)",I212,I213)))</f>
        <v>0</v>
      </c>
      <c r="J193" s="44">
        <f>IF(I193=0, 0, E178*E181-E178)</f>
        <v>0</v>
      </c>
      <c r="K193" s="31">
        <f t="shared" ref="K193:K200" si="36">J193*I193</f>
        <v>0</v>
      </c>
      <c r="L193" s="32">
        <f t="shared" si="34"/>
        <v>0</v>
      </c>
      <c r="M193" s="33" t="str">
        <f t="shared" ref="M193:M200" si="37">IF(ISERROR(L193/H193), "", L193/H193)</f>
        <v/>
      </c>
    </row>
    <row r="194" spans="1:14" ht="25.5" x14ac:dyDescent="0.2">
      <c r="A194" s="103" t="str">
        <f t="shared" si="33"/>
        <v>GS 50 - 2,999 kW</v>
      </c>
      <c r="D194" s="123" t="s">
        <v>58</v>
      </c>
      <c r="E194" s="25"/>
      <c r="F194" s="26">
        <v>-4.1000000000000003E-3</v>
      </c>
      <c r="G194" s="55">
        <f>IF($E179&gt;0, $E179, $E178)</f>
        <v>175</v>
      </c>
      <c r="H194" s="116">
        <f t="shared" si="35"/>
        <v>-0.71750000000000003</v>
      </c>
      <c r="I194" s="35">
        <v>0</v>
      </c>
      <c r="J194" s="56">
        <f>IF($E179&gt;0, $E179, $E178)</f>
        <v>175</v>
      </c>
      <c r="K194" s="118">
        <f t="shared" si="36"/>
        <v>0</v>
      </c>
      <c r="L194" s="119">
        <f t="shared" si="34"/>
        <v>0.71750000000000003</v>
      </c>
      <c r="M194" s="120">
        <f t="shared" si="37"/>
        <v>-1</v>
      </c>
    </row>
    <row r="195" spans="1:14" x14ac:dyDescent="0.2">
      <c r="A195" s="103" t="str">
        <f t="shared" si="33"/>
        <v>GS 50 - 2,999 kW</v>
      </c>
      <c r="D195" s="123" t="s">
        <v>59</v>
      </c>
      <c r="E195" s="25"/>
      <c r="F195" s="36">
        <v>1.1999999999999999E-3</v>
      </c>
      <c r="G195" s="55">
        <f>IF($E179&gt;0, $E179, $E178)</f>
        <v>175</v>
      </c>
      <c r="H195" s="116">
        <f t="shared" si="35"/>
        <v>0.21</v>
      </c>
      <c r="I195" s="35">
        <v>0</v>
      </c>
      <c r="J195" s="56">
        <f>IF($E179&gt;0, $E179, $E178)</f>
        <v>175</v>
      </c>
      <c r="K195" s="118">
        <f t="shared" si="36"/>
        <v>0</v>
      </c>
      <c r="L195" s="119">
        <f t="shared" si="34"/>
        <v>-0.21</v>
      </c>
      <c r="M195" s="120">
        <f t="shared" si="37"/>
        <v>-1</v>
      </c>
    </row>
    <row r="196" spans="1:14" x14ac:dyDescent="0.2">
      <c r="A196" s="103" t="str">
        <f t="shared" si="33"/>
        <v>GS 50 - 2,999 kW</v>
      </c>
      <c r="D196" s="123" t="s">
        <v>60</v>
      </c>
      <c r="E196" s="25"/>
      <c r="F196" s="26">
        <v>-8.0000000000000004E-4</v>
      </c>
      <c r="G196" s="55">
        <f>E178</f>
        <v>75000</v>
      </c>
      <c r="H196" s="116">
        <f t="shared" si="35"/>
        <v>-60</v>
      </c>
      <c r="I196" s="35">
        <v>0</v>
      </c>
      <c r="J196" s="56">
        <f>E178</f>
        <v>75000</v>
      </c>
      <c r="K196" s="118">
        <f t="shared" si="36"/>
        <v>0</v>
      </c>
      <c r="L196" s="119">
        <f t="shared" si="34"/>
        <v>60</v>
      </c>
      <c r="M196" s="120">
        <f t="shared" si="37"/>
        <v>-1</v>
      </c>
    </row>
    <row r="197" spans="1:14" x14ac:dyDescent="0.2">
      <c r="A197" s="103" t="str">
        <f t="shared" si="33"/>
        <v>GS 50 - 2,999 kW</v>
      </c>
      <c r="D197" s="114" t="s">
        <v>61</v>
      </c>
      <c r="E197" s="25"/>
      <c r="F197" s="36">
        <v>0.57267001668258022</v>
      </c>
      <c r="G197" s="55">
        <f>IF($E179&gt;0, $E179, $E178)</f>
        <v>175</v>
      </c>
      <c r="H197" s="116">
        <f t="shared" si="35"/>
        <v>100.21725291945154</v>
      </c>
      <c r="I197" s="35">
        <v>0.59884941769788869</v>
      </c>
      <c r="J197" s="56">
        <f>IF($E179&gt;0, $E179, $E178)</f>
        <v>175</v>
      </c>
      <c r="K197" s="118">
        <f t="shared" si="36"/>
        <v>104.79864809713052</v>
      </c>
      <c r="L197" s="119">
        <f t="shared" si="34"/>
        <v>4.581395177678985</v>
      </c>
      <c r="M197" s="120">
        <f t="shared" si="37"/>
        <v>4.5714635396773735E-2</v>
      </c>
    </row>
    <row r="198" spans="1:14" ht="25.5" x14ac:dyDescent="0.2">
      <c r="A198" s="103" t="str">
        <f t="shared" si="33"/>
        <v>GS 50 - 2,999 kW</v>
      </c>
      <c r="D198" s="123" t="s">
        <v>62</v>
      </c>
      <c r="E198" s="25"/>
      <c r="F198" s="26">
        <v>0</v>
      </c>
      <c r="G198" s="115">
        <v>1</v>
      </c>
      <c r="H198" s="116">
        <f t="shared" si="35"/>
        <v>0</v>
      </c>
      <c r="I198" s="45">
        <v>0</v>
      </c>
      <c r="J198" s="121">
        <v>1</v>
      </c>
      <c r="K198" s="118">
        <f t="shared" si="36"/>
        <v>0</v>
      </c>
      <c r="L198" s="119">
        <f t="shared" si="34"/>
        <v>0</v>
      </c>
      <c r="M198" s="120" t="str">
        <f t="shared" si="37"/>
        <v/>
      </c>
    </row>
    <row r="199" spans="1:14" x14ac:dyDescent="0.2">
      <c r="A199" s="103" t="str">
        <f t="shared" si="33"/>
        <v>GS 50 - 2,999 kW</v>
      </c>
      <c r="D199" s="114" t="s">
        <v>63</v>
      </c>
      <c r="E199" s="25"/>
      <c r="F199" s="36">
        <v>0</v>
      </c>
      <c r="G199" s="115">
        <v>1</v>
      </c>
      <c r="H199" s="116">
        <f t="shared" si="35"/>
        <v>0</v>
      </c>
      <c r="I199" s="29">
        <v>0</v>
      </c>
      <c r="J199" s="121">
        <v>1</v>
      </c>
      <c r="K199" s="118">
        <f t="shared" si="36"/>
        <v>0</v>
      </c>
      <c r="L199" s="119">
        <f t="shared" si="34"/>
        <v>0</v>
      </c>
      <c r="M199" s="120" t="str">
        <f t="shared" si="37"/>
        <v/>
      </c>
    </row>
    <row r="200" spans="1:14" x14ac:dyDescent="0.2">
      <c r="A200" s="103" t="str">
        <f t="shared" si="33"/>
        <v>GS 50 - 2,999 kW</v>
      </c>
      <c r="D200" s="114" t="s">
        <v>64</v>
      </c>
      <c r="E200" s="25"/>
      <c r="F200" s="36">
        <v>-7.985696372849245E-2</v>
      </c>
      <c r="G200" s="55">
        <f>IF($E179&gt;0, $E179, $E178)</f>
        <v>175</v>
      </c>
      <c r="H200" s="116">
        <f t="shared" si="35"/>
        <v>-13.974968652486179</v>
      </c>
      <c r="I200" s="35">
        <v>-7.6569637284924462E-3</v>
      </c>
      <c r="J200" s="56">
        <f>IF($E179&gt;0, $E179, $E178)</f>
        <v>175</v>
      </c>
      <c r="K200" s="118">
        <f t="shared" si="36"/>
        <v>-1.339968652486178</v>
      </c>
      <c r="L200" s="119">
        <f t="shared" si="34"/>
        <v>12.635000000000002</v>
      </c>
      <c r="M200" s="120">
        <f t="shared" si="37"/>
        <v>-0.90411651819714145</v>
      </c>
    </row>
    <row r="201" spans="1:14" ht="25.5" x14ac:dyDescent="0.2">
      <c r="A201" s="103" t="str">
        <f t="shared" si="33"/>
        <v>GS 50 - 2,999 kW</v>
      </c>
      <c r="B201" s="103" t="s">
        <v>65</v>
      </c>
      <c r="C201" s="24">
        <f>B18</f>
        <v>3</v>
      </c>
      <c r="D201" s="124" t="s">
        <v>66</v>
      </c>
      <c r="E201" s="125"/>
      <c r="F201" s="48"/>
      <c r="G201" s="49"/>
      <c r="H201" s="50">
        <f>SUM(H192:H200)</f>
        <v>1287.4961921765544</v>
      </c>
      <c r="I201" s="51"/>
      <c r="J201" s="52"/>
      <c r="K201" s="50">
        <f>SUM(K192:K200)</f>
        <v>1502.0056714873615</v>
      </c>
      <c r="L201" s="41">
        <f t="shared" si="34"/>
        <v>214.50947931080714</v>
      </c>
      <c r="M201" s="42">
        <f>IF((H201)=0,"",(L201/H201))</f>
        <v>0.16660979707300871</v>
      </c>
    </row>
    <row r="202" spans="1:14" x14ac:dyDescent="0.2">
      <c r="A202" s="103" t="str">
        <f t="shared" si="33"/>
        <v>GS 50 - 2,999 kW</v>
      </c>
      <c r="D202" s="126" t="s">
        <v>67</v>
      </c>
      <c r="E202" s="25"/>
      <c r="F202" s="36">
        <v>5.1984000000000004</v>
      </c>
      <c r="G202" s="43">
        <f>IF($E179&gt;0, $E179, $E178*$E180)</f>
        <v>175</v>
      </c>
      <c r="H202" s="116">
        <f>G202*F202</f>
        <v>909.72</v>
      </c>
      <c r="I202" s="35">
        <v>5.5044000000000004</v>
      </c>
      <c r="J202" s="44">
        <f>IF($E179&gt;0, $E179, $E178*$E181)</f>
        <v>175</v>
      </c>
      <c r="K202" s="118">
        <f>J202*I202</f>
        <v>963.2700000000001</v>
      </c>
      <c r="L202" s="119">
        <f t="shared" si="34"/>
        <v>53.550000000000068</v>
      </c>
      <c r="M202" s="120">
        <f>IF(ISERROR(L202/H202), "", L202/H202)</f>
        <v>5.8864265927977916E-2</v>
      </c>
      <c r="N202" s="127"/>
    </row>
    <row r="203" spans="1:14" ht="25.5" x14ac:dyDescent="0.2">
      <c r="A203" s="103" t="str">
        <f t="shared" si="33"/>
        <v>GS 50 - 2,999 kW</v>
      </c>
      <c r="D203" s="128" t="s">
        <v>68</v>
      </c>
      <c r="E203" s="25"/>
      <c r="F203" s="36">
        <v>3.6608999999999998</v>
      </c>
      <c r="G203" s="43">
        <f>IF($E179&gt;0, $E179, $E178*$E180)</f>
        <v>175</v>
      </c>
      <c r="H203" s="116">
        <f>G203*F203</f>
        <v>640.65749999999991</v>
      </c>
      <c r="I203" s="35">
        <v>3.8936999999999999</v>
      </c>
      <c r="J203" s="44">
        <f>IF($E179&gt;0, $E179, $E178*$E181)</f>
        <v>175</v>
      </c>
      <c r="K203" s="118">
        <f>J203*I203</f>
        <v>681.39750000000004</v>
      </c>
      <c r="L203" s="119">
        <f t="shared" si="34"/>
        <v>40.740000000000123</v>
      </c>
      <c r="M203" s="120">
        <f>IF(ISERROR(L203/H203), "", L203/H203)</f>
        <v>6.359092026550868E-2</v>
      </c>
      <c r="N203" s="127"/>
    </row>
    <row r="204" spans="1:14" ht="25.5" x14ac:dyDescent="0.2">
      <c r="A204" s="103" t="str">
        <f t="shared" si="33"/>
        <v>GS 50 - 2,999 kW</v>
      </c>
      <c r="B204" s="103" t="s">
        <v>69</v>
      </c>
      <c r="C204" s="24">
        <f>B18</f>
        <v>3</v>
      </c>
      <c r="D204" s="124" t="s">
        <v>70</v>
      </c>
      <c r="E204" s="7"/>
      <c r="F204" s="48"/>
      <c r="G204" s="49"/>
      <c r="H204" s="50">
        <f>SUM(H201:H203)</f>
        <v>2837.8736921765544</v>
      </c>
      <c r="I204" s="51"/>
      <c r="J204" s="40"/>
      <c r="K204" s="50">
        <f>SUM(K201:K203)</f>
        <v>3146.6731714873617</v>
      </c>
      <c r="L204" s="41">
        <f t="shared" si="34"/>
        <v>308.79947931080733</v>
      </c>
      <c r="M204" s="42">
        <f>IF((H204)=0,"",(L204/H204))</f>
        <v>0.10881367982024895</v>
      </c>
    </row>
    <row r="205" spans="1:14" ht="25.5" x14ac:dyDescent="0.2">
      <c r="A205" s="103" t="str">
        <f t="shared" si="33"/>
        <v>GS 50 - 2,999 kW</v>
      </c>
      <c r="D205" s="129" t="s">
        <v>71</v>
      </c>
      <c r="E205" s="25"/>
      <c r="F205" s="36">
        <v>4.7000000000000002E-3</v>
      </c>
      <c r="G205" s="43">
        <f>E178*E180</f>
        <v>78112.5</v>
      </c>
      <c r="H205" s="130">
        <f>G205*F205</f>
        <v>367.12875000000003</v>
      </c>
      <c r="I205" s="35">
        <v>4.7000000000000002E-3</v>
      </c>
      <c r="J205" s="44">
        <f>E178*E181</f>
        <v>78112.5</v>
      </c>
      <c r="K205" s="118">
        <f>J205*I205</f>
        <v>367.12875000000003</v>
      </c>
      <c r="L205" s="119">
        <f t="shared" si="34"/>
        <v>0</v>
      </c>
      <c r="M205" s="120">
        <f>IF(ISERROR(L205/H205), "", L205/H205)</f>
        <v>0</v>
      </c>
    </row>
    <row r="206" spans="1:14" ht="25.5" x14ac:dyDescent="0.2">
      <c r="A206" s="103" t="str">
        <f t="shared" si="33"/>
        <v>GS 50 - 2,999 kW</v>
      </c>
      <c r="D206" s="129" t="s">
        <v>72</v>
      </c>
      <c r="E206" s="25"/>
      <c r="F206" s="36">
        <v>5.9999999999999995E-4</v>
      </c>
      <c r="G206" s="43">
        <f>E178*E180</f>
        <v>78112.5</v>
      </c>
      <c r="H206" s="130">
        <f>G206*F206</f>
        <v>46.867499999999993</v>
      </c>
      <c r="I206" s="35">
        <v>5.9999999999999995E-4</v>
      </c>
      <c r="J206" s="44">
        <f>E178*E181</f>
        <v>78112.5</v>
      </c>
      <c r="K206" s="118">
        <f>J206*I206</f>
        <v>46.867499999999993</v>
      </c>
      <c r="L206" s="119">
        <f t="shared" si="34"/>
        <v>0</v>
      </c>
      <c r="M206" s="120">
        <f>IF(ISERROR(L206/H206), "", L206/H206)</f>
        <v>0</v>
      </c>
    </row>
    <row r="207" spans="1:14" x14ac:dyDescent="0.2">
      <c r="A207" s="103" t="str">
        <f t="shared" si="33"/>
        <v>GS 50 - 2,999 kW</v>
      </c>
      <c r="D207" s="25" t="s">
        <v>73</v>
      </c>
      <c r="E207" s="25"/>
      <c r="F207" s="54">
        <v>0.25</v>
      </c>
      <c r="G207" s="27">
        <v>1</v>
      </c>
      <c r="H207" s="130">
        <f>G207*F207</f>
        <v>0.25</v>
      </c>
      <c r="I207" s="45">
        <v>0.25</v>
      </c>
      <c r="J207" s="30">
        <v>1</v>
      </c>
      <c r="K207" s="118">
        <f>J207*I207</f>
        <v>0.25</v>
      </c>
      <c r="L207" s="119">
        <f t="shared" si="34"/>
        <v>0</v>
      </c>
      <c r="M207" s="120">
        <f>IF(ISERROR(L207/H207), "", L207/H207)</f>
        <v>0</v>
      </c>
    </row>
    <row r="208" spans="1:14" ht="26.45" hidden="1" customHeight="1" x14ac:dyDescent="0.2">
      <c r="A208" s="103" t="str">
        <f t="shared" si="33"/>
        <v>GS 50 - 2,999 kW</v>
      </c>
      <c r="D208" s="129" t="s">
        <v>74</v>
      </c>
      <c r="E208" s="25"/>
      <c r="F208" s="34"/>
      <c r="G208" s="43"/>
      <c r="H208" s="130"/>
      <c r="I208" s="35"/>
      <c r="J208" s="44"/>
      <c r="K208" s="118"/>
      <c r="L208" s="119"/>
      <c r="M208" s="120"/>
    </row>
    <row r="209" spans="1:13" ht="13.15" hidden="1" customHeight="1" x14ac:dyDescent="0.2">
      <c r="A209" s="103" t="str">
        <f t="shared" si="33"/>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15" hidden="1" customHeight="1" x14ac:dyDescent="0.2">
      <c r="A210" s="103" t="str">
        <f t="shared" si="33"/>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15" hidden="1" customHeight="1" x14ac:dyDescent="0.2">
      <c r="A211" s="103" t="str">
        <f t="shared" si="33"/>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15" hidden="1" customHeight="1" x14ac:dyDescent="0.2">
      <c r="A212" s="103" t="str">
        <f t="shared" si="33"/>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5" thickBot="1" x14ac:dyDescent="0.25">
      <c r="A213" s="103" t="str">
        <f t="shared" si="33"/>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5" thickBot="1" x14ac:dyDescent="0.25">
      <c r="A214" s="103" t="str">
        <f t="shared" si="33"/>
        <v>GS 50 - 2,999 kW</v>
      </c>
      <c r="D214" s="58"/>
      <c r="E214" s="59"/>
      <c r="F214" s="60"/>
      <c r="G214" s="61"/>
      <c r="H214" s="62"/>
      <c r="I214" s="60"/>
      <c r="J214" s="63"/>
      <c r="K214" s="62"/>
      <c r="L214" s="64"/>
      <c r="M214" s="65"/>
    </row>
    <row r="215" spans="1:13" ht="13.15" hidden="1" customHeight="1" x14ac:dyDescent="0.2">
      <c r="A215" s="103" t="str">
        <f t="shared" si="33"/>
        <v>GS 50 - 2,999 kW</v>
      </c>
      <c r="B215" s="103" t="s">
        <v>12</v>
      </c>
      <c r="D215" s="135" t="s">
        <v>81</v>
      </c>
      <c r="E215" s="25"/>
      <c r="F215" s="66"/>
      <c r="G215" s="67"/>
      <c r="H215" s="68">
        <f>SUM(H205:H211,H204)</f>
        <v>12367.848692176554</v>
      </c>
      <c r="I215" s="69"/>
      <c r="J215" s="69"/>
      <c r="K215" s="68">
        <f>SUM(K205:K211,K204)</f>
        <v>13521.825421487365</v>
      </c>
      <c r="L215" s="70">
        <f>K215-H215</f>
        <v>1153.9767293108107</v>
      </c>
      <c r="M215" s="71">
        <f>IF((H215)=0,"",(L215/H215))</f>
        <v>9.3304563957090927E-2</v>
      </c>
    </row>
    <row r="216" spans="1:13" ht="13.15" hidden="1" customHeight="1" x14ac:dyDescent="0.2">
      <c r="A216" s="103" t="str">
        <f t="shared" si="33"/>
        <v>GS 50 - 2,999 kW</v>
      </c>
      <c r="B216" s="103" t="s">
        <v>12</v>
      </c>
      <c r="D216" s="142" t="s">
        <v>82</v>
      </c>
      <c r="E216" s="25"/>
      <c r="F216" s="66">
        <v>0.13</v>
      </c>
      <c r="G216" s="72"/>
      <c r="H216" s="73">
        <f>H215*F216</f>
        <v>1607.8203299829522</v>
      </c>
      <c r="I216" s="74">
        <v>0.13</v>
      </c>
      <c r="J216" s="27"/>
      <c r="K216" s="73">
        <f>K215*I216</f>
        <v>1757.8373047933576</v>
      </c>
      <c r="L216" s="32">
        <f>K216-H216</f>
        <v>150.01697481040537</v>
      </c>
      <c r="M216" s="75">
        <f>IF((H216)=0,"",(L216/H216))</f>
        <v>9.3304563957090914E-2</v>
      </c>
    </row>
    <row r="217" spans="1:13" ht="14.45" hidden="1" customHeight="1" x14ac:dyDescent="0.25">
      <c r="A217" s="103" t="str">
        <f t="shared" si="33"/>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15" hidden="1" customHeight="1" x14ac:dyDescent="0.2">
      <c r="A218" s="103" t="str">
        <f t="shared" si="33"/>
        <v>GS 50 - 2,999 kW</v>
      </c>
      <c r="B218" s="103" t="s">
        <v>84</v>
      </c>
      <c r="D218" s="234" t="s">
        <v>85</v>
      </c>
      <c r="E218" s="234"/>
      <c r="F218" s="77"/>
      <c r="G218" s="78"/>
      <c r="H218" s="79">
        <f>H215+H216+H217</f>
        <v>13975.669022159507</v>
      </c>
      <c r="I218" s="80"/>
      <c r="J218" s="80"/>
      <c r="K218" s="81">
        <f>K215+K216+K217</f>
        <v>15279.662726280723</v>
      </c>
      <c r="L218" s="82">
        <f>K218-H218</f>
        <v>1303.9937041212161</v>
      </c>
      <c r="M218" s="83">
        <f>IF((H218)=0,"",(L218/H218))</f>
        <v>9.3304563957090927E-2</v>
      </c>
    </row>
    <row r="219" spans="1:13" ht="13.9" hidden="1" customHeight="1" thickBot="1" x14ac:dyDescent="0.25">
      <c r="A219" s="103" t="str">
        <f t="shared" si="33"/>
        <v>GS 50 - 2,999 kW</v>
      </c>
      <c r="B219" s="103" t="s">
        <v>12</v>
      </c>
      <c r="D219" s="131"/>
      <c r="E219" s="132"/>
      <c r="F219" s="60"/>
      <c r="G219" s="61"/>
      <c r="H219" s="62"/>
      <c r="I219" s="60"/>
      <c r="J219" s="63"/>
      <c r="K219" s="62"/>
      <c r="L219" s="64"/>
      <c r="M219" s="65"/>
    </row>
    <row r="220" spans="1:13" ht="13.15" hidden="1" customHeight="1" x14ac:dyDescent="0.2">
      <c r="A220" s="103" t="str">
        <f t="shared" si="33"/>
        <v>GS 50 - 2,999 kW</v>
      </c>
      <c r="B220" s="103" t="s">
        <v>78</v>
      </c>
      <c r="D220" s="135" t="s">
        <v>86</v>
      </c>
      <c r="E220" s="25"/>
      <c r="F220" s="66"/>
      <c r="G220" s="67"/>
      <c r="H220" s="68">
        <f>SUM(H212,H205:H208,H204)</f>
        <v>12085.081442176554</v>
      </c>
      <c r="I220" s="69"/>
      <c r="J220" s="69"/>
      <c r="K220" s="68">
        <f>SUM(K212,K205:K208,K204)</f>
        <v>12393.880921487362</v>
      </c>
      <c r="L220" s="70">
        <f>K220-H220</f>
        <v>308.79947931080824</v>
      </c>
      <c r="M220" s="71">
        <f>IF((H220)=0,"",(L220/H220))</f>
        <v>2.5552122324398061E-2</v>
      </c>
    </row>
    <row r="221" spans="1:13" ht="13.15" hidden="1" customHeight="1" x14ac:dyDescent="0.2">
      <c r="A221" s="103" t="str">
        <f t="shared" si="33"/>
        <v>GS 50 - 2,999 kW</v>
      </c>
      <c r="B221" s="103" t="s">
        <v>78</v>
      </c>
      <c r="D221" s="142" t="s">
        <v>82</v>
      </c>
      <c r="E221" s="25"/>
      <c r="F221" s="66">
        <v>0.13</v>
      </c>
      <c r="G221" s="67"/>
      <c r="H221" s="73">
        <f>H220*F221</f>
        <v>1571.0605874829521</v>
      </c>
      <c r="I221" s="66">
        <v>0.13</v>
      </c>
      <c r="J221" s="74"/>
      <c r="K221" s="73">
        <f>K220*I221</f>
        <v>1611.2045197933571</v>
      </c>
      <c r="L221" s="32">
        <f>K221-H221</f>
        <v>40.143932310405035</v>
      </c>
      <c r="M221" s="75">
        <f>IF((H221)=0,"",(L221/H221))</f>
        <v>2.5552122324398036E-2</v>
      </c>
    </row>
    <row r="222" spans="1:13" ht="14.45" hidden="1" customHeight="1" x14ac:dyDescent="0.25">
      <c r="A222" s="103" t="str">
        <f t="shared" si="33"/>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15" hidden="1" customHeight="1" x14ac:dyDescent="0.2">
      <c r="A223" s="103" t="str">
        <f t="shared" si="33"/>
        <v>GS 50 - 2,999 kW</v>
      </c>
      <c r="B223" s="103" t="s">
        <v>87</v>
      </c>
      <c r="D223" s="234" t="s">
        <v>86</v>
      </c>
      <c r="E223" s="234"/>
      <c r="F223" s="84"/>
      <c r="G223" s="85"/>
      <c r="H223" s="79">
        <f>SUM(H220,H221)</f>
        <v>13656.142029659506</v>
      </c>
      <c r="I223" s="86"/>
      <c r="J223" s="86"/>
      <c r="K223" s="79">
        <f>SUM(K220,K221)</f>
        <v>14005.085441280718</v>
      </c>
      <c r="L223" s="87">
        <f>K223-H223</f>
        <v>348.94341162121236</v>
      </c>
      <c r="M223" s="88">
        <f>IF((H223)=0,"",(L223/H223))</f>
        <v>2.5552122324397991E-2</v>
      </c>
    </row>
    <row r="224" spans="1:13" ht="13.9" hidden="1" customHeight="1" thickBot="1" x14ac:dyDescent="0.25">
      <c r="A224" s="103" t="str">
        <f t="shared" si="33"/>
        <v>GS 50 - 2,999 kW</v>
      </c>
      <c r="B224" s="103" t="s">
        <v>78</v>
      </c>
      <c r="D224" s="131"/>
      <c r="E224" s="132"/>
      <c r="F224" s="89"/>
      <c r="G224" s="90"/>
      <c r="H224" s="91"/>
      <c r="I224" s="89"/>
      <c r="J224" s="61"/>
      <c r="K224" s="91"/>
      <c r="L224" s="92"/>
      <c r="M224" s="65"/>
    </row>
    <row r="225" spans="1:13" x14ac:dyDescent="0.2">
      <c r="A225" s="103" t="str">
        <f t="shared" si="33"/>
        <v>GS 50 - 2,999 kW</v>
      </c>
      <c r="B225" s="103" t="s">
        <v>17</v>
      </c>
      <c r="D225" s="135" t="s">
        <v>88</v>
      </c>
      <c r="E225" s="25"/>
      <c r="F225" s="136"/>
      <c r="G225" s="137"/>
      <c r="H225" s="138">
        <f>SUM(H213,H205:H208,H204)</f>
        <v>12085.081442176554</v>
      </c>
      <c r="I225" s="139"/>
      <c r="J225" s="139"/>
      <c r="K225" s="138">
        <f>SUM(K213,K205:K208,K204)</f>
        <v>12393.880921487362</v>
      </c>
      <c r="L225" s="140">
        <f>K225-H225</f>
        <v>308.79947931080824</v>
      </c>
      <c r="M225" s="141">
        <f>IF((H225)=0,"",(L225/H225))</f>
        <v>2.5552122324398061E-2</v>
      </c>
    </row>
    <row r="226" spans="1:13" x14ac:dyDescent="0.2">
      <c r="A226" s="103" t="str">
        <f t="shared" si="33"/>
        <v>GS 50 - 2,999 kW</v>
      </c>
      <c r="B226" s="103" t="s">
        <v>17</v>
      </c>
      <c r="D226" s="142" t="s">
        <v>82</v>
      </c>
      <c r="E226" s="25"/>
      <c r="F226" s="136">
        <v>0.13</v>
      </c>
      <c r="G226" s="137"/>
      <c r="H226" s="144">
        <f>H225*F226</f>
        <v>1571.0605874829521</v>
      </c>
      <c r="I226" s="136">
        <v>0.13</v>
      </c>
      <c r="J226" s="145"/>
      <c r="K226" s="144">
        <f>K225*I226</f>
        <v>1611.2045197933571</v>
      </c>
      <c r="L226" s="119">
        <f>K226-H226</f>
        <v>40.143932310405035</v>
      </c>
      <c r="M226" s="146">
        <f>IF((H226)=0,"",(L226/H226))</f>
        <v>2.5552122324398036E-2</v>
      </c>
    </row>
    <row r="227" spans="1:13" ht="15" x14ac:dyDescent="0.25">
      <c r="A227" s="103" t="str">
        <f t="shared" si="33"/>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9" customHeight="1" thickBot="1" x14ac:dyDescent="0.25">
      <c r="A228" s="103" t="str">
        <f t="shared" si="33"/>
        <v>GS 50 - 2,999 kW</v>
      </c>
      <c r="B228" s="103" t="s">
        <v>89</v>
      </c>
      <c r="C228" s="24">
        <f>B18</f>
        <v>3</v>
      </c>
      <c r="D228" s="226" t="s">
        <v>88</v>
      </c>
      <c r="E228" s="226"/>
      <c r="F228" s="84"/>
      <c r="G228" s="85"/>
      <c r="H228" s="79">
        <f>SUM(H225,H226)</f>
        <v>13656.142029659506</v>
      </c>
      <c r="I228" s="86"/>
      <c r="J228" s="86"/>
      <c r="K228" s="79">
        <f>SUM(K225,K226)</f>
        <v>14005.085441280718</v>
      </c>
      <c r="L228" s="87">
        <f>K228-H228</f>
        <v>348.94341162121236</v>
      </c>
      <c r="M228" s="88">
        <f>IF((H228)=0,"",(L228/H228))</f>
        <v>2.5552122324397991E-2</v>
      </c>
    </row>
    <row r="229" spans="1:13" ht="13.5" thickBot="1" x14ac:dyDescent="0.25">
      <c r="A229" s="103" t="str">
        <f t="shared" si="33"/>
        <v>GS 50 - 2,999 kW</v>
      </c>
      <c r="B229" s="103" t="s">
        <v>17</v>
      </c>
      <c r="D229" s="58"/>
      <c r="E229" s="59"/>
      <c r="F229" s="93"/>
      <c r="G229" s="90"/>
      <c r="H229" s="94"/>
      <c r="I229" s="93"/>
      <c r="J229" s="61"/>
      <c r="K229" s="94"/>
      <c r="L229" s="92"/>
      <c r="M229" s="95"/>
    </row>
    <row r="232" spans="1:13" x14ac:dyDescent="0.2">
      <c r="D232" s="104" t="s">
        <v>34</v>
      </c>
      <c r="E232" s="235" t="str">
        <f>$D$19</f>
        <v>GS 3,000 - 4,999 kW</v>
      </c>
      <c r="F232" s="236"/>
      <c r="G232" s="236"/>
      <c r="H232" s="236"/>
      <c r="I232" s="236"/>
      <c r="J232" s="237"/>
      <c r="K232" s="103" t="str">
        <f>IF(N74="DEMAND - INTERVAL","RTSR - INTERVAL METERED","")</f>
        <v/>
      </c>
    </row>
    <row r="233" spans="1:13" x14ac:dyDescent="0.2">
      <c r="D233" s="104" t="s">
        <v>35</v>
      </c>
      <c r="E233" s="238" t="str">
        <f>$H$19</f>
        <v>Non-RPP (Other)</v>
      </c>
      <c r="F233" s="239"/>
      <c r="G233" s="240"/>
      <c r="H233" s="20"/>
      <c r="I233" s="20"/>
    </row>
    <row r="234" spans="1:13" ht="15.75" x14ac:dyDescent="0.2">
      <c r="D234" s="104" t="s">
        <v>36</v>
      </c>
      <c r="E234" s="21">
        <f>K19</f>
        <v>2000000</v>
      </c>
      <c r="F234" s="105" t="s">
        <v>11</v>
      </c>
      <c r="J234" s="22"/>
      <c r="K234" s="22"/>
      <c r="L234" s="22"/>
      <c r="M234" s="22"/>
    </row>
    <row r="235" spans="1:13" ht="15.75" x14ac:dyDescent="0.25">
      <c r="D235" s="104" t="s">
        <v>37</v>
      </c>
      <c r="E235" s="21">
        <f>L19</f>
        <v>4000</v>
      </c>
      <c r="F235" s="106" t="s">
        <v>16</v>
      </c>
      <c r="G235" s="107"/>
      <c r="H235" s="108"/>
      <c r="I235" s="108"/>
      <c r="J235" s="108"/>
    </row>
    <row r="236" spans="1:13" x14ac:dyDescent="0.2">
      <c r="D236" s="104" t="s">
        <v>38</v>
      </c>
      <c r="E236" s="23">
        <f>$I$19</f>
        <v>1.0310999999999999</v>
      </c>
    </row>
    <row r="237" spans="1:13" x14ac:dyDescent="0.2">
      <c r="D237" s="104" t="s">
        <v>39</v>
      </c>
      <c r="E237" s="23">
        <f>$J$19</f>
        <v>1.0310999999999999</v>
      </c>
    </row>
    <row r="239" spans="1:13" x14ac:dyDescent="0.2">
      <c r="E239" s="105"/>
      <c r="F239" s="231" t="s">
        <v>40</v>
      </c>
      <c r="G239" s="232"/>
      <c r="H239" s="233"/>
      <c r="I239" s="231" t="s">
        <v>41</v>
      </c>
      <c r="J239" s="232"/>
      <c r="K239" s="233"/>
      <c r="L239" s="231" t="s">
        <v>42</v>
      </c>
      <c r="M239" s="233"/>
    </row>
    <row r="240" spans="1:13" x14ac:dyDescent="0.2">
      <c r="E240" s="220"/>
      <c r="F240" s="109" t="s">
        <v>43</v>
      </c>
      <c r="G240" s="109" t="s">
        <v>44</v>
      </c>
      <c r="H240" s="110" t="s">
        <v>45</v>
      </c>
      <c r="I240" s="109" t="s">
        <v>43</v>
      </c>
      <c r="J240" s="111" t="s">
        <v>44</v>
      </c>
      <c r="K240" s="110" t="s">
        <v>45</v>
      </c>
      <c r="L240" s="222" t="s">
        <v>46</v>
      </c>
      <c r="M240" s="224" t="s">
        <v>47</v>
      </c>
    </row>
    <row r="241" spans="1:13" x14ac:dyDescent="0.2">
      <c r="E241" s="221"/>
      <c r="F241" s="112" t="s">
        <v>48</v>
      </c>
      <c r="G241" s="112"/>
      <c r="H241" s="113" t="s">
        <v>48</v>
      </c>
      <c r="I241" s="112" t="s">
        <v>48</v>
      </c>
      <c r="J241" s="113"/>
      <c r="K241" s="113" t="s">
        <v>48</v>
      </c>
      <c r="L241" s="223"/>
      <c r="M241" s="225"/>
    </row>
    <row r="242" spans="1:13" x14ac:dyDescent="0.2">
      <c r="A242" s="103" t="str">
        <f>$E232</f>
        <v>GS 3,000 - 4,999 kW</v>
      </c>
      <c r="D242" s="114" t="s">
        <v>49</v>
      </c>
      <c r="E242" s="25"/>
      <c r="F242" s="26">
        <v>4758.3599999999997</v>
      </c>
      <c r="G242" s="115">
        <v>1</v>
      </c>
      <c r="H242" s="116">
        <f>G242*F242</f>
        <v>4758.3599999999997</v>
      </c>
      <c r="I242" s="29">
        <v>4763.71</v>
      </c>
      <c r="J242" s="117">
        <f>G242</f>
        <v>1</v>
      </c>
      <c r="K242" s="118">
        <f>J242*I242</f>
        <v>4763.71</v>
      </c>
      <c r="L242" s="119">
        <f>K242-H242</f>
        <v>5.3500000000003638</v>
      </c>
      <c r="M242" s="120">
        <f>IF(ISERROR(L242/H242), "", L242/H242)</f>
        <v>1.1243369564304434E-3</v>
      </c>
    </row>
    <row r="243" spans="1:13" x14ac:dyDescent="0.2">
      <c r="A243" s="103" t="str">
        <f t="shared" ref="A243:A285" si="38">A242</f>
        <v>GS 3,000 - 4,999 kW</v>
      </c>
      <c r="D243" s="114" t="s">
        <v>50</v>
      </c>
      <c r="E243" s="25"/>
      <c r="F243" s="36">
        <v>5.0252999999999997</v>
      </c>
      <c r="G243" s="115">
        <f>IF(E235&gt;0, E235, E234)</f>
        <v>4000</v>
      </c>
      <c r="H243" s="116">
        <f>G243*F243</f>
        <v>20101.199999999997</v>
      </c>
      <c r="I243" s="35">
        <v>4.8133999999999997</v>
      </c>
      <c r="J243" s="117">
        <f>IF(E235&gt;0, E235, E234)</f>
        <v>4000</v>
      </c>
      <c r="K243" s="118">
        <f>J243*I243</f>
        <v>19253.599999999999</v>
      </c>
      <c r="L243" s="119">
        <f>K243-H243</f>
        <v>-847.59999999999854</v>
      </c>
      <c r="M243" s="120">
        <f>IF(ISERROR(L243/H243), "", L243/H243)</f>
        <v>-4.2166636817702358E-2</v>
      </c>
    </row>
    <row r="244" spans="1:13" ht="13.15" hidden="1" customHeight="1" x14ac:dyDescent="0.2">
      <c r="A244" s="103" t="str">
        <f t="shared" si="38"/>
        <v>GS 3,000 - 4,999 kW</v>
      </c>
      <c r="D244" s="114" t="s">
        <v>51</v>
      </c>
      <c r="E244" s="25"/>
      <c r="F244" s="26">
        <v>0</v>
      </c>
      <c r="G244" s="115">
        <f>IF($E235&gt;0, $E235, $E234)</f>
        <v>4000</v>
      </c>
      <c r="H244" s="116">
        <v>0</v>
      </c>
      <c r="I244" s="35">
        <v>0</v>
      </c>
      <c r="J244" s="117">
        <f>IF($E235&gt;0, $E235, $E234)</f>
        <v>4000</v>
      </c>
      <c r="K244" s="118">
        <v>0</v>
      </c>
      <c r="L244" s="119"/>
      <c r="M244" s="120"/>
    </row>
    <row r="245" spans="1:13" ht="13.15" hidden="1" customHeight="1" x14ac:dyDescent="0.2">
      <c r="A245" s="103" t="str">
        <f t="shared" si="38"/>
        <v>GS 3,000 - 4,999 kW</v>
      </c>
      <c r="D245" s="114" t="s">
        <v>52</v>
      </c>
      <c r="E245" s="25"/>
      <c r="F245" s="26">
        <v>0</v>
      </c>
      <c r="G245" s="115">
        <f>IF($E235&gt;0, $E235, $E234)</f>
        <v>4000</v>
      </c>
      <c r="H245" s="116">
        <v>0</v>
      </c>
      <c r="I245" s="35">
        <v>0</v>
      </c>
      <c r="J245" s="121">
        <f>IF($E235&gt;0, $E235, $E234)</f>
        <v>4000</v>
      </c>
      <c r="K245" s="118">
        <v>0</v>
      </c>
      <c r="L245" s="119">
        <f t="shared" ref="L245:L263" si="39">K245-H245</f>
        <v>0</v>
      </c>
      <c r="M245" s="120" t="str">
        <f>IF(ISERROR(L245/H245), "", L245/H245)</f>
        <v/>
      </c>
    </row>
    <row r="246" spans="1:13" x14ac:dyDescent="0.2">
      <c r="A246" s="103" t="str">
        <f t="shared" si="38"/>
        <v>GS 3,000 - 4,999 kW</v>
      </c>
      <c r="D246" s="114" t="s">
        <v>53</v>
      </c>
      <c r="E246" s="25"/>
      <c r="F246" s="26">
        <v>0</v>
      </c>
      <c r="G246" s="115">
        <v>1</v>
      </c>
      <c r="H246" s="116">
        <f>G246*F246</f>
        <v>0</v>
      </c>
      <c r="I246" s="29">
        <v>0</v>
      </c>
      <c r="J246" s="117">
        <f>G246</f>
        <v>1</v>
      </c>
      <c r="K246" s="118">
        <f>J246*I246</f>
        <v>0</v>
      </c>
      <c r="L246" s="119">
        <f t="shared" si="39"/>
        <v>0</v>
      </c>
      <c r="M246" s="120" t="str">
        <f>IF(ISERROR(L246/H246), "", L246/H246)</f>
        <v/>
      </c>
    </row>
    <row r="247" spans="1:13" x14ac:dyDescent="0.2">
      <c r="A247" s="103" t="str">
        <f t="shared" si="38"/>
        <v>GS 3,000 - 4,999 kW</v>
      </c>
      <c r="D247" s="114" t="s">
        <v>54</v>
      </c>
      <c r="E247" s="25"/>
      <c r="F247" s="36">
        <v>0.15930432557363128</v>
      </c>
      <c r="G247" s="115">
        <f>IF(E235&gt;0, E235, E234)</f>
        <v>4000</v>
      </c>
      <c r="H247" s="116">
        <f>G247*F247</f>
        <v>637.2173022945251</v>
      </c>
      <c r="I247" s="35">
        <v>0.37718237436760665</v>
      </c>
      <c r="J247" s="117">
        <f>IF(E235&gt;0, E235, E234)</f>
        <v>4000</v>
      </c>
      <c r="K247" s="118">
        <f>J247*I247</f>
        <v>1508.7294974704266</v>
      </c>
      <c r="L247" s="119">
        <f t="shared" si="39"/>
        <v>871.51219517590152</v>
      </c>
      <c r="M247" s="120">
        <f>IF(ISERROR(L247/H247), "", L247/H247)</f>
        <v>1.3676844493043665</v>
      </c>
    </row>
    <row r="248" spans="1:13" x14ac:dyDescent="0.2">
      <c r="A248" s="103" t="str">
        <f t="shared" si="38"/>
        <v>GS 3,000 - 4,999 kW</v>
      </c>
      <c r="B248" s="103" t="s">
        <v>55</v>
      </c>
      <c r="D248" s="122" t="s">
        <v>56</v>
      </c>
      <c r="E248" s="7"/>
      <c r="F248" s="48"/>
      <c r="G248" s="38"/>
      <c r="H248" s="39">
        <f>SUM(H242:H247)</f>
        <v>25496.777302294522</v>
      </c>
      <c r="I248" s="51"/>
      <c r="J248" s="40"/>
      <c r="K248" s="39">
        <f>SUM(K242:K247)</f>
        <v>25526.039497470425</v>
      </c>
      <c r="L248" s="41">
        <f t="shared" si="39"/>
        <v>29.262195175902889</v>
      </c>
      <c r="M248" s="42">
        <f>IF((H248)=0,"",(L248/H248))</f>
        <v>1.1476821101335621E-3</v>
      </c>
    </row>
    <row r="249" spans="1:13" x14ac:dyDescent="0.2">
      <c r="A249" s="103" t="str">
        <f t="shared" si="38"/>
        <v>GS 3,000 - 4,999 kW</v>
      </c>
      <c r="D249" s="123" t="s">
        <v>57</v>
      </c>
      <c r="E249" s="25"/>
      <c r="F249" s="34">
        <f>IF((E234*12&gt;=150000), 0, IF(E233="RPP",(F265*OffPeakPer+F266*MidPeakPer+F267*OnPeakPer),IF(E233="Non-RPP (Retailer)",F268,F269)))</f>
        <v>0</v>
      </c>
      <c r="G249" s="43">
        <f>IF(F249=0, 0, E234*E236-E234)</f>
        <v>0</v>
      </c>
      <c r="H249" s="28">
        <f t="shared" ref="H249:H256" si="40">G249*F249</f>
        <v>0</v>
      </c>
      <c r="I249" s="35">
        <f>IF((E234*12&gt;=150000), 0, IF(E233="RPP",(I265*OffPeakPer+I266*MidPeakPer+I267*OnPeakPer),IF(E233="Non-RPP (Retailer)",I268,I269)))</f>
        <v>0</v>
      </c>
      <c r="J249" s="44">
        <f>IF(I249=0, 0, E234*E237-E234)</f>
        <v>0</v>
      </c>
      <c r="K249" s="31">
        <f t="shared" ref="K249:K256" si="41">J249*I249</f>
        <v>0</v>
      </c>
      <c r="L249" s="32">
        <f t="shared" si="39"/>
        <v>0</v>
      </c>
      <c r="M249" s="33" t="str">
        <f t="shared" ref="M249:M256" si="42">IF(ISERROR(L249/H249), "", L249/H249)</f>
        <v/>
      </c>
    </row>
    <row r="250" spans="1:13" ht="25.5" x14ac:dyDescent="0.2">
      <c r="A250" s="103" t="str">
        <f t="shared" si="38"/>
        <v>GS 3,000 - 4,999 kW</v>
      </c>
      <c r="D250" s="123" t="s">
        <v>58</v>
      </c>
      <c r="E250" s="25"/>
      <c r="F250" s="26">
        <v>-2.1160000000000001</v>
      </c>
      <c r="G250" s="55">
        <f>IF(E235&gt;0, E235, E234)</f>
        <v>4000</v>
      </c>
      <c r="H250" s="116">
        <f t="shared" si="40"/>
        <v>-8464</v>
      </c>
      <c r="I250" s="35">
        <v>0</v>
      </c>
      <c r="J250" s="56">
        <f>IF(E235&gt;0, E235, E234)</f>
        <v>4000</v>
      </c>
      <c r="K250" s="118">
        <f t="shared" si="41"/>
        <v>0</v>
      </c>
      <c r="L250" s="119">
        <f t="shared" si="39"/>
        <v>8464</v>
      </c>
      <c r="M250" s="120">
        <f t="shared" si="42"/>
        <v>-1</v>
      </c>
    </row>
    <row r="251" spans="1:13" x14ac:dyDescent="0.2">
      <c r="A251" s="103" t="str">
        <f t="shared" si="38"/>
        <v>GS 3,000 - 4,999 kW</v>
      </c>
      <c r="D251" s="123" t="s">
        <v>59</v>
      </c>
      <c r="E251" s="25"/>
      <c r="F251" s="36">
        <v>0.61360000000000003</v>
      </c>
      <c r="G251" s="55">
        <f>IF(E235&gt;0, E235, E234)</f>
        <v>4000</v>
      </c>
      <c r="H251" s="116">
        <f t="shared" si="40"/>
        <v>2454.4</v>
      </c>
      <c r="I251" s="35">
        <v>0</v>
      </c>
      <c r="J251" s="56">
        <f>IF(E235&gt;0, E235, E234)</f>
        <v>4000</v>
      </c>
      <c r="K251" s="118">
        <f t="shared" si="41"/>
        <v>0</v>
      </c>
      <c r="L251" s="119">
        <f t="shared" si="39"/>
        <v>-2454.4</v>
      </c>
      <c r="M251" s="120">
        <f t="shared" si="42"/>
        <v>-1</v>
      </c>
    </row>
    <row r="252" spans="1:13" x14ac:dyDescent="0.2">
      <c r="A252" s="103" t="str">
        <f t="shared" si="38"/>
        <v>GS 3,000 - 4,999 kW</v>
      </c>
      <c r="D252" s="123" t="s">
        <v>60</v>
      </c>
      <c r="E252" s="25"/>
      <c r="F252" s="26">
        <v>-8.0000000000000004E-4</v>
      </c>
      <c r="G252" s="55">
        <f>E234</f>
        <v>2000000</v>
      </c>
      <c r="H252" s="116">
        <f t="shared" si="40"/>
        <v>-1600</v>
      </c>
      <c r="I252" s="35">
        <v>0</v>
      </c>
      <c r="J252" s="56">
        <f>E234</f>
        <v>2000000</v>
      </c>
      <c r="K252" s="118">
        <f t="shared" si="41"/>
        <v>0</v>
      </c>
      <c r="L252" s="119">
        <f t="shared" si="39"/>
        <v>1600</v>
      </c>
      <c r="M252" s="120">
        <f t="shared" si="42"/>
        <v>-1</v>
      </c>
    </row>
    <row r="253" spans="1:13" x14ac:dyDescent="0.2">
      <c r="A253" s="103" t="str">
        <f t="shared" si="38"/>
        <v>GS 3,000 - 4,999 kW</v>
      </c>
      <c r="D253" s="114" t="s">
        <v>61</v>
      </c>
      <c r="E253" s="25"/>
      <c r="F253" s="36">
        <v>0.39733008514344309</v>
      </c>
      <c r="G253" s="55">
        <f>IF(E235&gt;0, E235, E234)</f>
        <v>4000</v>
      </c>
      <c r="H253" s="116">
        <f t="shared" si="40"/>
        <v>1589.3203405737725</v>
      </c>
      <c r="I253" s="35">
        <v>0.41549388511794461</v>
      </c>
      <c r="J253" s="56">
        <f>IF(E235&gt;0, E235, E234)</f>
        <v>4000</v>
      </c>
      <c r="K253" s="118">
        <f t="shared" si="41"/>
        <v>1661.9755404717785</v>
      </c>
      <c r="L253" s="119">
        <f t="shared" si="39"/>
        <v>72.655199898006003</v>
      </c>
      <c r="M253" s="120">
        <f t="shared" si="42"/>
        <v>4.5714635396773569E-2</v>
      </c>
    </row>
    <row r="254" spans="1:13" ht="25.5" x14ac:dyDescent="0.2">
      <c r="A254" s="103" t="str">
        <f t="shared" si="38"/>
        <v>GS 3,000 - 4,999 kW</v>
      </c>
      <c r="D254" s="123" t="s">
        <v>62</v>
      </c>
      <c r="E254" s="25"/>
      <c r="F254" s="26">
        <v>0</v>
      </c>
      <c r="G254" s="115">
        <v>1</v>
      </c>
      <c r="H254" s="116">
        <f t="shared" si="40"/>
        <v>0</v>
      </c>
      <c r="I254" s="45">
        <v>0</v>
      </c>
      <c r="J254" s="121">
        <v>1</v>
      </c>
      <c r="K254" s="118">
        <f t="shared" si="41"/>
        <v>0</v>
      </c>
      <c r="L254" s="119">
        <f t="shared" si="39"/>
        <v>0</v>
      </c>
      <c r="M254" s="120" t="str">
        <f t="shared" si="42"/>
        <v/>
      </c>
    </row>
    <row r="255" spans="1:13" x14ac:dyDescent="0.2">
      <c r="A255" s="103" t="str">
        <f t="shared" si="38"/>
        <v>GS 3,000 - 4,999 kW</v>
      </c>
      <c r="D255" s="114" t="s">
        <v>63</v>
      </c>
      <c r="E255" s="25"/>
      <c r="F255" s="36">
        <v>0</v>
      </c>
      <c r="G255" s="115">
        <v>1</v>
      </c>
      <c r="H255" s="116">
        <f t="shared" si="40"/>
        <v>0</v>
      </c>
      <c r="I255" s="29">
        <v>0</v>
      </c>
      <c r="J255" s="121">
        <v>1</v>
      </c>
      <c r="K255" s="118">
        <f t="shared" si="41"/>
        <v>0</v>
      </c>
      <c r="L255" s="119">
        <f t="shared" si="39"/>
        <v>0</v>
      </c>
      <c r="M255" s="120" t="str">
        <f t="shared" si="42"/>
        <v/>
      </c>
    </row>
    <row r="256" spans="1:13" x14ac:dyDescent="0.2">
      <c r="A256" s="103" t="str">
        <f t="shared" si="38"/>
        <v>GS 3,000 - 4,999 kW</v>
      </c>
      <c r="D256" s="114" t="s">
        <v>64</v>
      </c>
      <c r="E256" s="25"/>
      <c r="F256" s="36">
        <v>-7.7260402472716039E-2</v>
      </c>
      <c r="G256" s="55">
        <f>IF(E235&gt;0, E235, E234)</f>
        <v>4000</v>
      </c>
      <c r="H256" s="116">
        <f t="shared" si="40"/>
        <v>-309.04160989086415</v>
      </c>
      <c r="I256" s="35">
        <v>-5.0604024727160376E-3</v>
      </c>
      <c r="J256" s="56">
        <f>IF(E235&gt;0, E235, E234)</f>
        <v>4000</v>
      </c>
      <c r="K256" s="118">
        <f t="shared" si="41"/>
        <v>-20.241609890864151</v>
      </c>
      <c r="L256" s="119">
        <f t="shared" si="39"/>
        <v>288.8</v>
      </c>
      <c r="M256" s="120">
        <f t="shared" si="42"/>
        <v>-0.93450199182559168</v>
      </c>
    </row>
    <row r="257" spans="1:13" ht="25.5" x14ac:dyDescent="0.2">
      <c r="A257" s="103" t="str">
        <f t="shared" si="38"/>
        <v>GS 3,000 - 4,999 kW</v>
      </c>
      <c r="B257" s="103" t="s">
        <v>65</v>
      </c>
      <c r="D257" s="124" t="s">
        <v>66</v>
      </c>
      <c r="E257" s="125"/>
      <c r="F257" s="48"/>
      <c r="G257" s="49"/>
      <c r="H257" s="50">
        <f>SUM(H248:H256)</f>
        <v>19167.456032977432</v>
      </c>
      <c r="I257" s="51"/>
      <c r="J257" s="52"/>
      <c r="K257" s="50">
        <f>SUM(K248:K256)</f>
        <v>27167.77342805134</v>
      </c>
      <c r="L257" s="41">
        <f t="shared" si="39"/>
        <v>8000.3173950739074</v>
      </c>
      <c r="M257" s="42">
        <f>IF((H257)=0,"",(L257/H257))</f>
        <v>0.41739067413586001</v>
      </c>
    </row>
    <row r="258" spans="1:13" x14ac:dyDescent="0.2">
      <c r="A258" s="103" t="str">
        <f t="shared" si="38"/>
        <v>GS 3,000 - 4,999 kW</v>
      </c>
      <c r="D258" s="126" t="s">
        <v>67</v>
      </c>
      <c r="E258" s="25"/>
      <c r="F258" s="36">
        <v>5.4927000000000001</v>
      </c>
      <c r="G258" s="43">
        <f>IF(E235&gt;0, E235, E234*E236)</f>
        <v>4000</v>
      </c>
      <c r="H258" s="116">
        <f>G258*F258</f>
        <v>21970.799999999999</v>
      </c>
      <c r="I258" s="35">
        <v>5.8160999999999996</v>
      </c>
      <c r="J258" s="44">
        <f>IF(E235&gt;0, E235, E234*E237)</f>
        <v>4000</v>
      </c>
      <c r="K258" s="118">
        <f>J258*I258</f>
        <v>23264.399999999998</v>
      </c>
      <c r="L258" s="119">
        <f t="shared" si="39"/>
        <v>1293.5999999999985</v>
      </c>
      <c r="M258" s="120">
        <f>IF(ISERROR(L258/H258), "", L258/H258)</f>
        <v>5.8878147359222179E-2</v>
      </c>
    </row>
    <row r="259" spans="1:13" ht="25.5" x14ac:dyDescent="0.2">
      <c r="A259" s="103" t="str">
        <f t="shared" si="38"/>
        <v>GS 3,000 - 4,999 kW</v>
      </c>
      <c r="D259" s="128" t="s">
        <v>68</v>
      </c>
      <c r="E259" s="25"/>
      <c r="F259" s="36">
        <v>2.5270999999999999</v>
      </c>
      <c r="G259" s="43">
        <f>IF(E235&gt;0, E235, E234*E236)</f>
        <v>4000</v>
      </c>
      <c r="H259" s="116">
        <f>G259*F259</f>
        <v>10108.4</v>
      </c>
      <c r="I259" s="35">
        <v>2.6878000000000002</v>
      </c>
      <c r="J259" s="44">
        <f>IF(E235&gt;0, E235, E234*E237)</f>
        <v>4000</v>
      </c>
      <c r="K259" s="118">
        <f>J259*I259</f>
        <v>10751.2</v>
      </c>
      <c r="L259" s="119">
        <f t="shared" si="39"/>
        <v>642.80000000000109</v>
      </c>
      <c r="M259" s="120">
        <f>IF(ISERROR(L259/H259), "", L259/H259)</f>
        <v>6.3590677060662529E-2</v>
      </c>
    </row>
    <row r="260" spans="1:13" ht="25.5" x14ac:dyDescent="0.2">
      <c r="A260" s="103" t="str">
        <f t="shared" si="38"/>
        <v>GS 3,000 - 4,999 kW</v>
      </c>
      <c r="B260" s="103" t="s">
        <v>69</v>
      </c>
      <c r="D260" s="124" t="s">
        <v>70</v>
      </c>
      <c r="E260" s="7"/>
      <c r="F260" s="48"/>
      <c r="G260" s="49"/>
      <c r="H260" s="50">
        <f>SUM(H257:H259)</f>
        <v>51246.656032977429</v>
      </c>
      <c r="I260" s="51"/>
      <c r="J260" s="40"/>
      <c r="K260" s="50">
        <f>SUM(K257:K259)</f>
        <v>61183.373428051331</v>
      </c>
      <c r="L260" s="41">
        <f t="shared" si="39"/>
        <v>9936.7173950739016</v>
      </c>
      <c r="M260" s="42">
        <f>IF((H260)=0,"",(L260/H260))</f>
        <v>0.19389982028641214</v>
      </c>
    </row>
    <row r="261" spans="1:13" ht="19.5" customHeight="1" x14ac:dyDescent="0.2">
      <c r="A261" s="103" t="str">
        <f t="shared" si="38"/>
        <v>GS 3,000 - 4,999 kW</v>
      </c>
      <c r="D261" s="129" t="s">
        <v>71</v>
      </c>
      <c r="E261" s="25"/>
      <c r="F261" s="36">
        <v>4.7000000000000002E-3</v>
      </c>
      <c r="G261" s="43">
        <f>E234*E236</f>
        <v>2062199.9999999998</v>
      </c>
      <c r="H261" s="130">
        <f>G261*F261</f>
        <v>9692.34</v>
      </c>
      <c r="I261" s="35">
        <v>4.7000000000000002E-3</v>
      </c>
      <c r="J261" s="44">
        <f>E234*E237</f>
        <v>2062199.9999999998</v>
      </c>
      <c r="K261" s="118">
        <f>J261*I261</f>
        <v>9692.34</v>
      </c>
      <c r="L261" s="119">
        <f t="shared" si="39"/>
        <v>0</v>
      </c>
      <c r="M261" s="120">
        <f>IF(ISERROR(L261/H261), "", L261/H261)</f>
        <v>0</v>
      </c>
    </row>
    <row r="262" spans="1:13" ht="16.5" customHeight="1" x14ac:dyDescent="0.2">
      <c r="A262" s="103" t="str">
        <f t="shared" si="38"/>
        <v>GS 3,000 - 4,999 kW</v>
      </c>
      <c r="D262" s="129" t="s">
        <v>72</v>
      </c>
      <c r="E262" s="25"/>
      <c r="F262" s="36">
        <v>5.9999999999999995E-4</v>
      </c>
      <c r="G262" s="43">
        <f>E234*E236</f>
        <v>2062199.9999999998</v>
      </c>
      <c r="H262" s="130">
        <f>G262*F262</f>
        <v>1237.3199999999997</v>
      </c>
      <c r="I262" s="35">
        <v>5.9999999999999995E-4</v>
      </c>
      <c r="J262" s="44">
        <f>E234*E237</f>
        <v>2062199.9999999998</v>
      </c>
      <c r="K262" s="118">
        <f>J262*I262</f>
        <v>1237.3199999999997</v>
      </c>
      <c r="L262" s="119">
        <f t="shared" si="39"/>
        <v>0</v>
      </c>
      <c r="M262" s="120">
        <f>IF(ISERROR(L262/H262), "", L262/H262)</f>
        <v>0</v>
      </c>
    </row>
    <row r="263" spans="1:13" x14ac:dyDescent="0.2">
      <c r="A263" s="103" t="str">
        <f t="shared" si="38"/>
        <v>GS 3,000 - 4,999 kW</v>
      </c>
      <c r="D263" s="25" t="s">
        <v>73</v>
      </c>
      <c r="E263" s="25"/>
      <c r="F263" s="54">
        <v>0.25</v>
      </c>
      <c r="G263" s="27">
        <v>1</v>
      </c>
      <c r="H263" s="130">
        <f>G263*F263</f>
        <v>0.25</v>
      </c>
      <c r="I263" s="45">
        <v>0.25</v>
      </c>
      <c r="J263" s="30">
        <v>1</v>
      </c>
      <c r="K263" s="118">
        <f>J263*I263</f>
        <v>0.25</v>
      </c>
      <c r="L263" s="119">
        <f t="shared" si="39"/>
        <v>0</v>
      </c>
      <c r="M263" s="120">
        <f>IF(ISERROR(L263/H263), "", L263/H263)</f>
        <v>0</v>
      </c>
    </row>
    <row r="264" spans="1:13" ht="25.5" x14ac:dyDescent="0.2">
      <c r="A264" s="103" t="str">
        <f t="shared" si="38"/>
        <v>GS 3,000 - 4,999 kW</v>
      </c>
      <c r="D264" s="129" t="s">
        <v>74</v>
      </c>
      <c r="E264" s="25"/>
      <c r="F264" s="34"/>
      <c r="G264" s="43"/>
      <c r="H264" s="130"/>
      <c r="I264" s="35"/>
      <c r="J264" s="44"/>
      <c r="K264" s="118"/>
      <c r="L264" s="119"/>
      <c r="M264" s="120"/>
    </row>
    <row r="265" spans="1:13" x14ac:dyDescent="0.2">
      <c r="A265" s="103" t="str">
        <f t="shared" si="38"/>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x14ac:dyDescent="0.2">
      <c r="A266" s="103" t="str">
        <f t="shared" si="38"/>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x14ac:dyDescent="0.2">
      <c r="A267" s="103" t="str">
        <f t="shared" si="38"/>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x14ac:dyDescent="0.2">
      <c r="A268" s="103" t="str">
        <f t="shared" si="38"/>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5" thickBot="1" x14ac:dyDescent="0.25">
      <c r="A269" s="103" t="str">
        <f t="shared" si="38"/>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5" thickBot="1" x14ac:dyDescent="0.25">
      <c r="A270" s="103" t="str">
        <f t="shared" si="38"/>
        <v>GS 3,000 - 4,999 kW</v>
      </c>
      <c r="D270" s="58"/>
      <c r="E270" s="59"/>
      <c r="F270" s="60"/>
      <c r="G270" s="61"/>
      <c r="H270" s="62"/>
      <c r="I270" s="60"/>
      <c r="J270" s="63"/>
      <c r="K270" s="62"/>
      <c r="L270" s="64"/>
      <c r="M270" s="65"/>
    </row>
    <row r="271" spans="1:13" ht="13.15" hidden="1" customHeight="1" thickBot="1" x14ac:dyDescent="0.25">
      <c r="A271" s="103" t="str">
        <f t="shared" si="38"/>
        <v>GS 3,000 - 4,999 kW</v>
      </c>
      <c r="B271" s="103" t="s">
        <v>12</v>
      </c>
      <c r="D271" s="135" t="s">
        <v>81</v>
      </c>
      <c r="E271" s="25"/>
      <c r="F271" s="66"/>
      <c r="G271" s="67"/>
      <c r="H271" s="68">
        <f>SUM(H261:H267,H260)</f>
        <v>302835.30603297742</v>
      </c>
      <c r="I271" s="69"/>
      <c r="J271" s="69"/>
      <c r="K271" s="68">
        <f>SUM(K261:K267,K260)</f>
        <v>335085.02742805134</v>
      </c>
      <c r="L271" s="70">
        <f>K271-H271</f>
        <v>32249.721395073924</v>
      </c>
      <c r="M271" s="71">
        <f>IF((H271)=0,"",(L271/H271))</f>
        <v>0.10649260754148022</v>
      </c>
    </row>
    <row r="272" spans="1:13" ht="12.4" hidden="1" customHeight="1" x14ac:dyDescent="0.2">
      <c r="A272" s="103" t="str">
        <f t="shared" si="38"/>
        <v>GS 3,000 - 4,999 kW</v>
      </c>
      <c r="B272" s="103" t="s">
        <v>12</v>
      </c>
      <c r="D272" s="142" t="s">
        <v>82</v>
      </c>
      <c r="E272" s="25"/>
      <c r="F272" s="66">
        <v>0.13</v>
      </c>
      <c r="G272" s="72"/>
      <c r="H272" s="73">
        <f>H271*F272</f>
        <v>39368.589784287069</v>
      </c>
      <c r="I272" s="74">
        <v>0.13</v>
      </c>
      <c r="J272" s="27"/>
      <c r="K272" s="73">
        <f>K271*I272</f>
        <v>43561.053565646675</v>
      </c>
      <c r="L272" s="32">
        <f>K272-H272</f>
        <v>4192.4637813596055</v>
      </c>
      <c r="M272" s="75">
        <f>IF((H272)=0,"",(L272/H272))</f>
        <v>0.1064926075414801</v>
      </c>
    </row>
    <row r="273" spans="1:13" ht="14.65" hidden="1" customHeight="1" x14ac:dyDescent="0.25">
      <c r="A273" s="103" t="str">
        <f t="shared" si="38"/>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8"/>
        <v>GS 3,000 - 4,999 kW</v>
      </c>
      <c r="B274" s="103" t="s">
        <v>84</v>
      </c>
      <c r="D274" s="234" t="s">
        <v>85</v>
      </c>
      <c r="E274" s="234"/>
      <c r="F274" s="77"/>
      <c r="G274" s="78"/>
      <c r="H274" s="79">
        <f>H271+H272+H273</f>
        <v>342203.89581726451</v>
      </c>
      <c r="I274" s="80"/>
      <c r="J274" s="80"/>
      <c r="K274" s="81">
        <f>K271+K272+K273</f>
        <v>378646.08099369804</v>
      </c>
      <c r="L274" s="82">
        <f>K274-H274</f>
        <v>36442.18517643353</v>
      </c>
      <c r="M274" s="83">
        <f>IF((H274)=0,"",(L274/H274))</f>
        <v>0.10649260754148021</v>
      </c>
    </row>
    <row r="275" spans="1:13" ht="13.15" hidden="1" customHeight="1" x14ac:dyDescent="0.2">
      <c r="A275" s="103" t="str">
        <f t="shared" si="38"/>
        <v>GS 3,000 - 4,999 kW</v>
      </c>
      <c r="B275" s="103" t="s">
        <v>12</v>
      </c>
      <c r="D275" s="131"/>
      <c r="E275" s="132"/>
      <c r="F275" s="60"/>
      <c r="G275" s="61"/>
      <c r="H275" s="62"/>
      <c r="I275" s="60"/>
      <c r="J275" s="63"/>
      <c r="K275" s="62"/>
      <c r="L275" s="64"/>
      <c r="M275" s="65"/>
    </row>
    <row r="276" spans="1:13" ht="13.15" hidden="1" customHeight="1" x14ac:dyDescent="0.2">
      <c r="A276" s="103" t="str">
        <f t="shared" si="38"/>
        <v>GS 3,000 - 4,999 kW</v>
      </c>
      <c r="B276" s="103" t="s">
        <v>78</v>
      </c>
      <c r="D276" s="135" t="s">
        <v>86</v>
      </c>
      <c r="E276" s="25"/>
      <c r="F276" s="66"/>
      <c r="G276" s="67"/>
      <c r="H276" s="68">
        <f>SUM(H268,H261:H264,H260)</f>
        <v>295370.14203297743</v>
      </c>
      <c r="I276" s="69"/>
      <c r="J276" s="69"/>
      <c r="K276" s="68">
        <f>SUM(K268,K261:K264,K260)</f>
        <v>305306.85942805128</v>
      </c>
      <c r="L276" s="70">
        <f>K276-H276</f>
        <v>9936.7173950738506</v>
      </c>
      <c r="M276" s="71">
        <f>IF((H276)=0,"",(L276/H276))</f>
        <v>3.3641577062194859E-2</v>
      </c>
    </row>
    <row r="277" spans="1:13" ht="12.4" hidden="1" customHeight="1" x14ac:dyDescent="0.2">
      <c r="A277" s="103" t="str">
        <f t="shared" si="38"/>
        <v>GS 3,000 - 4,999 kW</v>
      </c>
      <c r="B277" s="103" t="s">
        <v>78</v>
      </c>
      <c r="D277" s="142" t="s">
        <v>82</v>
      </c>
      <c r="E277" s="25"/>
      <c r="F277" s="66">
        <v>0.13</v>
      </c>
      <c r="G277" s="67"/>
      <c r="H277" s="73">
        <f>H276*F277</f>
        <v>38398.118464287065</v>
      </c>
      <c r="I277" s="66">
        <v>0.13</v>
      </c>
      <c r="J277" s="74"/>
      <c r="K277" s="73">
        <f>K276*I277</f>
        <v>39689.891725646667</v>
      </c>
      <c r="L277" s="32">
        <f>K277-H277</f>
        <v>1291.7732613596017</v>
      </c>
      <c r="M277" s="75">
        <f>IF((H277)=0,"",(L277/H277))</f>
        <v>3.3641577062194887E-2</v>
      </c>
    </row>
    <row r="278" spans="1:13" ht="14.65" hidden="1" customHeight="1" x14ac:dyDescent="0.25">
      <c r="A278" s="103" t="str">
        <f t="shared" si="38"/>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8"/>
        <v>GS 3,000 - 4,999 kW</v>
      </c>
      <c r="B279" s="103" t="s">
        <v>87</v>
      </c>
      <c r="D279" s="234" t="s">
        <v>86</v>
      </c>
      <c r="E279" s="234"/>
      <c r="F279" s="84"/>
      <c r="G279" s="85"/>
      <c r="H279" s="79">
        <f>SUM(H276,H277)</f>
        <v>333768.26049726451</v>
      </c>
      <c r="I279" s="86"/>
      <c r="J279" s="86"/>
      <c r="K279" s="79">
        <f>SUM(K276,K277)</f>
        <v>344996.75115369796</v>
      </c>
      <c r="L279" s="87">
        <f>K279-H279</f>
        <v>11228.490656433452</v>
      </c>
      <c r="M279" s="88">
        <f>IF((H279)=0,"",(L279/H279))</f>
        <v>3.3641577062194859E-2</v>
      </c>
    </row>
    <row r="280" spans="1:13" ht="13.15" hidden="1" customHeight="1" x14ac:dyDescent="0.2">
      <c r="A280" s="103" t="str">
        <f t="shared" si="38"/>
        <v>GS 3,000 - 4,999 kW</v>
      </c>
      <c r="B280" s="103" t="s">
        <v>78</v>
      </c>
      <c r="D280" s="131"/>
      <c r="E280" s="132"/>
      <c r="F280" s="89"/>
      <c r="G280" s="90"/>
      <c r="H280" s="91"/>
      <c r="I280" s="89"/>
      <c r="J280" s="61"/>
      <c r="K280" s="91"/>
      <c r="L280" s="92"/>
      <c r="M280" s="65"/>
    </row>
    <row r="281" spans="1:13" x14ac:dyDescent="0.2">
      <c r="A281" s="103" t="str">
        <f t="shared" si="38"/>
        <v>GS 3,000 - 4,999 kW</v>
      </c>
      <c r="B281" s="103" t="s">
        <v>17</v>
      </c>
      <c r="D281" s="135" t="s">
        <v>88</v>
      </c>
      <c r="E281" s="25"/>
      <c r="F281" s="136"/>
      <c r="G281" s="137"/>
      <c r="H281" s="138">
        <f>SUM(H269,H261:H264,H260)</f>
        <v>295370.14203297743</v>
      </c>
      <c r="I281" s="139"/>
      <c r="J281" s="139"/>
      <c r="K281" s="138">
        <f>SUM(K269,K261:K264,K260)</f>
        <v>305306.85942805128</v>
      </c>
      <c r="L281" s="140">
        <f>K281-H281</f>
        <v>9936.7173950738506</v>
      </c>
      <c r="M281" s="141">
        <f>IF((H281)=0,"",(L281/H281))</f>
        <v>3.3641577062194859E-2</v>
      </c>
    </row>
    <row r="282" spans="1:13" x14ac:dyDescent="0.2">
      <c r="A282" s="103" t="str">
        <f t="shared" si="38"/>
        <v>GS 3,000 - 4,999 kW</v>
      </c>
      <c r="B282" s="103" t="s">
        <v>17</v>
      </c>
      <c r="D282" s="142" t="s">
        <v>82</v>
      </c>
      <c r="E282" s="25"/>
      <c r="F282" s="136">
        <v>0.13</v>
      </c>
      <c r="G282" s="137"/>
      <c r="H282" s="144">
        <f>H281*F282</f>
        <v>38398.118464287065</v>
      </c>
      <c r="I282" s="136">
        <v>0.13</v>
      </c>
      <c r="J282" s="145"/>
      <c r="K282" s="144">
        <f>K281*I282</f>
        <v>39689.891725646667</v>
      </c>
      <c r="L282" s="119">
        <f>K282-H282</f>
        <v>1291.7732613596017</v>
      </c>
      <c r="M282" s="146">
        <f>IF((H282)=0,"",(L282/H282))</f>
        <v>3.3641577062194887E-2</v>
      </c>
    </row>
    <row r="283" spans="1:13" ht="15" x14ac:dyDescent="0.25">
      <c r="A283" s="103" t="str">
        <f t="shared" si="38"/>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25">
      <c r="A284" s="103" t="str">
        <f t="shared" si="38"/>
        <v>GS 3,000 - 4,999 kW</v>
      </c>
      <c r="B284" s="103" t="s">
        <v>89</v>
      </c>
      <c r="D284" s="226" t="s">
        <v>88</v>
      </c>
      <c r="E284" s="226"/>
      <c r="F284" s="84"/>
      <c r="G284" s="85"/>
      <c r="H284" s="79">
        <f>SUM(H281,H282)</f>
        <v>333768.26049726451</v>
      </c>
      <c r="I284" s="86"/>
      <c r="J284" s="86"/>
      <c r="K284" s="79">
        <f>SUM(K281,K282)</f>
        <v>344996.75115369796</v>
      </c>
      <c r="L284" s="87">
        <f>K284-H284</f>
        <v>11228.490656433452</v>
      </c>
      <c r="M284" s="88">
        <f>IF((H284)=0,"",(L284/H284))</f>
        <v>3.3641577062194859E-2</v>
      </c>
    </row>
    <row r="285" spans="1:13" ht="13.5" thickBot="1" x14ac:dyDescent="0.25">
      <c r="A285" s="103" t="str">
        <f t="shared" si="38"/>
        <v>GS 3,000 - 4,999 kW</v>
      </c>
      <c r="B285" s="103" t="s">
        <v>17</v>
      </c>
      <c r="D285" s="58"/>
      <c r="E285" s="59"/>
      <c r="F285" s="93"/>
      <c r="G285" s="90"/>
      <c r="H285" s="94"/>
      <c r="I285" s="93"/>
      <c r="J285" s="61"/>
      <c r="K285" s="94"/>
      <c r="L285" s="92"/>
      <c r="M285" s="95"/>
    </row>
    <row r="288" spans="1:13" x14ac:dyDescent="0.2">
      <c r="C288" s="103"/>
      <c r="D288" s="104" t="s">
        <v>34</v>
      </c>
      <c r="E288" s="229" t="str">
        <f>D20</f>
        <v>Unmetered Scattered Load</v>
      </c>
      <c r="F288" s="229"/>
      <c r="G288" s="229"/>
      <c r="H288" s="229"/>
      <c r="I288" s="229"/>
      <c r="J288" s="229"/>
      <c r="K288" s="103" t="str">
        <f>IF(N20="DEMAND - INTERVAL","RTSR - INTERVAL METERED","")</f>
        <v/>
      </c>
    </row>
    <row r="289" spans="1:14" x14ac:dyDescent="0.2">
      <c r="C289" s="103"/>
      <c r="D289" s="104" t="s">
        <v>35</v>
      </c>
      <c r="E289" s="230" t="str">
        <f>H20</f>
        <v>RPP</v>
      </c>
      <c r="F289" s="230"/>
      <c r="G289" s="230"/>
      <c r="H289" s="20"/>
      <c r="I289" s="20"/>
    </row>
    <row r="290" spans="1:14" ht="15.75" x14ac:dyDescent="0.2">
      <c r="C290" s="103"/>
      <c r="D290" s="104" t="s">
        <v>36</v>
      </c>
      <c r="E290" s="21">
        <f>K20</f>
        <v>450</v>
      </c>
      <c r="F290" s="105" t="s">
        <v>11</v>
      </c>
      <c r="J290" s="22"/>
      <c r="K290" s="22"/>
      <c r="L290" s="22"/>
      <c r="M290" s="22"/>
      <c r="N290" s="22"/>
    </row>
    <row r="291" spans="1:14" ht="15.75" x14ac:dyDescent="0.25">
      <c r="C291" s="103"/>
      <c r="D291" s="104" t="s">
        <v>37</v>
      </c>
      <c r="E291" s="21">
        <f>L20</f>
        <v>0</v>
      </c>
      <c r="F291" s="106" t="s">
        <v>16</v>
      </c>
      <c r="G291" s="107"/>
      <c r="H291" s="108"/>
      <c r="I291" s="108"/>
      <c r="J291" s="108"/>
    </row>
    <row r="292" spans="1:14" x14ac:dyDescent="0.2">
      <c r="C292" s="103"/>
      <c r="D292" s="104" t="s">
        <v>38</v>
      </c>
      <c r="E292" s="23">
        <f>I20</f>
        <v>1.0415000000000001</v>
      </c>
    </row>
    <row r="293" spans="1:14" x14ac:dyDescent="0.2">
      <c r="C293" s="103"/>
      <c r="D293" s="104" t="s">
        <v>39</v>
      </c>
      <c r="E293" s="23">
        <f>J20</f>
        <v>1.0415000000000001</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Unmetered Scattered Load</v>
      </c>
      <c r="D298" s="114" t="s">
        <v>49</v>
      </c>
      <c r="E298" s="25"/>
      <c r="F298" s="26">
        <v>11.48</v>
      </c>
      <c r="G298" s="115">
        <v>1</v>
      </c>
      <c r="H298" s="116">
        <f>G298*F298</f>
        <v>11.48</v>
      </c>
      <c r="I298" s="29">
        <v>12.35</v>
      </c>
      <c r="J298" s="117">
        <v>1</v>
      </c>
      <c r="K298" s="118">
        <f>J298*I298</f>
        <v>12.35</v>
      </c>
      <c r="L298" s="119">
        <f>K298-H298</f>
        <v>0.86999999999999922</v>
      </c>
      <c r="M298" s="120">
        <f>IF(ISERROR(L298/H298), "", L298/H298)</f>
        <v>7.5783972125435473E-2</v>
      </c>
    </row>
    <row r="299" spans="1:14" x14ac:dyDescent="0.2">
      <c r="A299" s="103" t="str">
        <f t="shared" ref="A299:A341" si="43">A298</f>
        <v>Unmetered Scattered Load</v>
      </c>
      <c r="D299" s="114" t="s">
        <v>50</v>
      </c>
      <c r="E299" s="25"/>
      <c r="F299" s="36">
        <v>3.09E-2</v>
      </c>
      <c r="G299" s="115">
        <f>IF($E291&gt;0, $E291, $E290)</f>
        <v>450</v>
      </c>
      <c r="H299" s="116">
        <f>G299*F299</f>
        <v>13.904999999999999</v>
      </c>
      <c r="I299" s="35">
        <v>3.3399999999999999E-2</v>
      </c>
      <c r="J299" s="117">
        <f>IF($E291&gt;0, $E291, $E290)</f>
        <v>450</v>
      </c>
      <c r="K299" s="118">
        <f>J299*I299</f>
        <v>15.03</v>
      </c>
      <c r="L299" s="119">
        <f>K299-H299</f>
        <v>1.125</v>
      </c>
      <c r="M299" s="120">
        <f>IF(ISERROR(L299/H299), "", L299/H299)</f>
        <v>8.0906148867313926E-2</v>
      </c>
    </row>
    <row r="300" spans="1:14" ht="13.15" hidden="1" customHeight="1" x14ac:dyDescent="0.2">
      <c r="A300" s="103" t="str">
        <f t="shared" si="43"/>
        <v>Unmetered Scattered Load</v>
      </c>
      <c r="D300" s="114" t="s">
        <v>51</v>
      </c>
      <c r="E300" s="25"/>
      <c r="F300" s="26">
        <v>0</v>
      </c>
      <c r="G300" s="115">
        <f>IF($E291&gt;0, $E291, $E290)</f>
        <v>450</v>
      </c>
      <c r="H300" s="116">
        <v>0</v>
      </c>
      <c r="I300" s="35">
        <v>0</v>
      </c>
      <c r="J300" s="117">
        <f>IF($E291&gt;0, $E291, $E290)</f>
        <v>450</v>
      </c>
      <c r="K300" s="118">
        <v>0</v>
      </c>
      <c r="L300" s="119"/>
      <c r="M300" s="120"/>
    </row>
    <row r="301" spans="1:14" ht="13.15" hidden="1" customHeight="1" x14ac:dyDescent="0.2">
      <c r="A301" s="103" t="str">
        <f t="shared" si="43"/>
        <v>Unmetered Scattered Load</v>
      </c>
      <c r="D301" s="114" t="s">
        <v>52</v>
      </c>
      <c r="E301" s="25"/>
      <c r="F301" s="26">
        <v>0</v>
      </c>
      <c r="G301" s="115">
        <f>IF($E291&gt;0, $E291, $E290)</f>
        <v>450</v>
      </c>
      <c r="H301" s="116">
        <v>0</v>
      </c>
      <c r="I301" s="35">
        <v>0</v>
      </c>
      <c r="J301" s="121">
        <f>IF($E291&gt;0, $E291, $E290)</f>
        <v>450</v>
      </c>
      <c r="K301" s="118">
        <v>0</v>
      </c>
      <c r="L301" s="119">
        <f t="shared" ref="L301:L319" si="44">K301-H301</f>
        <v>0</v>
      </c>
      <c r="M301" s="120" t="str">
        <f>IF(ISERROR(L301/H301), "", L301/H301)</f>
        <v/>
      </c>
    </row>
    <row r="302" spans="1:14" x14ac:dyDescent="0.2">
      <c r="A302" s="103" t="str">
        <f t="shared" si="43"/>
        <v>Unmetered Scattered Load</v>
      </c>
      <c r="D302" s="114" t="s">
        <v>53</v>
      </c>
      <c r="E302" s="25"/>
      <c r="F302" s="26">
        <v>0</v>
      </c>
      <c r="G302" s="115">
        <v>1</v>
      </c>
      <c r="H302" s="116">
        <f>G302*F302</f>
        <v>0</v>
      </c>
      <c r="I302" s="29">
        <v>0</v>
      </c>
      <c r="J302" s="117">
        <v>1</v>
      </c>
      <c r="K302" s="118">
        <f>J302*I302</f>
        <v>0</v>
      </c>
      <c r="L302" s="119">
        <f t="shared" si="44"/>
        <v>0</v>
      </c>
      <c r="M302" s="120" t="str">
        <f>IF(ISERROR(L302/H302), "", L302/H302)</f>
        <v/>
      </c>
    </row>
    <row r="303" spans="1:14" x14ac:dyDescent="0.2">
      <c r="A303" s="103" t="str">
        <f t="shared" si="43"/>
        <v>Unmetered Scattered Load</v>
      </c>
      <c r="D303" s="114" t="s">
        <v>54</v>
      </c>
      <c r="E303" s="25"/>
      <c r="F303" s="36">
        <v>-3.0983497276754275E-3</v>
      </c>
      <c r="G303" s="115">
        <f>IF($E291&gt;0, $E291, $E290)</f>
        <v>450</v>
      </c>
      <c r="H303" s="116">
        <f>G303*F303</f>
        <v>-1.3942573774539424</v>
      </c>
      <c r="I303" s="35">
        <v>2.6446490107334816E-3</v>
      </c>
      <c r="J303" s="117">
        <f>IF($E291&gt;0, $E291, $E290)</f>
        <v>450</v>
      </c>
      <c r="K303" s="118">
        <f>J303*I303</f>
        <v>1.1900920548300666</v>
      </c>
      <c r="L303" s="119">
        <f t="shared" si="44"/>
        <v>2.584349432284009</v>
      </c>
      <c r="M303" s="120">
        <f>IF(ISERROR(L303/H303), "", L303/H303)</f>
        <v>-1.8535669769976741</v>
      </c>
    </row>
    <row r="304" spans="1:14" ht="25.5" x14ac:dyDescent="0.2">
      <c r="A304" s="103" t="str">
        <f t="shared" si="43"/>
        <v>Unmetered Scattered Load</v>
      </c>
      <c r="B304" s="103" t="s">
        <v>55</v>
      </c>
      <c r="C304" s="24">
        <f>B20</f>
        <v>4</v>
      </c>
      <c r="D304" s="46" t="s">
        <v>56</v>
      </c>
      <c r="E304" s="47"/>
      <c r="F304" s="48"/>
      <c r="G304" s="49"/>
      <c r="H304" s="50">
        <f>SUM(H298:H303)</f>
        <v>23.990742622546055</v>
      </c>
      <c r="I304" s="51"/>
      <c r="J304" s="52"/>
      <c r="K304" s="50">
        <f>SUM(K298:K303)</f>
        <v>28.570092054830067</v>
      </c>
      <c r="L304" s="41">
        <f t="shared" si="44"/>
        <v>4.5793494322840118</v>
      </c>
      <c r="M304" s="42">
        <f>IF((H304)=0,"",(L304/H304))</f>
        <v>0.19087985329726409</v>
      </c>
    </row>
    <row r="305" spans="1:14" x14ac:dyDescent="0.2">
      <c r="A305" s="103" t="str">
        <f t="shared" si="43"/>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45">G305*F305</f>
        <v>2.3814360000000092</v>
      </c>
      <c r="I305" s="35">
        <f>IF((E290*12&gt;=150000), 0, IF(E289="RPP",(I321*OffPeakPer+I322*MidPeakPer+I323*OnPeakPer),IF(E289="Non-RPP (Retailer)",I324,I325)))</f>
        <v>0.12752000000000002</v>
      </c>
      <c r="J305" s="44">
        <f>IF(I305=0, 0, E290*E293-E290)</f>
        <v>18.675000000000068</v>
      </c>
      <c r="K305" s="31">
        <f t="shared" ref="K305:K312" si="46">J305*I305</f>
        <v>2.3814360000000092</v>
      </c>
      <c r="L305" s="119">
        <f t="shared" si="44"/>
        <v>0</v>
      </c>
      <c r="M305" s="120">
        <f t="shared" ref="M305:M312" si="47">IF(ISERROR(L305/H305), "", L305/H305)</f>
        <v>0</v>
      </c>
    </row>
    <row r="306" spans="1:14" ht="25.5" x14ac:dyDescent="0.2">
      <c r="A306" s="103" t="str">
        <f t="shared" si="43"/>
        <v>Unmetered Scattered Load</v>
      </c>
      <c r="D306" s="123" t="s">
        <v>58</v>
      </c>
      <c r="E306" s="25"/>
      <c r="F306" s="26">
        <v>-4.1999999999999997E-3</v>
      </c>
      <c r="G306" s="55">
        <f>IF($E291&gt;0, $E291, $E290)</f>
        <v>450</v>
      </c>
      <c r="H306" s="116">
        <f t="shared" si="45"/>
        <v>-1.89</v>
      </c>
      <c r="I306" s="35">
        <v>0</v>
      </c>
      <c r="J306" s="56">
        <f>IF($E291&gt;0, $E291, $E290)</f>
        <v>450</v>
      </c>
      <c r="K306" s="118">
        <f t="shared" si="46"/>
        <v>0</v>
      </c>
      <c r="L306" s="119">
        <f t="shared" si="44"/>
        <v>1.89</v>
      </c>
      <c r="M306" s="120">
        <f t="shared" si="47"/>
        <v>-1</v>
      </c>
    </row>
    <row r="307" spans="1:14" x14ac:dyDescent="0.2">
      <c r="A307" s="103" t="str">
        <f t="shared" si="43"/>
        <v>Unmetered Scattered Load</v>
      </c>
      <c r="D307" s="123" t="s">
        <v>59</v>
      </c>
      <c r="E307" s="25"/>
      <c r="F307" s="36">
        <v>1.1999999999999999E-3</v>
      </c>
      <c r="G307" s="55">
        <f>IF($E291&gt;0, $E291, $E290)</f>
        <v>450</v>
      </c>
      <c r="H307" s="116">
        <f t="shared" si="45"/>
        <v>0.53999999999999992</v>
      </c>
      <c r="I307" s="35">
        <v>0</v>
      </c>
      <c r="J307" s="56">
        <f>IF($E291&gt;0, $E291, $E290)</f>
        <v>450</v>
      </c>
      <c r="K307" s="118">
        <f t="shared" si="46"/>
        <v>0</v>
      </c>
      <c r="L307" s="119">
        <f t="shared" si="44"/>
        <v>-0.53999999999999992</v>
      </c>
      <c r="M307" s="120">
        <f t="shared" si="47"/>
        <v>-1</v>
      </c>
    </row>
    <row r="308" spans="1:14" x14ac:dyDescent="0.2">
      <c r="A308" s="103" t="str">
        <f t="shared" si="43"/>
        <v>Unmetered Scattered Load</v>
      </c>
      <c r="D308" s="123" t="s">
        <v>60</v>
      </c>
      <c r="E308" s="25"/>
      <c r="F308" s="26">
        <v>0</v>
      </c>
      <c r="G308" s="55">
        <f>E290</f>
        <v>450</v>
      </c>
      <c r="H308" s="116">
        <f t="shared" si="45"/>
        <v>0</v>
      </c>
      <c r="I308" s="35">
        <v>0</v>
      </c>
      <c r="J308" s="56">
        <f>E290</f>
        <v>450</v>
      </c>
      <c r="K308" s="118">
        <f t="shared" si="46"/>
        <v>0</v>
      </c>
      <c r="L308" s="119">
        <f t="shared" si="44"/>
        <v>0</v>
      </c>
      <c r="M308" s="120" t="str">
        <f t="shared" si="47"/>
        <v/>
      </c>
    </row>
    <row r="309" spans="1:14" x14ac:dyDescent="0.2">
      <c r="A309" s="103" t="str">
        <f t="shared" si="43"/>
        <v>Unmetered Scattered Load</v>
      </c>
      <c r="D309" s="114" t="s">
        <v>61</v>
      </c>
      <c r="E309" s="25"/>
      <c r="F309" s="36">
        <v>1.3815184479420651E-3</v>
      </c>
      <c r="G309" s="55">
        <f>IF($E291&gt;0, $E291, $E290)</f>
        <v>450</v>
      </c>
      <c r="H309" s="116">
        <f t="shared" si="45"/>
        <v>0.62168330157392937</v>
      </c>
      <c r="I309" s="35">
        <v>1.4446740600836533E-3</v>
      </c>
      <c r="J309" s="56">
        <f>IF($E291&gt;0, $E291, $E290)</f>
        <v>450</v>
      </c>
      <c r="K309" s="118">
        <f t="shared" si="46"/>
        <v>0.65010332703764395</v>
      </c>
      <c r="L309" s="119">
        <f t="shared" si="44"/>
        <v>2.8420025463714582E-2</v>
      </c>
      <c r="M309" s="120">
        <f t="shared" si="47"/>
        <v>4.5714635396773527E-2</v>
      </c>
    </row>
    <row r="310" spans="1:14" ht="25.5" x14ac:dyDescent="0.2">
      <c r="A310" s="103" t="str">
        <f t="shared" si="43"/>
        <v>Unmetered Scattered Load</v>
      </c>
      <c r="D310" s="123" t="s">
        <v>62</v>
      </c>
      <c r="E310" s="25"/>
      <c r="F310" s="26">
        <v>0</v>
      </c>
      <c r="G310" s="115">
        <v>1</v>
      </c>
      <c r="H310" s="116">
        <f t="shared" si="45"/>
        <v>0</v>
      </c>
      <c r="I310" s="45">
        <v>0</v>
      </c>
      <c r="J310" s="121">
        <v>1</v>
      </c>
      <c r="K310" s="118">
        <f t="shared" si="46"/>
        <v>0</v>
      </c>
      <c r="L310" s="119">
        <f t="shared" si="44"/>
        <v>0</v>
      </c>
      <c r="M310" s="120" t="str">
        <f t="shared" si="47"/>
        <v/>
      </c>
    </row>
    <row r="311" spans="1:14" x14ac:dyDescent="0.2">
      <c r="A311" s="103" t="str">
        <f t="shared" si="43"/>
        <v>Unmetered Scattered Load</v>
      </c>
      <c r="D311" s="114" t="s">
        <v>63</v>
      </c>
      <c r="E311" s="25"/>
      <c r="F311" s="36">
        <v>0</v>
      </c>
      <c r="G311" s="115">
        <v>1</v>
      </c>
      <c r="H311" s="116">
        <f t="shared" si="45"/>
        <v>0</v>
      </c>
      <c r="I311" s="29">
        <v>0</v>
      </c>
      <c r="J311" s="121">
        <v>1</v>
      </c>
      <c r="K311" s="118">
        <f t="shared" si="46"/>
        <v>0</v>
      </c>
      <c r="L311" s="119">
        <f t="shared" si="44"/>
        <v>0</v>
      </c>
      <c r="M311" s="120" t="str">
        <f t="shared" si="47"/>
        <v/>
      </c>
    </row>
    <row r="312" spans="1:14" x14ac:dyDescent="0.2">
      <c r="A312" s="103" t="str">
        <f t="shared" si="43"/>
        <v>Unmetered Scattered Load</v>
      </c>
      <c r="D312" s="114" t="s">
        <v>64</v>
      </c>
      <c r="E312" s="25"/>
      <c r="F312" s="36">
        <v>-7.9262703660719662E-4</v>
      </c>
      <c r="G312" s="55">
        <f>IF($E291&gt;0, $E291, $E290)</f>
        <v>450</v>
      </c>
      <c r="H312" s="116">
        <f t="shared" si="45"/>
        <v>-0.35668216647323847</v>
      </c>
      <c r="I312" s="35">
        <v>-9.2627036607196623E-5</v>
      </c>
      <c r="J312" s="56">
        <f>IF($E291&gt;0, $E291, $E290)</f>
        <v>450</v>
      </c>
      <c r="K312" s="118">
        <f t="shared" si="46"/>
        <v>-4.1682166473238483E-2</v>
      </c>
      <c r="L312" s="119">
        <f t="shared" si="44"/>
        <v>0.315</v>
      </c>
      <c r="M312" s="120">
        <f t="shared" si="47"/>
        <v>-0.88313919115895623</v>
      </c>
    </row>
    <row r="313" spans="1:14" ht="25.5" x14ac:dyDescent="0.2">
      <c r="A313" s="103" t="str">
        <f t="shared" si="43"/>
        <v>Unmetered Scattered Load</v>
      </c>
      <c r="B313" s="103" t="s">
        <v>65</v>
      </c>
      <c r="C313" s="24">
        <f>B20</f>
        <v>4</v>
      </c>
      <c r="D313" s="46" t="s">
        <v>66</v>
      </c>
      <c r="E313" s="47"/>
      <c r="F313" s="48"/>
      <c r="G313" s="49"/>
      <c r="H313" s="50">
        <f>SUM(H304:H312)</f>
        <v>25.287179757646751</v>
      </c>
      <c r="I313" s="51"/>
      <c r="J313" s="52"/>
      <c r="K313" s="50">
        <f>SUM(K304:K312)</f>
        <v>31.559949215394482</v>
      </c>
      <c r="L313" s="41">
        <f t="shared" si="44"/>
        <v>6.2727694577477315</v>
      </c>
      <c r="M313" s="42">
        <f>IF((H313)=0,"",(L313/H313))</f>
        <v>0.24806125150634362</v>
      </c>
    </row>
    <row r="314" spans="1:14" x14ac:dyDescent="0.2">
      <c r="A314" s="103" t="str">
        <f t="shared" si="43"/>
        <v>Unmetered Scattered Load</v>
      </c>
      <c r="D314" s="126" t="s">
        <v>67</v>
      </c>
      <c r="E314" s="25"/>
      <c r="F314" s="36">
        <v>1.1299999999999999E-2</v>
      </c>
      <c r="G314" s="43">
        <f>IF($E291&gt;0, $E291, $E290*$E292)</f>
        <v>468.67500000000007</v>
      </c>
      <c r="H314" s="116">
        <f>G314*F314</f>
        <v>5.2960275000000001</v>
      </c>
      <c r="I314" s="35">
        <v>1.2E-2</v>
      </c>
      <c r="J314" s="44">
        <f>IF($E291&gt;0, $E291, $E290*$E293)</f>
        <v>468.67500000000007</v>
      </c>
      <c r="K314" s="118">
        <f>J314*I314</f>
        <v>5.6241000000000012</v>
      </c>
      <c r="L314" s="119">
        <f t="shared" si="44"/>
        <v>0.3280725000000011</v>
      </c>
      <c r="M314" s="120">
        <f>IF(ISERROR(L314/H314), "", L314/H314)</f>
        <v>6.1946902654867464E-2</v>
      </c>
      <c r="N314" s="127"/>
    </row>
    <row r="315" spans="1:14" ht="25.5" x14ac:dyDescent="0.2">
      <c r="A315" s="103" t="str">
        <f t="shared" si="43"/>
        <v>Unmetered Scattered Load</v>
      </c>
      <c r="D315" s="128" t="s">
        <v>68</v>
      </c>
      <c r="E315" s="25"/>
      <c r="F315" s="36">
        <v>8.3999999999999995E-3</v>
      </c>
      <c r="G315" s="43">
        <f>IF($E291&gt;0, $E291, $E290*$E292)</f>
        <v>468.67500000000007</v>
      </c>
      <c r="H315" s="116">
        <f>G315*F315</f>
        <v>3.9368700000000003</v>
      </c>
      <c r="I315" s="35">
        <v>8.8999999999999999E-3</v>
      </c>
      <c r="J315" s="44">
        <f>IF($E291&gt;0, $E291, $E290*$E293)</f>
        <v>468.67500000000007</v>
      </c>
      <c r="K315" s="118">
        <f>J315*I315</f>
        <v>4.1712075000000004</v>
      </c>
      <c r="L315" s="119">
        <f t="shared" si="44"/>
        <v>0.23433750000000009</v>
      </c>
      <c r="M315" s="120">
        <f>IF(ISERROR(L315/H315), "", L315/H315)</f>
        <v>5.9523809523809541E-2</v>
      </c>
      <c r="N315" s="127"/>
    </row>
    <row r="316" spans="1:14" ht="25.5" x14ac:dyDescent="0.2">
      <c r="A316" s="103" t="str">
        <f t="shared" si="43"/>
        <v>Unmetered Scattered Load</v>
      </c>
      <c r="B316" s="103" t="s">
        <v>69</v>
      </c>
      <c r="C316" s="24">
        <f>B20</f>
        <v>4</v>
      </c>
      <c r="D316" s="46" t="s">
        <v>70</v>
      </c>
      <c r="E316" s="47"/>
      <c r="F316" s="48"/>
      <c r="G316" s="49"/>
      <c r="H316" s="50">
        <f>SUM(H313:H315)</f>
        <v>34.520077257646754</v>
      </c>
      <c r="I316" s="51"/>
      <c r="J316" s="52"/>
      <c r="K316" s="50">
        <f>SUM(K313:K315)</f>
        <v>41.355256715394482</v>
      </c>
      <c r="L316" s="41">
        <f t="shared" si="44"/>
        <v>6.8351794577477278</v>
      </c>
      <c r="M316" s="42">
        <f>IF((H316)=0,"",(L316/H316))</f>
        <v>0.19800591426062425</v>
      </c>
    </row>
    <row r="317" spans="1:14" ht="25.5" x14ac:dyDescent="0.2">
      <c r="A317" s="103" t="str">
        <f t="shared" si="43"/>
        <v>Unmetered Scattered Load</v>
      </c>
      <c r="D317" s="129" t="s">
        <v>71</v>
      </c>
      <c r="E317" s="25"/>
      <c r="F317" s="36">
        <v>4.7000000000000002E-3</v>
      </c>
      <c r="G317" s="43">
        <f>E290*E292</f>
        <v>468.67500000000007</v>
      </c>
      <c r="H317" s="53">
        <f>G317*F317</f>
        <v>2.2027725000000005</v>
      </c>
      <c r="I317" s="35">
        <v>4.7000000000000002E-3</v>
      </c>
      <c r="J317" s="44">
        <f>E290*E293</f>
        <v>468.67500000000007</v>
      </c>
      <c r="K317" s="31">
        <f>J317*I317</f>
        <v>2.2027725000000005</v>
      </c>
      <c r="L317" s="119">
        <f t="shared" si="44"/>
        <v>0</v>
      </c>
      <c r="M317" s="120">
        <f>IF(ISERROR(L317/H317), "", L317/H317)</f>
        <v>0</v>
      </c>
    </row>
    <row r="318" spans="1:14" ht="25.5" x14ac:dyDescent="0.2">
      <c r="A318" s="103" t="str">
        <f t="shared" si="43"/>
        <v>Unmetered Scattered Load</v>
      </c>
      <c r="D318" s="129" t="s">
        <v>72</v>
      </c>
      <c r="E318" s="25"/>
      <c r="F318" s="36">
        <v>5.9999999999999995E-4</v>
      </c>
      <c r="G318" s="43">
        <f>E290*E292</f>
        <v>468.67500000000007</v>
      </c>
      <c r="H318" s="53">
        <f>G318*F318</f>
        <v>0.28120500000000004</v>
      </c>
      <c r="I318" s="35">
        <v>5.9999999999999995E-4</v>
      </c>
      <c r="J318" s="44">
        <f>E290*E293</f>
        <v>468.67500000000007</v>
      </c>
      <c r="K318" s="31">
        <f>J318*I318</f>
        <v>0.28120500000000004</v>
      </c>
      <c r="L318" s="119">
        <f t="shared" si="44"/>
        <v>0</v>
      </c>
      <c r="M318" s="120">
        <f>IF(ISERROR(L318/H318), "", L318/H318)</f>
        <v>0</v>
      </c>
    </row>
    <row r="319" spans="1:14" x14ac:dyDescent="0.2">
      <c r="A319" s="103" t="str">
        <f t="shared" si="43"/>
        <v>Unmetered Scattered Load</v>
      </c>
      <c r="D319" s="25" t="s">
        <v>73</v>
      </c>
      <c r="E319" s="25"/>
      <c r="F319" s="54">
        <v>0.25</v>
      </c>
      <c r="G319" s="115">
        <v>1</v>
      </c>
      <c r="H319" s="130">
        <f>G319*F319</f>
        <v>0.25</v>
      </c>
      <c r="I319" s="45">
        <v>0.25</v>
      </c>
      <c r="J319" s="117">
        <v>1</v>
      </c>
      <c r="K319" s="118">
        <f>J319*I319</f>
        <v>0.25</v>
      </c>
      <c r="L319" s="119">
        <f t="shared" si="44"/>
        <v>0</v>
      </c>
      <c r="M319" s="120">
        <f>IF(ISERROR(L319/H319), "", L319/H319)</f>
        <v>0</v>
      </c>
    </row>
    <row r="320" spans="1:14" ht="26.45" hidden="1" customHeight="1" x14ac:dyDescent="0.2">
      <c r="A320" s="103" t="str">
        <f t="shared" si="43"/>
        <v>Unmetered Scattered Load</v>
      </c>
      <c r="D320" s="129" t="s">
        <v>74</v>
      </c>
      <c r="E320" s="25"/>
      <c r="F320" s="34"/>
      <c r="G320" s="55"/>
      <c r="H320" s="130"/>
      <c r="I320" s="35"/>
      <c r="J320" s="56"/>
      <c r="K320" s="118"/>
      <c r="L320" s="119"/>
      <c r="M320" s="120"/>
    </row>
    <row r="321" spans="1:13" x14ac:dyDescent="0.2">
      <c r="A321" s="103" t="str">
        <f t="shared" si="43"/>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
      <c r="A322" s="103" t="str">
        <f t="shared" si="43"/>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5" thickBot="1" x14ac:dyDescent="0.25">
      <c r="A323" s="103" t="str">
        <f t="shared" si="43"/>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9" hidden="1" customHeight="1" thickBot="1" x14ac:dyDescent="0.25">
      <c r="A324" s="103" t="str">
        <f t="shared" si="43"/>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9" hidden="1" customHeight="1" thickBot="1" x14ac:dyDescent="0.25">
      <c r="A325" s="103" t="str">
        <f t="shared" si="43"/>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5" thickBot="1" x14ac:dyDescent="0.25">
      <c r="A326" s="103" t="str">
        <f t="shared" si="43"/>
        <v>Unmetered Scattered Load</v>
      </c>
      <c r="D326" s="58"/>
      <c r="E326" s="59"/>
      <c r="F326" s="60"/>
      <c r="G326" s="61"/>
      <c r="H326" s="62"/>
      <c r="I326" s="60"/>
      <c r="J326" s="63"/>
      <c r="K326" s="62"/>
      <c r="L326" s="64"/>
      <c r="M326" s="65"/>
    </row>
    <row r="327" spans="1:13" x14ac:dyDescent="0.2">
      <c r="A327" s="103" t="str">
        <f t="shared" si="43"/>
        <v>Unmetered Scattered Load</v>
      </c>
      <c r="B327" s="103" t="s">
        <v>12</v>
      </c>
      <c r="D327" s="135" t="s">
        <v>81</v>
      </c>
      <c r="E327" s="25"/>
      <c r="F327" s="136"/>
      <c r="G327" s="137"/>
      <c r="H327" s="138">
        <f>SUM(H317:H323,H316)</f>
        <v>94.638054757646756</v>
      </c>
      <c r="I327" s="139"/>
      <c r="J327" s="139"/>
      <c r="K327" s="138">
        <f>SUM(K317:K323,K316)</f>
        <v>101.47323421539448</v>
      </c>
      <c r="L327" s="140">
        <f>K327-H327</f>
        <v>6.8351794577477278</v>
      </c>
      <c r="M327" s="141">
        <f>IF((H327)=0,"",(L327/H327))</f>
        <v>7.2224428907077101E-2</v>
      </c>
    </row>
    <row r="328" spans="1:13" x14ac:dyDescent="0.2">
      <c r="A328" s="103" t="str">
        <f t="shared" si="43"/>
        <v>Unmetered Scattered Load</v>
      </c>
      <c r="B328" s="103" t="s">
        <v>12</v>
      </c>
      <c r="D328" s="142" t="s">
        <v>82</v>
      </c>
      <c r="E328" s="25"/>
      <c r="F328" s="136">
        <v>0.13</v>
      </c>
      <c r="G328" s="143"/>
      <c r="H328" s="144">
        <f>H327*F328</f>
        <v>12.302947118494078</v>
      </c>
      <c r="I328" s="145">
        <v>0.13</v>
      </c>
      <c r="J328" s="115"/>
      <c r="K328" s="144">
        <f>K327*I328</f>
        <v>13.191520448001283</v>
      </c>
      <c r="L328" s="119">
        <f>K328-H328</f>
        <v>0.88857332950720469</v>
      </c>
      <c r="M328" s="146">
        <f>IF((H328)=0,"",(L328/H328))</f>
        <v>7.2224428907077101E-2</v>
      </c>
    </row>
    <row r="329" spans="1:13" ht="15" x14ac:dyDescent="0.25">
      <c r="A329" s="103" t="str">
        <f t="shared" si="43"/>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-22.239942868046988</v>
      </c>
      <c r="I329" s="148">
        <v>0.23499999999999999</v>
      </c>
      <c r="J329" s="115"/>
      <c r="K329" s="144">
        <f>IF(OR(ISNUMBER(SEARCH("[DGEN]", E288))=TRUE, ISNUMBER(SEARCH("STREET LIGHT", E288))=TRUE), 0, IF(AND(E290=0, E291=0),0, IF(AND(E291=0, E290*12&gt;250000), 0, IF(AND(E290=0, E291&gt;=50), 0, IF(E290*12&lt;=250000, I329*K327*-1, IF(E291&lt;50, I329*K327*-1, 0))))))</f>
        <v>-23.846210040617702</v>
      </c>
      <c r="L329" s="119">
        <f>K329-H329</f>
        <v>-1.6062671725707141</v>
      </c>
      <c r="M329" s="146"/>
    </row>
    <row r="330" spans="1:13" ht="13.5" thickBot="1" x14ac:dyDescent="0.25">
      <c r="A330" s="103" t="str">
        <f t="shared" si="43"/>
        <v>Unmetered Scattered Load</v>
      </c>
      <c r="B330" s="103" t="s">
        <v>84</v>
      </c>
      <c r="C330" s="24">
        <f>B20</f>
        <v>4</v>
      </c>
      <c r="D330" s="226" t="s">
        <v>85</v>
      </c>
      <c r="E330" s="226"/>
      <c r="F330" s="77"/>
      <c r="G330" s="78"/>
      <c r="H330" s="79">
        <f>H327+H328+H329</f>
        <v>84.701059008093836</v>
      </c>
      <c r="I330" s="80"/>
      <c r="J330" s="80"/>
      <c r="K330" s="81">
        <f>K327+K328+K329</f>
        <v>90.818544622778063</v>
      </c>
      <c r="L330" s="82">
        <f>K330-H330</f>
        <v>6.1174856146842274</v>
      </c>
      <c r="M330" s="83">
        <f>IF((H330)=0,"",(L330/H330))</f>
        <v>7.222442890707724E-2</v>
      </c>
    </row>
    <row r="331" spans="1:13" ht="13.5" thickBot="1" x14ac:dyDescent="0.25">
      <c r="A331" s="103" t="str">
        <f t="shared" si="43"/>
        <v>Unmetered Scattered Load</v>
      </c>
      <c r="B331" s="103" t="s">
        <v>12</v>
      </c>
      <c r="D331" s="58"/>
      <c r="E331" s="59"/>
      <c r="F331" s="60"/>
      <c r="G331" s="61"/>
      <c r="H331" s="62"/>
      <c r="I331" s="60"/>
      <c r="J331" s="63"/>
      <c r="K331" s="62"/>
      <c r="L331" s="64"/>
      <c r="M331" s="65"/>
    </row>
    <row r="332" spans="1:13" hidden="1" x14ac:dyDescent="0.2">
      <c r="A332" s="103" t="str">
        <f t="shared" si="43"/>
        <v>Unmetered Scattered Load</v>
      </c>
      <c r="B332" s="103" t="s">
        <v>78</v>
      </c>
      <c r="D332" s="135" t="s">
        <v>86</v>
      </c>
      <c r="E332" s="25"/>
      <c r="F332" s="136"/>
      <c r="G332" s="137"/>
      <c r="H332" s="138">
        <f>SUM(H324,H317:H320,H316)</f>
        <v>88.140054757646766</v>
      </c>
      <c r="I332" s="139"/>
      <c r="J332" s="139"/>
      <c r="K332" s="138">
        <f>SUM(K324,K317:K320,K316)</f>
        <v>94.975234215394494</v>
      </c>
      <c r="L332" s="140">
        <f>K332-H332</f>
        <v>6.8351794577477278</v>
      </c>
      <c r="M332" s="141">
        <f>IF((H332)=0,"",(L332/H332))</f>
        <v>7.754907205971219E-2</v>
      </c>
    </row>
    <row r="333" spans="1:13" hidden="1" x14ac:dyDescent="0.2">
      <c r="A333" s="103" t="str">
        <f t="shared" si="43"/>
        <v>Unmetered Scattered Load</v>
      </c>
      <c r="B333" s="103" t="s">
        <v>78</v>
      </c>
      <c r="D333" s="142" t="s">
        <v>82</v>
      </c>
      <c r="E333" s="25"/>
      <c r="F333" s="136">
        <v>0.13</v>
      </c>
      <c r="G333" s="137"/>
      <c r="H333" s="144">
        <f>H332*F333</f>
        <v>11.45820711849408</v>
      </c>
      <c r="I333" s="136">
        <v>0.13</v>
      </c>
      <c r="J333" s="145"/>
      <c r="K333" s="144">
        <f>K332*I333</f>
        <v>12.346780448001285</v>
      </c>
      <c r="L333" s="119">
        <f>K333-H333</f>
        <v>0.88857332950720469</v>
      </c>
      <c r="M333" s="146">
        <f>IF((H333)=0,"",(L333/H333))</f>
        <v>7.7549072059712204E-2</v>
      </c>
    </row>
    <row r="334" spans="1:13" ht="15" hidden="1" x14ac:dyDescent="0.25">
      <c r="A334" s="103" t="str">
        <f t="shared" si="43"/>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-20.712912868046988</v>
      </c>
      <c r="I334" s="148">
        <v>0.23499999999999999</v>
      </c>
      <c r="J334" s="145"/>
      <c r="K334" s="144">
        <f>IF(OR(ISNUMBER(SEARCH("[DGEN]", E288))=TRUE, ISNUMBER(SEARCH("STREET LIGHT", E288))=TRUE), 0, IF(AND(E290=0, E291=0),0, IF(AND(E291=0, E290*12&gt;250000), 0, IF(AND(E290=0, E291&gt;=50), 0, IF(E290*12&lt;=250000, I334*K332*-1, IF(E291&lt;50, I334*K332*-1, 0))))))</f>
        <v>-22.319180040617706</v>
      </c>
      <c r="L334" s="119"/>
      <c r="M334" s="146"/>
    </row>
    <row r="335" spans="1:13" hidden="1" x14ac:dyDescent="0.2">
      <c r="A335" s="103" t="str">
        <f t="shared" si="43"/>
        <v>Unmetered Scattered Load</v>
      </c>
      <c r="B335" s="103" t="s">
        <v>87</v>
      </c>
      <c r="D335" s="234" t="s">
        <v>86</v>
      </c>
      <c r="E335" s="234"/>
      <c r="F335" s="149"/>
      <c r="G335" s="143"/>
      <c r="H335" s="138">
        <f>SUM(H332,H333)</f>
        <v>99.598261876140839</v>
      </c>
      <c r="I335" s="150"/>
      <c r="J335" s="150"/>
      <c r="K335" s="138">
        <f>SUM(K332,K333)</f>
        <v>107.32201466339578</v>
      </c>
      <c r="L335" s="140">
        <f>K335-H335</f>
        <v>7.7237527872549379</v>
      </c>
      <c r="M335" s="141">
        <f>IF((H335)=0,"",(L335/H335))</f>
        <v>7.754907205971226E-2</v>
      </c>
    </row>
    <row r="336" spans="1:13" ht="13.5" hidden="1" thickBot="1" x14ac:dyDescent="0.25">
      <c r="A336" s="103" t="str">
        <f t="shared" si="43"/>
        <v>Unmetered Scattered Load</v>
      </c>
      <c r="B336" s="103" t="s">
        <v>78</v>
      </c>
      <c r="D336" s="131"/>
      <c r="E336" s="132"/>
      <c r="F336" s="151"/>
      <c r="G336" s="152"/>
      <c r="H336" s="153"/>
      <c r="I336" s="151"/>
      <c r="J336" s="133"/>
      <c r="K336" s="153"/>
      <c r="L336" s="154"/>
      <c r="M336" s="134"/>
    </row>
    <row r="337" spans="1:14" hidden="1" x14ac:dyDescent="0.2">
      <c r="A337" s="103" t="str">
        <f t="shared" si="43"/>
        <v>Unmetered Scattered Load</v>
      </c>
      <c r="B337" s="103" t="s">
        <v>17</v>
      </c>
      <c r="D337" s="135" t="s">
        <v>88</v>
      </c>
      <c r="E337" s="25"/>
      <c r="F337" s="136"/>
      <c r="G337" s="137"/>
      <c r="H337" s="138">
        <f>SUM(H325,H317:H320,H316)</f>
        <v>88.140054757646766</v>
      </c>
      <c r="I337" s="139"/>
      <c r="J337" s="139"/>
      <c r="K337" s="138">
        <f>SUM(K325,K317:K320,K316)</f>
        <v>94.975234215394494</v>
      </c>
      <c r="L337" s="140">
        <f>K337-H337</f>
        <v>6.8351794577477278</v>
      </c>
      <c r="M337" s="141">
        <f>IF((H337)=0,"",(L337/H337))</f>
        <v>7.754907205971219E-2</v>
      </c>
    </row>
    <row r="338" spans="1:14" hidden="1" x14ac:dyDescent="0.2">
      <c r="A338" s="103" t="str">
        <f t="shared" si="43"/>
        <v>Unmetered Scattered Load</v>
      </c>
      <c r="B338" s="103" t="s">
        <v>17</v>
      </c>
      <c r="D338" s="142" t="s">
        <v>82</v>
      </c>
      <c r="E338" s="25"/>
      <c r="F338" s="136">
        <v>0.13</v>
      </c>
      <c r="G338" s="137"/>
      <c r="H338" s="144">
        <f>H337*F338</f>
        <v>11.45820711849408</v>
      </c>
      <c r="I338" s="136">
        <v>0.13</v>
      </c>
      <c r="J338" s="145"/>
      <c r="K338" s="144">
        <f>K337*I338</f>
        <v>12.346780448001285</v>
      </c>
      <c r="L338" s="119">
        <f>K338-H338</f>
        <v>0.88857332950720469</v>
      </c>
      <c r="M338" s="146">
        <f>IF((H338)=0,"",(L338/H338))</f>
        <v>7.7549072059712204E-2</v>
      </c>
    </row>
    <row r="339" spans="1:14" ht="15" hidden="1" x14ac:dyDescent="0.25">
      <c r="A339" s="103" t="str">
        <f t="shared" si="43"/>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-20.712912868046988</v>
      </c>
      <c r="I339" s="148">
        <v>0.23499999999999999</v>
      </c>
      <c r="J339" s="145"/>
      <c r="K339" s="144">
        <f>IF(OR(ISNUMBER(SEARCH("[DGEN]", E288))=TRUE, ISNUMBER(SEARCH("STREET LIGHT", E288))=TRUE), 0, IF(AND(E290=0, E291=0),0, IF(AND(E291=0, E290*12&gt;250000), 0, IF(AND(E290=0, E291&gt;=50), 0, IF(E290*12&lt;=250000, I339*K337*-1, IF(E291&lt;50, I339*K337*-1, 0))))))</f>
        <v>-22.319180040617706</v>
      </c>
      <c r="L339" s="119"/>
      <c r="M339" s="146"/>
    </row>
    <row r="340" spans="1:14" hidden="1" x14ac:dyDescent="0.2">
      <c r="A340" s="103" t="str">
        <f t="shared" si="43"/>
        <v>Unmetered Scattered Load</v>
      </c>
      <c r="B340" s="103" t="s">
        <v>89</v>
      </c>
      <c r="D340" s="234" t="s">
        <v>88</v>
      </c>
      <c r="E340" s="234"/>
      <c r="F340" s="149"/>
      <c r="G340" s="143"/>
      <c r="H340" s="138">
        <f>SUM(H337,H338)</f>
        <v>99.598261876140839</v>
      </c>
      <c r="I340" s="150"/>
      <c r="J340" s="150"/>
      <c r="K340" s="138">
        <f>SUM(K337,K338)</f>
        <v>107.32201466339578</v>
      </c>
      <c r="L340" s="140">
        <f>K340-H340</f>
        <v>7.7237527872549379</v>
      </c>
      <c r="M340" s="141">
        <f>IF((H340)=0,"",(L340/H340))</f>
        <v>7.754907205971226E-2</v>
      </c>
    </row>
    <row r="341" spans="1:14" ht="13.5" hidden="1" thickBot="1" x14ac:dyDescent="0.25">
      <c r="A341" s="103" t="str">
        <f t="shared" si="43"/>
        <v>Unmetered Scattered Load</v>
      </c>
      <c r="B341" s="103" t="s">
        <v>17</v>
      </c>
      <c r="D341" s="131"/>
      <c r="E341" s="132"/>
      <c r="F341" s="155"/>
      <c r="G341" s="152"/>
      <c r="H341" s="156"/>
      <c r="I341" s="155"/>
      <c r="J341" s="133"/>
      <c r="K341" s="156"/>
      <c r="L341" s="154"/>
      <c r="M341" s="157"/>
    </row>
    <row r="344" spans="1:14" x14ac:dyDescent="0.2">
      <c r="C344" s="103"/>
      <c r="D344" s="104" t="s">
        <v>34</v>
      </c>
      <c r="E344" s="235" t="str">
        <f>D21</f>
        <v>Sentinel</v>
      </c>
      <c r="F344" s="236"/>
      <c r="G344" s="236"/>
      <c r="H344" s="236"/>
      <c r="I344" s="236"/>
      <c r="J344" s="237"/>
      <c r="K344" s="103" t="str">
        <f>IF(N21="DEMAND - INTERVAL","RTSR - INTERVAL METERED","")</f>
        <v/>
      </c>
    </row>
    <row r="345" spans="1:14" x14ac:dyDescent="0.2">
      <c r="C345" s="103"/>
      <c r="D345" s="104" t="s">
        <v>35</v>
      </c>
      <c r="E345" s="238" t="str">
        <f>H21</f>
        <v>RPP</v>
      </c>
      <c r="F345" s="239"/>
      <c r="G345" s="240"/>
      <c r="H345" s="20"/>
      <c r="I345" s="20"/>
    </row>
    <row r="346" spans="1:14" ht="15.75" x14ac:dyDescent="0.2">
      <c r="C346" s="103"/>
      <c r="D346" s="104" t="s">
        <v>36</v>
      </c>
      <c r="E346" s="21">
        <f>K21</f>
        <v>60</v>
      </c>
      <c r="F346" s="105" t="s">
        <v>11</v>
      </c>
      <c r="J346" s="22"/>
      <c r="K346" s="22"/>
      <c r="L346" s="22"/>
      <c r="M346" s="22"/>
      <c r="N346" s="22"/>
    </row>
    <row r="347" spans="1:14" ht="15.75" x14ac:dyDescent="0.25">
      <c r="C347" s="103"/>
      <c r="D347" s="104" t="s">
        <v>37</v>
      </c>
      <c r="E347" s="21">
        <f>L21</f>
        <v>0.2</v>
      </c>
      <c r="F347" s="106" t="s">
        <v>16</v>
      </c>
      <c r="G347" s="107"/>
      <c r="H347" s="108"/>
      <c r="I347" s="108"/>
      <c r="J347" s="108"/>
    </row>
    <row r="348" spans="1:14" x14ac:dyDescent="0.2">
      <c r="C348" s="103"/>
      <c r="D348" s="104" t="s">
        <v>38</v>
      </c>
      <c r="E348" s="23">
        <f>I21</f>
        <v>1.0415000000000001</v>
      </c>
    </row>
    <row r="349" spans="1:14" x14ac:dyDescent="0.2">
      <c r="C349" s="103"/>
      <c r="D349" s="104" t="s">
        <v>39</v>
      </c>
      <c r="E349" s="23">
        <f>J21</f>
        <v>1.0415000000000001</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4" x14ac:dyDescent="0.2">
      <c r="C353" s="103"/>
      <c r="E353" s="221"/>
      <c r="F353" s="112" t="s">
        <v>48</v>
      </c>
      <c r="G353" s="112"/>
      <c r="H353" s="113" t="s">
        <v>48</v>
      </c>
      <c r="I353" s="112" t="s">
        <v>48</v>
      </c>
      <c r="J353" s="113"/>
      <c r="K353" s="113" t="s">
        <v>48</v>
      </c>
      <c r="L353" s="223"/>
      <c r="M353" s="225"/>
    </row>
    <row r="354" spans="1:14" x14ac:dyDescent="0.2">
      <c r="A354" s="103" t="str">
        <f>$E344</f>
        <v>Sentinel</v>
      </c>
      <c r="D354" s="114" t="s">
        <v>49</v>
      </c>
      <c r="E354" s="25"/>
      <c r="F354" s="26">
        <v>7.73</v>
      </c>
      <c r="G354" s="115">
        <v>1</v>
      </c>
      <c r="H354" s="116">
        <f>G354*F354</f>
        <v>7.73</v>
      </c>
      <c r="I354" s="29">
        <v>8.49</v>
      </c>
      <c r="J354" s="117">
        <v>1</v>
      </c>
      <c r="K354" s="118">
        <f>J354*I354</f>
        <v>8.49</v>
      </c>
      <c r="L354" s="119">
        <f>K354-H354</f>
        <v>0.75999999999999979</v>
      </c>
      <c r="M354" s="120">
        <f>IF(ISERROR(L354/H354), "", L354/H354)</f>
        <v>9.8318240620957273E-2</v>
      </c>
      <c r="N354" s="158"/>
    </row>
    <row r="355" spans="1:14" x14ac:dyDescent="0.2">
      <c r="A355" s="103" t="str">
        <f t="shared" ref="A355:A397" si="48">A354</f>
        <v>Sentinel</v>
      </c>
      <c r="D355" s="114" t="s">
        <v>50</v>
      </c>
      <c r="E355" s="25"/>
      <c r="F355" s="36">
        <v>22.8004</v>
      </c>
      <c r="G355" s="115">
        <f>IF($E347&gt;0, $E347, $E346)</f>
        <v>0.2</v>
      </c>
      <c r="H355" s="116">
        <f>G355*F355</f>
        <v>4.5600800000000001</v>
      </c>
      <c r="I355" s="35">
        <v>24.904399999999999</v>
      </c>
      <c r="J355" s="117">
        <f>IF($E347&gt;0, $E347, $E346)</f>
        <v>0.2</v>
      </c>
      <c r="K355" s="118">
        <f>J355*I355</f>
        <v>4.98088</v>
      </c>
      <c r="L355" s="119">
        <f>K355-H355</f>
        <v>0.42079999999999984</v>
      </c>
      <c r="M355" s="120">
        <f>IF(ISERROR(L355/H355), "", L355/H355)</f>
        <v>9.227908282310833E-2</v>
      </c>
      <c r="N355" s="158"/>
    </row>
    <row r="356" spans="1:14" ht="13.15" hidden="1" customHeight="1" x14ac:dyDescent="0.2">
      <c r="A356" s="103" t="str">
        <f t="shared" si="48"/>
        <v>Sentinel</v>
      </c>
      <c r="D356" s="114" t="s">
        <v>51</v>
      </c>
      <c r="E356" s="25"/>
      <c r="F356" s="26">
        <v>0</v>
      </c>
      <c r="G356" s="115">
        <f>IF($E347&gt;0, $E347, $E346)</f>
        <v>0.2</v>
      </c>
      <c r="H356" s="116">
        <v>0</v>
      </c>
      <c r="I356" s="35">
        <v>0</v>
      </c>
      <c r="J356" s="117">
        <f>IF($E347&gt;0, $E347, $E346)</f>
        <v>0.2</v>
      </c>
      <c r="K356" s="118">
        <v>0</v>
      </c>
      <c r="L356" s="119"/>
      <c r="M356" s="120"/>
    </row>
    <row r="357" spans="1:14" ht="13.15" hidden="1" customHeight="1" x14ac:dyDescent="0.2">
      <c r="A357" s="103" t="str">
        <f t="shared" si="48"/>
        <v>Sentinel</v>
      </c>
      <c r="D357" s="114" t="s">
        <v>52</v>
      </c>
      <c r="E357" s="25"/>
      <c r="F357" s="26">
        <v>0</v>
      </c>
      <c r="G357" s="115">
        <f>IF($E347&gt;0, $E347, $E346)</f>
        <v>0.2</v>
      </c>
      <c r="H357" s="116">
        <v>0</v>
      </c>
      <c r="I357" s="35">
        <v>0</v>
      </c>
      <c r="J357" s="121">
        <f>IF($E347&gt;0, $E347, $E346)</f>
        <v>0.2</v>
      </c>
      <c r="K357" s="118">
        <v>0</v>
      </c>
      <c r="L357" s="119">
        <f t="shared" ref="L357:L375" si="49">K357-H357</f>
        <v>0</v>
      </c>
      <c r="M357" s="120" t="str">
        <f>IF(ISERROR(L357/H357), "", L357/H357)</f>
        <v/>
      </c>
    </row>
    <row r="358" spans="1:14" x14ac:dyDescent="0.2">
      <c r="A358" s="103" t="str">
        <f t="shared" si="48"/>
        <v>Sentinel</v>
      </c>
      <c r="D358" s="114" t="s">
        <v>53</v>
      </c>
      <c r="E358" s="25"/>
      <c r="F358" s="26">
        <v>0</v>
      </c>
      <c r="G358" s="115">
        <v>1</v>
      </c>
      <c r="H358" s="116">
        <f>G358*F358</f>
        <v>0</v>
      </c>
      <c r="I358" s="29">
        <v>0</v>
      </c>
      <c r="J358" s="117">
        <v>1</v>
      </c>
      <c r="K358" s="118">
        <f>J358*I358</f>
        <v>0</v>
      </c>
      <c r="L358" s="119">
        <f t="shared" si="49"/>
        <v>0</v>
      </c>
      <c r="M358" s="120" t="str">
        <f>IF(ISERROR(L358/H358), "", L358/H358)</f>
        <v/>
      </c>
    </row>
    <row r="359" spans="1:14" x14ac:dyDescent="0.2">
      <c r="A359" s="103" t="str">
        <f t="shared" si="48"/>
        <v>Sentinel</v>
      </c>
      <c r="D359" s="114" t="s">
        <v>54</v>
      </c>
      <c r="E359" s="25"/>
      <c r="F359" s="36">
        <v>-2.571896873196799</v>
      </c>
      <c r="G359" s="115">
        <f>IF($E347&gt;0, $E347, $E346)</f>
        <v>0.2</v>
      </c>
      <c r="H359" s="116">
        <f>G359*F359</f>
        <v>-0.51437937463935979</v>
      </c>
      <c r="I359" s="35">
        <v>1.9884605967455067</v>
      </c>
      <c r="J359" s="117">
        <f>IF($E347&gt;0, $E347, $E346)</f>
        <v>0.2</v>
      </c>
      <c r="K359" s="118">
        <f>J359*I359</f>
        <v>0.39769211934910137</v>
      </c>
      <c r="L359" s="119">
        <f t="shared" si="49"/>
        <v>0.9120714939884611</v>
      </c>
      <c r="M359" s="120">
        <f>IF(ISERROR(L359/H359), "", L359/H359)</f>
        <v>-1.7731494281393574</v>
      </c>
    </row>
    <row r="360" spans="1:14" x14ac:dyDescent="0.2">
      <c r="A360" s="103" t="str">
        <f t="shared" si="48"/>
        <v>Sentinel</v>
      </c>
      <c r="B360" s="103" t="s">
        <v>55</v>
      </c>
      <c r="C360" s="24">
        <f>B21</f>
        <v>5</v>
      </c>
      <c r="D360" s="122" t="s">
        <v>56</v>
      </c>
      <c r="E360" s="7"/>
      <c r="F360" s="48"/>
      <c r="G360" s="38"/>
      <c r="H360" s="39">
        <f>SUM(H354:H359)</f>
        <v>11.77570062536064</v>
      </c>
      <c r="I360" s="51"/>
      <c r="J360" s="40"/>
      <c r="K360" s="39">
        <f>SUM(K354:K359)</f>
        <v>13.868572119349102</v>
      </c>
      <c r="L360" s="41">
        <f t="shared" si="49"/>
        <v>2.0928714939884614</v>
      </c>
      <c r="M360" s="42">
        <f>IF((H360)=0,"",(L360/H360))</f>
        <v>0.17772798074376706</v>
      </c>
    </row>
    <row r="361" spans="1:14" x14ac:dyDescent="0.2">
      <c r="A361" s="103" t="str">
        <f t="shared" si="48"/>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50">G361*F361</f>
        <v>0.31752480000000122</v>
      </c>
      <c r="I361" s="35">
        <f>IF((E346*12&gt;=150000), 0, IF(E345="RPP",(I377*OffPeakPer+I378*MidPeakPer+I379*OnPeakPer),IF(E345="Non-RPP (Retailer)",I380,I381)))</f>
        <v>0.12752000000000002</v>
      </c>
      <c r="J361" s="44">
        <f>IF(I361=0, 0, E346*E349-E346)</f>
        <v>2.4900000000000091</v>
      </c>
      <c r="K361" s="31">
        <f t="shared" ref="K361:K368" si="51">J361*I361</f>
        <v>0.31752480000000122</v>
      </c>
      <c r="L361" s="32">
        <f t="shared" si="49"/>
        <v>0</v>
      </c>
      <c r="M361" s="33">
        <f t="shared" ref="M361:M368" si="52">IF(ISERROR(L361/H361), "", L361/H361)</f>
        <v>0</v>
      </c>
    </row>
    <row r="362" spans="1:14" ht="25.5" x14ac:dyDescent="0.2">
      <c r="A362" s="103" t="str">
        <f t="shared" si="48"/>
        <v>Sentinel</v>
      </c>
      <c r="D362" s="123" t="s">
        <v>58</v>
      </c>
      <c r="E362" s="25"/>
      <c r="F362" s="26">
        <v>-0.30370000000000003</v>
      </c>
      <c r="G362" s="55">
        <f>IF($E347&gt;0, $E347, $E346)</f>
        <v>0.2</v>
      </c>
      <c r="H362" s="116">
        <f t="shared" si="50"/>
        <v>-6.0740000000000009E-2</v>
      </c>
      <c r="I362" s="35">
        <v>0</v>
      </c>
      <c r="J362" s="56">
        <f>IF($E347&gt;0, $E347, $E346)</f>
        <v>0.2</v>
      </c>
      <c r="K362" s="118">
        <f t="shared" si="51"/>
        <v>0</v>
      </c>
      <c r="L362" s="119">
        <f t="shared" si="49"/>
        <v>6.0740000000000009E-2</v>
      </c>
      <c r="M362" s="120">
        <f t="shared" si="52"/>
        <v>-1</v>
      </c>
    </row>
    <row r="363" spans="1:14" x14ac:dyDescent="0.2">
      <c r="A363" s="103" t="str">
        <f t="shared" si="48"/>
        <v>Sentinel</v>
      </c>
      <c r="D363" s="123" t="s">
        <v>59</v>
      </c>
      <c r="E363" s="25"/>
      <c r="F363" s="36">
        <v>8.6099999999999996E-2</v>
      </c>
      <c r="G363" s="55">
        <f>IF($E347&gt;0, $E347, $E346)</f>
        <v>0.2</v>
      </c>
      <c r="H363" s="116">
        <f t="shared" si="50"/>
        <v>1.7219999999999999E-2</v>
      </c>
      <c r="I363" s="35">
        <v>0</v>
      </c>
      <c r="J363" s="56">
        <f>IF($E347&gt;0, $E347, $E346)</f>
        <v>0.2</v>
      </c>
      <c r="K363" s="118">
        <f t="shared" si="51"/>
        <v>0</v>
      </c>
      <c r="L363" s="119">
        <f t="shared" si="49"/>
        <v>-1.7219999999999999E-2</v>
      </c>
      <c r="M363" s="120">
        <f t="shared" si="52"/>
        <v>-1</v>
      </c>
    </row>
    <row r="364" spans="1:14" x14ac:dyDescent="0.2">
      <c r="A364" s="103" t="str">
        <f t="shared" si="48"/>
        <v>Sentinel</v>
      </c>
      <c r="D364" s="123" t="s">
        <v>60</v>
      </c>
      <c r="E364" s="25"/>
      <c r="F364" s="26">
        <v>0</v>
      </c>
      <c r="G364" s="55">
        <f>E346</f>
        <v>60</v>
      </c>
      <c r="H364" s="116">
        <f t="shared" si="50"/>
        <v>0</v>
      </c>
      <c r="I364" s="35">
        <v>0</v>
      </c>
      <c r="J364" s="56">
        <f>E346</f>
        <v>60</v>
      </c>
      <c r="K364" s="118">
        <f t="shared" si="51"/>
        <v>0</v>
      </c>
      <c r="L364" s="119">
        <f t="shared" si="49"/>
        <v>0</v>
      </c>
      <c r="M364" s="120" t="str">
        <f t="shared" si="52"/>
        <v/>
      </c>
    </row>
    <row r="365" spans="1:14" x14ac:dyDescent="0.2">
      <c r="A365" s="103" t="str">
        <f t="shared" si="48"/>
        <v>Sentinel</v>
      </c>
      <c r="D365" s="114" t="s">
        <v>61</v>
      </c>
      <c r="E365" s="25"/>
      <c r="F365" s="36">
        <v>0.37301722540960452</v>
      </c>
      <c r="G365" s="55">
        <f>IF($E347&gt;0, $E347, $E346)</f>
        <v>0.2</v>
      </c>
      <c r="H365" s="116">
        <f t="shared" si="50"/>
        <v>7.4603445081920905E-2</v>
      </c>
      <c r="I365" s="35">
        <v>0.39006957186592073</v>
      </c>
      <c r="J365" s="56">
        <f>IF($E347&gt;0, $E347, $E346)</f>
        <v>0.2</v>
      </c>
      <c r="K365" s="118">
        <f t="shared" si="51"/>
        <v>7.8013914373184154E-2</v>
      </c>
      <c r="L365" s="119">
        <f t="shared" si="49"/>
        <v>3.4104692912632489E-3</v>
      </c>
      <c r="M365" s="120">
        <f t="shared" si="52"/>
        <v>4.5714635396773763E-2</v>
      </c>
    </row>
    <row r="366" spans="1:14" ht="25.5" x14ac:dyDescent="0.2">
      <c r="A366" s="103" t="str">
        <f t="shared" si="48"/>
        <v>Sentinel</v>
      </c>
      <c r="D366" s="123" t="s">
        <v>62</v>
      </c>
      <c r="E366" s="25"/>
      <c r="F366" s="26">
        <v>0</v>
      </c>
      <c r="G366" s="115">
        <v>1</v>
      </c>
      <c r="H366" s="116">
        <f t="shared" si="50"/>
        <v>0</v>
      </c>
      <c r="I366" s="45">
        <v>0</v>
      </c>
      <c r="J366" s="121">
        <v>1</v>
      </c>
      <c r="K366" s="118">
        <f t="shared" si="51"/>
        <v>0</v>
      </c>
      <c r="L366" s="119">
        <f t="shared" si="49"/>
        <v>0</v>
      </c>
      <c r="M366" s="120" t="str">
        <f t="shared" si="52"/>
        <v/>
      </c>
    </row>
    <row r="367" spans="1:14" x14ac:dyDescent="0.2">
      <c r="A367" s="103" t="str">
        <f t="shared" si="48"/>
        <v>Sentinel</v>
      </c>
      <c r="D367" s="114" t="s">
        <v>63</v>
      </c>
      <c r="E367" s="25"/>
      <c r="F367" s="36">
        <v>0</v>
      </c>
      <c r="G367" s="115">
        <v>1</v>
      </c>
      <c r="H367" s="116">
        <f t="shared" si="50"/>
        <v>0</v>
      </c>
      <c r="I367" s="29">
        <v>0</v>
      </c>
      <c r="J367" s="121">
        <v>1</v>
      </c>
      <c r="K367" s="118">
        <f t="shared" si="51"/>
        <v>0</v>
      </c>
      <c r="L367" s="119">
        <f t="shared" si="49"/>
        <v>0</v>
      </c>
      <c r="M367" s="120" t="str">
        <f t="shared" si="52"/>
        <v/>
      </c>
    </row>
    <row r="368" spans="1:14" x14ac:dyDescent="0.2">
      <c r="A368" s="103" t="str">
        <f t="shared" si="48"/>
        <v>Sentinel</v>
      </c>
      <c r="D368" s="114" t="s">
        <v>64</v>
      </c>
      <c r="E368" s="25"/>
      <c r="F368" s="36">
        <v>-0.70140161771562959</v>
      </c>
      <c r="G368" s="55">
        <f>IF($E347&gt;0, $E347, $E346)</f>
        <v>0.2</v>
      </c>
      <c r="H368" s="116">
        <f t="shared" si="50"/>
        <v>-0.14028032354312592</v>
      </c>
      <c r="I368" s="35">
        <v>-7.2601617715629563E-2</v>
      </c>
      <c r="J368" s="56">
        <f>IF($E347&gt;0, $E347, $E346)</f>
        <v>0.2</v>
      </c>
      <c r="K368" s="118">
        <f t="shared" si="51"/>
        <v>-1.4520323543125914E-2</v>
      </c>
      <c r="L368" s="119">
        <f t="shared" si="49"/>
        <v>0.12576000000000001</v>
      </c>
      <c r="M368" s="120">
        <f t="shared" si="52"/>
        <v>-0.89649066115347265</v>
      </c>
    </row>
    <row r="369" spans="1:14" ht="25.5" x14ac:dyDescent="0.2">
      <c r="A369" s="103" t="str">
        <f t="shared" si="48"/>
        <v>Sentinel</v>
      </c>
      <c r="B369" s="103" t="s">
        <v>65</v>
      </c>
      <c r="C369" s="24">
        <f>B21</f>
        <v>5</v>
      </c>
      <c r="D369" s="124" t="s">
        <v>66</v>
      </c>
      <c r="E369" s="125"/>
      <c r="F369" s="48"/>
      <c r="G369" s="49"/>
      <c r="H369" s="50">
        <f>SUM(H360:H368)</f>
        <v>11.984028546899438</v>
      </c>
      <c r="I369" s="51"/>
      <c r="J369" s="52"/>
      <c r="K369" s="50">
        <f>SUM(K360:K368)</f>
        <v>14.249590510179161</v>
      </c>
      <c r="L369" s="41">
        <f t="shared" si="49"/>
        <v>2.2655619632797226</v>
      </c>
      <c r="M369" s="42">
        <f>IF((H369)=0,"",(L369/H369))</f>
        <v>0.18904844513791474</v>
      </c>
    </row>
    <row r="370" spans="1:14" x14ac:dyDescent="0.2">
      <c r="A370" s="103" t="str">
        <f t="shared" si="48"/>
        <v>Sentinel</v>
      </c>
      <c r="D370" s="126" t="s">
        <v>67</v>
      </c>
      <c r="E370" s="25"/>
      <c r="F370" s="36">
        <v>3.3683999999999998</v>
      </c>
      <c r="G370" s="43">
        <f>IF($E347&gt;0, $E347, $E346*$E348)</f>
        <v>0.2</v>
      </c>
      <c r="H370" s="116">
        <f>G370*F370</f>
        <v>0.67368000000000006</v>
      </c>
      <c r="I370" s="35">
        <v>3.5667</v>
      </c>
      <c r="J370" s="44">
        <f>IF($E347&gt;0, $E347, $E346*$E349)</f>
        <v>0.2</v>
      </c>
      <c r="K370" s="118">
        <f>J370*I370</f>
        <v>0.71334000000000009</v>
      </c>
      <c r="L370" s="119">
        <f t="shared" si="49"/>
        <v>3.9660000000000029E-2</v>
      </c>
      <c r="M370" s="120">
        <f>IF(ISERROR(L370/H370), "", L370/H370)</f>
        <v>5.8870680441752796E-2</v>
      </c>
      <c r="N370" s="127"/>
    </row>
    <row r="371" spans="1:14" ht="25.5" x14ac:dyDescent="0.2">
      <c r="A371" s="103" t="str">
        <f t="shared" si="48"/>
        <v>Sentinel</v>
      </c>
      <c r="D371" s="128" t="s">
        <v>68</v>
      </c>
      <c r="E371" s="25"/>
      <c r="F371" s="36">
        <v>2.3723999999999998</v>
      </c>
      <c r="G371" s="43">
        <f>IF($E347&gt;0, $E347, $E346*$E348)</f>
        <v>0.2</v>
      </c>
      <c r="H371" s="116">
        <f>G371*F371</f>
        <v>0.47448000000000001</v>
      </c>
      <c r="I371" s="35">
        <v>2.5232000000000001</v>
      </c>
      <c r="J371" s="44">
        <f>IF($E347&gt;0, $E347, $E346*$E349)</f>
        <v>0.2</v>
      </c>
      <c r="K371" s="118">
        <f>J371*I371</f>
        <v>0.50464000000000009</v>
      </c>
      <c r="L371" s="119">
        <f t="shared" si="49"/>
        <v>3.0160000000000076E-2</v>
      </c>
      <c r="M371" s="120">
        <f>IF(ISERROR(L371/H371), "", L371/H371)</f>
        <v>6.3564323048389978E-2</v>
      </c>
      <c r="N371" s="127"/>
    </row>
    <row r="372" spans="1:14" ht="25.5" x14ac:dyDescent="0.2">
      <c r="A372" s="103" t="str">
        <f t="shared" si="48"/>
        <v>Sentinel</v>
      </c>
      <c r="B372" s="103" t="s">
        <v>69</v>
      </c>
      <c r="C372" s="24">
        <f>B21</f>
        <v>5</v>
      </c>
      <c r="D372" s="124" t="s">
        <v>70</v>
      </c>
      <c r="E372" s="7"/>
      <c r="F372" s="48"/>
      <c r="G372" s="49"/>
      <c r="H372" s="50">
        <f>SUM(H369:H371)</f>
        <v>13.132188546899439</v>
      </c>
      <c r="I372" s="51"/>
      <c r="J372" s="40"/>
      <c r="K372" s="50">
        <f>SUM(K369:K371)</f>
        <v>15.467570510179161</v>
      </c>
      <c r="L372" s="41">
        <f t="shared" si="49"/>
        <v>2.3353819632797226</v>
      </c>
      <c r="M372" s="42">
        <f>IF((H372)=0,"",(L372/H372))</f>
        <v>0.17783646304949799</v>
      </c>
    </row>
    <row r="373" spans="1:14" ht="25.5" x14ac:dyDescent="0.2">
      <c r="A373" s="103" t="str">
        <f t="shared" si="48"/>
        <v>Sentinel</v>
      </c>
      <c r="D373" s="129" t="s">
        <v>71</v>
      </c>
      <c r="E373" s="25"/>
      <c r="F373" s="36">
        <v>4.7000000000000002E-3</v>
      </c>
      <c r="G373" s="43">
        <f>E346*E348</f>
        <v>62.490000000000009</v>
      </c>
      <c r="H373" s="130">
        <f>G373*F373</f>
        <v>0.29370300000000005</v>
      </c>
      <c r="I373" s="35">
        <v>4.7000000000000002E-3</v>
      </c>
      <c r="J373" s="44">
        <f>E346*E349</f>
        <v>62.490000000000009</v>
      </c>
      <c r="K373" s="118">
        <f>J373*I373</f>
        <v>0.29370300000000005</v>
      </c>
      <c r="L373" s="119">
        <f t="shared" si="49"/>
        <v>0</v>
      </c>
      <c r="M373" s="120">
        <f>IF(ISERROR(L373/H373), "", L373/H373)</f>
        <v>0</v>
      </c>
    </row>
    <row r="374" spans="1:14" ht="25.5" x14ac:dyDescent="0.2">
      <c r="A374" s="103" t="str">
        <f t="shared" si="48"/>
        <v>Sentinel</v>
      </c>
      <c r="D374" s="129" t="s">
        <v>72</v>
      </c>
      <c r="E374" s="25"/>
      <c r="F374" s="36">
        <v>5.9999999999999995E-4</v>
      </c>
      <c r="G374" s="43">
        <f>E346*E348</f>
        <v>62.490000000000009</v>
      </c>
      <c r="H374" s="130">
        <f>G374*F374</f>
        <v>3.7494E-2</v>
      </c>
      <c r="I374" s="35">
        <v>5.9999999999999995E-4</v>
      </c>
      <c r="J374" s="44">
        <f>E346*E349</f>
        <v>62.490000000000009</v>
      </c>
      <c r="K374" s="118">
        <f>J374*I374</f>
        <v>3.7494E-2</v>
      </c>
      <c r="L374" s="119">
        <f t="shared" si="49"/>
        <v>0</v>
      </c>
      <c r="M374" s="120">
        <f>IF(ISERROR(L374/H374), "", L374/H374)</f>
        <v>0</v>
      </c>
    </row>
    <row r="375" spans="1:14" x14ac:dyDescent="0.2">
      <c r="A375" s="103" t="str">
        <f t="shared" si="48"/>
        <v>Sentinel</v>
      </c>
      <c r="D375" s="25" t="s">
        <v>73</v>
      </c>
      <c r="E375" s="25"/>
      <c r="F375" s="54">
        <v>0.25</v>
      </c>
      <c r="G375" s="27">
        <v>1</v>
      </c>
      <c r="H375" s="130">
        <f>G375*F375</f>
        <v>0.25</v>
      </c>
      <c r="I375" s="45">
        <v>0.25</v>
      </c>
      <c r="J375" s="30">
        <v>1</v>
      </c>
      <c r="K375" s="118">
        <f>J375*I375</f>
        <v>0.25</v>
      </c>
      <c r="L375" s="119">
        <f t="shared" si="49"/>
        <v>0</v>
      </c>
      <c r="M375" s="120">
        <f>IF(ISERROR(L375/H375), "", L375/H375)</f>
        <v>0</v>
      </c>
    </row>
    <row r="376" spans="1:14" ht="26.45" hidden="1" customHeight="1" x14ac:dyDescent="0.2">
      <c r="A376" s="103" t="str">
        <f t="shared" si="48"/>
        <v>Sentinel</v>
      </c>
      <c r="D376" s="129" t="s">
        <v>74</v>
      </c>
      <c r="E376" s="25"/>
      <c r="F376" s="34"/>
      <c r="G376" s="43"/>
      <c r="H376" s="130"/>
      <c r="I376" s="35"/>
      <c r="J376" s="44"/>
      <c r="K376" s="118"/>
      <c r="L376" s="119"/>
      <c r="M376" s="120"/>
    </row>
    <row r="377" spans="1:14" x14ac:dyDescent="0.2">
      <c r="A377" s="103" t="str">
        <f t="shared" si="48"/>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
      <c r="A378" s="103" t="str">
        <f t="shared" si="48"/>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5" thickBot="1" x14ac:dyDescent="0.25">
      <c r="A379" s="103" t="str">
        <f t="shared" si="48"/>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9" hidden="1" customHeight="1" thickBot="1" x14ac:dyDescent="0.25">
      <c r="A380" s="103" t="str">
        <f t="shared" si="48"/>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9" hidden="1" customHeight="1" thickBot="1" x14ac:dyDescent="0.25">
      <c r="A381" s="103" t="str">
        <f t="shared" si="48"/>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5" thickBot="1" x14ac:dyDescent="0.25">
      <c r="A382" s="103" t="str">
        <f t="shared" si="48"/>
        <v>Sentinel</v>
      </c>
      <c r="D382" s="58"/>
      <c r="E382" s="59"/>
      <c r="F382" s="60"/>
      <c r="G382" s="61"/>
      <c r="H382" s="62"/>
      <c r="I382" s="60"/>
      <c r="J382" s="63"/>
      <c r="K382" s="62"/>
      <c r="L382" s="64"/>
      <c r="M382" s="65"/>
    </row>
    <row r="383" spans="1:14" x14ac:dyDescent="0.2">
      <c r="A383" s="103" t="str">
        <f t="shared" si="48"/>
        <v>Sentinel</v>
      </c>
      <c r="B383" s="103" t="s">
        <v>12</v>
      </c>
      <c r="D383" s="135" t="s">
        <v>81</v>
      </c>
      <c r="E383" s="25"/>
      <c r="F383" s="66"/>
      <c r="G383" s="67"/>
      <c r="H383" s="68">
        <f>SUM(H373:H379,H372)</f>
        <v>21.364585546899438</v>
      </c>
      <c r="I383" s="69"/>
      <c r="J383" s="69"/>
      <c r="K383" s="68">
        <f>SUM(K373:K379,K372)</f>
        <v>23.69996751017916</v>
      </c>
      <c r="L383" s="70">
        <f>K383-H383</f>
        <v>2.3353819632797226</v>
      </c>
      <c r="M383" s="71">
        <f>IF((H383)=0,"",(L383/H383))</f>
        <v>0.10931089480547625</v>
      </c>
    </row>
    <row r="384" spans="1:14" x14ac:dyDescent="0.2">
      <c r="A384" s="103" t="str">
        <f t="shared" si="48"/>
        <v>Sentinel</v>
      </c>
      <c r="B384" s="103" t="s">
        <v>12</v>
      </c>
      <c r="D384" s="142" t="s">
        <v>82</v>
      </c>
      <c r="E384" s="25"/>
      <c r="F384" s="66">
        <v>0.13</v>
      </c>
      <c r="G384" s="72"/>
      <c r="H384" s="73">
        <f>H383*F384</f>
        <v>2.7773961210969271</v>
      </c>
      <c r="I384" s="74">
        <v>0.13</v>
      </c>
      <c r="J384" s="27"/>
      <c r="K384" s="73">
        <f>K383*I384</f>
        <v>3.0809957763232911</v>
      </c>
      <c r="L384" s="32">
        <f>K384-H384</f>
        <v>0.30359965522636401</v>
      </c>
      <c r="M384" s="75">
        <f>IF((H384)=0,"",(L384/H384))</f>
        <v>0.10931089480547626</v>
      </c>
    </row>
    <row r="385" spans="1:14" ht="15" x14ac:dyDescent="0.25">
      <c r="A385" s="103" t="str">
        <f t="shared" si="48"/>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-5.0206776035213672</v>
      </c>
      <c r="I385" s="76">
        <v>0.23499999999999999</v>
      </c>
      <c r="J385" s="27"/>
      <c r="K385" s="73">
        <f>IF(OR(ISNUMBER(SEARCH("[DGEN]", E344))=TRUE, ISNUMBER(SEARCH("STREET LIGHT", E344))=TRUE), 0, IF(AND(E346=0, E347=0),0, IF(AND(E347=0, E346*12&gt;250000), 0, IF(AND(E346=0, E347&gt;=50), 0, IF(E346*12&lt;=250000, I385*K383*-1, IF(E347&lt;50, I385*K383*-1, 0))))))</f>
        <v>-5.5694923648921026</v>
      </c>
      <c r="L385" s="32">
        <f>K385-H385</f>
        <v>-0.54881476137073548</v>
      </c>
      <c r="M385" s="75"/>
    </row>
    <row r="386" spans="1:14" ht="13.5" thickBot="1" x14ac:dyDescent="0.25">
      <c r="A386" s="103" t="str">
        <f t="shared" si="48"/>
        <v>Sentinel</v>
      </c>
      <c r="B386" s="103" t="s">
        <v>84</v>
      </c>
      <c r="C386" s="24">
        <f>B21</f>
        <v>5</v>
      </c>
      <c r="D386" s="234" t="s">
        <v>85</v>
      </c>
      <c r="E386" s="234"/>
      <c r="F386" s="77"/>
      <c r="G386" s="78"/>
      <c r="H386" s="79">
        <f>H383+H384+H385</f>
        <v>19.121304064474998</v>
      </c>
      <c r="I386" s="80"/>
      <c r="J386" s="80"/>
      <c r="K386" s="81">
        <f>K383+K384+K385</f>
        <v>21.211470921610349</v>
      </c>
      <c r="L386" s="82">
        <f>K386-H386</f>
        <v>2.0901668571353511</v>
      </c>
      <c r="M386" s="83">
        <f>IF((H386)=0,"",(L386/H386))</f>
        <v>0.10931089480547621</v>
      </c>
      <c r="N386" s="159"/>
    </row>
    <row r="387" spans="1:14" ht="13.5" thickBot="1" x14ac:dyDescent="0.25">
      <c r="A387" s="103" t="str">
        <f t="shared" si="48"/>
        <v>Sentinel</v>
      </c>
      <c r="B387" s="103" t="s">
        <v>12</v>
      </c>
      <c r="D387" s="58"/>
      <c r="E387" s="59"/>
      <c r="F387" s="60"/>
      <c r="G387" s="61"/>
      <c r="H387" s="62"/>
      <c r="I387" s="60"/>
      <c r="J387" s="63"/>
      <c r="K387" s="62"/>
      <c r="L387" s="64"/>
      <c r="M387" s="65"/>
    </row>
    <row r="388" spans="1:14" hidden="1" x14ac:dyDescent="0.2">
      <c r="A388" s="103" t="str">
        <f t="shared" si="48"/>
        <v>Sentinel</v>
      </c>
      <c r="B388" s="103" t="s">
        <v>78</v>
      </c>
      <c r="D388" s="135" t="s">
        <v>86</v>
      </c>
      <c r="E388" s="25"/>
      <c r="F388" s="136"/>
      <c r="G388" s="137"/>
      <c r="H388" s="138">
        <f>SUM(H380,H373:H376,H372)</f>
        <v>20.498185546899439</v>
      </c>
      <c r="I388" s="139"/>
      <c r="J388" s="139"/>
      <c r="K388" s="138">
        <f>SUM(K380,K373:K376,K372)</f>
        <v>22.833567510179162</v>
      </c>
      <c r="L388" s="140">
        <f>K388-H388</f>
        <v>2.3353819632797226</v>
      </c>
      <c r="M388" s="141">
        <f>IF((H388)=0,"",(L388/H388))</f>
        <v>0.11393115541550813</v>
      </c>
    </row>
    <row r="389" spans="1:14" hidden="1" x14ac:dyDescent="0.2">
      <c r="A389" s="103" t="str">
        <f t="shared" si="48"/>
        <v>Sentinel</v>
      </c>
      <c r="B389" s="103" t="s">
        <v>78</v>
      </c>
      <c r="D389" s="142" t="s">
        <v>82</v>
      </c>
      <c r="E389" s="25"/>
      <c r="F389" s="136">
        <v>0.13</v>
      </c>
      <c r="G389" s="137"/>
      <c r="H389" s="144">
        <f>H388*F389</f>
        <v>2.6647641210969271</v>
      </c>
      <c r="I389" s="136">
        <v>0.13</v>
      </c>
      <c r="J389" s="145"/>
      <c r="K389" s="144">
        <f>K388*I389</f>
        <v>2.9683637763232911</v>
      </c>
      <c r="L389" s="119">
        <f>K389-H389</f>
        <v>0.30359965522636401</v>
      </c>
      <c r="M389" s="146">
        <f>IF((H389)=0,"",(L389/H389))</f>
        <v>0.11393115541550816</v>
      </c>
    </row>
    <row r="390" spans="1:14" ht="15" hidden="1" x14ac:dyDescent="0.25">
      <c r="A390" s="103" t="str">
        <f t="shared" si="48"/>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-4.8170736035213677</v>
      </c>
      <c r="I390" s="148">
        <v>0.23499999999999999</v>
      </c>
      <c r="J390" s="145"/>
      <c r="K390" s="144">
        <f>IF(OR(ISNUMBER(SEARCH("[DGEN]", E344))=TRUE, ISNUMBER(SEARCH("STREET LIGHT", E344))=TRUE), 0, IF(AND(E346=0, E347=0),0, IF(AND(E347=0, E346*12&gt;250000), 0, IF(AND(E346=0, E347&gt;=50), 0, IF(E346*12&lt;=250000, I390*K388*-1, IF(E347&lt;50, I390*K388*-1, 0))))))</f>
        <v>-5.3658883648921023</v>
      </c>
      <c r="L390" s="119"/>
      <c r="M390" s="146"/>
    </row>
    <row r="391" spans="1:14" hidden="1" x14ac:dyDescent="0.2">
      <c r="A391" s="103" t="str">
        <f t="shared" si="48"/>
        <v>Sentinel</v>
      </c>
      <c r="B391" s="103" t="s">
        <v>87</v>
      </c>
      <c r="D391" s="234" t="s">
        <v>86</v>
      </c>
      <c r="E391" s="234"/>
      <c r="F391" s="149"/>
      <c r="G391" s="143"/>
      <c r="H391" s="138">
        <f>SUM(H388,H389)</f>
        <v>23.162949667996365</v>
      </c>
      <c r="I391" s="150"/>
      <c r="J391" s="150"/>
      <c r="K391" s="138">
        <f>SUM(K388,K389)</f>
        <v>25.801931286502452</v>
      </c>
      <c r="L391" s="140">
        <f>K391-H391</f>
        <v>2.6389816185060866</v>
      </c>
      <c r="M391" s="141">
        <f>IF((H391)=0,"",(L391/H391))</f>
        <v>0.11393115541550815</v>
      </c>
    </row>
    <row r="392" spans="1:14" ht="13.5" hidden="1" thickBot="1" x14ac:dyDescent="0.25">
      <c r="A392" s="103" t="str">
        <f t="shared" si="48"/>
        <v>Sentinel</v>
      </c>
      <c r="B392" s="103" t="s">
        <v>78</v>
      </c>
      <c r="D392" s="131"/>
      <c r="E392" s="132"/>
      <c r="F392" s="151"/>
      <c r="G392" s="152"/>
      <c r="H392" s="153"/>
      <c r="I392" s="151"/>
      <c r="J392" s="133"/>
      <c r="K392" s="153"/>
      <c r="L392" s="154"/>
      <c r="M392" s="134"/>
    </row>
    <row r="393" spans="1:14" hidden="1" x14ac:dyDescent="0.2">
      <c r="A393" s="103" t="str">
        <f t="shared" si="48"/>
        <v>Sentinel</v>
      </c>
      <c r="B393" s="103" t="s">
        <v>17</v>
      </c>
      <c r="D393" s="135" t="s">
        <v>88</v>
      </c>
      <c r="E393" s="25"/>
      <c r="F393" s="136"/>
      <c r="G393" s="137"/>
      <c r="H393" s="138">
        <f>SUM(H381,H373:H376,H372)</f>
        <v>20.498185546899439</v>
      </c>
      <c r="I393" s="139"/>
      <c r="J393" s="139"/>
      <c r="K393" s="138">
        <f>SUM(K381,K373:K376,K372)</f>
        <v>22.833567510179162</v>
      </c>
      <c r="L393" s="140">
        <f>K393-H393</f>
        <v>2.3353819632797226</v>
      </c>
      <c r="M393" s="141">
        <f>IF((H393)=0,"",(L393/H393))</f>
        <v>0.11393115541550813</v>
      </c>
    </row>
    <row r="394" spans="1:14" hidden="1" x14ac:dyDescent="0.2">
      <c r="A394" s="103" t="str">
        <f t="shared" si="48"/>
        <v>Sentinel</v>
      </c>
      <c r="B394" s="103" t="s">
        <v>17</v>
      </c>
      <c r="D394" s="142" t="s">
        <v>82</v>
      </c>
      <c r="E394" s="25"/>
      <c r="F394" s="136">
        <v>0.13</v>
      </c>
      <c r="G394" s="137"/>
      <c r="H394" s="144">
        <f>H393*F394</f>
        <v>2.6647641210969271</v>
      </c>
      <c r="I394" s="136">
        <v>0.13</v>
      </c>
      <c r="J394" s="145"/>
      <c r="K394" s="144">
        <f>K393*I394</f>
        <v>2.9683637763232911</v>
      </c>
      <c r="L394" s="119">
        <f>K394-H394</f>
        <v>0.30359965522636401</v>
      </c>
      <c r="M394" s="146">
        <f>IF((H394)=0,"",(L394/H394))</f>
        <v>0.11393115541550816</v>
      </c>
    </row>
    <row r="395" spans="1:14" ht="15" hidden="1" x14ac:dyDescent="0.25">
      <c r="A395" s="103" t="str">
        <f t="shared" si="48"/>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-4.8170736035213677</v>
      </c>
      <c r="I395" s="148">
        <v>0.23499999999999999</v>
      </c>
      <c r="J395" s="145"/>
      <c r="K395" s="144">
        <f>IF(OR(ISNUMBER(SEARCH("[DGEN]", E344))=TRUE, ISNUMBER(SEARCH("STREET LIGHT", E344))=TRUE), 0, IF(AND(E346=0, E347=0),0, IF(AND(E347=0, E346*12&gt;250000), 0, IF(AND(E346=0, E347&gt;=50), 0, IF(E346*12&lt;=250000, I395*K393*-1, IF(E347&lt;50, I395*K393*-1, 0))))))</f>
        <v>-5.3658883648921023</v>
      </c>
      <c r="L395" s="119"/>
      <c r="M395" s="146"/>
    </row>
    <row r="396" spans="1:14" hidden="1" x14ac:dyDescent="0.2">
      <c r="A396" s="103" t="str">
        <f t="shared" si="48"/>
        <v>Sentinel</v>
      </c>
      <c r="B396" s="103" t="s">
        <v>89</v>
      </c>
      <c r="D396" s="234" t="s">
        <v>88</v>
      </c>
      <c r="E396" s="234"/>
      <c r="F396" s="149"/>
      <c r="G396" s="143"/>
      <c r="H396" s="138">
        <f>SUM(H393,H394)</f>
        <v>23.162949667996365</v>
      </c>
      <c r="I396" s="150"/>
      <c r="J396" s="150"/>
      <c r="K396" s="138">
        <f>SUM(K393,K394)</f>
        <v>25.801931286502452</v>
      </c>
      <c r="L396" s="140">
        <f>K396-H396</f>
        <v>2.6389816185060866</v>
      </c>
      <c r="M396" s="141">
        <f>IF((H396)=0,"",(L396/H396))</f>
        <v>0.11393115541550815</v>
      </c>
    </row>
    <row r="397" spans="1:14" ht="13.5" hidden="1" thickBot="1" x14ac:dyDescent="0.25">
      <c r="A397" s="103" t="str">
        <f t="shared" si="48"/>
        <v>Sentinel</v>
      </c>
      <c r="B397" s="103" t="s">
        <v>17</v>
      </c>
      <c r="D397" s="131"/>
      <c r="E397" s="132"/>
      <c r="F397" s="155"/>
      <c r="G397" s="152"/>
      <c r="H397" s="156"/>
      <c r="I397" s="155"/>
      <c r="J397" s="133"/>
      <c r="K397" s="156"/>
      <c r="L397" s="154"/>
      <c r="M397" s="157"/>
    </row>
    <row r="400" spans="1:14" x14ac:dyDescent="0.2">
      <c r="C400" s="103"/>
      <c r="D400" s="104" t="s">
        <v>34</v>
      </c>
      <c r="E400" s="235" t="str">
        <f>D22</f>
        <v>Street Light</v>
      </c>
      <c r="F400" s="236"/>
      <c r="G400" s="236"/>
      <c r="H400" s="236"/>
      <c r="I400" s="236"/>
      <c r="J400" s="237"/>
      <c r="K400" s="103" t="str">
        <f>IF(N22="DEMAND - INTERVAL","RTSR - INTERVAL METERED","")</f>
        <v/>
      </c>
    </row>
    <row r="401" spans="1:14" x14ac:dyDescent="0.2">
      <c r="C401" s="103"/>
      <c r="D401" s="104" t="s">
        <v>35</v>
      </c>
      <c r="E401" s="238" t="str">
        <f>H22</f>
        <v>Non-RPP (Other)</v>
      </c>
      <c r="F401" s="239"/>
      <c r="G401" s="240"/>
      <c r="H401" s="20"/>
      <c r="I401" s="20"/>
    </row>
    <row r="402" spans="1:14" ht="15.75" x14ac:dyDescent="0.2">
      <c r="C402" s="103"/>
      <c r="D402" s="104" t="s">
        <v>36</v>
      </c>
      <c r="E402" s="21">
        <f>K22</f>
        <v>326077.50428732426</v>
      </c>
      <c r="F402" s="105" t="s">
        <v>11</v>
      </c>
      <c r="J402" s="22"/>
      <c r="K402" s="22"/>
      <c r="L402" s="22"/>
      <c r="M402" s="22"/>
      <c r="N402" s="22"/>
    </row>
    <row r="403" spans="1:14" ht="15.75" x14ac:dyDescent="0.25">
      <c r="C403" s="103"/>
      <c r="D403" s="104" t="s">
        <v>37</v>
      </c>
      <c r="E403" s="21">
        <f>L22</f>
        <v>863.33336806145189</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Street Light</v>
      </c>
      <c r="D410" s="114" t="s">
        <v>49</v>
      </c>
      <c r="E410" s="25"/>
      <c r="F410" s="26">
        <v>1.2</v>
      </c>
      <c r="G410" s="115">
        <v>12262</v>
      </c>
      <c r="H410" s="116">
        <f>G410*F410</f>
        <v>14714.4</v>
      </c>
      <c r="I410" s="29">
        <v>1.28</v>
      </c>
      <c r="J410" s="117">
        <v>12262</v>
      </c>
      <c r="K410" s="118">
        <f>J410*I410</f>
        <v>15695.36</v>
      </c>
      <c r="L410" s="119">
        <f>K410-H410</f>
        <v>980.96000000000095</v>
      </c>
      <c r="M410" s="120">
        <f>IF(ISERROR(L410/H410), "", L410/H410)</f>
        <v>6.6666666666666735E-2</v>
      </c>
    </row>
    <row r="411" spans="1:14" x14ac:dyDescent="0.2">
      <c r="A411" s="103" t="str">
        <f t="shared" ref="A411:A453" si="53">A410</f>
        <v>Street Light</v>
      </c>
      <c r="D411" s="114" t="s">
        <v>50</v>
      </c>
      <c r="E411" s="25"/>
      <c r="F411" s="36">
        <v>5.1734</v>
      </c>
      <c r="G411" s="115">
        <f>IF($E403&gt;0, $E403, $E402)</f>
        <v>863.33336806145189</v>
      </c>
      <c r="H411" s="116">
        <f>G411*F411</f>
        <v>4466.3688463291155</v>
      </c>
      <c r="I411" s="35">
        <v>5.4964000000000004</v>
      </c>
      <c r="J411" s="117">
        <f>IF($E403&gt;0, $E403, $E402)</f>
        <v>863.33336806145189</v>
      </c>
      <c r="K411" s="118">
        <f>J411*I411</f>
        <v>4745.225524212965</v>
      </c>
      <c r="L411" s="119">
        <f>K411-H411</f>
        <v>278.85667788384944</v>
      </c>
      <c r="M411" s="120">
        <f>IF(ISERROR(L411/H411), "", L411/H411)</f>
        <v>6.2434762438628472E-2</v>
      </c>
    </row>
    <row r="412" spans="1:14" ht="13.15" hidden="1" customHeight="1" x14ac:dyDescent="0.2">
      <c r="A412" s="103" t="str">
        <f t="shared" si="53"/>
        <v>Street Light</v>
      </c>
      <c r="D412" s="114" t="s">
        <v>51</v>
      </c>
      <c r="E412" s="25"/>
      <c r="F412" s="26">
        <v>0</v>
      </c>
      <c r="G412" s="115">
        <f>IF($E403&gt;0, $E403, $E402)</f>
        <v>863.33336806145189</v>
      </c>
      <c r="H412" s="116">
        <v>0</v>
      </c>
      <c r="I412" s="35">
        <v>0</v>
      </c>
      <c r="J412" s="117">
        <f>IF($E403&gt;0, $E403, $E402)</f>
        <v>863.33336806145189</v>
      </c>
      <c r="K412" s="118">
        <v>0</v>
      </c>
      <c r="L412" s="119"/>
      <c r="M412" s="120"/>
    </row>
    <row r="413" spans="1:14" ht="13.15" hidden="1" customHeight="1" x14ac:dyDescent="0.2">
      <c r="A413" s="103" t="str">
        <f t="shared" si="53"/>
        <v>Street Light</v>
      </c>
      <c r="D413" s="114" t="s">
        <v>52</v>
      </c>
      <c r="E413" s="25"/>
      <c r="F413" s="26">
        <v>0</v>
      </c>
      <c r="G413" s="115">
        <f>IF($E403&gt;0, $E403, $E402)</f>
        <v>863.33336806145189</v>
      </c>
      <c r="H413" s="116">
        <v>0</v>
      </c>
      <c r="I413" s="35">
        <v>0</v>
      </c>
      <c r="J413" s="121">
        <f>IF($E403&gt;0, $E403, $E402)</f>
        <v>863.33336806145189</v>
      </c>
      <c r="K413" s="118">
        <v>0</v>
      </c>
      <c r="L413" s="119">
        <f t="shared" ref="L413:L431" si="54">K413-H413</f>
        <v>0</v>
      </c>
      <c r="M413" s="120" t="str">
        <f>IF(ISERROR(L413/H413), "", L413/H413)</f>
        <v/>
      </c>
    </row>
    <row r="414" spans="1:14" x14ac:dyDescent="0.2">
      <c r="A414" s="103" t="str">
        <f t="shared" si="53"/>
        <v>Street Light</v>
      </c>
      <c r="D414" s="114" t="s">
        <v>53</v>
      </c>
      <c r="E414" s="25"/>
      <c r="F414" s="26">
        <v>0</v>
      </c>
      <c r="G414" s="115">
        <v>12262</v>
      </c>
      <c r="H414" s="116">
        <f>G414*F414</f>
        <v>0</v>
      </c>
      <c r="I414" s="29">
        <v>0</v>
      </c>
      <c r="J414" s="117">
        <v>12262</v>
      </c>
      <c r="K414" s="118">
        <f>J414*I414</f>
        <v>0</v>
      </c>
      <c r="L414" s="119">
        <f t="shared" si="54"/>
        <v>0</v>
      </c>
      <c r="M414" s="120" t="str">
        <f>IF(ISERROR(L414/H414), "", L414/H414)</f>
        <v/>
      </c>
    </row>
    <row r="415" spans="1:14" x14ac:dyDescent="0.2">
      <c r="A415" s="103" t="str">
        <f t="shared" si="53"/>
        <v>Street Light</v>
      </c>
      <c r="D415" s="114" t="s">
        <v>54</v>
      </c>
      <c r="E415" s="25"/>
      <c r="F415" s="36">
        <v>-3.0827977739043657</v>
      </c>
      <c r="G415" s="115">
        <f>IF($E403&gt;0, $E403, $E402)</f>
        <v>863.33336806145189</v>
      </c>
      <c r="H415" s="116">
        <f>G415*F415</f>
        <v>-2661.4821851972024</v>
      </c>
      <c r="I415" s="35">
        <v>1.3387124838762223</v>
      </c>
      <c r="J415" s="117">
        <f>IF($E403&gt;0, $E403, $E402)</f>
        <v>863.33336806145189</v>
      </c>
      <c r="K415" s="118">
        <f>J415*I415</f>
        <v>1155.7551575707712</v>
      </c>
      <c r="L415" s="119">
        <f t="shared" si="54"/>
        <v>3817.2373427679736</v>
      </c>
      <c r="M415" s="120">
        <f>IF(ISERROR(L415/H415), "", L415/H415)</f>
        <v>-1.4342524492551265</v>
      </c>
    </row>
    <row r="416" spans="1:14" x14ac:dyDescent="0.2">
      <c r="A416" s="103" t="str">
        <f t="shared" si="53"/>
        <v>Street Light</v>
      </c>
      <c r="B416" s="103" t="s">
        <v>55</v>
      </c>
      <c r="C416" s="24">
        <f>B22</f>
        <v>6</v>
      </c>
      <c r="D416" s="122" t="s">
        <v>56</v>
      </c>
      <c r="E416" s="7"/>
      <c r="F416" s="48"/>
      <c r="G416" s="38"/>
      <c r="H416" s="39">
        <f>SUM(H410:H415)</f>
        <v>16519.286661131915</v>
      </c>
      <c r="I416" s="51"/>
      <c r="J416" s="40"/>
      <c r="K416" s="39">
        <f>SUM(K410:K415)</f>
        <v>21596.340681783739</v>
      </c>
      <c r="L416" s="41">
        <f t="shared" si="54"/>
        <v>5077.0540206518235</v>
      </c>
      <c r="M416" s="42">
        <f>IF((H416)=0,"",(L416/H416))</f>
        <v>0.30734099630328343</v>
      </c>
    </row>
    <row r="417" spans="1:14" x14ac:dyDescent="0.2">
      <c r="A417" s="103" t="str">
        <f t="shared" si="53"/>
        <v>Street Light</v>
      </c>
      <c r="D417" s="123" t="s">
        <v>57</v>
      </c>
      <c r="E417" s="25"/>
      <c r="F417" s="34">
        <f>IF((E402*12&gt;=150000), 0, IF(E401="RPP",(F433*OffPeakPer+F434*MidPeakPer+F435*OnPeakPer),IF(E401="Non-RPP (Retailer)",F436,F437)))</f>
        <v>0</v>
      </c>
      <c r="G417" s="43">
        <f>IF(F417=0, 0, $E402*E404-E402)</f>
        <v>0</v>
      </c>
      <c r="H417" s="28">
        <f t="shared" ref="H417:H424" si="55">G417*F417</f>
        <v>0</v>
      </c>
      <c r="I417" s="35">
        <f>IF((E402*12&gt;=150000), 0, IF(E401="RPP",(I433*OffPeakPer+I434*MidPeakPer+I435*OnPeakPer),IF(E401="Non-RPP (Retailer)",I436,I437)))</f>
        <v>0</v>
      </c>
      <c r="J417" s="44">
        <f>IF(I417=0, 0, E402*E405-E402)</f>
        <v>0</v>
      </c>
      <c r="K417" s="31">
        <f t="shared" ref="K417:K424" si="56">J417*I417</f>
        <v>0</v>
      </c>
      <c r="L417" s="32">
        <f t="shared" si="54"/>
        <v>0</v>
      </c>
      <c r="M417" s="33" t="str">
        <f t="shared" ref="M417:M424" si="57">IF(ISERROR(L417/H417), "", L417/H417)</f>
        <v/>
      </c>
    </row>
    <row r="418" spans="1:14" ht="25.5" x14ac:dyDescent="0.2">
      <c r="A418" s="103" t="str">
        <f t="shared" si="53"/>
        <v>Street Light</v>
      </c>
      <c r="D418" s="123" t="s">
        <v>58</v>
      </c>
      <c r="E418" s="25"/>
      <c r="F418" s="26">
        <v>0.22170000000000001</v>
      </c>
      <c r="G418" s="55">
        <f>IF($E403&gt;0, $E403, $E402)</f>
        <v>863.33336806145189</v>
      </c>
      <c r="H418" s="116">
        <f t="shared" si="55"/>
        <v>191.4010076992239</v>
      </c>
      <c r="I418" s="35">
        <v>0</v>
      </c>
      <c r="J418" s="56">
        <f>IF($E403&gt;0, $E403, $E402)</f>
        <v>863.33336806145189</v>
      </c>
      <c r="K418" s="118">
        <f t="shared" si="56"/>
        <v>0</v>
      </c>
      <c r="L418" s="119">
        <f t="shared" si="54"/>
        <v>-191.4010076992239</v>
      </c>
      <c r="M418" s="120">
        <f t="shared" si="57"/>
        <v>-1</v>
      </c>
    </row>
    <row r="419" spans="1:14" x14ac:dyDescent="0.2">
      <c r="A419" s="103" t="str">
        <f t="shared" si="53"/>
        <v>Street Light</v>
      </c>
      <c r="D419" s="123" t="s">
        <v>59</v>
      </c>
      <c r="E419" s="25"/>
      <c r="F419" s="36">
        <v>0.42609999999999998</v>
      </c>
      <c r="G419" s="55">
        <f>IF($E403&gt;0, $E403, $E402)</f>
        <v>863.33336806145189</v>
      </c>
      <c r="H419" s="116">
        <f t="shared" si="55"/>
        <v>367.86634813098465</v>
      </c>
      <c r="I419" s="35">
        <v>0</v>
      </c>
      <c r="J419" s="56">
        <f>IF($E403&gt;0, $E403, $E402)</f>
        <v>863.33336806145189</v>
      </c>
      <c r="K419" s="118">
        <f t="shared" si="56"/>
        <v>0</v>
      </c>
      <c r="L419" s="119">
        <f t="shared" si="54"/>
        <v>-367.86634813098465</v>
      </c>
      <c r="M419" s="120">
        <f t="shared" si="57"/>
        <v>-1</v>
      </c>
    </row>
    <row r="420" spans="1:14" x14ac:dyDescent="0.2">
      <c r="A420" s="103" t="str">
        <f t="shared" si="53"/>
        <v>Street Light</v>
      </c>
      <c r="D420" s="123" t="s">
        <v>60</v>
      </c>
      <c r="E420" s="25"/>
      <c r="F420" s="26">
        <v>-8.0000000000000004E-4</v>
      </c>
      <c r="G420" s="55">
        <f>E402</f>
        <v>326077.50428732426</v>
      </c>
      <c r="H420" s="116">
        <f t="shared" si="55"/>
        <v>-260.86200342985944</v>
      </c>
      <c r="I420" s="35">
        <v>0</v>
      </c>
      <c r="J420" s="56">
        <f>E402</f>
        <v>326077.50428732426</v>
      </c>
      <c r="K420" s="118">
        <f t="shared" si="56"/>
        <v>0</v>
      </c>
      <c r="L420" s="119">
        <f t="shared" si="54"/>
        <v>260.86200342985944</v>
      </c>
      <c r="M420" s="120">
        <f t="shared" si="57"/>
        <v>-1</v>
      </c>
    </row>
    <row r="421" spans="1:14" x14ac:dyDescent="0.2">
      <c r="A421" s="103" t="str">
        <f t="shared" si="53"/>
        <v>Street Light</v>
      </c>
      <c r="D421" s="114" t="s">
        <v>61</v>
      </c>
      <c r="E421" s="25"/>
      <c r="F421" s="36">
        <v>0.39399003322639808</v>
      </c>
      <c r="G421" s="55">
        <f>IF($E403&gt;0, $E403, $E402)</f>
        <v>863.33336806145189</v>
      </c>
      <c r="H421" s="116">
        <f t="shared" si="55"/>
        <v>340.14474236798958</v>
      </c>
      <c r="I421" s="35">
        <v>0.41200114394530563</v>
      </c>
      <c r="J421" s="56">
        <f>IF($E403&gt;0, $E403, $E402)</f>
        <v>863.33336806145189</v>
      </c>
      <c r="K421" s="118">
        <f t="shared" si="56"/>
        <v>355.69433524747177</v>
      </c>
      <c r="L421" s="119">
        <f t="shared" si="54"/>
        <v>15.549592879482191</v>
      </c>
      <c r="M421" s="120">
        <f t="shared" si="57"/>
        <v>4.571463539677377E-2</v>
      </c>
    </row>
    <row r="422" spans="1:14" ht="25.5" x14ac:dyDescent="0.2">
      <c r="A422" s="103" t="str">
        <f t="shared" si="53"/>
        <v>Street Light</v>
      </c>
      <c r="D422" s="123" t="s">
        <v>62</v>
      </c>
      <c r="E422" s="25"/>
      <c r="F422" s="26">
        <v>0</v>
      </c>
      <c r="G422" s="115">
        <v>12262</v>
      </c>
      <c r="H422" s="116">
        <f t="shared" si="55"/>
        <v>0</v>
      </c>
      <c r="I422" s="45">
        <v>0</v>
      </c>
      <c r="J422" s="121">
        <v>12262</v>
      </c>
      <c r="K422" s="118">
        <f t="shared" si="56"/>
        <v>0</v>
      </c>
      <c r="L422" s="119">
        <f t="shared" si="54"/>
        <v>0</v>
      </c>
      <c r="M422" s="120" t="str">
        <f t="shared" si="57"/>
        <v/>
      </c>
    </row>
    <row r="423" spans="1:14" x14ac:dyDescent="0.2">
      <c r="A423" s="103" t="str">
        <f t="shared" si="53"/>
        <v>Street Light</v>
      </c>
      <c r="D423" s="114" t="s">
        <v>63</v>
      </c>
      <c r="E423" s="25"/>
      <c r="F423" s="36">
        <v>0</v>
      </c>
      <c r="G423" s="115">
        <v>12262</v>
      </c>
      <c r="H423" s="116">
        <f t="shared" si="55"/>
        <v>0</v>
      </c>
      <c r="I423" s="29">
        <v>0</v>
      </c>
      <c r="J423" s="121">
        <v>12262</v>
      </c>
      <c r="K423" s="118">
        <f t="shared" si="56"/>
        <v>0</v>
      </c>
      <c r="L423" s="119">
        <f t="shared" si="54"/>
        <v>0</v>
      </c>
      <c r="M423" s="120" t="str">
        <f t="shared" si="57"/>
        <v/>
      </c>
    </row>
    <row r="424" spans="1:14" x14ac:dyDescent="0.2">
      <c r="A424" s="103" t="str">
        <f t="shared" si="53"/>
        <v>Street Light</v>
      </c>
      <c r="D424" s="114" t="s">
        <v>64</v>
      </c>
      <c r="E424" s="25"/>
      <c r="F424" s="36">
        <v>-0.71007234708962685</v>
      </c>
      <c r="G424" s="55">
        <f>IF($E403&gt;0, $E403, $E402)</f>
        <v>863.33336806145189</v>
      </c>
      <c r="H424" s="116">
        <f t="shared" si="55"/>
        <v>-613.02915098018786</v>
      </c>
      <c r="I424" s="35">
        <v>-7.0272347089626874E-2</v>
      </c>
      <c r="J424" s="56">
        <f>IF($E403&gt;0, $E403, $E402)</f>
        <v>863.33336806145189</v>
      </c>
      <c r="K424" s="118">
        <f t="shared" si="56"/>
        <v>-60.668462094470939</v>
      </c>
      <c r="L424" s="119">
        <f t="shared" si="54"/>
        <v>552.36068888571697</v>
      </c>
      <c r="M424" s="120">
        <f t="shared" si="57"/>
        <v>-0.90103494752661184</v>
      </c>
    </row>
    <row r="425" spans="1:14" ht="25.5" x14ac:dyDescent="0.2">
      <c r="A425" s="103" t="str">
        <f t="shared" si="53"/>
        <v>Street Light</v>
      </c>
      <c r="B425" s="103" t="s">
        <v>65</v>
      </c>
      <c r="C425" s="24">
        <f>B22</f>
        <v>6</v>
      </c>
      <c r="D425" s="124" t="s">
        <v>66</v>
      </c>
      <c r="E425" s="125"/>
      <c r="F425" s="48"/>
      <c r="G425" s="49"/>
      <c r="H425" s="50">
        <f>SUM(H416:H424)</f>
        <v>16544.807604920068</v>
      </c>
      <c r="I425" s="51"/>
      <c r="J425" s="52"/>
      <c r="K425" s="50">
        <f>SUM(K416:K424)</f>
        <v>21891.366554936736</v>
      </c>
      <c r="L425" s="41">
        <f t="shared" si="54"/>
        <v>5346.5589500166679</v>
      </c>
      <c r="M425" s="42">
        <f>IF((H425)=0,"",(L425/H425))</f>
        <v>0.32315630847388743</v>
      </c>
    </row>
    <row r="426" spans="1:14" x14ac:dyDescent="0.2">
      <c r="A426" s="103" t="str">
        <f t="shared" si="53"/>
        <v>Street Light</v>
      </c>
      <c r="D426" s="126" t="s">
        <v>67</v>
      </c>
      <c r="E426" s="25"/>
      <c r="F426" s="36">
        <v>3.5356000000000001</v>
      </c>
      <c r="G426" s="43">
        <f>IF($E403&gt;0, $E403, $E402*$E404)</f>
        <v>863.33336806145189</v>
      </c>
      <c r="H426" s="116">
        <f>G426*F426</f>
        <v>3052.4014561180693</v>
      </c>
      <c r="I426" s="35">
        <v>3.7437</v>
      </c>
      <c r="J426" s="44">
        <f>IF($E403&gt;0, $E403, $E402*$E405)</f>
        <v>863.33336806145189</v>
      </c>
      <c r="K426" s="118">
        <f>J426*I426</f>
        <v>3232.0611300116575</v>
      </c>
      <c r="L426" s="119">
        <f t="shared" si="54"/>
        <v>179.65967389358821</v>
      </c>
      <c r="M426" s="120">
        <f>IF(ISERROR(L426/H426), "", L426/H426)</f>
        <v>5.8858468152505963E-2</v>
      </c>
      <c r="N426" s="127"/>
    </row>
    <row r="427" spans="1:14" ht="25.5" x14ac:dyDescent="0.2">
      <c r="A427" s="103" t="str">
        <f t="shared" si="53"/>
        <v>Street Light</v>
      </c>
      <c r="D427" s="128" t="s">
        <v>68</v>
      </c>
      <c r="E427" s="25"/>
      <c r="F427" s="36">
        <v>2.5057999999999998</v>
      </c>
      <c r="G427" s="43">
        <f>IF($E403&gt;0, $E403, $E402*$E404)</f>
        <v>863.33336806145189</v>
      </c>
      <c r="H427" s="116">
        <f>G427*F427</f>
        <v>2163.340753688386</v>
      </c>
      <c r="I427" s="35">
        <v>2.6650999999999998</v>
      </c>
      <c r="J427" s="44">
        <f>IF($E403&gt;0, $E403, $E402*$E405)</f>
        <v>863.33336806145189</v>
      </c>
      <c r="K427" s="118">
        <f>J427*I427</f>
        <v>2300.8697592205754</v>
      </c>
      <c r="L427" s="119">
        <f t="shared" si="54"/>
        <v>137.52900553218933</v>
      </c>
      <c r="M427" s="120">
        <f>IF(ISERROR(L427/H427), "", L427/H427)</f>
        <v>6.3572511772687385E-2</v>
      </c>
      <c r="N427" s="127"/>
    </row>
    <row r="428" spans="1:14" ht="25.5" x14ac:dyDescent="0.2">
      <c r="A428" s="103" t="str">
        <f t="shared" si="53"/>
        <v>Street Light</v>
      </c>
      <c r="B428" s="103" t="s">
        <v>69</v>
      </c>
      <c r="C428" s="24">
        <f>B22</f>
        <v>6</v>
      </c>
      <c r="D428" s="124" t="s">
        <v>70</v>
      </c>
      <c r="E428" s="7"/>
      <c r="F428" s="48"/>
      <c r="G428" s="49"/>
      <c r="H428" s="50">
        <f>SUM(H425:H427)</f>
        <v>21760.549814726524</v>
      </c>
      <c r="I428" s="51"/>
      <c r="J428" s="40"/>
      <c r="K428" s="50">
        <f>SUM(K425:K427)</f>
        <v>27424.297444168969</v>
      </c>
      <c r="L428" s="41">
        <f t="shared" si="54"/>
        <v>5663.747629442445</v>
      </c>
      <c r="M428" s="42">
        <f>IF((H428)=0,"",(L428/H428))</f>
        <v>0.26027594328565562</v>
      </c>
    </row>
    <row r="429" spans="1:14" ht="25.5" x14ac:dyDescent="0.2">
      <c r="A429" s="103" t="str">
        <f t="shared" si="53"/>
        <v>Street Light</v>
      </c>
      <c r="D429" s="129" t="s">
        <v>71</v>
      </c>
      <c r="E429" s="25"/>
      <c r="F429" s="36">
        <v>4.7000000000000002E-3</v>
      </c>
      <c r="G429" s="43">
        <f>E402*E404</f>
        <v>339609.72071524826</v>
      </c>
      <c r="H429" s="130">
        <f>G429*F429</f>
        <v>1596.1656873616669</v>
      </c>
      <c r="I429" s="35">
        <v>4.7000000000000002E-3</v>
      </c>
      <c r="J429" s="44">
        <f>E402*E405</f>
        <v>339609.72071524826</v>
      </c>
      <c r="K429" s="118">
        <f>J429*I429</f>
        <v>1596.1656873616669</v>
      </c>
      <c r="L429" s="119">
        <f t="shared" si="54"/>
        <v>0</v>
      </c>
      <c r="M429" s="120">
        <f>IF(ISERROR(L429/H429), "", L429/H429)</f>
        <v>0</v>
      </c>
    </row>
    <row r="430" spans="1:14" ht="25.5" x14ac:dyDescent="0.2">
      <c r="A430" s="103" t="str">
        <f t="shared" si="53"/>
        <v>Street Light</v>
      </c>
      <c r="D430" s="129" t="s">
        <v>72</v>
      </c>
      <c r="E430" s="25"/>
      <c r="F430" s="36">
        <v>5.9999999999999995E-4</v>
      </c>
      <c r="G430" s="43">
        <f>E402*E404</f>
        <v>339609.72071524826</v>
      </c>
      <c r="H430" s="130">
        <f>G430*F430</f>
        <v>203.76583242914893</v>
      </c>
      <c r="I430" s="35">
        <v>5.9999999999999995E-4</v>
      </c>
      <c r="J430" s="44">
        <f>E402*E405</f>
        <v>339609.72071524826</v>
      </c>
      <c r="K430" s="118">
        <f>J430*I430</f>
        <v>203.76583242914893</v>
      </c>
      <c r="L430" s="119">
        <f t="shared" si="54"/>
        <v>0</v>
      </c>
      <c r="M430" s="120">
        <f>IF(ISERROR(L430/H430), "", L430/H430)</f>
        <v>0</v>
      </c>
    </row>
    <row r="431" spans="1:14" x14ac:dyDescent="0.2">
      <c r="A431" s="103" t="str">
        <f t="shared" si="53"/>
        <v>Street Light</v>
      </c>
      <c r="D431" s="25" t="s">
        <v>73</v>
      </c>
      <c r="E431" s="25"/>
      <c r="F431" s="54">
        <v>0.25</v>
      </c>
      <c r="G431" s="27">
        <v>12262</v>
      </c>
      <c r="H431" s="130">
        <f>G431*F431</f>
        <v>3065.5</v>
      </c>
      <c r="I431" s="45">
        <v>0.25</v>
      </c>
      <c r="J431" s="30">
        <v>12262</v>
      </c>
      <c r="K431" s="118">
        <f>J431*I431</f>
        <v>3065.5</v>
      </c>
      <c r="L431" s="119">
        <f t="shared" si="54"/>
        <v>0</v>
      </c>
      <c r="M431" s="120">
        <f>IF(ISERROR(L431/H431), "", L431/H431)</f>
        <v>0</v>
      </c>
    </row>
    <row r="432" spans="1:14" ht="26.45" hidden="1" customHeight="1" x14ac:dyDescent="0.2">
      <c r="A432" s="103" t="str">
        <f t="shared" si="53"/>
        <v>Street Light</v>
      </c>
      <c r="D432" s="129" t="s">
        <v>74</v>
      </c>
      <c r="E432" s="25"/>
      <c r="F432" s="34"/>
      <c r="G432" s="43"/>
      <c r="H432" s="130"/>
      <c r="I432" s="35"/>
      <c r="J432" s="44"/>
      <c r="K432" s="118"/>
      <c r="L432" s="119"/>
      <c r="M432" s="120"/>
    </row>
    <row r="433" spans="1:13" ht="13.15" hidden="1" customHeight="1" x14ac:dyDescent="0.2">
      <c r="A433" s="103" t="str">
        <f t="shared" si="53"/>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15" hidden="1" customHeight="1" x14ac:dyDescent="0.2">
      <c r="A434" s="103" t="str">
        <f t="shared" si="53"/>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15" hidden="1" customHeight="1" x14ac:dyDescent="0.2">
      <c r="A435" s="103" t="str">
        <f t="shared" si="53"/>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15" hidden="1" customHeight="1" x14ac:dyDescent="0.2">
      <c r="A436" s="103" t="str">
        <f t="shared" si="53"/>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5" thickBot="1" x14ac:dyDescent="0.25">
      <c r="A437" s="103" t="str">
        <f t="shared" si="53"/>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5" thickBot="1" x14ac:dyDescent="0.25">
      <c r="A438" s="103" t="str">
        <f t="shared" si="53"/>
        <v>Street Light</v>
      </c>
      <c r="D438" s="58"/>
      <c r="E438" s="59"/>
      <c r="F438" s="60"/>
      <c r="G438" s="61"/>
      <c r="H438" s="62"/>
      <c r="I438" s="60"/>
      <c r="J438" s="63"/>
      <c r="K438" s="62"/>
      <c r="L438" s="64"/>
      <c r="M438" s="65"/>
    </row>
    <row r="439" spans="1:13" ht="13.15" hidden="1" customHeight="1" x14ac:dyDescent="0.2">
      <c r="A439" s="103" t="str">
        <f t="shared" si="53"/>
        <v>Street Light</v>
      </c>
      <c r="B439" s="103" t="s">
        <v>12</v>
      </c>
      <c r="D439" s="135" t="s">
        <v>81</v>
      </c>
      <c r="E439" s="25"/>
      <c r="F439" s="66"/>
      <c r="G439" s="67"/>
      <c r="H439" s="68">
        <f>SUM(H429:H435,H428)</f>
        <v>66258.435741986817</v>
      </c>
      <c r="I439" s="69"/>
      <c r="J439" s="69"/>
      <c r="K439" s="68">
        <f>SUM(K429:K435,K428)</f>
        <v>75596.760549568236</v>
      </c>
      <c r="L439" s="70">
        <f>K439-H439</f>
        <v>9338.324807581419</v>
      </c>
      <c r="M439" s="71">
        <f>IF((H439)=0,"",(L439/H439))</f>
        <v>0.14093790025386738</v>
      </c>
    </row>
    <row r="440" spans="1:13" ht="13.15" hidden="1" customHeight="1" x14ac:dyDescent="0.2">
      <c r="A440" s="103" t="str">
        <f t="shared" si="53"/>
        <v>Street Light</v>
      </c>
      <c r="B440" s="103" t="s">
        <v>12</v>
      </c>
      <c r="D440" s="142" t="s">
        <v>82</v>
      </c>
      <c r="E440" s="25"/>
      <c r="F440" s="66">
        <v>0.13</v>
      </c>
      <c r="G440" s="72"/>
      <c r="H440" s="73">
        <f>H439*F440</f>
        <v>8613.5966464582871</v>
      </c>
      <c r="I440" s="74">
        <v>0.13</v>
      </c>
      <c r="J440" s="27"/>
      <c r="K440" s="73">
        <f>K439*I440</f>
        <v>9827.5788714438713</v>
      </c>
      <c r="L440" s="32">
        <f>K440-H440</f>
        <v>1213.9822249855843</v>
      </c>
      <c r="M440" s="75">
        <f>IF((H440)=0,"",(L440/H440))</f>
        <v>0.14093790025386735</v>
      </c>
    </row>
    <row r="441" spans="1:13" ht="14.45" hidden="1" customHeight="1" x14ac:dyDescent="0.25">
      <c r="A441" s="103" t="str">
        <f t="shared" si="53"/>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15" hidden="1" customHeight="1" x14ac:dyDescent="0.2">
      <c r="A442" s="103" t="str">
        <f t="shared" si="53"/>
        <v>Street Light</v>
      </c>
      <c r="B442" s="103" t="s">
        <v>84</v>
      </c>
      <c r="D442" s="234" t="s">
        <v>85</v>
      </c>
      <c r="E442" s="234"/>
      <c r="F442" s="77"/>
      <c r="G442" s="78"/>
      <c r="H442" s="79">
        <f>H439+H440+H441</f>
        <v>74872.032388445106</v>
      </c>
      <c r="I442" s="80"/>
      <c r="J442" s="80"/>
      <c r="K442" s="81">
        <f>K439+K440+K441</f>
        <v>85424.339421012104</v>
      </c>
      <c r="L442" s="82">
        <f>K442-H442</f>
        <v>10552.307032566998</v>
      </c>
      <c r="M442" s="83">
        <f>IF((H442)=0,"",(L442/H442))</f>
        <v>0.14093790025386729</v>
      </c>
    </row>
    <row r="443" spans="1:13" ht="13.9" hidden="1" customHeight="1" thickBot="1" x14ac:dyDescent="0.25">
      <c r="A443" s="103" t="str">
        <f t="shared" si="53"/>
        <v>Street Light</v>
      </c>
      <c r="B443" s="103" t="s">
        <v>12</v>
      </c>
      <c r="D443" s="131"/>
      <c r="E443" s="132"/>
      <c r="F443" s="60"/>
      <c r="G443" s="61"/>
      <c r="H443" s="62"/>
      <c r="I443" s="60"/>
      <c r="J443" s="63"/>
      <c r="K443" s="62"/>
      <c r="L443" s="64"/>
      <c r="M443" s="65"/>
    </row>
    <row r="444" spans="1:13" ht="13.15" hidden="1" customHeight="1" x14ac:dyDescent="0.2">
      <c r="A444" s="103" t="str">
        <f t="shared" si="53"/>
        <v>Street Light</v>
      </c>
      <c r="B444" s="103" t="s">
        <v>78</v>
      </c>
      <c r="D444" s="135" t="s">
        <v>86</v>
      </c>
      <c r="E444" s="25"/>
      <c r="F444" s="66"/>
      <c r="G444" s="67"/>
      <c r="H444" s="68">
        <f>SUM(H436,H429:H432,H428)</f>
        <v>65029.048552997614</v>
      </c>
      <c r="I444" s="69"/>
      <c r="J444" s="69"/>
      <c r="K444" s="68">
        <f>SUM(K436,K429:K432,K428)</f>
        <v>70692.796182440055</v>
      </c>
      <c r="L444" s="70">
        <f>K444-H444</f>
        <v>5663.7476294424414</v>
      </c>
      <c r="M444" s="71">
        <f>IF((H444)=0,"",(L444/H444))</f>
        <v>8.7095655794911089E-2</v>
      </c>
    </row>
    <row r="445" spans="1:13" ht="13.15" hidden="1" customHeight="1" x14ac:dyDescent="0.2">
      <c r="A445" s="103" t="str">
        <f t="shared" si="53"/>
        <v>Street Light</v>
      </c>
      <c r="B445" s="103" t="s">
        <v>78</v>
      </c>
      <c r="D445" s="142" t="s">
        <v>82</v>
      </c>
      <c r="E445" s="25"/>
      <c r="F445" s="66">
        <v>0.13</v>
      </c>
      <c r="G445" s="67"/>
      <c r="H445" s="73">
        <f>H444*F445</f>
        <v>8453.776311889691</v>
      </c>
      <c r="I445" s="66">
        <v>0.13</v>
      </c>
      <c r="J445" s="74"/>
      <c r="K445" s="73">
        <f>K444*I445</f>
        <v>9190.0635037172069</v>
      </c>
      <c r="L445" s="32">
        <f>K445-H445</f>
        <v>736.28719182751593</v>
      </c>
      <c r="M445" s="75">
        <f>IF((H445)=0,"",(L445/H445))</f>
        <v>8.7095655794910909E-2</v>
      </c>
    </row>
    <row r="446" spans="1:13" ht="14.45" hidden="1" customHeight="1" x14ac:dyDescent="0.25">
      <c r="A446" s="103" t="str">
        <f t="shared" si="53"/>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15" hidden="1" customHeight="1" x14ac:dyDescent="0.2">
      <c r="A447" s="103" t="str">
        <f t="shared" si="53"/>
        <v>Street Light</v>
      </c>
      <c r="B447" s="103" t="s">
        <v>87</v>
      </c>
      <c r="D447" s="234" t="s">
        <v>86</v>
      </c>
      <c r="E447" s="234"/>
      <c r="F447" s="84"/>
      <c r="G447" s="85"/>
      <c r="H447" s="79">
        <f>SUM(H444,H445)</f>
        <v>73482.824864887312</v>
      </c>
      <c r="I447" s="86"/>
      <c r="J447" s="86"/>
      <c r="K447" s="79">
        <f>SUM(K444,K445)</f>
        <v>79882.859686157259</v>
      </c>
      <c r="L447" s="87">
        <f>K447-H447</f>
        <v>6400.0348212699464</v>
      </c>
      <c r="M447" s="88">
        <f>IF((H447)=0,"",(L447/H447))</f>
        <v>8.7095655794910909E-2</v>
      </c>
    </row>
    <row r="448" spans="1:13" ht="13.9" hidden="1" customHeight="1" thickBot="1" x14ac:dyDescent="0.25">
      <c r="A448" s="103" t="str">
        <f t="shared" si="53"/>
        <v>Street Light</v>
      </c>
      <c r="B448" s="103" t="s">
        <v>78</v>
      </c>
      <c r="D448" s="131"/>
      <c r="E448" s="132"/>
      <c r="F448" s="89"/>
      <c r="G448" s="90"/>
      <c r="H448" s="91"/>
      <c r="I448" s="89"/>
      <c r="J448" s="61"/>
      <c r="K448" s="91"/>
      <c r="L448" s="92"/>
      <c r="M448" s="65"/>
    </row>
    <row r="449" spans="1:14" x14ac:dyDescent="0.2">
      <c r="A449" s="103" t="str">
        <f t="shared" si="53"/>
        <v>Street Light</v>
      </c>
      <c r="B449" s="103" t="s">
        <v>17</v>
      </c>
      <c r="D449" s="135" t="s">
        <v>88</v>
      </c>
      <c r="E449" s="25"/>
      <c r="F449" s="136"/>
      <c r="G449" s="137"/>
      <c r="H449" s="138">
        <f>SUM(H437,H429:H432,H428)</f>
        <v>65029.048552997614</v>
      </c>
      <c r="I449" s="139"/>
      <c r="J449" s="139"/>
      <c r="K449" s="138">
        <f>SUM(K437,K429:K432,K428)</f>
        <v>70692.796182440055</v>
      </c>
      <c r="L449" s="140">
        <f>K449-H449</f>
        <v>5663.7476294424414</v>
      </c>
      <c r="M449" s="141">
        <f>IF((H449)=0,"",(L449/H449))</f>
        <v>8.7095655794911089E-2</v>
      </c>
    </row>
    <row r="450" spans="1:14" x14ac:dyDescent="0.2">
      <c r="A450" s="103" t="str">
        <f t="shared" si="53"/>
        <v>Street Light</v>
      </c>
      <c r="B450" s="103" t="s">
        <v>17</v>
      </c>
      <c r="D450" s="142" t="s">
        <v>82</v>
      </c>
      <c r="E450" s="25"/>
      <c r="F450" s="136">
        <v>0.13</v>
      </c>
      <c r="G450" s="137"/>
      <c r="H450" s="144">
        <f>H449*F450</f>
        <v>8453.776311889691</v>
      </c>
      <c r="I450" s="136">
        <v>0.13</v>
      </c>
      <c r="J450" s="145"/>
      <c r="K450" s="144">
        <f>K449*I450</f>
        <v>9190.0635037172069</v>
      </c>
      <c r="L450" s="119">
        <f>K450-H450</f>
        <v>736.28719182751593</v>
      </c>
      <c r="M450" s="146">
        <f>IF((H450)=0,"",(L450/H450))</f>
        <v>8.7095655794910909E-2</v>
      </c>
    </row>
    <row r="451" spans="1:14" ht="15" x14ac:dyDescent="0.25">
      <c r="A451" s="103" t="str">
        <f t="shared" si="53"/>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9" customHeight="1" thickBot="1" x14ac:dyDescent="0.25">
      <c r="A452" s="103" t="str">
        <f t="shared" si="53"/>
        <v>Street Light</v>
      </c>
      <c r="B452" s="103" t="s">
        <v>89</v>
      </c>
      <c r="C452" s="24">
        <f>B22</f>
        <v>6</v>
      </c>
      <c r="D452" s="226" t="s">
        <v>88</v>
      </c>
      <c r="E452" s="226"/>
      <c r="F452" s="84"/>
      <c r="G452" s="85"/>
      <c r="H452" s="79">
        <f>SUM(H449,H450)</f>
        <v>73482.824864887312</v>
      </c>
      <c r="I452" s="86"/>
      <c r="J452" s="86"/>
      <c r="K452" s="79">
        <f>SUM(K449,K450)</f>
        <v>79882.859686157259</v>
      </c>
      <c r="L452" s="87">
        <f>K452-H452</f>
        <v>6400.0348212699464</v>
      </c>
      <c r="M452" s="88">
        <f>IF((H452)=0,"",(L452/H452))</f>
        <v>8.7095655794910909E-2</v>
      </c>
    </row>
    <row r="453" spans="1:14" ht="13.5" thickBot="1" x14ac:dyDescent="0.25">
      <c r="A453" s="103" t="str">
        <f t="shared" si="53"/>
        <v>Street Light</v>
      </c>
      <c r="B453" s="103" t="s">
        <v>17</v>
      </c>
      <c r="D453" s="58"/>
      <c r="E453" s="59"/>
      <c r="F453" s="93"/>
      <c r="G453" s="90"/>
      <c r="H453" s="94"/>
      <c r="I453" s="93"/>
      <c r="J453" s="61"/>
      <c r="K453" s="94"/>
      <c r="L453" s="92"/>
      <c r="M453" s="95"/>
    </row>
    <row r="456" spans="1:14" x14ac:dyDescent="0.2">
      <c r="D456" s="104" t="s">
        <v>34</v>
      </c>
      <c r="E456" s="229" t="str">
        <f>D23</f>
        <v>Residential (Low)</v>
      </c>
      <c r="F456" s="229"/>
      <c r="G456" s="229"/>
      <c r="H456" s="229"/>
      <c r="I456" s="229"/>
      <c r="J456" s="229"/>
      <c r="K456" s="103" t="str">
        <f>IF(N406="DEMAND - INTERVAL","RTSR - INTERVAL METERED","")</f>
        <v/>
      </c>
    </row>
    <row r="457" spans="1:14" x14ac:dyDescent="0.2">
      <c r="D457" s="104" t="s">
        <v>35</v>
      </c>
      <c r="E457" s="230" t="str">
        <f>H23</f>
        <v>RPP</v>
      </c>
      <c r="F457" s="230"/>
      <c r="G457" s="230"/>
      <c r="H457" s="20"/>
      <c r="I457" s="20"/>
    </row>
    <row r="458" spans="1:14" ht="15.75" x14ac:dyDescent="0.2">
      <c r="D458" s="104" t="s">
        <v>36</v>
      </c>
      <c r="E458" s="21">
        <f>K23</f>
        <v>325</v>
      </c>
      <c r="F458" s="105" t="s">
        <v>11</v>
      </c>
      <c r="J458" s="22"/>
      <c r="K458" s="22"/>
      <c r="L458" s="22"/>
      <c r="M458" s="22"/>
      <c r="N458" s="22"/>
    </row>
    <row r="459" spans="1:14" ht="15.75" x14ac:dyDescent="0.25">
      <c r="D459" s="104" t="s">
        <v>37</v>
      </c>
      <c r="E459" s="21">
        <f>L23</f>
        <v>0</v>
      </c>
      <c r="F459" s="106" t="s">
        <v>16</v>
      </c>
      <c r="G459" s="107"/>
      <c r="H459" s="108"/>
      <c r="I459" s="108"/>
      <c r="J459" s="108"/>
    </row>
    <row r="460" spans="1:14" x14ac:dyDescent="0.2">
      <c r="D460" s="104" t="s">
        <v>38</v>
      </c>
      <c r="E460" s="23">
        <f>I23</f>
        <v>1.0415000000000001</v>
      </c>
    </row>
    <row r="461" spans="1:14" x14ac:dyDescent="0.2">
      <c r="D461" s="104" t="s">
        <v>39</v>
      </c>
      <c r="E461" s="23">
        <f>J23</f>
        <v>1.0415000000000001</v>
      </c>
    </row>
    <row r="463" spans="1:14" x14ac:dyDescent="0.2">
      <c r="E463" s="105"/>
      <c r="F463" s="231" t="s">
        <v>40</v>
      </c>
      <c r="G463" s="232"/>
      <c r="H463" s="233"/>
      <c r="I463" s="231" t="s">
        <v>41</v>
      </c>
      <c r="J463" s="232"/>
      <c r="K463" s="233"/>
      <c r="L463" s="231" t="s">
        <v>42</v>
      </c>
      <c r="M463" s="233"/>
    </row>
    <row r="464" spans="1:14" x14ac:dyDescent="0.2">
      <c r="E464" s="220"/>
      <c r="F464" s="109" t="s">
        <v>43</v>
      </c>
      <c r="G464" s="109" t="s">
        <v>44</v>
      </c>
      <c r="H464" s="110" t="s">
        <v>45</v>
      </c>
      <c r="I464" s="109" t="s">
        <v>43</v>
      </c>
      <c r="J464" s="111" t="s">
        <v>44</v>
      </c>
      <c r="K464" s="110" t="s">
        <v>45</v>
      </c>
      <c r="L464" s="222" t="s">
        <v>46</v>
      </c>
      <c r="M464" s="224" t="s">
        <v>47</v>
      </c>
    </row>
    <row r="465" spans="1:13" x14ac:dyDescent="0.2">
      <c r="E465" s="221"/>
      <c r="F465" s="112" t="s">
        <v>48</v>
      </c>
      <c r="G465" s="112"/>
      <c r="H465" s="113" t="s">
        <v>48</v>
      </c>
      <c r="I465" s="112" t="s">
        <v>48</v>
      </c>
      <c r="J465" s="113"/>
      <c r="K465" s="113" t="s">
        <v>48</v>
      </c>
      <c r="L465" s="223"/>
      <c r="M465" s="225"/>
    </row>
    <row r="466" spans="1:13" x14ac:dyDescent="0.2">
      <c r="A466" s="103" t="str">
        <f>$E456</f>
        <v>Residential (Low)</v>
      </c>
      <c r="D466" s="114" t="s">
        <v>49</v>
      </c>
      <c r="E466" s="25"/>
      <c r="F466" s="26">
        <f>F74</f>
        <v>47.09</v>
      </c>
      <c r="G466" s="115">
        <v>1</v>
      </c>
      <c r="H466" s="116">
        <f>G466*F466</f>
        <v>47.09</v>
      </c>
      <c r="I466" s="29">
        <f>I74</f>
        <v>49.9</v>
      </c>
      <c r="J466" s="117">
        <f>G466</f>
        <v>1</v>
      </c>
      <c r="K466" s="118">
        <f>J466*I466</f>
        <v>49.9</v>
      </c>
      <c r="L466" s="119">
        <f>K466-H466</f>
        <v>2.8099999999999952</v>
      </c>
      <c r="M466" s="120">
        <f>IF(ISERROR(L466/H466), "", L466/H466)</f>
        <v>5.9672966659587913E-2</v>
      </c>
    </row>
    <row r="467" spans="1:13" x14ac:dyDescent="0.2">
      <c r="A467" s="103" t="str">
        <f t="shared" ref="A467:A499" si="58">A466</f>
        <v>Residential (Low)</v>
      </c>
      <c r="D467" s="114" t="s">
        <v>50</v>
      </c>
      <c r="E467" s="25"/>
      <c r="F467" s="34">
        <f t="shared" ref="F467:F493" si="59">F75</f>
        <v>0</v>
      </c>
      <c r="G467" s="115">
        <f>IF($E459&gt;0, $E459, $E458)</f>
        <v>325</v>
      </c>
      <c r="H467" s="116">
        <f>G467*F467</f>
        <v>0</v>
      </c>
      <c r="I467" s="35">
        <f t="shared" ref="I467:I493" si="60">I75</f>
        <v>0</v>
      </c>
      <c r="J467" s="117">
        <f>IF($E459&gt;0, $E459, $E458)</f>
        <v>325</v>
      </c>
      <c r="K467" s="118">
        <f>J467*I467</f>
        <v>0</v>
      </c>
      <c r="L467" s="119">
        <f>K467-H467</f>
        <v>0</v>
      </c>
      <c r="M467" s="120" t="str">
        <f>IF(ISERROR(L467/H467), "", L467/H467)</f>
        <v/>
      </c>
    </row>
    <row r="468" spans="1:13" ht="13.15" hidden="1" customHeight="1" x14ac:dyDescent="0.2">
      <c r="A468" s="103" t="str">
        <f t="shared" si="58"/>
        <v>Residential (Low)</v>
      </c>
      <c r="D468" s="114" t="s">
        <v>51</v>
      </c>
      <c r="E468" s="25"/>
      <c r="F468" s="34">
        <f t="shared" si="59"/>
        <v>0</v>
      </c>
      <c r="G468" s="115">
        <f>IF($E459&gt;0, $E459, $E458)</f>
        <v>325</v>
      </c>
      <c r="H468" s="116">
        <v>0</v>
      </c>
      <c r="I468" s="35">
        <f t="shared" si="60"/>
        <v>0</v>
      </c>
      <c r="J468" s="117">
        <f>IF($E459&gt;0, $E459, $E458)</f>
        <v>325</v>
      </c>
      <c r="K468" s="118">
        <v>0</v>
      </c>
      <c r="L468" s="119"/>
      <c r="M468" s="120"/>
    </row>
    <row r="469" spans="1:13" ht="13.15" hidden="1" customHeight="1" x14ac:dyDescent="0.2">
      <c r="A469" s="103" t="str">
        <f t="shared" si="58"/>
        <v>Residential (Low)</v>
      </c>
      <c r="D469" s="114" t="s">
        <v>52</v>
      </c>
      <c r="E469" s="25"/>
      <c r="F469" s="34">
        <f t="shared" si="59"/>
        <v>0</v>
      </c>
      <c r="G469" s="115">
        <f>IF($E459&gt;0, $E459, $E458)</f>
        <v>325</v>
      </c>
      <c r="H469" s="116">
        <v>0</v>
      </c>
      <c r="I469" s="35">
        <f t="shared" si="60"/>
        <v>0</v>
      </c>
      <c r="J469" s="121">
        <f>IF($E459&gt;0, $E459, $E458)</f>
        <v>325</v>
      </c>
      <c r="K469" s="118">
        <v>0</v>
      </c>
      <c r="L469" s="119">
        <f t="shared" ref="L469:L487" si="61">K469-H469</f>
        <v>0</v>
      </c>
      <c r="M469" s="120" t="str">
        <f>IF(ISERROR(L469/H469), "", L469/H469)</f>
        <v/>
      </c>
    </row>
    <row r="470" spans="1:13" x14ac:dyDescent="0.2">
      <c r="A470" s="103" t="str">
        <f t="shared" si="58"/>
        <v>Residential (Low)</v>
      </c>
      <c r="D470" s="114" t="s">
        <v>53</v>
      </c>
      <c r="E470" s="25"/>
      <c r="F470" s="26">
        <f t="shared" si="59"/>
        <v>-1.2337999095414371</v>
      </c>
      <c r="G470" s="115">
        <v>1</v>
      </c>
      <c r="H470" s="116">
        <f>G470*F470</f>
        <v>-1.2337999095414371</v>
      </c>
      <c r="I470" s="29">
        <f t="shared" si="60"/>
        <v>1.8765316924843465</v>
      </c>
      <c r="J470" s="117">
        <f>G470</f>
        <v>1</v>
      </c>
      <c r="K470" s="118">
        <f>J470*I470</f>
        <v>1.8765316924843465</v>
      </c>
      <c r="L470" s="119">
        <f t="shared" si="61"/>
        <v>3.1103316020257834</v>
      </c>
      <c r="M470" s="120">
        <f>IF(ISERROR(L470/H470), "", L470/H470)</f>
        <v>-2.5209368050462828</v>
      </c>
    </row>
    <row r="471" spans="1:13" x14ac:dyDescent="0.2">
      <c r="A471" s="103" t="str">
        <f t="shared" si="58"/>
        <v>Residential (Low)</v>
      </c>
      <c r="D471" s="114" t="s">
        <v>54</v>
      </c>
      <c r="E471" s="25"/>
      <c r="F471" s="36">
        <f t="shared" si="59"/>
        <v>0</v>
      </c>
      <c r="G471" s="115">
        <f>IF($E459&gt;0, $E459, $E458)</f>
        <v>325</v>
      </c>
      <c r="H471" s="116">
        <f>G471*F471</f>
        <v>0</v>
      </c>
      <c r="I471" s="35">
        <f t="shared" si="60"/>
        <v>0</v>
      </c>
      <c r="J471" s="117">
        <f>IF($E459&gt;0, $E459, $E458)</f>
        <v>325</v>
      </c>
      <c r="K471" s="118">
        <f>J471*I471</f>
        <v>0</v>
      </c>
      <c r="L471" s="119">
        <f t="shared" si="61"/>
        <v>0</v>
      </c>
      <c r="M471" s="120" t="str">
        <f>IF(ISERROR(L471/H471), "", L471/H471)</f>
        <v/>
      </c>
    </row>
    <row r="472" spans="1:13" ht="25.5" x14ac:dyDescent="0.2">
      <c r="A472" s="103" t="str">
        <f t="shared" si="58"/>
        <v>Residential (Low)</v>
      </c>
      <c r="B472" s="103" t="s">
        <v>55</v>
      </c>
      <c r="C472" s="24">
        <f>B23</f>
        <v>7</v>
      </c>
      <c r="D472" s="46" t="s">
        <v>56</v>
      </c>
      <c r="E472" s="47"/>
      <c r="F472" s="48"/>
      <c r="G472" s="49"/>
      <c r="H472" s="50">
        <f>SUM(H466:H471)</f>
        <v>45.856200090458564</v>
      </c>
      <c r="I472" s="51"/>
      <c r="J472" s="52"/>
      <c r="K472" s="50">
        <f>SUM(K466:K471)</f>
        <v>51.776531692484348</v>
      </c>
      <c r="L472" s="41">
        <f t="shared" si="61"/>
        <v>5.920331602025783</v>
      </c>
      <c r="M472" s="42">
        <f>IF((H472)=0,"",(L472/H472))</f>
        <v>0.1291064586761877</v>
      </c>
    </row>
    <row r="473" spans="1:13" x14ac:dyDescent="0.2">
      <c r="A473" s="103" t="str">
        <f t="shared" si="58"/>
        <v>Residential (Low)</v>
      </c>
      <c r="D473" s="123" t="s">
        <v>57</v>
      </c>
      <c r="E473" s="25"/>
      <c r="F473" s="34">
        <f t="shared" si="59"/>
        <v>0.12752000000000002</v>
      </c>
      <c r="G473" s="43">
        <f>IF(F473=0, 0, $E458*E460-E458)</f>
        <v>13.487500000000011</v>
      </c>
      <c r="H473" s="28">
        <f t="shared" ref="H473:H480" si="62">G473*F473</f>
        <v>1.7199260000000018</v>
      </c>
      <c r="I473" s="35">
        <f t="shared" si="60"/>
        <v>0.12752000000000002</v>
      </c>
      <c r="J473" s="44">
        <f>IF(I473=0, 0, E458*E461-E458)</f>
        <v>13.487500000000011</v>
      </c>
      <c r="K473" s="31">
        <f t="shared" ref="K473:K480" si="63">J473*I473</f>
        <v>1.7199260000000018</v>
      </c>
      <c r="L473" s="119">
        <f t="shared" si="61"/>
        <v>0</v>
      </c>
      <c r="M473" s="120">
        <f t="shared" ref="M473:M480" si="64">IF(ISERROR(L473/H473), "", L473/H473)</f>
        <v>0</v>
      </c>
    </row>
    <row r="474" spans="1:13" ht="25.5" x14ac:dyDescent="0.2">
      <c r="A474" s="103" t="str">
        <f t="shared" si="58"/>
        <v>Residential (Low)</v>
      </c>
      <c r="D474" s="123" t="s">
        <v>58</v>
      </c>
      <c r="E474" s="25"/>
      <c r="F474" s="36">
        <f t="shared" si="59"/>
        <v>-4.4999999999999997E-3</v>
      </c>
      <c r="G474" s="55">
        <f>IF($E459&gt;0, $E459, $E458)</f>
        <v>325</v>
      </c>
      <c r="H474" s="116">
        <f t="shared" si="62"/>
        <v>-1.4624999999999999</v>
      </c>
      <c r="I474" s="35">
        <f t="shared" si="60"/>
        <v>0</v>
      </c>
      <c r="J474" s="56">
        <f>IF($E459&gt;0, $E459, $E458)</f>
        <v>325</v>
      </c>
      <c r="K474" s="118">
        <f t="shared" si="63"/>
        <v>0</v>
      </c>
      <c r="L474" s="119">
        <f t="shared" si="61"/>
        <v>1.4624999999999999</v>
      </c>
      <c r="M474" s="120">
        <f t="shared" si="64"/>
        <v>-1</v>
      </c>
    </row>
    <row r="475" spans="1:13" x14ac:dyDescent="0.2">
      <c r="A475" s="103" t="str">
        <f t="shared" si="58"/>
        <v>Residential (Low)</v>
      </c>
      <c r="D475" s="123" t="s">
        <v>59</v>
      </c>
      <c r="E475" s="25"/>
      <c r="F475" s="36">
        <f t="shared" si="59"/>
        <v>1.1999999999999999E-3</v>
      </c>
      <c r="G475" s="55">
        <f>IF($E459&gt;0, $E459, $E458)</f>
        <v>325</v>
      </c>
      <c r="H475" s="116">
        <f t="shared" si="62"/>
        <v>0.38999999999999996</v>
      </c>
      <c r="I475" s="35">
        <f t="shared" si="60"/>
        <v>0</v>
      </c>
      <c r="J475" s="56">
        <f>IF($E459&gt;0, $E459, $E458)</f>
        <v>325</v>
      </c>
      <c r="K475" s="118">
        <f t="shared" si="63"/>
        <v>0</v>
      </c>
      <c r="L475" s="119">
        <f t="shared" si="61"/>
        <v>-0.38999999999999996</v>
      </c>
      <c r="M475" s="120">
        <f t="shared" si="64"/>
        <v>-1</v>
      </c>
    </row>
    <row r="476" spans="1:13" x14ac:dyDescent="0.2">
      <c r="A476" s="103" t="str">
        <f t="shared" si="58"/>
        <v>Residential (Low)</v>
      </c>
      <c r="D476" s="123" t="s">
        <v>60</v>
      </c>
      <c r="E476" s="25"/>
      <c r="F476" s="34">
        <f t="shared" si="59"/>
        <v>0</v>
      </c>
      <c r="G476" s="55">
        <f>E458</f>
        <v>325</v>
      </c>
      <c r="H476" s="116">
        <f t="shared" si="62"/>
        <v>0</v>
      </c>
      <c r="I476" s="35">
        <f t="shared" si="60"/>
        <v>0</v>
      </c>
      <c r="J476" s="56">
        <f>E458</f>
        <v>325</v>
      </c>
      <c r="K476" s="118">
        <f t="shared" si="63"/>
        <v>0</v>
      </c>
      <c r="L476" s="119">
        <f t="shared" si="61"/>
        <v>0</v>
      </c>
      <c r="M476" s="120" t="str">
        <f t="shared" si="64"/>
        <v/>
      </c>
    </row>
    <row r="477" spans="1:13" x14ac:dyDescent="0.2">
      <c r="A477" s="103" t="str">
        <f t="shared" si="58"/>
        <v>Residential (Low)</v>
      </c>
      <c r="D477" s="114" t="s">
        <v>61</v>
      </c>
      <c r="E477" s="25"/>
      <c r="F477" s="36">
        <f t="shared" si="59"/>
        <v>1.4638437498659597E-3</v>
      </c>
      <c r="G477" s="55">
        <f>IF($E459&gt;0, $E459, $E458)</f>
        <v>325</v>
      </c>
      <c r="H477" s="116">
        <f t="shared" si="62"/>
        <v>0.47574921870643694</v>
      </c>
      <c r="I477" s="35">
        <f t="shared" si="60"/>
        <v>1.5307628331689281E-3</v>
      </c>
      <c r="J477" s="56">
        <f>IF($E459&gt;0, $E459, $E458)</f>
        <v>325</v>
      </c>
      <c r="K477" s="118">
        <f t="shared" si="63"/>
        <v>0.49749792077990163</v>
      </c>
      <c r="L477" s="119">
        <f t="shared" si="61"/>
        <v>2.1748702073464687E-2</v>
      </c>
      <c r="M477" s="120">
        <f t="shared" si="64"/>
        <v>4.5714635396773645E-2</v>
      </c>
    </row>
    <row r="478" spans="1:13" ht="25.5" x14ac:dyDescent="0.2">
      <c r="A478" s="103" t="str">
        <f t="shared" si="58"/>
        <v>Residential (Low)</v>
      </c>
      <c r="D478" s="123" t="s">
        <v>62</v>
      </c>
      <c r="E478" s="25"/>
      <c r="F478" s="36">
        <f t="shared" si="59"/>
        <v>0.42</v>
      </c>
      <c r="G478" s="115">
        <v>1</v>
      </c>
      <c r="H478" s="116">
        <f t="shared" si="62"/>
        <v>0.42</v>
      </c>
      <c r="I478" s="45">
        <f t="shared" si="60"/>
        <v>0.42</v>
      </c>
      <c r="J478" s="121">
        <v>1</v>
      </c>
      <c r="K478" s="118">
        <f t="shared" si="63"/>
        <v>0.42</v>
      </c>
      <c r="L478" s="119">
        <f t="shared" si="61"/>
        <v>0</v>
      </c>
      <c r="M478" s="120">
        <f t="shared" si="64"/>
        <v>0</v>
      </c>
    </row>
    <row r="479" spans="1:13" x14ac:dyDescent="0.2">
      <c r="A479" s="103" t="str">
        <f t="shared" si="58"/>
        <v>Residential (Low)</v>
      </c>
      <c r="D479" s="114" t="s">
        <v>63</v>
      </c>
      <c r="E479" s="25"/>
      <c r="F479" s="36">
        <f t="shared" si="59"/>
        <v>-0.36128280842143567</v>
      </c>
      <c r="G479" s="115">
        <v>1</v>
      </c>
      <c r="H479" s="116">
        <f t="shared" si="62"/>
        <v>-0.36128280842143567</v>
      </c>
      <c r="I479" s="29">
        <f t="shared" si="60"/>
        <v>-5.1282808421435705E-2</v>
      </c>
      <c r="J479" s="121">
        <v>1</v>
      </c>
      <c r="K479" s="118">
        <f t="shared" si="63"/>
        <v>-5.1282808421435705E-2</v>
      </c>
      <c r="L479" s="119">
        <f t="shared" si="61"/>
        <v>0.30999999999999994</v>
      </c>
      <c r="M479" s="120">
        <f t="shared" si="64"/>
        <v>-0.85805356018597367</v>
      </c>
    </row>
    <row r="480" spans="1:13" x14ac:dyDescent="0.2">
      <c r="A480" s="103" t="str">
        <f t="shared" si="58"/>
        <v>Residential (Low)</v>
      </c>
      <c r="D480" s="114" t="s">
        <v>64</v>
      </c>
      <c r="E480" s="25"/>
      <c r="F480" s="34">
        <f t="shared" si="59"/>
        <v>0</v>
      </c>
      <c r="G480" s="55">
        <f>IF($E459&gt;0, $E459, $E458)</f>
        <v>325</v>
      </c>
      <c r="H480" s="116">
        <f t="shared" si="62"/>
        <v>0</v>
      </c>
      <c r="I480" s="35">
        <f t="shared" si="60"/>
        <v>0</v>
      </c>
      <c r="J480" s="56">
        <f>IF($E459&gt;0, $E459, $E458)</f>
        <v>325</v>
      </c>
      <c r="K480" s="118">
        <f t="shared" si="63"/>
        <v>0</v>
      </c>
      <c r="L480" s="119">
        <f t="shared" si="61"/>
        <v>0</v>
      </c>
      <c r="M480" s="120" t="str">
        <f t="shared" si="64"/>
        <v/>
      </c>
    </row>
    <row r="481" spans="1:14" ht="25.5" x14ac:dyDescent="0.2">
      <c r="A481" s="103" t="str">
        <f t="shared" si="58"/>
        <v>Residential (Low)</v>
      </c>
      <c r="B481" s="103" t="s">
        <v>65</v>
      </c>
      <c r="C481" s="24">
        <f>B23</f>
        <v>7</v>
      </c>
      <c r="D481" s="46" t="s">
        <v>66</v>
      </c>
      <c r="E481" s="47"/>
      <c r="F481" s="48"/>
      <c r="G481" s="49"/>
      <c r="H481" s="50">
        <f>SUM(H472:H480)</f>
        <v>47.038092500743574</v>
      </c>
      <c r="I481" s="51"/>
      <c r="J481" s="52"/>
      <c r="K481" s="50">
        <f>SUM(K472:K480)</f>
        <v>54.362672804842816</v>
      </c>
      <c r="L481" s="41">
        <f t="shared" si="61"/>
        <v>7.3245803040992428</v>
      </c>
      <c r="M481" s="42">
        <f>IF((H481)=0,"",(L481/H481))</f>
        <v>0.15571592967940731</v>
      </c>
    </row>
    <row r="482" spans="1:14" x14ac:dyDescent="0.2">
      <c r="A482" s="103" t="str">
        <f t="shared" si="58"/>
        <v>Residential (Low)</v>
      </c>
      <c r="D482" s="126" t="s">
        <v>67</v>
      </c>
      <c r="E482" s="25"/>
      <c r="F482" s="36">
        <f t="shared" si="59"/>
        <v>1.24E-2</v>
      </c>
      <c r="G482" s="43">
        <f>IF($E459&gt;0, $E459, $E458*$E460)</f>
        <v>338.48750000000001</v>
      </c>
      <c r="H482" s="116">
        <f>G482*F482</f>
        <v>4.1972449999999997</v>
      </c>
      <c r="I482" s="35">
        <f t="shared" si="60"/>
        <v>1.3100000000000001E-2</v>
      </c>
      <c r="J482" s="44">
        <f>IF($E459&gt;0, $E459, $E458*$E461)</f>
        <v>338.48750000000001</v>
      </c>
      <c r="K482" s="118">
        <f>J482*I482</f>
        <v>4.4341862500000007</v>
      </c>
      <c r="L482" s="119">
        <f t="shared" si="61"/>
        <v>0.23694125000000099</v>
      </c>
      <c r="M482" s="120">
        <f>IF(ISERROR(L482/H482), "", L482/H482)</f>
        <v>5.6451612903226048E-2</v>
      </c>
      <c r="N482" s="127"/>
    </row>
    <row r="483" spans="1:14" ht="25.5" x14ac:dyDescent="0.2">
      <c r="A483" s="103" t="str">
        <f t="shared" si="58"/>
        <v>Residential (Low)</v>
      </c>
      <c r="D483" s="128" t="s">
        <v>68</v>
      </c>
      <c r="E483" s="25"/>
      <c r="F483" s="36">
        <f t="shared" si="59"/>
        <v>8.8999999999999999E-3</v>
      </c>
      <c r="G483" s="43">
        <f>IF($E459&gt;0, $E459, $E458*$E460)</f>
        <v>338.48750000000001</v>
      </c>
      <c r="H483" s="116">
        <f>G483*F483</f>
        <v>3.01253875</v>
      </c>
      <c r="I483" s="35">
        <f t="shared" si="60"/>
        <v>9.4999999999999998E-3</v>
      </c>
      <c r="J483" s="44">
        <f>IF($E459&gt;0, $E459, $E458*$E461)</f>
        <v>338.48750000000001</v>
      </c>
      <c r="K483" s="118">
        <f>J483*I483</f>
        <v>3.2156312499999999</v>
      </c>
      <c r="L483" s="119">
        <f t="shared" si="61"/>
        <v>0.2030924999999999</v>
      </c>
      <c r="M483" s="120">
        <f>IF(ISERROR(L483/H483), "", L483/H483)</f>
        <v>6.7415730337078622E-2</v>
      </c>
      <c r="N483" s="127"/>
    </row>
    <row r="484" spans="1:14" ht="25.5" x14ac:dyDescent="0.2">
      <c r="A484" s="103" t="str">
        <f t="shared" si="58"/>
        <v>Residential (Low)</v>
      </c>
      <c r="B484" s="103" t="s">
        <v>69</v>
      </c>
      <c r="C484" s="24">
        <f>B23</f>
        <v>7</v>
      </c>
      <c r="D484" s="46" t="s">
        <v>70</v>
      </c>
      <c r="E484" s="47"/>
      <c r="F484" s="48"/>
      <c r="G484" s="49"/>
      <c r="H484" s="50">
        <f>SUM(H481:H483)</f>
        <v>54.247876250743573</v>
      </c>
      <c r="I484" s="51"/>
      <c r="J484" s="52"/>
      <c r="K484" s="50">
        <f>SUM(K481:K483)</f>
        <v>62.012490304842821</v>
      </c>
      <c r="L484" s="41">
        <f t="shared" si="61"/>
        <v>7.7646140540992477</v>
      </c>
      <c r="M484" s="42">
        <f>IF((H484)=0,"",(L484/H484))</f>
        <v>0.14313212960097804</v>
      </c>
    </row>
    <row r="485" spans="1:14" ht="25.5" x14ac:dyDescent="0.2">
      <c r="A485" s="103" t="str">
        <f t="shared" si="58"/>
        <v>Residential (Low)</v>
      </c>
      <c r="D485" s="129" t="s">
        <v>71</v>
      </c>
      <c r="E485" s="25"/>
      <c r="F485" s="34">
        <f t="shared" si="59"/>
        <v>4.7000000000000002E-3</v>
      </c>
      <c r="G485" s="43">
        <f>E458*E460</f>
        <v>338.48750000000001</v>
      </c>
      <c r="H485" s="53">
        <f>G485*F485</f>
        <v>1.5908912500000001</v>
      </c>
      <c r="I485" s="35">
        <f t="shared" si="60"/>
        <v>4.7000000000000002E-3</v>
      </c>
      <c r="J485" s="44">
        <f>E458*E461</f>
        <v>338.48750000000001</v>
      </c>
      <c r="K485" s="31">
        <f>J485*I485</f>
        <v>1.5908912500000001</v>
      </c>
      <c r="L485" s="119">
        <f t="shared" si="61"/>
        <v>0</v>
      </c>
      <c r="M485" s="120">
        <f>IF(ISERROR(L485/H485), "", L485/H485)</f>
        <v>0</v>
      </c>
    </row>
    <row r="486" spans="1:14" ht="25.5" x14ac:dyDescent="0.2">
      <c r="A486" s="103" t="str">
        <f t="shared" si="58"/>
        <v>Residential (Low)</v>
      </c>
      <c r="D486" s="129" t="s">
        <v>72</v>
      </c>
      <c r="E486" s="25"/>
      <c r="F486" s="34">
        <f t="shared" si="59"/>
        <v>5.9999999999999995E-4</v>
      </c>
      <c r="G486" s="43">
        <f>E458*E460</f>
        <v>338.48750000000001</v>
      </c>
      <c r="H486" s="53">
        <f>G486*F486</f>
        <v>0.20309249999999998</v>
      </c>
      <c r="I486" s="35">
        <f t="shared" si="60"/>
        <v>5.9999999999999995E-4</v>
      </c>
      <c r="J486" s="44">
        <f>E458*E461</f>
        <v>338.48750000000001</v>
      </c>
      <c r="K486" s="31">
        <f>J486*I486</f>
        <v>0.20309249999999998</v>
      </c>
      <c r="L486" s="119">
        <f t="shared" si="61"/>
        <v>0</v>
      </c>
      <c r="M486" s="120">
        <f>IF(ISERROR(L486/H486), "", L486/H486)</f>
        <v>0</v>
      </c>
    </row>
    <row r="487" spans="1:14" x14ac:dyDescent="0.2">
      <c r="A487" s="103" t="str">
        <f t="shared" si="58"/>
        <v>Residential (Low)</v>
      </c>
      <c r="D487" s="25" t="s">
        <v>73</v>
      </c>
      <c r="E487" s="25"/>
      <c r="F487" s="54">
        <f t="shared" si="59"/>
        <v>0.25</v>
      </c>
      <c r="G487" s="115">
        <v>1</v>
      </c>
      <c r="H487" s="130">
        <f>G487*F487</f>
        <v>0.25</v>
      </c>
      <c r="I487" s="45">
        <f t="shared" si="60"/>
        <v>0.25</v>
      </c>
      <c r="J487" s="117">
        <v>1</v>
      </c>
      <c r="K487" s="118">
        <f>J487*I487</f>
        <v>0.25</v>
      </c>
      <c r="L487" s="119">
        <f t="shared" si="61"/>
        <v>0</v>
      </c>
      <c r="M487" s="120">
        <f>IF(ISERROR(L487/H487), "", L487/H487)</f>
        <v>0</v>
      </c>
    </row>
    <row r="488" spans="1:14" ht="26.45" hidden="1" customHeight="1" x14ac:dyDescent="0.2">
      <c r="A488" s="103" t="str">
        <f t="shared" si="58"/>
        <v>Residential (Low)</v>
      </c>
      <c r="D488" s="129" t="s">
        <v>74</v>
      </c>
      <c r="E488" s="25"/>
      <c r="F488" s="34">
        <f t="shared" si="59"/>
        <v>0</v>
      </c>
      <c r="G488" s="55"/>
      <c r="H488" s="130"/>
      <c r="I488" s="35">
        <f t="shared" si="60"/>
        <v>0</v>
      </c>
      <c r="J488" s="56"/>
      <c r="K488" s="118"/>
      <c r="L488" s="119"/>
      <c r="M488" s="120"/>
    </row>
    <row r="489" spans="1:14" x14ac:dyDescent="0.2">
      <c r="A489" s="103" t="str">
        <f t="shared" si="58"/>
        <v>Residential (Low)</v>
      </c>
      <c r="B489" s="103" t="s">
        <v>12</v>
      </c>
      <c r="D489" s="25" t="s">
        <v>75</v>
      </c>
      <c r="E489" s="25"/>
      <c r="F489" s="34">
        <f t="shared" si="59"/>
        <v>9.8000000000000004E-2</v>
      </c>
      <c r="G489" s="55">
        <f>IF(AND(E458*12&gt;=150000),OffPeakPer*E458*E460,OffPeakPer*E458)</f>
        <v>208</v>
      </c>
      <c r="H489" s="130">
        <f>G489*F489</f>
        <v>20.384</v>
      </c>
      <c r="I489" s="35">
        <f t="shared" si="60"/>
        <v>9.8000000000000004E-2</v>
      </c>
      <c r="J489" s="56">
        <f>IF(AND(E458*12&gt;=150000),OffPeakPer*E458*E461,OffPeakPer*E458)</f>
        <v>208</v>
      </c>
      <c r="K489" s="118">
        <f>J489*I489</f>
        <v>20.384</v>
      </c>
      <c r="L489" s="119">
        <f>K489-H489</f>
        <v>0</v>
      </c>
      <c r="M489" s="120">
        <f>IF(ISERROR(L489/H489), "", L489/H489)</f>
        <v>0</v>
      </c>
    </row>
    <row r="490" spans="1:14" x14ac:dyDescent="0.2">
      <c r="A490" s="103" t="str">
        <f t="shared" si="58"/>
        <v>Residential (Low)</v>
      </c>
      <c r="B490" s="103" t="s">
        <v>12</v>
      </c>
      <c r="D490" s="25" t="s">
        <v>76</v>
      </c>
      <c r="E490" s="25"/>
      <c r="F490" s="34">
        <f t="shared" si="59"/>
        <v>0.157</v>
      </c>
      <c r="G490" s="55">
        <f>IF(AND(E458*12&gt;=150000),MidPeakPer*E458*E460,MidPeakPer*E458)</f>
        <v>58.5</v>
      </c>
      <c r="H490" s="130">
        <f>G490*F490</f>
        <v>9.1844999999999999</v>
      </c>
      <c r="I490" s="35">
        <f t="shared" si="60"/>
        <v>0.157</v>
      </c>
      <c r="J490" s="56">
        <f>IF(AND(E458*12&gt;=150000),MidPeakPer*E458*E461,MidPeakPer*E458)</f>
        <v>58.5</v>
      </c>
      <c r="K490" s="118">
        <f>J490*I490</f>
        <v>9.1844999999999999</v>
      </c>
      <c r="L490" s="119">
        <f>K490-H490</f>
        <v>0</v>
      </c>
      <c r="M490" s="120">
        <f>IF(ISERROR(L490/H490), "", L490/H490)</f>
        <v>0</v>
      </c>
    </row>
    <row r="491" spans="1:14" ht="13.5" thickBot="1" x14ac:dyDescent="0.25">
      <c r="A491" s="103" t="str">
        <f t="shared" si="58"/>
        <v>Residential (Low)</v>
      </c>
      <c r="B491" s="103" t="s">
        <v>12</v>
      </c>
      <c r="D491" s="103" t="s">
        <v>77</v>
      </c>
      <c r="E491" s="25"/>
      <c r="F491" s="34">
        <f t="shared" si="59"/>
        <v>0.20300000000000001</v>
      </c>
      <c r="G491" s="55">
        <f>IF(AND(E458*12&gt;=150000),OnPeakPer*E458*E460,OnPeakPer*E458)</f>
        <v>58.5</v>
      </c>
      <c r="H491" s="130">
        <f>G491*F491</f>
        <v>11.875500000000001</v>
      </c>
      <c r="I491" s="35">
        <f t="shared" si="60"/>
        <v>0.20300000000000001</v>
      </c>
      <c r="J491" s="56">
        <f>IF(AND(E458*12&gt;=150000),OnPeakPer*E458*E461,OnPeakPer*E458)</f>
        <v>58.5</v>
      </c>
      <c r="K491" s="118">
        <f>J491*I491</f>
        <v>11.875500000000001</v>
      </c>
      <c r="L491" s="119">
        <f>K491-H491</f>
        <v>0</v>
      </c>
      <c r="M491" s="120">
        <f>IF(ISERROR(L491/H491), "", L491/H491)</f>
        <v>0</v>
      </c>
    </row>
    <row r="492" spans="1:14" ht="13.15" hidden="1" customHeight="1" x14ac:dyDescent="0.2">
      <c r="A492" s="103" t="str">
        <f t="shared" si="58"/>
        <v>Residential (Low)</v>
      </c>
      <c r="B492" s="103" t="s">
        <v>78</v>
      </c>
      <c r="D492" s="25" t="s">
        <v>79</v>
      </c>
      <c r="E492" s="25"/>
      <c r="F492" s="34">
        <f t="shared" si="59"/>
        <v>0.11308</v>
      </c>
      <c r="G492" s="55">
        <f>IF(AND(E458*12&gt;=150000),E458*E460,E458)</f>
        <v>325</v>
      </c>
      <c r="H492" s="130">
        <f>G492*F492</f>
        <v>36.750999999999998</v>
      </c>
      <c r="I492" s="35">
        <f t="shared" si="60"/>
        <v>0.11308</v>
      </c>
      <c r="J492" s="56">
        <f>IF(AND(E458*12&gt;=150000),E458*E461,E458)</f>
        <v>325</v>
      </c>
      <c r="K492" s="118">
        <f>J492*I492</f>
        <v>36.750999999999998</v>
      </c>
      <c r="L492" s="119">
        <f>K492-H492</f>
        <v>0</v>
      </c>
      <c r="M492" s="120">
        <f>IF(ISERROR(L492/H492), "", L492/H492)</f>
        <v>0</v>
      </c>
    </row>
    <row r="493" spans="1:14" ht="13.9" hidden="1" customHeight="1" thickBot="1" x14ac:dyDescent="0.25">
      <c r="A493" s="103" t="str">
        <f t="shared" si="58"/>
        <v>Residential (Low)</v>
      </c>
      <c r="B493" s="103" t="s">
        <v>17</v>
      </c>
      <c r="D493" s="25" t="s">
        <v>80</v>
      </c>
      <c r="E493" s="25"/>
      <c r="F493" s="34">
        <f t="shared" si="59"/>
        <v>0.11308</v>
      </c>
      <c r="G493" s="55">
        <f>IF(AND(E458*12&gt;=150000),E458*E460,E458)</f>
        <v>325</v>
      </c>
      <c r="H493" s="130">
        <f>G493*F493</f>
        <v>36.750999999999998</v>
      </c>
      <c r="I493" s="35">
        <f t="shared" si="60"/>
        <v>0.11308</v>
      </c>
      <c r="J493" s="56">
        <f>IF(AND(E458*12&gt;=150000),E458*E461,E458)</f>
        <v>325</v>
      </c>
      <c r="K493" s="118">
        <f>J493*I493</f>
        <v>36.750999999999998</v>
      </c>
      <c r="L493" s="119">
        <f>K493-H493</f>
        <v>0</v>
      </c>
      <c r="M493" s="120">
        <f>IF(ISERROR(L493/H493), "", L493/H493)</f>
        <v>0</v>
      </c>
    </row>
    <row r="494" spans="1:14" ht="13.5" thickBot="1" x14ac:dyDescent="0.25">
      <c r="A494" s="103" t="str">
        <f t="shared" si="58"/>
        <v>Residential (Low)</v>
      </c>
      <c r="D494" s="58"/>
      <c r="E494" s="59"/>
      <c r="F494" s="60"/>
      <c r="G494" s="61"/>
      <c r="H494" s="62"/>
      <c r="I494" s="60"/>
      <c r="J494" s="63"/>
      <c r="K494" s="62"/>
      <c r="L494" s="64"/>
      <c r="M494" s="65"/>
    </row>
    <row r="495" spans="1:14" x14ac:dyDescent="0.2">
      <c r="A495" s="103" t="str">
        <f t="shared" si="58"/>
        <v>Residential (Low)</v>
      </c>
      <c r="B495" s="103" t="s">
        <v>12</v>
      </c>
      <c r="D495" s="135" t="s">
        <v>81</v>
      </c>
      <c r="E495" s="25"/>
      <c r="F495" s="136"/>
      <c r="G495" s="137"/>
      <c r="H495" s="138">
        <f>SUM(H485:H491,H484)</f>
        <v>97.735860000743571</v>
      </c>
      <c r="I495" s="139"/>
      <c r="J495" s="139"/>
      <c r="K495" s="138">
        <f>SUM(K485:K491,K484)</f>
        <v>105.50047405484281</v>
      </c>
      <c r="L495" s="140">
        <f>K495-H495</f>
        <v>7.7646140540992405</v>
      </c>
      <c r="M495" s="141">
        <f>IF((H495)=0,"",(L495/H495))</f>
        <v>7.9444883935539806E-2</v>
      </c>
    </row>
    <row r="496" spans="1:14" x14ac:dyDescent="0.2">
      <c r="A496" s="103" t="str">
        <f t="shared" si="58"/>
        <v>Residential (Low)</v>
      </c>
      <c r="B496" s="103" t="s">
        <v>12</v>
      </c>
      <c r="D496" s="142" t="s">
        <v>82</v>
      </c>
      <c r="E496" s="25"/>
      <c r="F496" s="136">
        <v>0.13</v>
      </c>
      <c r="G496" s="143"/>
      <c r="H496" s="144">
        <f>H495*F496</f>
        <v>12.705661800096665</v>
      </c>
      <c r="I496" s="145">
        <v>0.13</v>
      </c>
      <c r="J496" s="115"/>
      <c r="K496" s="144">
        <f>K495*I496</f>
        <v>13.715061627129566</v>
      </c>
      <c r="L496" s="119">
        <f>K496-H496</f>
        <v>1.009399827032901</v>
      </c>
      <c r="M496" s="146">
        <f>IF((H496)=0,"",(L496/H496))</f>
        <v>7.9444883935539778E-2</v>
      </c>
    </row>
    <row r="497" spans="1:13" ht="15" x14ac:dyDescent="0.25">
      <c r="A497" s="103" t="str">
        <f t="shared" si="58"/>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-22.967927100174737</v>
      </c>
      <c r="I497" s="148">
        <v>0.23499999999999999</v>
      </c>
      <c r="J497" s="115"/>
      <c r="K497" s="144">
        <f>IF(OR(ISNUMBER(SEARCH("[DGEN]", E456))=TRUE, ISNUMBER(SEARCH("STREET LIGHT", E456))=TRUE), 0, IF(AND(E458=0, E459=0),0, IF(AND(E459=0, E458*12&gt;250000), 0, IF(AND(E458=0, E459&gt;=50), 0, IF(E458*12&lt;=250000, I497*K495*-1, IF(E459&lt;50, I497*K495*-1, 0))))))</f>
        <v>-24.79261140288806</v>
      </c>
      <c r="L497" s="119">
        <f>K497-H497</f>
        <v>-1.8246843027133224</v>
      </c>
      <c r="M497" s="146"/>
    </row>
    <row r="498" spans="1:13" ht="13.5" thickBot="1" x14ac:dyDescent="0.25">
      <c r="A498" s="103" t="str">
        <f t="shared" si="58"/>
        <v>Residential (Low)</v>
      </c>
      <c r="B498" s="103" t="s">
        <v>84</v>
      </c>
      <c r="C498" s="24">
        <f>B23</f>
        <v>7</v>
      </c>
      <c r="D498" s="226" t="s">
        <v>85</v>
      </c>
      <c r="E498" s="226"/>
      <c r="F498" s="77"/>
      <c r="G498" s="78"/>
      <c r="H498" s="79">
        <f>H495+H496+H497</f>
        <v>87.473594700665501</v>
      </c>
      <c r="I498" s="80"/>
      <c r="J498" s="80"/>
      <c r="K498" s="81">
        <f>K495+K496+K497</f>
        <v>94.422924279084327</v>
      </c>
      <c r="L498" s="82">
        <f>K498-H498</f>
        <v>6.9493295784188263</v>
      </c>
      <c r="M498" s="83">
        <f>IF((H498)=0,"",(L498/H498))</f>
        <v>7.9444883935539876E-2</v>
      </c>
    </row>
    <row r="499" spans="1:13" ht="13.5" thickBot="1" x14ac:dyDescent="0.25">
      <c r="A499" s="103" t="str">
        <f t="shared" si="58"/>
        <v>Residential (Low)</v>
      </c>
      <c r="B499" s="103" t="s">
        <v>12</v>
      </c>
      <c r="D499" s="58"/>
      <c r="E499" s="59"/>
      <c r="F499" s="60"/>
      <c r="G499" s="61"/>
      <c r="H499" s="62"/>
      <c r="I499" s="60"/>
      <c r="J499" s="63"/>
      <c r="K499" s="62"/>
      <c r="L499" s="64"/>
      <c r="M499" s="65"/>
    </row>
    <row r="502" spans="1:13" x14ac:dyDescent="0.2">
      <c r="D502" s="104" t="s">
        <v>34</v>
      </c>
      <c r="E502" s="229" t="str">
        <f>D24</f>
        <v>Residential (High)</v>
      </c>
      <c r="F502" s="229"/>
      <c r="G502" s="229"/>
      <c r="H502" s="229"/>
      <c r="I502" s="229"/>
      <c r="J502" s="229"/>
      <c r="K502" s="103" t="str">
        <f>IF(N452="DEMAND - INTERVAL","RTSR - INTERVAL METERED","")</f>
        <v/>
      </c>
    </row>
    <row r="503" spans="1:13" x14ac:dyDescent="0.2">
      <c r="D503" s="104" t="s">
        <v>35</v>
      </c>
      <c r="E503" s="230" t="str">
        <f>H24</f>
        <v>RPP</v>
      </c>
      <c r="F503" s="230"/>
      <c r="G503" s="230"/>
      <c r="H503" s="20"/>
      <c r="I503" s="20"/>
    </row>
    <row r="504" spans="1:13" ht="15.75" x14ac:dyDescent="0.2">
      <c r="D504" s="104" t="s">
        <v>36</v>
      </c>
      <c r="E504" s="21">
        <f>K24</f>
        <v>1500</v>
      </c>
      <c r="F504" s="105" t="s">
        <v>11</v>
      </c>
      <c r="J504" s="22"/>
      <c r="K504" s="22"/>
      <c r="L504" s="22"/>
      <c r="M504" s="22"/>
    </row>
    <row r="505" spans="1:13" ht="15.75" x14ac:dyDescent="0.25">
      <c r="D505" s="104" t="s">
        <v>37</v>
      </c>
      <c r="E505" s="21">
        <f>L24</f>
        <v>0</v>
      </c>
      <c r="F505" s="106" t="s">
        <v>16</v>
      </c>
      <c r="G505" s="107"/>
      <c r="H505" s="108"/>
      <c r="I505" s="108"/>
      <c r="J505" s="108"/>
    </row>
    <row r="506" spans="1:13" x14ac:dyDescent="0.2">
      <c r="D506" s="104" t="s">
        <v>38</v>
      </c>
      <c r="E506" s="23">
        <f>I24</f>
        <v>1.0415000000000001</v>
      </c>
    </row>
    <row r="507" spans="1:13" x14ac:dyDescent="0.2">
      <c r="D507" s="104" t="s">
        <v>39</v>
      </c>
      <c r="E507" s="23">
        <f>J24</f>
        <v>1.0415000000000001</v>
      </c>
    </row>
    <row r="509" spans="1:13" x14ac:dyDescent="0.2">
      <c r="E509" s="105"/>
      <c r="F509" s="231" t="s">
        <v>40</v>
      </c>
      <c r="G509" s="232"/>
      <c r="H509" s="233"/>
      <c r="I509" s="231" t="s">
        <v>41</v>
      </c>
      <c r="J509" s="232"/>
      <c r="K509" s="233"/>
      <c r="L509" s="231" t="s">
        <v>42</v>
      </c>
      <c r="M509" s="233"/>
    </row>
    <row r="510" spans="1:13" x14ac:dyDescent="0.2">
      <c r="E510" s="220"/>
      <c r="F510" s="109" t="s">
        <v>43</v>
      </c>
      <c r="G510" s="109" t="s">
        <v>44</v>
      </c>
      <c r="H510" s="110" t="s">
        <v>45</v>
      </c>
      <c r="I510" s="109" t="s">
        <v>43</v>
      </c>
      <c r="J510" s="111" t="s">
        <v>44</v>
      </c>
      <c r="K510" s="110" t="s">
        <v>45</v>
      </c>
      <c r="L510" s="222" t="s">
        <v>46</v>
      </c>
      <c r="M510" s="224" t="s">
        <v>47</v>
      </c>
    </row>
    <row r="511" spans="1:13" x14ac:dyDescent="0.2">
      <c r="E511" s="221"/>
      <c r="F511" s="112" t="s">
        <v>48</v>
      </c>
      <c r="G511" s="112"/>
      <c r="H511" s="113" t="s">
        <v>48</v>
      </c>
      <c r="I511" s="112" t="s">
        <v>48</v>
      </c>
      <c r="J511" s="113"/>
      <c r="K511" s="113" t="s">
        <v>48</v>
      </c>
      <c r="L511" s="223"/>
      <c r="M511" s="225"/>
    </row>
    <row r="512" spans="1:13" x14ac:dyDescent="0.2">
      <c r="A512" s="103" t="str">
        <f>$E502</f>
        <v>Residential (High)</v>
      </c>
      <c r="D512" s="114" t="s">
        <v>49</v>
      </c>
      <c r="E512" s="25"/>
      <c r="F512" s="26">
        <f>F74</f>
        <v>47.09</v>
      </c>
      <c r="G512" s="115">
        <v>1</v>
      </c>
      <c r="H512" s="116">
        <f>G512*F512</f>
        <v>47.09</v>
      </c>
      <c r="I512" s="29">
        <f>I74</f>
        <v>49.9</v>
      </c>
      <c r="J512" s="117">
        <f>G512</f>
        <v>1</v>
      </c>
      <c r="K512" s="118">
        <f>J512*I512</f>
        <v>49.9</v>
      </c>
      <c r="L512" s="119">
        <f>K512-H512</f>
        <v>2.8099999999999952</v>
      </c>
      <c r="M512" s="120">
        <f>IF(ISERROR(L512/H512), "", L512/H512)</f>
        <v>5.9672966659587913E-2</v>
      </c>
    </row>
    <row r="513" spans="1:13" x14ac:dyDescent="0.2">
      <c r="A513" s="103" t="str">
        <f t="shared" ref="A513:A545" si="65">A512</f>
        <v>Residential (High)</v>
      </c>
      <c r="D513" s="114" t="s">
        <v>50</v>
      </c>
      <c r="E513" s="25"/>
      <c r="F513" s="34">
        <f t="shared" ref="F513:F539" si="66">F75</f>
        <v>0</v>
      </c>
      <c r="G513" s="115">
        <f>IF($E505&gt;0, $E505, $E504)</f>
        <v>1500</v>
      </c>
      <c r="H513" s="116">
        <f>G513*F513</f>
        <v>0</v>
      </c>
      <c r="I513" s="35">
        <f t="shared" ref="I513:I539" si="67">I75</f>
        <v>0</v>
      </c>
      <c r="J513" s="117">
        <f>IF($E505&gt;0, $E505, $E504)</f>
        <v>1500</v>
      </c>
      <c r="K513" s="118">
        <f>J513*I513</f>
        <v>0</v>
      </c>
      <c r="L513" s="119">
        <f>K513-H513</f>
        <v>0</v>
      </c>
      <c r="M513" s="120" t="str">
        <f>IF(ISERROR(L513/H513), "", L513/H513)</f>
        <v/>
      </c>
    </row>
    <row r="514" spans="1:13" ht="13.15" hidden="1" customHeight="1" x14ac:dyDescent="0.2">
      <c r="A514" s="103" t="str">
        <f t="shared" si="65"/>
        <v>Residential (High)</v>
      </c>
      <c r="D514" s="114" t="s">
        <v>51</v>
      </c>
      <c r="E514" s="25"/>
      <c r="F514" s="34">
        <f t="shared" si="66"/>
        <v>0</v>
      </c>
      <c r="G514" s="115">
        <f>IF($E505&gt;0, $E505, $E504)</f>
        <v>1500</v>
      </c>
      <c r="H514" s="116">
        <v>0</v>
      </c>
      <c r="I514" s="35">
        <f t="shared" si="67"/>
        <v>0</v>
      </c>
      <c r="J514" s="117">
        <f>IF($E505&gt;0, $E505, $E504)</f>
        <v>1500</v>
      </c>
      <c r="K514" s="118">
        <v>0</v>
      </c>
      <c r="L514" s="119"/>
      <c r="M514" s="120"/>
    </row>
    <row r="515" spans="1:13" ht="13.15" hidden="1" customHeight="1" x14ac:dyDescent="0.2">
      <c r="A515" s="103" t="str">
        <f t="shared" si="65"/>
        <v>Residential (High)</v>
      </c>
      <c r="D515" s="114" t="s">
        <v>52</v>
      </c>
      <c r="E515" s="25"/>
      <c r="F515" s="34">
        <f t="shared" si="66"/>
        <v>0</v>
      </c>
      <c r="G515" s="115">
        <f>IF($E505&gt;0, $E505, $E504)</f>
        <v>1500</v>
      </c>
      <c r="H515" s="116">
        <v>0</v>
      </c>
      <c r="I515" s="35">
        <f t="shared" si="67"/>
        <v>0</v>
      </c>
      <c r="J515" s="121">
        <f>IF($E505&gt;0, $E505, $E504)</f>
        <v>1500</v>
      </c>
      <c r="K515" s="118">
        <v>0</v>
      </c>
      <c r="L515" s="119">
        <f t="shared" ref="L515:L533" si="68">K515-H515</f>
        <v>0</v>
      </c>
      <c r="M515" s="120" t="str">
        <f>IF(ISERROR(L515/H515), "", L515/H515)</f>
        <v/>
      </c>
    </row>
    <row r="516" spans="1:13" x14ac:dyDescent="0.2">
      <c r="A516" s="103" t="str">
        <f t="shared" si="65"/>
        <v>Residential (High)</v>
      </c>
      <c r="D516" s="114" t="s">
        <v>53</v>
      </c>
      <c r="E516" s="25"/>
      <c r="F516" s="26">
        <f t="shared" si="66"/>
        <v>-1.2337999095414371</v>
      </c>
      <c r="G516" s="115">
        <v>1</v>
      </c>
      <c r="H516" s="116">
        <f>G516*F516</f>
        <v>-1.2337999095414371</v>
      </c>
      <c r="I516" s="29">
        <f t="shared" si="67"/>
        <v>1.8765316924843465</v>
      </c>
      <c r="J516" s="117">
        <f>G516</f>
        <v>1</v>
      </c>
      <c r="K516" s="118">
        <f>J516*I516</f>
        <v>1.8765316924843465</v>
      </c>
      <c r="L516" s="119">
        <f t="shared" si="68"/>
        <v>3.1103316020257834</v>
      </c>
      <c r="M516" s="120">
        <f>IF(ISERROR(L516/H516), "", L516/H516)</f>
        <v>-2.5209368050462828</v>
      </c>
    </row>
    <row r="517" spans="1:13" x14ac:dyDescent="0.2">
      <c r="A517" s="103" t="str">
        <f t="shared" si="65"/>
        <v>Residential (High)</v>
      </c>
      <c r="D517" s="114" t="s">
        <v>54</v>
      </c>
      <c r="E517" s="25"/>
      <c r="F517" s="36">
        <f t="shared" si="66"/>
        <v>0</v>
      </c>
      <c r="G517" s="115">
        <f>IF($E505&gt;0, $E505, $E504)</f>
        <v>1500</v>
      </c>
      <c r="H517" s="116">
        <f>G517*F517</f>
        <v>0</v>
      </c>
      <c r="I517" s="35">
        <f t="shared" si="67"/>
        <v>0</v>
      </c>
      <c r="J517" s="117">
        <f>IF($E505&gt;0, $E505, $E504)</f>
        <v>1500</v>
      </c>
      <c r="K517" s="118">
        <f>J517*I517</f>
        <v>0</v>
      </c>
      <c r="L517" s="119">
        <f t="shared" si="68"/>
        <v>0</v>
      </c>
      <c r="M517" s="120" t="str">
        <f>IF(ISERROR(L517/H517), "", L517/H517)</f>
        <v/>
      </c>
    </row>
    <row r="518" spans="1:13" ht="25.5" x14ac:dyDescent="0.2">
      <c r="A518" s="103" t="str">
        <f t="shared" si="65"/>
        <v>Residential (High)</v>
      </c>
      <c r="B518" s="103" t="s">
        <v>55</v>
      </c>
      <c r="C518" s="24">
        <f>B24</f>
        <v>8</v>
      </c>
      <c r="D518" s="46" t="s">
        <v>56</v>
      </c>
      <c r="E518" s="47"/>
      <c r="F518" s="48"/>
      <c r="G518" s="49"/>
      <c r="H518" s="50">
        <f>SUM(H512:H517)</f>
        <v>45.856200090458564</v>
      </c>
      <c r="I518" s="51"/>
      <c r="J518" s="52"/>
      <c r="K518" s="50">
        <f>SUM(K512:K517)</f>
        <v>51.776531692484348</v>
      </c>
      <c r="L518" s="41">
        <f t="shared" si="68"/>
        <v>5.920331602025783</v>
      </c>
      <c r="M518" s="42">
        <f>IF((H518)=0,"",(L518/H518))</f>
        <v>0.1291064586761877</v>
      </c>
    </row>
    <row r="519" spans="1:13" x14ac:dyDescent="0.2">
      <c r="A519" s="103" t="str">
        <f t="shared" si="65"/>
        <v>Residential (High)</v>
      </c>
      <c r="D519" s="123" t="s">
        <v>57</v>
      </c>
      <c r="E519" s="25"/>
      <c r="F519" s="34">
        <f t="shared" si="66"/>
        <v>0.12752000000000002</v>
      </c>
      <c r="G519" s="43">
        <f>IF(F519=0, 0, $E504*E506-E504)</f>
        <v>62.250000000000227</v>
      </c>
      <c r="H519" s="28">
        <f t="shared" ref="H519:H526" si="69">G519*F519</f>
        <v>7.9381200000000307</v>
      </c>
      <c r="I519" s="35">
        <f t="shared" si="67"/>
        <v>0.12752000000000002</v>
      </c>
      <c r="J519" s="44">
        <f>IF(I519=0, 0, E504*E507-E504)</f>
        <v>62.250000000000227</v>
      </c>
      <c r="K519" s="31">
        <f t="shared" ref="K519:K526" si="70">J519*I519</f>
        <v>7.9381200000000307</v>
      </c>
      <c r="L519" s="119">
        <f t="shared" si="68"/>
        <v>0</v>
      </c>
      <c r="M519" s="120">
        <f t="shared" ref="M519:M526" si="71">IF(ISERROR(L519/H519), "", L519/H519)</f>
        <v>0</v>
      </c>
    </row>
    <row r="520" spans="1:13" ht="25.5" x14ac:dyDescent="0.2">
      <c r="A520" s="103" t="str">
        <f t="shared" si="65"/>
        <v>Residential (High)</v>
      </c>
      <c r="D520" s="123" t="s">
        <v>58</v>
      </c>
      <c r="E520" s="25"/>
      <c r="F520" s="36">
        <f t="shared" si="66"/>
        <v>-4.4999999999999997E-3</v>
      </c>
      <c r="G520" s="55">
        <f>IF($E505&gt;0, $E505, $E504)</f>
        <v>1500</v>
      </c>
      <c r="H520" s="116">
        <f t="shared" si="69"/>
        <v>-6.7499999999999991</v>
      </c>
      <c r="I520" s="35">
        <f t="shared" si="67"/>
        <v>0</v>
      </c>
      <c r="J520" s="56">
        <f>IF($E505&gt;0, $E505, $E504)</f>
        <v>1500</v>
      </c>
      <c r="K520" s="118">
        <f t="shared" si="70"/>
        <v>0</v>
      </c>
      <c r="L520" s="119">
        <f t="shared" si="68"/>
        <v>6.7499999999999991</v>
      </c>
      <c r="M520" s="120">
        <f t="shared" si="71"/>
        <v>-1</v>
      </c>
    </row>
    <row r="521" spans="1:13" x14ac:dyDescent="0.2">
      <c r="A521" s="103" t="str">
        <f t="shared" si="65"/>
        <v>Residential (High)</v>
      </c>
      <c r="D521" s="123" t="s">
        <v>59</v>
      </c>
      <c r="E521" s="25"/>
      <c r="F521" s="36">
        <f t="shared" si="66"/>
        <v>1.1999999999999999E-3</v>
      </c>
      <c r="G521" s="55">
        <f>IF($E505&gt;0, $E505, $E504)</f>
        <v>1500</v>
      </c>
      <c r="H521" s="116">
        <f t="shared" si="69"/>
        <v>1.7999999999999998</v>
      </c>
      <c r="I521" s="35">
        <f t="shared" si="67"/>
        <v>0</v>
      </c>
      <c r="J521" s="56">
        <f>IF($E505&gt;0, $E505, $E504)</f>
        <v>1500</v>
      </c>
      <c r="K521" s="118">
        <f t="shared" si="70"/>
        <v>0</v>
      </c>
      <c r="L521" s="119">
        <f t="shared" si="68"/>
        <v>-1.7999999999999998</v>
      </c>
      <c r="M521" s="120">
        <f t="shared" si="71"/>
        <v>-1</v>
      </c>
    </row>
    <row r="522" spans="1:13" x14ac:dyDescent="0.2">
      <c r="A522" s="103" t="str">
        <f t="shared" si="65"/>
        <v>Residential (High)</v>
      </c>
      <c r="D522" s="123" t="s">
        <v>60</v>
      </c>
      <c r="E522" s="25"/>
      <c r="F522" s="34">
        <f t="shared" si="66"/>
        <v>0</v>
      </c>
      <c r="G522" s="55">
        <f>E504</f>
        <v>1500</v>
      </c>
      <c r="H522" s="116">
        <f t="shared" si="69"/>
        <v>0</v>
      </c>
      <c r="I522" s="35">
        <f t="shared" si="67"/>
        <v>0</v>
      </c>
      <c r="J522" s="56">
        <f>E504</f>
        <v>1500</v>
      </c>
      <c r="K522" s="118">
        <f t="shared" si="70"/>
        <v>0</v>
      </c>
      <c r="L522" s="119">
        <f t="shared" si="68"/>
        <v>0</v>
      </c>
      <c r="M522" s="120" t="str">
        <f t="shared" si="71"/>
        <v/>
      </c>
    </row>
    <row r="523" spans="1:13" x14ac:dyDescent="0.2">
      <c r="A523" s="103" t="str">
        <f t="shared" si="65"/>
        <v>Residential (High)</v>
      </c>
      <c r="D523" s="114" t="s">
        <v>61</v>
      </c>
      <c r="E523" s="25"/>
      <c r="F523" s="36">
        <f t="shared" si="66"/>
        <v>1.4638437498659597E-3</v>
      </c>
      <c r="G523" s="55">
        <f>IF($E505&gt;0, $E505, $E504)</f>
        <v>1500</v>
      </c>
      <c r="H523" s="116">
        <f t="shared" si="69"/>
        <v>2.1957656247989394</v>
      </c>
      <c r="I523" s="35">
        <f t="shared" si="67"/>
        <v>1.5307628331689281E-3</v>
      </c>
      <c r="J523" s="56">
        <f>IF($E505&gt;0, $E505, $E504)</f>
        <v>1500</v>
      </c>
      <c r="K523" s="118">
        <f t="shared" si="70"/>
        <v>2.2961442497533922</v>
      </c>
      <c r="L523" s="119">
        <f t="shared" si="68"/>
        <v>0.10037862495445271</v>
      </c>
      <c r="M523" s="120">
        <f t="shared" si="71"/>
        <v>4.5714635396773791E-2</v>
      </c>
    </row>
    <row r="524" spans="1:13" ht="25.5" x14ac:dyDescent="0.2">
      <c r="A524" s="103" t="str">
        <f t="shared" si="65"/>
        <v>Residential (High)</v>
      </c>
      <c r="D524" s="123" t="s">
        <v>62</v>
      </c>
      <c r="E524" s="25"/>
      <c r="F524" s="36">
        <f t="shared" si="66"/>
        <v>0.42</v>
      </c>
      <c r="G524" s="115">
        <v>1</v>
      </c>
      <c r="H524" s="116">
        <f t="shared" si="69"/>
        <v>0.42</v>
      </c>
      <c r="I524" s="45">
        <f t="shared" si="67"/>
        <v>0.42</v>
      </c>
      <c r="J524" s="121">
        <v>1</v>
      </c>
      <c r="K524" s="118">
        <f t="shared" si="70"/>
        <v>0.42</v>
      </c>
      <c r="L524" s="119">
        <f t="shared" si="68"/>
        <v>0</v>
      </c>
      <c r="M524" s="120">
        <f t="shared" si="71"/>
        <v>0</v>
      </c>
    </row>
    <row r="525" spans="1:13" x14ac:dyDescent="0.2">
      <c r="A525" s="103" t="str">
        <f t="shared" si="65"/>
        <v>Residential (High)</v>
      </c>
      <c r="D525" s="114" t="s">
        <v>63</v>
      </c>
      <c r="E525" s="25"/>
      <c r="F525" s="36">
        <f t="shared" si="66"/>
        <v>-0.36128280842143567</v>
      </c>
      <c r="G525" s="115">
        <v>1</v>
      </c>
      <c r="H525" s="116">
        <f t="shared" si="69"/>
        <v>-0.36128280842143567</v>
      </c>
      <c r="I525" s="29">
        <f t="shared" si="67"/>
        <v>-5.1282808421435705E-2</v>
      </c>
      <c r="J525" s="121">
        <v>1</v>
      </c>
      <c r="K525" s="118">
        <f t="shared" si="70"/>
        <v>-5.1282808421435705E-2</v>
      </c>
      <c r="L525" s="119">
        <f t="shared" si="68"/>
        <v>0.30999999999999994</v>
      </c>
      <c r="M525" s="120">
        <f t="shared" si="71"/>
        <v>-0.85805356018597367</v>
      </c>
    </row>
    <row r="526" spans="1:13" x14ac:dyDescent="0.2">
      <c r="A526" s="103" t="str">
        <f t="shared" si="65"/>
        <v>Residential (High)</v>
      </c>
      <c r="D526" s="114" t="s">
        <v>64</v>
      </c>
      <c r="E526" s="25"/>
      <c r="F526" s="34">
        <f t="shared" si="66"/>
        <v>0</v>
      </c>
      <c r="G526" s="55">
        <f>IF($E505&gt;0, $E505, $E504)</f>
        <v>1500</v>
      </c>
      <c r="H526" s="116">
        <f t="shared" si="69"/>
        <v>0</v>
      </c>
      <c r="I526" s="35">
        <f t="shared" si="67"/>
        <v>0</v>
      </c>
      <c r="J526" s="56">
        <f>IF($E505&gt;0, $E505, $E504)</f>
        <v>1500</v>
      </c>
      <c r="K526" s="118">
        <f t="shared" si="70"/>
        <v>0</v>
      </c>
      <c r="L526" s="119">
        <f t="shared" si="68"/>
        <v>0</v>
      </c>
      <c r="M526" s="120" t="str">
        <f t="shared" si="71"/>
        <v/>
      </c>
    </row>
    <row r="527" spans="1:13" ht="25.5" x14ac:dyDescent="0.2">
      <c r="A527" s="103" t="str">
        <f t="shared" si="65"/>
        <v>Residential (High)</v>
      </c>
      <c r="B527" s="103" t="s">
        <v>65</v>
      </c>
      <c r="C527" s="24">
        <f>B24</f>
        <v>8</v>
      </c>
      <c r="D527" s="46" t="s">
        <v>66</v>
      </c>
      <c r="E527" s="47"/>
      <c r="F527" s="48"/>
      <c r="G527" s="49"/>
      <c r="H527" s="50">
        <f>SUM(H518:H526)</f>
        <v>51.098802906836099</v>
      </c>
      <c r="I527" s="51"/>
      <c r="J527" s="52"/>
      <c r="K527" s="50">
        <f>SUM(K518:K526)</f>
        <v>62.379513133816339</v>
      </c>
      <c r="L527" s="41">
        <f t="shared" si="68"/>
        <v>11.28071022698024</v>
      </c>
      <c r="M527" s="42">
        <f>IF((H527)=0,"",(L527/H527))</f>
        <v>0.22076271038183332</v>
      </c>
    </row>
    <row r="528" spans="1:13" x14ac:dyDescent="0.2">
      <c r="A528" s="103" t="str">
        <f t="shared" si="65"/>
        <v>Residential (High)</v>
      </c>
      <c r="D528" s="126" t="s">
        <v>67</v>
      </c>
      <c r="E528" s="25"/>
      <c r="F528" s="36">
        <f t="shared" si="66"/>
        <v>1.24E-2</v>
      </c>
      <c r="G528" s="43">
        <f>IF($E505&gt;0, $E505, $E504*$E506)</f>
        <v>1562.2500000000002</v>
      </c>
      <c r="H528" s="116">
        <f>G528*F528</f>
        <v>19.371900000000004</v>
      </c>
      <c r="I528" s="35">
        <f t="shared" si="67"/>
        <v>1.3100000000000001E-2</v>
      </c>
      <c r="J528" s="44">
        <f>IF($E505&gt;0, $E505, $E504*$E507)</f>
        <v>1562.2500000000002</v>
      </c>
      <c r="K528" s="118">
        <f>J528*I528</f>
        <v>20.465475000000005</v>
      </c>
      <c r="L528" s="119">
        <f t="shared" si="68"/>
        <v>1.0935750000000013</v>
      </c>
      <c r="M528" s="120">
        <f>IF(ISERROR(L528/H528), "", L528/H528)</f>
        <v>5.645161290322586E-2</v>
      </c>
    </row>
    <row r="529" spans="1:13" ht="25.5" x14ac:dyDescent="0.2">
      <c r="A529" s="103" t="str">
        <f t="shared" si="65"/>
        <v>Residential (High)</v>
      </c>
      <c r="D529" s="128" t="s">
        <v>68</v>
      </c>
      <c r="E529" s="25"/>
      <c r="F529" s="36">
        <f t="shared" si="66"/>
        <v>8.8999999999999999E-3</v>
      </c>
      <c r="G529" s="43">
        <f>IF($E505&gt;0, $E505, $E504*$E506)</f>
        <v>1562.2500000000002</v>
      </c>
      <c r="H529" s="116">
        <f>G529*F529</f>
        <v>13.904025000000003</v>
      </c>
      <c r="I529" s="35">
        <f t="shared" si="67"/>
        <v>9.4999999999999998E-3</v>
      </c>
      <c r="J529" s="44">
        <f>IF($E505&gt;0, $E505, $E504*$E507)</f>
        <v>1562.2500000000002</v>
      </c>
      <c r="K529" s="118">
        <f>J529*I529</f>
        <v>14.841375000000001</v>
      </c>
      <c r="L529" s="119">
        <f t="shared" si="68"/>
        <v>0.93734999999999857</v>
      </c>
      <c r="M529" s="120">
        <f>IF(ISERROR(L529/H529), "", L529/H529)</f>
        <v>6.7415730337078539E-2</v>
      </c>
    </row>
    <row r="530" spans="1:13" ht="25.5" x14ac:dyDescent="0.2">
      <c r="A530" s="103" t="str">
        <f t="shared" si="65"/>
        <v>Residential (High)</v>
      </c>
      <c r="B530" s="103" t="s">
        <v>69</v>
      </c>
      <c r="C530" s="24">
        <f>B24</f>
        <v>8</v>
      </c>
      <c r="D530" s="46" t="s">
        <v>70</v>
      </c>
      <c r="E530" s="47"/>
      <c r="F530" s="48"/>
      <c r="G530" s="49"/>
      <c r="H530" s="50">
        <f>SUM(H527:H529)</f>
        <v>84.3747279068361</v>
      </c>
      <c r="I530" s="51"/>
      <c r="J530" s="52"/>
      <c r="K530" s="50">
        <f>SUM(K527:K529)</f>
        <v>97.686363133816343</v>
      </c>
      <c r="L530" s="41">
        <f t="shared" si="68"/>
        <v>13.311635226980243</v>
      </c>
      <c r="M530" s="42">
        <f>IF((H530)=0,"",(L530/H530))</f>
        <v>0.15776803738767051</v>
      </c>
    </row>
    <row r="531" spans="1:13" ht="25.5" x14ac:dyDescent="0.2">
      <c r="A531" s="103" t="str">
        <f t="shared" si="65"/>
        <v>Residential (High)</v>
      </c>
      <c r="D531" s="129" t="s">
        <v>71</v>
      </c>
      <c r="E531" s="25"/>
      <c r="F531" s="34">
        <f t="shared" si="66"/>
        <v>4.7000000000000002E-3</v>
      </c>
      <c r="G531" s="43">
        <f>E504*E506</f>
        <v>1562.2500000000002</v>
      </c>
      <c r="H531" s="53">
        <f>G531*F531</f>
        <v>7.342575000000001</v>
      </c>
      <c r="I531" s="35">
        <f t="shared" si="67"/>
        <v>4.7000000000000002E-3</v>
      </c>
      <c r="J531" s="44">
        <f>E504*E507</f>
        <v>1562.2500000000002</v>
      </c>
      <c r="K531" s="31">
        <f>J531*I531</f>
        <v>7.342575000000001</v>
      </c>
      <c r="L531" s="119">
        <f t="shared" si="68"/>
        <v>0</v>
      </c>
      <c r="M531" s="120">
        <f>IF(ISERROR(L531/H531), "", L531/H531)</f>
        <v>0</v>
      </c>
    </row>
    <row r="532" spans="1:13" ht="25.5" x14ac:dyDescent="0.2">
      <c r="A532" s="103" t="str">
        <f t="shared" si="65"/>
        <v>Residential (High)</v>
      </c>
      <c r="D532" s="129" t="s">
        <v>72</v>
      </c>
      <c r="E532" s="25"/>
      <c r="F532" s="34">
        <f t="shared" si="66"/>
        <v>5.9999999999999995E-4</v>
      </c>
      <c r="G532" s="43">
        <f>E504*E506</f>
        <v>1562.2500000000002</v>
      </c>
      <c r="H532" s="53">
        <f>G532*F532</f>
        <v>0.93735000000000002</v>
      </c>
      <c r="I532" s="35">
        <f t="shared" si="67"/>
        <v>5.9999999999999995E-4</v>
      </c>
      <c r="J532" s="44">
        <f>E504*E507</f>
        <v>1562.2500000000002</v>
      </c>
      <c r="K532" s="31">
        <f>J532*I532</f>
        <v>0.93735000000000002</v>
      </c>
      <c r="L532" s="119">
        <f t="shared" si="68"/>
        <v>0</v>
      </c>
      <c r="M532" s="120">
        <f>IF(ISERROR(L532/H532), "", L532/H532)</f>
        <v>0</v>
      </c>
    </row>
    <row r="533" spans="1:13" x14ac:dyDescent="0.2">
      <c r="A533" s="103" t="str">
        <f t="shared" si="65"/>
        <v>Residential (High)</v>
      </c>
      <c r="D533" s="25" t="s">
        <v>73</v>
      </c>
      <c r="E533" s="25"/>
      <c r="F533" s="54">
        <f t="shared" si="66"/>
        <v>0.25</v>
      </c>
      <c r="G533" s="115">
        <v>1</v>
      </c>
      <c r="H533" s="130">
        <f>G533*F533</f>
        <v>0.25</v>
      </c>
      <c r="I533" s="45">
        <f t="shared" si="67"/>
        <v>0.25</v>
      </c>
      <c r="J533" s="117">
        <v>1</v>
      </c>
      <c r="K533" s="118">
        <f>J533*I533</f>
        <v>0.25</v>
      </c>
      <c r="L533" s="119">
        <f t="shared" si="68"/>
        <v>0</v>
      </c>
      <c r="M533" s="120">
        <f>IF(ISERROR(L533/H533), "", L533/H533)</f>
        <v>0</v>
      </c>
    </row>
    <row r="534" spans="1:13" ht="26.45" hidden="1" customHeight="1" x14ac:dyDescent="0.2">
      <c r="A534" s="103" t="str">
        <f t="shared" si="65"/>
        <v>Residential (High)</v>
      </c>
      <c r="D534" s="129" t="s">
        <v>74</v>
      </c>
      <c r="E534" s="25"/>
      <c r="F534" s="34">
        <f t="shared" si="66"/>
        <v>0</v>
      </c>
      <c r="G534" s="55"/>
      <c r="H534" s="130"/>
      <c r="I534" s="35">
        <f t="shared" si="67"/>
        <v>0</v>
      </c>
      <c r="J534" s="56"/>
      <c r="K534" s="118"/>
      <c r="L534" s="119"/>
      <c r="M534" s="120"/>
    </row>
    <row r="535" spans="1:13" x14ac:dyDescent="0.2">
      <c r="A535" s="103" t="str">
        <f t="shared" si="65"/>
        <v>Residential (High)</v>
      </c>
      <c r="B535" s="103" t="s">
        <v>12</v>
      </c>
      <c r="D535" s="25" t="s">
        <v>75</v>
      </c>
      <c r="E535" s="25"/>
      <c r="F535" s="34">
        <f t="shared" si="66"/>
        <v>9.8000000000000004E-2</v>
      </c>
      <c r="G535" s="55">
        <f>IF(AND(E504*12&gt;=150000),OffPeakPer*E504*E506,OffPeakPer*E504)</f>
        <v>960</v>
      </c>
      <c r="H535" s="130">
        <f>G535*F535</f>
        <v>94.08</v>
      </c>
      <c r="I535" s="35">
        <f t="shared" si="67"/>
        <v>9.8000000000000004E-2</v>
      </c>
      <c r="J535" s="56">
        <f>IF(AND(E504*12&gt;=150000),OffPeakPer*E504*E507,OffPeakPer*E504)</f>
        <v>960</v>
      </c>
      <c r="K535" s="118">
        <f>J535*I535</f>
        <v>94.08</v>
      </c>
      <c r="L535" s="119">
        <f>K535-H535</f>
        <v>0</v>
      </c>
      <c r="M535" s="120">
        <f>IF(ISERROR(L535/H535), "", L535/H535)</f>
        <v>0</v>
      </c>
    </row>
    <row r="536" spans="1:13" x14ac:dyDescent="0.2">
      <c r="A536" s="103" t="str">
        <f t="shared" si="65"/>
        <v>Residential (High)</v>
      </c>
      <c r="B536" s="103" t="s">
        <v>12</v>
      </c>
      <c r="D536" s="25" t="s">
        <v>76</v>
      </c>
      <c r="E536" s="25"/>
      <c r="F536" s="34">
        <f t="shared" si="66"/>
        <v>0.157</v>
      </c>
      <c r="G536" s="55">
        <f>IF(AND(E504*12&gt;=150000),MidPeakPer*E504*E506,MidPeakPer*E504)</f>
        <v>270</v>
      </c>
      <c r="H536" s="130">
        <f>G536*F536</f>
        <v>42.39</v>
      </c>
      <c r="I536" s="35">
        <f t="shared" si="67"/>
        <v>0.157</v>
      </c>
      <c r="J536" s="56">
        <f>IF(AND(E504*12&gt;=150000),MidPeakPer*E504*E507,MidPeakPer*E504)</f>
        <v>270</v>
      </c>
      <c r="K536" s="118">
        <f>J536*I536</f>
        <v>42.39</v>
      </c>
      <c r="L536" s="119">
        <f>K536-H536</f>
        <v>0</v>
      </c>
      <c r="M536" s="120">
        <f>IF(ISERROR(L536/H536), "", L536/H536)</f>
        <v>0</v>
      </c>
    </row>
    <row r="537" spans="1:13" ht="13.5" thickBot="1" x14ac:dyDescent="0.25">
      <c r="A537" s="103" t="str">
        <f t="shared" si="65"/>
        <v>Residential (High)</v>
      </c>
      <c r="B537" s="103" t="s">
        <v>12</v>
      </c>
      <c r="D537" s="103" t="s">
        <v>77</v>
      </c>
      <c r="E537" s="25"/>
      <c r="F537" s="34">
        <f t="shared" si="66"/>
        <v>0.20300000000000001</v>
      </c>
      <c r="G537" s="55">
        <f>IF(AND(E504*12&gt;=150000),OnPeakPer*E504*E506,OnPeakPer*E504)</f>
        <v>270</v>
      </c>
      <c r="H537" s="130">
        <f>G537*F537</f>
        <v>54.81</v>
      </c>
      <c r="I537" s="35">
        <f t="shared" si="67"/>
        <v>0.20300000000000001</v>
      </c>
      <c r="J537" s="56">
        <f>IF(AND(E504*12&gt;=150000),OnPeakPer*E504*E507,OnPeakPer*E504)</f>
        <v>270</v>
      </c>
      <c r="K537" s="118">
        <f>J537*I537</f>
        <v>54.81</v>
      </c>
      <c r="L537" s="119">
        <f>K537-H537</f>
        <v>0</v>
      </c>
      <c r="M537" s="120">
        <f>IF(ISERROR(L537/H537), "", L537/H537)</f>
        <v>0</v>
      </c>
    </row>
    <row r="538" spans="1:13" ht="13.15" hidden="1" customHeight="1" x14ac:dyDescent="0.2">
      <c r="A538" s="103" t="str">
        <f t="shared" si="65"/>
        <v>Residential (High)</v>
      </c>
      <c r="B538" s="103" t="s">
        <v>78</v>
      </c>
      <c r="D538" s="25" t="s">
        <v>79</v>
      </c>
      <c r="E538" s="25"/>
      <c r="F538" s="34">
        <f t="shared" si="66"/>
        <v>0.11308</v>
      </c>
      <c r="G538" s="55">
        <f>IF(AND(E504*12&gt;=150000),E504*E506,E504)</f>
        <v>1500</v>
      </c>
      <c r="H538" s="130">
        <f>G538*F538</f>
        <v>169.62</v>
      </c>
      <c r="I538" s="35">
        <f t="shared" si="67"/>
        <v>0.11308</v>
      </c>
      <c r="J538" s="56">
        <f>IF(AND(E504*12&gt;=150000),E504*E507,E504)</f>
        <v>1500</v>
      </c>
      <c r="K538" s="118">
        <f>J538*I538</f>
        <v>169.62</v>
      </c>
      <c r="L538" s="119">
        <f>K538-H538</f>
        <v>0</v>
      </c>
      <c r="M538" s="120">
        <f>IF(ISERROR(L538/H538), "", L538/H538)</f>
        <v>0</v>
      </c>
    </row>
    <row r="539" spans="1:13" ht="13.9" hidden="1" customHeight="1" thickBot="1" x14ac:dyDescent="0.25">
      <c r="A539" s="103" t="str">
        <f t="shared" si="65"/>
        <v>Residential (High)</v>
      </c>
      <c r="B539" s="103" t="s">
        <v>17</v>
      </c>
      <c r="D539" s="25" t="s">
        <v>80</v>
      </c>
      <c r="E539" s="25"/>
      <c r="F539" s="34">
        <f t="shared" si="66"/>
        <v>0.11308</v>
      </c>
      <c r="G539" s="55">
        <f>IF(AND(E504*12&gt;=150000),E504*E506,E504)</f>
        <v>1500</v>
      </c>
      <c r="H539" s="130">
        <f>G539*F539</f>
        <v>169.62</v>
      </c>
      <c r="I539" s="35">
        <f t="shared" si="67"/>
        <v>0.11308</v>
      </c>
      <c r="J539" s="56">
        <f>IF(AND(E504*12&gt;=150000),E504*E507,E504)</f>
        <v>1500</v>
      </c>
      <c r="K539" s="118">
        <f>J539*I539</f>
        <v>169.62</v>
      </c>
      <c r="L539" s="119">
        <f>K539-H539</f>
        <v>0</v>
      </c>
      <c r="M539" s="120">
        <f>IF(ISERROR(L539/H539), "", L539/H539)</f>
        <v>0</v>
      </c>
    </row>
    <row r="540" spans="1:13" ht="13.5" thickBot="1" x14ac:dyDescent="0.25">
      <c r="A540" s="103" t="str">
        <f t="shared" si="65"/>
        <v>Residential (High)</v>
      </c>
      <c r="D540" s="58"/>
      <c r="E540" s="59"/>
      <c r="F540" s="60"/>
      <c r="G540" s="61"/>
      <c r="H540" s="62"/>
      <c r="I540" s="60"/>
      <c r="J540" s="63"/>
      <c r="K540" s="62"/>
      <c r="L540" s="64"/>
      <c r="M540" s="65"/>
    </row>
    <row r="541" spans="1:13" x14ac:dyDescent="0.2">
      <c r="A541" s="103" t="str">
        <f t="shared" si="65"/>
        <v>Residential (High)</v>
      </c>
      <c r="B541" s="103" t="s">
        <v>12</v>
      </c>
      <c r="D541" s="135" t="s">
        <v>81</v>
      </c>
      <c r="E541" s="25"/>
      <c r="F541" s="136"/>
      <c r="G541" s="137"/>
      <c r="H541" s="138">
        <f>SUM(H531:H537,H530)</f>
        <v>284.18465290683611</v>
      </c>
      <c r="I541" s="139"/>
      <c r="J541" s="139"/>
      <c r="K541" s="138">
        <f>SUM(K531:K537,K530)</f>
        <v>297.49628813381639</v>
      </c>
      <c r="L541" s="140">
        <f>K541-H541</f>
        <v>13.311635226980286</v>
      </c>
      <c r="M541" s="141">
        <f>IF((H541)=0,"",(L541/H541))</f>
        <v>4.6841499323836543E-2</v>
      </c>
    </row>
    <row r="542" spans="1:13" x14ac:dyDescent="0.2">
      <c r="A542" s="103" t="str">
        <f t="shared" si="65"/>
        <v>Residential (High)</v>
      </c>
      <c r="B542" s="103" t="s">
        <v>12</v>
      </c>
      <c r="D542" s="142" t="s">
        <v>82</v>
      </c>
      <c r="E542" s="25"/>
      <c r="F542" s="136">
        <v>0.13</v>
      </c>
      <c r="G542" s="143"/>
      <c r="H542" s="144">
        <f>H541*F542</f>
        <v>36.944004877888695</v>
      </c>
      <c r="I542" s="145">
        <v>0.13</v>
      </c>
      <c r="J542" s="115"/>
      <c r="K542" s="144">
        <f>K541*I542</f>
        <v>38.674517457396135</v>
      </c>
      <c r="L542" s="119">
        <f>K542-H542</f>
        <v>1.7305125795074403</v>
      </c>
      <c r="M542" s="146">
        <f>IF((H542)=0,"",(L542/H542))</f>
        <v>4.6841499323836626E-2</v>
      </c>
    </row>
    <row r="543" spans="1:13" ht="15" x14ac:dyDescent="0.25">
      <c r="A543" s="103" t="str">
        <f t="shared" si="65"/>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-66.783393433106482</v>
      </c>
      <c r="I543" s="148">
        <v>0.23499999999999999</v>
      </c>
      <c r="J543" s="115"/>
      <c r="K543" s="144">
        <f>IF(OR(ISNUMBER(SEARCH("[DGEN]", E502))=TRUE, ISNUMBER(SEARCH("STREET LIGHT", E502))=TRUE), 0, IF(AND(E504=0, E505=0),0, IF(AND(E505=0, E504*12&gt;250000), 0, IF(AND(E504=0, E505&gt;=50), 0, IF(E504*12&lt;=250000, I543*K541*-1, IF(E505&lt;50, I543*K541*-1, 0))))))</f>
        <v>-69.911627711446855</v>
      </c>
      <c r="L543" s="119">
        <f>K543-H543</f>
        <v>-3.128234278340372</v>
      </c>
      <c r="M543" s="146"/>
    </row>
    <row r="544" spans="1:13" ht="13.5" thickBot="1" x14ac:dyDescent="0.25">
      <c r="A544" s="103" t="str">
        <f t="shared" si="65"/>
        <v>Residential (High)</v>
      </c>
      <c r="B544" s="103" t="s">
        <v>84</v>
      </c>
      <c r="C544" s="24">
        <f>B24</f>
        <v>8</v>
      </c>
      <c r="D544" s="226" t="s">
        <v>85</v>
      </c>
      <c r="E544" s="226"/>
      <c r="F544" s="77"/>
      <c r="G544" s="78"/>
      <c r="H544" s="79">
        <f>H541+H542+H543</f>
        <v>254.34526435161831</v>
      </c>
      <c r="I544" s="80"/>
      <c r="J544" s="80"/>
      <c r="K544" s="81">
        <f>K541+K542+K543</f>
        <v>266.25917787976567</v>
      </c>
      <c r="L544" s="82">
        <f>K544-H544</f>
        <v>11.913913528147361</v>
      </c>
      <c r="M544" s="83">
        <f>IF((H544)=0,"",(L544/H544))</f>
        <v>4.6841499323836563E-2</v>
      </c>
    </row>
    <row r="545" spans="1:13" ht="13.5" thickBot="1" x14ac:dyDescent="0.25">
      <c r="A545" s="103" t="str">
        <f t="shared" si="65"/>
        <v>Residential (High)</v>
      </c>
      <c r="B545" s="103" t="s">
        <v>12</v>
      </c>
      <c r="D545" s="58"/>
      <c r="E545" s="59"/>
      <c r="F545" s="60"/>
      <c r="G545" s="61"/>
      <c r="H545" s="62"/>
      <c r="I545" s="60"/>
      <c r="J545" s="63"/>
      <c r="K545" s="62"/>
      <c r="L545" s="64"/>
      <c r="M545" s="65"/>
    </row>
    <row r="548" spans="1:13" x14ac:dyDescent="0.2">
      <c r="D548" s="104" t="s">
        <v>34</v>
      </c>
      <c r="E548" s="229" t="str">
        <f>D25</f>
        <v>GS &lt; 50 (Low)</v>
      </c>
      <c r="F548" s="229"/>
      <c r="G548" s="229"/>
      <c r="H548" s="229"/>
      <c r="I548" s="229"/>
      <c r="J548" s="229"/>
      <c r="K548" s="103" t="str">
        <f>IF(N498="DEMAND - INTERVAL","RTSR - INTERVAL METERED","")</f>
        <v/>
      </c>
    </row>
    <row r="549" spans="1:13" x14ac:dyDescent="0.2">
      <c r="D549" s="104" t="s">
        <v>35</v>
      </c>
      <c r="E549" s="230" t="str">
        <f>H25</f>
        <v>RPP</v>
      </c>
      <c r="F549" s="230"/>
      <c r="G549" s="230"/>
      <c r="H549" s="20"/>
      <c r="I549" s="20"/>
    </row>
    <row r="550" spans="1:13" ht="15.75" x14ac:dyDescent="0.2">
      <c r="D550" s="104" t="s">
        <v>36</v>
      </c>
      <c r="E550" s="21">
        <f>K25</f>
        <v>1000</v>
      </c>
      <c r="F550" s="105" t="s">
        <v>11</v>
      </c>
      <c r="J550" s="22"/>
      <c r="K550" s="22"/>
      <c r="L550" s="22"/>
      <c r="M550" s="22"/>
    </row>
    <row r="551" spans="1:13" ht="15.75" x14ac:dyDescent="0.25">
      <c r="D551" s="104" t="s">
        <v>37</v>
      </c>
      <c r="E551" s="21">
        <f>L25</f>
        <v>0</v>
      </c>
      <c r="F551" s="106" t="s">
        <v>16</v>
      </c>
      <c r="G551" s="107"/>
      <c r="H551" s="108"/>
      <c r="I551" s="108"/>
      <c r="J551" s="108"/>
    </row>
    <row r="552" spans="1:13" x14ac:dyDescent="0.2">
      <c r="D552" s="104" t="s">
        <v>38</v>
      </c>
      <c r="E552" s="23">
        <f>I25</f>
        <v>1.0415000000000001</v>
      </c>
    </row>
    <row r="553" spans="1:13" x14ac:dyDescent="0.2">
      <c r="D553" s="104" t="s">
        <v>39</v>
      </c>
      <c r="E553" s="23">
        <f>J25</f>
        <v>1.0415000000000001</v>
      </c>
    </row>
    <row r="555" spans="1:13" x14ac:dyDescent="0.2">
      <c r="E555" s="105"/>
      <c r="F555" s="231" t="s">
        <v>40</v>
      </c>
      <c r="G555" s="232"/>
      <c r="H555" s="233"/>
      <c r="I555" s="231" t="s">
        <v>41</v>
      </c>
      <c r="J555" s="232"/>
      <c r="K555" s="233"/>
      <c r="L555" s="231" t="s">
        <v>42</v>
      </c>
      <c r="M555" s="233"/>
    </row>
    <row r="556" spans="1:13" x14ac:dyDescent="0.2">
      <c r="E556" s="220"/>
      <c r="F556" s="109" t="s">
        <v>43</v>
      </c>
      <c r="G556" s="109" t="s">
        <v>44</v>
      </c>
      <c r="H556" s="110" t="s">
        <v>45</v>
      </c>
      <c r="I556" s="109" t="s">
        <v>43</v>
      </c>
      <c r="J556" s="111" t="s">
        <v>44</v>
      </c>
      <c r="K556" s="110" t="s">
        <v>45</v>
      </c>
      <c r="L556" s="222" t="s">
        <v>46</v>
      </c>
      <c r="M556" s="224" t="s">
        <v>47</v>
      </c>
    </row>
    <row r="557" spans="1:13" x14ac:dyDescent="0.2">
      <c r="E557" s="221"/>
      <c r="F557" s="112" t="s">
        <v>48</v>
      </c>
      <c r="G557" s="112"/>
      <c r="H557" s="113" t="s">
        <v>48</v>
      </c>
      <c r="I557" s="112" t="s">
        <v>48</v>
      </c>
      <c r="J557" s="113"/>
      <c r="K557" s="113" t="s">
        <v>48</v>
      </c>
      <c r="L557" s="223"/>
      <c r="M557" s="225"/>
    </row>
    <row r="558" spans="1:13" x14ac:dyDescent="0.2">
      <c r="A558" s="103" t="str">
        <f>$E548</f>
        <v>GS &lt; 50 (Low)</v>
      </c>
      <c r="D558" s="114" t="s">
        <v>49</v>
      </c>
      <c r="E558" s="25"/>
      <c r="F558" s="26">
        <f>F130</f>
        <v>28.21</v>
      </c>
      <c r="G558" s="115">
        <v>1</v>
      </c>
      <c r="H558" s="116">
        <f>G558*F558</f>
        <v>28.21</v>
      </c>
      <c r="I558" s="29">
        <f>I130</f>
        <v>30.13</v>
      </c>
      <c r="J558" s="117">
        <f>G558</f>
        <v>1</v>
      </c>
      <c r="K558" s="118">
        <f>J558*I558</f>
        <v>30.13</v>
      </c>
      <c r="L558" s="119">
        <f>K558-H558</f>
        <v>1.9199999999999982</v>
      </c>
      <c r="M558" s="120">
        <f>IF(ISERROR(L558/H558), "", L558/H558)</f>
        <v>6.8060971286777669E-2</v>
      </c>
    </row>
    <row r="559" spans="1:13" x14ac:dyDescent="0.2">
      <c r="A559" s="103" t="str">
        <f t="shared" ref="A559:A591" si="72">A558</f>
        <v>GS &lt; 50 (Low)</v>
      </c>
      <c r="D559" s="114" t="s">
        <v>50</v>
      </c>
      <c r="E559" s="25"/>
      <c r="F559" s="34">
        <f t="shared" ref="F559:F585" si="73">F131</f>
        <v>3.1800000000000002E-2</v>
      </c>
      <c r="G559" s="115">
        <f>IF($E551&gt;0, $E551, $E550)</f>
        <v>1000</v>
      </c>
      <c r="H559" s="116">
        <f>G559*F559</f>
        <v>31.8</v>
      </c>
      <c r="I559" s="35">
        <f t="shared" ref="I559:I585" si="74">I131</f>
        <v>3.44E-2</v>
      </c>
      <c r="J559" s="117">
        <f>IF($E551&gt;0, $E551, $E550)</f>
        <v>1000</v>
      </c>
      <c r="K559" s="118">
        <f>J559*I559</f>
        <v>34.4</v>
      </c>
      <c r="L559" s="119">
        <f>K559-H559</f>
        <v>2.5999999999999979</v>
      </c>
      <c r="M559" s="120">
        <f>IF(ISERROR(L559/H559), "", L559/H559)</f>
        <v>8.1761006289308102E-2</v>
      </c>
    </row>
    <row r="560" spans="1:13" ht="13.15" hidden="1" customHeight="1" x14ac:dyDescent="0.2">
      <c r="A560" s="103" t="str">
        <f t="shared" si="72"/>
        <v>GS &lt; 50 (Low)</v>
      </c>
      <c r="D560" s="114" t="s">
        <v>51</v>
      </c>
      <c r="E560" s="25"/>
      <c r="F560" s="34">
        <f t="shared" si="73"/>
        <v>0</v>
      </c>
      <c r="G560" s="115">
        <f>IF($E551&gt;0, $E551, $E550)</f>
        <v>1000</v>
      </c>
      <c r="H560" s="116">
        <v>0</v>
      </c>
      <c r="I560" s="35">
        <f t="shared" si="74"/>
        <v>0</v>
      </c>
      <c r="J560" s="117">
        <f>IF($E551&gt;0, $E551, $E550)</f>
        <v>1000</v>
      </c>
      <c r="K560" s="118">
        <v>0</v>
      </c>
      <c r="L560" s="119"/>
      <c r="M560" s="120"/>
    </row>
    <row r="561" spans="1:13" ht="13.15" hidden="1" customHeight="1" x14ac:dyDescent="0.2">
      <c r="A561" s="103" t="str">
        <f t="shared" si="72"/>
        <v>GS &lt; 50 (Low)</v>
      </c>
      <c r="D561" s="114" t="s">
        <v>52</v>
      </c>
      <c r="E561" s="25"/>
      <c r="F561" s="34">
        <f t="shared" si="73"/>
        <v>0</v>
      </c>
      <c r="G561" s="115">
        <f>IF($E551&gt;0, $E551, $E550)</f>
        <v>1000</v>
      </c>
      <c r="H561" s="116">
        <v>0</v>
      </c>
      <c r="I561" s="35">
        <f t="shared" si="74"/>
        <v>0</v>
      </c>
      <c r="J561" s="121">
        <f>IF($E551&gt;0, $E551, $E550)</f>
        <v>1000</v>
      </c>
      <c r="K561" s="118">
        <v>0</v>
      </c>
      <c r="L561" s="119">
        <f t="shared" ref="L561:L579" si="75">K561-H561</f>
        <v>0</v>
      </c>
      <c r="M561" s="120" t="str">
        <f>IF(ISERROR(L561/H561), "", L561/H561)</f>
        <v/>
      </c>
    </row>
    <row r="562" spans="1:13" x14ac:dyDescent="0.2">
      <c r="A562" s="103" t="str">
        <f t="shared" si="72"/>
        <v>GS &lt; 50 (Low)</v>
      </c>
      <c r="D562" s="114" t="s">
        <v>53</v>
      </c>
      <c r="E562" s="25"/>
      <c r="F562" s="26">
        <f t="shared" si="73"/>
        <v>0</v>
      </c>
      <c r="G562" s="115">
        <v>1</v>
      </c>
      <c r="H562" s="116">
        <f>G562*F562</f>
        <v>0</v>
      </c>
      <c r="I562" s="29">
        <f t="shared" si="74"/>
        <v>0</v>
      </c>
      <c r="J562" s="117">
        <f>G562</f>
        <v>1</v>
      </c>
      <c r="K562" s="118">
        <f>J562*I562</f>
        <v>0</v>
      </c>
      <c r="L562" s="119">
        <f t="shared" si="75"/>
        <v>0</v>
      </c>
      <c r="M562" s="120" t="str">
        <f>IF(ISERROR(L562/H562), "", L562/H562)</f>
        <v/>
      </c>
    </row>
    <row r="563" spans="1:13" x14ac:dyDescent="0.2">
      <c r="A563" s="103" t="str">
        <f t="shared" si="72"/>
        <v>GS &lt; 50 (Low)</v>
      </c>
      <c r="D563" s="114" t="s">
        <v>54</v>
      </c>
      <c r="E563" s="25"/>
      <c r="F563" s="36">
        <f t="shared" si="73"/>
        <v>-7.9451178502763233E-4</v>
      </c>
      <c r="G563" s="115">
        <f>IF($E551&gt;0, $E551, $E550)</f>
        <v>1000</v>
      </c>
      <c r="H563" s="116">
        <f>G563*F563</f>
        <v>-0.79451178502763231</v>
      </c>
      <c r="I563" s="35">
        <f t="shared" si="74"/>
        <v>2.0337449742528959E-3</v>
      </c>
      <c r="J563" s="117">
        <f>IF($E551&gt;0, $E551, $E550)</f>
        <v>1000</v>
      </c>
      <c r="K563" s="118">
        <f>J563*I563</f>
        <v>2.0337449742528957</v>
      </c>
      <c r="L563" s="119">
        <f t="shared" si="75"/>
        <v>2.8282567592805279</v>
      </c>
      <c r="M563" s="120">
        <f>IF(ISERROR(L563/H563), "", L563/H563)</f>
        <v>-3.5597417339532149</v>
      </c>
    </row>
    <row r="564" spans="1:13" ht="25.5" x14ac:dyDescent="0.2">
      <c r="A564" s="103" t="str">
        <f t="shared" si="72"/>
        <v>GS &lt; 50 (Low)</v>
      </c>
      <c r="B564" s="103" t="s">
        <v>55</v>
      </c>
      <c r="C564" s="24">
        <f>B25</f>
        <v>9</v>
      </c>
      <c r="D564" s="46" t="s">
        <v>56</v>
      </c>
      <c r="E564" s="47"/>
      <c r="F564" s="48"/>
      <c r="G564" s="49"/>
      <c r="H564" s="50">
        <f>SUM(H558:H563)</f>
        <v>59.215488214972375</v>
      </c>
      <c r="I564" s="51"/>
      <c r="J564" s="52"/>
      <c r="K564" s="50">
        <f>SUM(K558:K563)</f>
        <v>66.563744974252899</v>
      </c>
      <c r="L564" s="41">
        <f t="shared" si="75"/>
        <v>7.3482567592805239</v>
      </c>
      <c r="M564" s="42">
        <f>IF((H564)=0,"",(L564/H564))</f>
        <v>0.12409349278019716</v>
      </c>
    </row>
    <row r="565" spans="1:13" x14ac:dyDescent="0.2">
      <c r="A565" s="103" t="str">
        <f t="shared" si="72"/>
        <v>GS &lt; 50 (Low)</v>
      </c>
      <c r="D565" s="123" t="s">
        <v>57</v>
      </c>
      <c r="E565" s="25"/>
      <c r="F565" s="34">
        <f t="shared" si="73"/>
        <v>0.12752000000000002</v>
      </c>
      <c r="G565" s="43">
        <f>IF(F565=0, 0, $E550*E552-E550)</f>
        <v>41.5</v>
      </c>
      <c r="H565" s="28">
        <f t="shared" ref="H565:H572" si="76">G565*F565</f>
        <v>5.2920800000000012</v>
      </c>
      <c r="I565" s="35">
        <f t="shared" si="74"/>
        <v>0.12752000000000002</v>
      </c>
      <c r="J565" s="44">
        <f>IF(I565=0, 0, E550*E553-E550)</f>
        <v>41.5</v>
      </c>
      <c r="K565" s="31">
        <f t="shared" ref="K565:K572" si="77">J565*I565</f>
        <v>5.2920800000000012</v>
      </c>
      <c r="L565" s="119">
        <f t="shared" si="75"/>
        <v>0</v>
      </c>
      <c r="M565" s="120">
        <f t="shared" ref="M565:M572" si="78">IF(ISERROR(L565/H565), "", L565/H565)</f>
        <v>0</v>
      </c>
    </row>
    <row r="566" spans="1:13" ht="25.5" x14ac:dyDescent="0.2">
      <c r="A566" s="103" t="str">
        <f t="shared" si="72"/>
        <v>GS &lt; 50 (Low)</v>
      </c>
      <c r="D566" s="123" t="s">
        <v>58</v>
      </c>
      <c r="E566" s="25"/>
      <c r="F566" s="36">
        <f t="shared" si="73"/>
        <v>-4.1000000000000003E-3</v>
      </c>
      <c r="G566" s="55">
        <f>IF($E551&gt;0, $E551, $E550)</f>
        <v>1000</v>
      </c>
      <c r="H566" s="116">
        <f t="shared" si="76"/>
        <v>-4.1000000000000005</v>
      </c>
      <c r="I566" s="35">
        <f t="shared" si="74"/>
        <v>0</v>
      </c>
      <c r="J566" s="56">
        <f>IF($E551&gt;0, $E551, $E550)</f>
        <v>1000</v>
      </c>
      <c r="K566" s="118">
        <f t="shared" si="77"/>
        <v>0</v>
      </c>
      <c r="L566" s="119">
        <f t="shared" si="75"/>
        <v>4.1000000000000005</v>
      </c>
      <c r="M566" s="120">
        <f t="shared" si="78"/>
        <v>-1</v>
      </c>
    </row>
    <row r="567" spans="1:13" x14ac:dyDescent="0.2">
      <c r="A567" s="103" t="str">
        <f t="shared" si="72"/>
        <v>GS &lt; 50 (Low)</v>
      </c>
      <c r="D567" s="123" t="s">
        <v>59</v>
      </c>
      <c r="E567" s="25"/>
      <c r="F567" s="36">
        <f t="shared" si="73"/>
        <v>1.1999999999999999E-3</v>
      </c>
      <c r="G567" s="55">
        <f>IF($E551&gt;0, $E551, $E550)</f>
        <v>1000</v>
      </c>
      <c r="H567" s="116">
        <f t="shared" si="76"/>
        <v>1.2</v>
      </c>
      <c r="I567" s="35">
        <f t="shared" si="74"/>
        <v>0</v>
      </c>
      <c r="J567" s="56">
        <f>IF($E551&gt;0, $E551, $E550)</f>
        <v>1000</v>
      </c>
      <c r="K567" s="118">
        <f t="shared" si="77"/>
        <v>0</v>
      </c>
      <c r="L567" s="119">
        <f t="shared" si="75"/>
        <v>-1.2</v>
      </c>
      <c r="M567" s="120">
        <f t="shared" si="78"/>
        <v>-1</v>
      </c>
    </row>
    <row r="568" spans="1:13" x14ac:dyDescent="0.2">
      <c r="A568" s="103" t="str">
        <f t="shared" si="72"/>
        <v>GS &lt; 50 (Low)</v>
      </c>
      <c r="D568" s="123" t="s">
        <v>60</v>
      </c>
      <c r="E568" s="25"/>
      <c r="F568" s="34">
        <f t="shared" si="73"/>
        <v>0</v>
      </c>
      <c r="G568" s="55">
        <f>E550</f>
        <v>1000</v>
      </c>
      <c r="H568" s="116">
        <f t="shared" si="76"/>
        <v>0</v>
      </c>
      <c r="I568" s="35">
        <f t="shared" si="74"/>
        <v>0</v>
      </c>
      <c r="J568" s="56">
        <f>E550</f>
        <v>1000</v>
      </c>
      <c r="K568" s="118">
        <f t="shared" si="77"/>
        <v>0</v>
      </c>
      <c r="L568" s="119">
        <f t="shared" si="75"/>
        <v>0</v>
      </c>
      <c r="M568" s="120" t="str">
        <f t="shared" si="78"/>
        <v/>
      </c>
    </row>
    <row r="569" spans="1:13" x14ac:dyDescent="0.2">
      <c r="A569" s="103" t="str">
        <f t="shared" si="72"/>
        <v>GS &lt; 50 (Low)</v>
      </c>
      <c r="D569" s="114" t="s">
        <v>61</v>
      </c>
      <c r="E569" s="25"/>
      <c r="F569" s="36">
        <f t="shared" si="73"/>
        <v>1.3718953260701185E-3</v>
      </c>
      <c r="G569" s="55">
        <f>IF($E551&gt;0, $E551, $E550)</f>
        <v>1000</v>
      </c>
      <c r="H569" s="116">
        <f t="shared" si="76"/>
        <v>1.3718953260701185</v>
      </c>
      <c r="I569" s="35">
        <f t="shared" si="74"/>
        <v>1.4346110207039519E-3</v>
      </c>
      <c r="J569" s="56">
        <f>IF($E551&gt;0, $E551, $E550)</f>
        <v>1000</v>
      </c>
      <c r="K569" s="118">
        <f t="shared" si="77"/>
        <v>1.434611020703952</v>
      </c>
      <c r="L569" s="119">
        <f t="shared" si="75"/>
        <v>6.2715694633833419E-2</v>
      </c>
      <c r="M569" s="120">
        <f t="shared" si="78"/>
        <v>4.5714635396773687E-2</v>
      </c>
    </row>
    <row r="570" spans="1:13" ht="25.5" x14ac:dyDescent="0.2">
      <c r="A570" s="103" t="str">
        <f t="shared" si="72"/>
        <v>GS &lt; 50 (Low)</v>
      </c>
      <c r="D570" s="123" t="s">
        <v>62</v>
      </c>
      <c r="E570" s="25"/>
      <c r="F570" s="36">
        <f t="shared" si="73"/>
        <v>0.42</v>
      </c>
      <c r="G570" s="115">
        <v>1</v>
      </c>
      <c r="H570" s="116">
        <f t="shared" si="76"/>
        <v>0.42</v>
      </c>
      <c r="I570" s="45">
        <f t="shared" si="74"/>
        <v>0.42</v>
      </c>
      <c r="J570" s="121">
        <v>1</v>
      </c>
      <c r="K570" s="118">
        <f t="shared" si="77"/>
        <v>0.42</v>
      </c>
      <c r="L570" s="119">
        <f t="shared" si="75"/>
        <v>0</v>
      </c>
      <c r="M570" s="120">
        <f t="shared" si="78"/>
        <v>0</v>
      </c>
    </row>
    <row r="571" spans="1:13" x14ac:dyDescent="0.2">
      <c r="A571" s="103" t="str">
        <f t="shared" si="72"/>
        <v>GS &lt; 50 (Low)</v>
      </c>
      <c r="D571" s="114" t="s">
        <v>63</v>
      </c>
      <c r="E571" s="25"/>
      <c r="F571" s="36">
        <f t="shared" si="73"/>
        <v>0</v>
      </c>
      <c r="G571" s="115">
        <v>1</v>
      </c>
      <c r="H571" s="116">
        <f t="shared" si="76"/>
        <v>0</v>
      </c>
      <c r="I571" s="29">
        <f t="shared" si="74"/>
        <v>0</v>
      </c>
      <c r="J571" s="121">
        <v>1</v>
      </c>
      <c r="K571" s="118">
        <f t="shared" si="77"/>
        <v>0</v>
      </c>
      <c r="L571" s="119">
        <f t="shared" si="75"/>
        <v>0</v>
      </c>
      <c r="M571" s="120" t="str">
        <f t="shared" si="78"/>
        <v/>
      </c>
    </row>
    <row r="572" spans="1:13" x14ac:dyDescent="0.2">
      <c r="A572" s="103" t="str">
        <f t="shared" si="72"/>
        <v>GS &lt; 50 (Low)</v>
      </c>
      <c r="D572" s="114" t="s">
        <v>64</v>
      </c>
      <c r="E572" s="25"/>
      <c r="F572" s="34">
        <f t="shared" si="73"/>
        <v>-4.4719813381164622E-4</v>
      </c>
      <c r="G572" s="55">
        <f>IF($E551&gt;0, $E551, $E550)</f>
        <v>1000</v>
      </c>
      <c r="H572" s="116">
        <f t="shared" si="76"/>
        <v>-0.44719813381164625</v>
      </c>
      <c r="I572" s="35">
        <f t="shared" si="74"/>
        <v>-4.7198133811646176E-5</v>
      </c>
      <c r="J572" s="56">
        <f>IF($E551&gt;0, $E551, $E550)</f>
        <v>1000</v>
      </c>
      <c r="K572" s="118">
        <f t="shared" si="77"/>
        <v>-4.7198133811646177E-2</v>
      </c>
      <c r="L572" s="119">
        <f t="shared" si="75"/>
        <v>0.40000000000000008</v>
      </c>
      <c r="M572" s="120">
        <f t="shared" si="78"/>
        <v>-0.8944581154457022</v>
      </c>
    </row>
    <row r="573" spans="1:13" ht="25.5" x14ac:dyDescent="0.2">
      <c r="A573" s="103" t="str">
        <f t="shared" si="72"/>
        <v>GS &lt; 50 (Low)</v>
      </c>
      <c r="B573" s="103" t="s">
        <v>65</v>
      </c>
      <c r="C573" s="24">
        <f>B25</f>
        <v>9</v>
      </c>
      <c r="D573" s="46" t="s">
        <v>66</v>
      </c>
      <c r="E573" s="47"/>
      <c r="F573" s="48"/>
      <c r="G573" s="49"/>
      <c r="H573" s="50">
        <f>SUM(H564:H572)</f>
        <v>62.952265407230854</v>
      </c>
      <c r="I573" s="51"/>
      <c r="J573" s="52"/>
      <c r="K573" s="50">
        <f>SUM(K564:K572)</f>
        <v>73.663237861145205</v>
      </c>
      <c r="L573" s="41">
        <f t="shared" si="75"/>
        <v>10.710972453914351</v>
      </c>
      <c r="M573" s="42">
        <f>IF((H573)=0,"",(L573/H573))</f>
        <v>0.17014435278264128</v>
      </c>
    </row>
    <row r="574" spans="1:13" x14ac:dyDescent="0.2">
      <c r="A574" s="103" t="str">
        <f t="shared" si="72"/>
        <v>GS &lt; 50 (Low)</v>
      </c>
      <c r="D574" s="126" t="s">
        <v>67</v>
      </c>
      <c r="E574" s="25"/>
      <c r="F574" s="36">
        <f t="shared" si="73"/>
        <v>1.1299999999999999E-2</v>
      </c>
      <c r="G574" s="43">
        <f>IF($E551&gt;0, $E551, $E550*$E552)</f>
        <v>1041.5</v>
      </c>
      <c r="H574" s="116">
        <f>G574*F574</f>
        <v>11.768949999999998</v>
      </c>
      <c r="I574" s="35">
        <f t="shared" si="74"/>
        <v>1.2E-2</v>
      </c>
      <c r="J574" s="44">
        <f>IF($E551&gt;0, $E551, $E550*$E553)</f>
        <v>1041.5</v>
      </c>
      <c r="K574" s="118">
        <f>J574*I574</f>
        <v>12.498000000000001</v>
      </c>
      <c r="L574" s="119">
        <f t="shared" si="75"/>
        <v>0.72905000000000264</v>
      </c>
      <c r="M574" s="120">
        <f>IF(ISERROR(L574/H574), "", L574/H574)</f>
        <v>6.1946902654867492E-2</v>
      </c>
    </row>
    <row r="575" spans="1:13" ht="25.5" x14ac:dyDescent="0.2">
      <c r="A575" s="103" t="str">
        <f t="shared" si="72"/>
        <v>GS &lt; 50 (Low)</v>
      </c>
      <c r="D575" s="128" t="s">
        <v>68</v>
      </c>
      <c r="E575" s="25"/>
      <c r="F575" s="36">
        <f t="shared" si="73"/>
        <v>8.3999999999999995E-3</v>
      </c>
      <c r="G575" s="43">
        <f>IF($E551&gt;0, $E551, $E550*$E552)</f>
        <v>1041.5</v>
      </c>
      <c r="H575" s="116">
        <f>G575*F575</f>
        <v>8.7485999999999997</v>
      </c>
      <c r="I575" s="35">
        <f t="shared" si="74"/>
        <v>8.8999999999999999E-3</v>
      </c>
      <c r="J575" s="44">
        <f>IF($E551&gt;0, $E551, $E550*$E553)</f>
        <v>1041.5</v>
      </c>
      <c r="K575" s="118">
        <f>J575*I575</f>
        <v>9.2693499999999993</v>
      </c>
      <c r="L575" s="119">
        <f t="shared" si="75"/>
        <v>0.5207499999999996</v>
      </c>
      <c r="M575" s="120">
        <f>IF(ISERROR(L575/H575), "", L575/H575)</f>
        <v>5.9523809523809479E-2</v>
      </c>
    </row>
    <row r="576" spans="1:13" ht="25.5" x14ac:dyDescent="0.2">
      <c r="A576" s="103" t="str">
        <f t="shared" si="72"/>
        <v>GS &lt; 50 (Low)</v>
      </c>
      <c r="B576" s="103" t="s">
        <v>69</v>
      </c>
      <c r="C576" s="24">
        <f>B25</f>
        <v>9</v>
      </c>
      <c r="D576" s="46" t="s">
        <v>70</v>
      </c>
      <c r="E576" s="47"/>
      <c r="F576" s="48"/>
      <c r="G576" s="49"/>
      <c r="H576" s="50">
        <f>SUM(H573:H575)</f>
        <v>83.469815407230854</v>
      </c>
      <c r="I576" s="51"/>
      <c r="J576" s="52"/>
      <c r="K576" s="50">
        <f>SUM(K573:K575)</f>
        <v>95.430587861145213</v>
      </c>
      <c r="L576" s="41">
        <f t="shared" si="75"/>
        <v>11.960772453914359</v>
      </c>
      <c r="M576" s="42">
        <f>IF((H576)=0,"",(L576/H576))</f>
        <v>0.1432945837433614</v>
      </c>
    </row>
    <row r="577" spans="1:13" ht="25.5" x14ac:dyDescent="0.2">
      <c r="A577" s="103" t="str">
        <f t="shared" si="72"/>
        <v>GS &lt; 50 (Low)</v>
      </c>
      <c r="D577" s="129" t="s">
        <v>71</v>
      </c>
      <c r="E577" s="25"/>
      <c r="F577" s="34">
        <f t="shared" si="73"/>
        <v>4.7000000000000002E-3</v>
      </c>
      <c r="G577" s="43">
        <f>E550*E552</f>
        <v>1041.5</v>
      </c>
      <c r="H577" s="53">
        <f>G577*F577</f>
        <v>4.8950500000000003</v>
      </c>
      <c r="I577" s="35">
        <f t="shared" si="74"/>
        <v>4.7000000000000002E-3</v>
      </c>
      <c r="J577" s="44">
        <f>E550*E553</f>
        <v>1041.5</v>
      </c>
      <c r="K577" s="31">
        <f>J577*I577</f>
        <v>4.8950500000000003</v>
      </c>
      <c r="L577" s="119">
        <f t="shared" si="75"/>
        <v>0</v>
      </c>
      <c r="M577" s="120">
        <f>IF(ISERROR(L577/H577), "", L577/H577)</f>
        <v>0</v>
      </c>
    </row>
    <row r="578" spans="1:13" ht="25.5" x14ac:dyDescent="0.2">
      <c r="A578" s="103" t="str">
        <f t="shared" si="72"/>
        <v>GS &lt; 50 (Low)</v>
      </c>
      <c r="D578" s="129" t="s">
        <v>72</v>
      </c>
      <c r="E578" s="25"/>
      <c r="F578" s="34">
        <f t="shared" si="73"/>
        <v>5.9999999999999995E-4</v>
      </c>
      <c r="G578" s="43">
        <f>E550*E552</f>
        <v>1041.5</v>
      </c>
      <c r="H578" s="53">
        <f>G578*F578</f>
        <v>0.6248999999999999</v>
      </c>
      <c r="I578" s="35">
        <f t="shared" si="74"/>
        <v>5.9999999999999995E-4</v>
      </c>
      <c r="J578" s="44">
        <f>E550*E553</f>
        <v>1041.5</v>
      </c>
      <c r="K578" s="31">
        <f>J578*I578</f>
        <v>0.6248999999999999</v>
      </c>
      <c r="L578" s="119">
        <f t="shared" si="75"/>
        <v>0</v>
      </c>
      <c r="M578" s="120">
        <f>IF(ISERROR(L578/H578), "", L578/H578)</f>
        <v>0</v>
      </c>
    </row>
    <row r="579" spans="1:13" x14ac:dyDescent="0.2">
      <c r="A579" s="103" t="str">
        <f t="shared" si="72"/>
        <v>GS &lt; 50 (Low)</v>
      </c>
      <c r="D579" s="25" t="s">
        <v>73</v>
      </c>
      <c r="E579" s="25"/>
      <c r="F579" s="54">
        <f t="shared" si="73"/>
        <v>0.25</v>
      </c>
      <c r="G579" s="115">
        <v>1</v>
      </c>
      <c r="H579" s="130">
        <f>G579*F579</f>
        <v>0.25</v>
      </c>
      <c r="I579" s="45">
        <f t="shared" si="74"/>
        <v>0.25</v>
      </c>
      <c r="J579" s="117">
        <v>1</v>
      </c>
      <c r="K579" s="118">
        <f>J579*I579</f>
        <v>0.25</v>
      </c>
      <c r="L579" s="119">
        <f t="shared" si="75"/>
        <v>0</v>
      </c>
      <c r="M579" s="120">
        <f>IF(ISERROR(L579/H579), "", L579/H579)</f>
        <v>0</v>
      </c>
    </row>
    <row r="580" spans="1:13" ht="26.45" hidden="1" customHeight="1" x14ac:dyDescent="0.2">
      <c r="A580" s="103" t="str">
        <f t="shared" si="72"/>
        <v>GS &lt; 50 (Low)</v>
      </c>
      <c r="D580" s="129" t="s">
        <v>74</v>
      </c>
      <c r="E580" s="25"/>
      <c r="F580" s="34">
        <f t="shared" si="73"/>
        <v>0</v>
      </c>
      <c r="G580" s="55"/>
      <c r="H580" s="130"/>
      <c r="I580" s="35">
        <f t="shared" si="74"/>
        <v>0</v>
      </c>
      <c r="J580" s="56"/>
      <c r="K580" s="118"/>
      <c r="L580" s="119"/>
      <c r="M580" s="120"/>
    </row>
    <row r="581" spans="1:13" x14ac:dyDescent="0.2">
      <c r="A581" s="103" t="str">
        <f t="shared" si="72"/>
        <v>GS &lt; 50 (Low)</v>
      </c>
      <c r="B581" s="103" t="s">
        <v>12</v>
      </c>
      <c r="D581" s="25" t="s">
        <v>75</v>
      </c>
      <c r="E581" s="25"/>
      <c r="F581" s="34">
        <f t="shared" si="73"/>
        <v>9.8000000000000004E-2</v>
      </c>
      <c r="G581" s="55">
        <f>IF(AND(E550*12&gt;=150000),OffPeakPer*E550*E552,OffPeakPer*E550)</f>
        <v>640</v>
      </c>
      <c r="H581" s="130">
        <f>G581*F581</f>
        <v>62.72</v>
      </c>
      <c r="I581" s="35">
        <f t="shared" si="74"/>
        <v>9.8000000000000004E-2</v>
      </c>
      <c r="J581" s="56">
        <f>IF(AND(E550*12&gt;=150000),OffPeakPer*E550*E553,OffPeakPer*E550)</f>
        <v>640</v>
      </c>
      <c r="K581" s="118">
        <f>J581*I581</f>
        <v>62.72</v>
      </c>
      <c r="L581" s="119">
        <f>K581-H581</f>
        <v>0</v>
      </c>
      <c r="M581" s="120">
        <f>IF(ISERROR(L581/H581), "", L581/H581)</f>
        <v>0</v>
      </c>
    </row>
    <row r="582" spans="1:13" x14ac:dyDescent="0.2">
      <c r="A582" s="103" t="str">
        <f t="shared" si="72"/>
        <v>GS &lt; 50 (Low)</v>
      </c>
      <c r="B582" s="103" t="s">
        <v>12</v>
      </c>
      <c r="D582" s="25" t="s">
        <v>76</v>
      </c>
      <c r="E582" s="25"/>
      <c r="F582" s="34">
        <f t="shared" si="73"/>
        <v>0.157</v>
      </c>
      <c r="G582" s="55">
        <f>IF(AND(E550*12&gt;=150000),MidPeakPer*E550*E552,MidPeakPer*E550)</f>
        <v>180</v>
      </c>
      <c r="H582" s="130">
        <f>G582*F582</f>
        <v>28.26</v>
      </c>
      <c r="I582" s="35">
        <f t="shared" si="74"/>
        <v>0.157</v>
      </c>
      <c r="J582" s="56">
        <f>IF(AND(E550*12&gt;=150000),MidPeakPer*E550*E553,MidPeakPer*E550)</f>
        <v>180</v>
      </c>
      <c r="K582" s="118">
        <f>J582*I582</f>
        <v>28.26</v>
      </c>
      <c r="L582" s="119">
        <f>K582-H582</f>
        <v>0</v>
      </c>
      <c r="M582" s="120">
        <f>IF(ISERROR(L582/H582), "", L582/H582)</f>
        <v>0</v>
      </c>
    </row>
    <row r="583" spans="1:13" ht="13.5" thickBot="1" x14ac:dyDescent="0.25">
      <c r="A583" s="103" t="str">
        <f t="shared" si="72"/>
        <v>GS &lt; 50 (Low)</v>
      </c>
      <c r="B583" s="103" t="s">
        <v>12</v>
      </c>
      <c r="D583" s="103" t="s">
        <v>77</v>
      </c>
      <c r="E583" s="25"/>
      <c r="F583" s="34">
        <f t="shared" si="73"/>
        <v>0.20300000000000001</v>
      </c>
      <c r="G583" s="55">
        <f>IF(AND(E550*12&gt;=150000),OnPeakPer*E550*E552,OnPeakPer*E550)</f>
        <v>180</v>
      </c>
      <c r="H583" s="130">
        <f>G583*F583</f>
        <v>36.54</v>
      </c>
      <c r="I583" s="35">
        <f t="shared" si="74"/>
        <v>0.20300000000000001</v>
      </c>
      <c r="J583" s="56">
        <f>IF(AND(E550*12&gt;=150000),OnPeakPer*E550*E553,OnPeakPer*E550)</f>
        <v>180</v>
      </c>
      <c r="K583" s="118">
        <f>J583*I583</f>
        <v>36.54</v>
      </c>
      <c r="L583" s="119">
        <f>K583-H583</f>
        <v>0</v>
      </c>
      <c r="M583" s="120">
        <f>IF(ISERROR(L583/H583), "", L583/H583)</f>
        <v>0</v>
      </c>
    </row>
    <row r="584" spans="1:13" ht="13.15" hidden="1" customHeight="1" x14ac:dyDescent="0.2">
      <c r="A584" s="103" t="str">
        <f t="shared" si="72"/>
        <v>GS &lt; 50 (Low)</v>
      </c>
      <c r="B584" s="103" t="s">
        <v>78</v>
      </c>
      <c r="D584" s="25" t="s">
        <v>79</v>
      </c>
      <c r="E584" s="25"/>
      <c r="F584" s="34">
        <f t="shared" si="73"/>
        <v>0.11308</v>
      </c>
      <c r="G584" s="55">
        <f>IF(AND(E550*12&gt;=150000),E550*E552,E550)</f>
        <v>1000</v>
      </c>
      <c r="H584" s="130">
        <f>G584*F584</f>
        <v>113.08</v>
      </c>
      <c r="I584" s="35">
        <f t="shared" si="74"/>
        <v>0.11308</v>
      </c>
      <c r="J584" s="56">
        <f>IF(AND(E550*12&gt;=150000),E550*E553,E550)</f>
        <v>1000</v>
      </c>
      <c r="K584" s="118">
        <f>J584*I584</f>
        <v>113.08</v>
      </c>
      <c r="L584" s="119">
        <f>K584-H584</f>
        <v>0</v>
      </c>
      <c r="M584" s="120">
        <f>IF(ISERROR(L584/H584), "", L584/H584)</f>
        <v>0</v>
      </c>
    </row>
    <row r="585" spans="1:13" ht="13.9" hidden="1" customHeight="1" thickBot="1" x14ac:dyDescent="0.25">
      <c r="A585" s="103" t="str">
        <f t="shared" si="72"/>
        <v>GS &lt; 50 (Low)</v>
      </c>
      <c r="B585" s="103" t="s">
        <v>17</v>
      </c>
      <c r="D585" s="25" t="s">
        <v>80</v>
      </c>
      <c r="E585" s="25"/>
      <c r="F585" s="34">
        <f t="shared" si="73"/>
        <v>0.11308</v>
      </c>
      <c r="G585" s="55">
        <f>IF(AND(E550*12&gt;=150000),E550*E552,E550)</f>
        <v>1000</v>
      </c>
      <c r="H585" s="130">
        <f>G585*F585</f>
        <v>113.08</v>
      </c>
      <c r="I585" s="35">
        <f t="shared" si="74"/>
        <v>0.11308</v>
      </c>
      <c r="J585" s="56">
        <f>IF(AND(E550*12&gt;=150000),E550*E553,E550)</f>
        <v>1000</v>
      </c>
      <c r="K585" s="118">
        <f>J585*I585</f>
        <v>113.08</v>
      </c>
      <c r="L585" s="119">
        <f>K585-H585</f>
        <v>0</v>
      </c>
      <c r="M585" s="120">
        <f>IF(ISERROR(L585/H585), "", L585/H585)</f>
        <v>0</v>
      </c>
    </row>
    <row r="586" spans="1:13" ht="13.5" thickBot="1" x14ac:dyDescent="0.25">
      <c r="A586" s="103" t="str">
        <f t="shared" si="72"/>
        <v>GS &lt; 50 (Low)</v>
      </c>
      <c r="D586" s="58"/>
      <c r="E586" s="59"/>
      <c r="F586" s="60"/>
      <c r="G586" s="61"/>
      <c r="H586" s="62"/>
      <c r="I586" s="60"/>
      <c r="J586" s="63"/>
      <c r="K586" s="62"/>
      <c r="L586" s="64"/>
      <c r="M586" s="65"/>
    </row>
    <row r="587" spans="1:13" x14ac:dyDescent="0.2">
      <c r="A587" s="103" t="str">
        <f t="shared" si="72"/>
        <v>GS &lt; 50 (Low)</v>
      </c>
      <c r="B587" s="103" t="s">
        <v>12</v>
      </c>
      <c r="D587" s="135" t="s">
        <v>81</v>
      </c>
      <c r="E587" s="25"/>
      <c r="F587" s="136"/>
      <c r="G587" s="137"/>
      <c r="H587" s="138">
        <f>SUM(H577:H583,H576)</f>
        <v>216.75976540723087</v>
      </c>
      <c r="I587" s="139"/>
      <c r="J587" s="139"/>
      <c r="K587" s="138">
        <f>SUM(K577:K583,K576)</f>
        <v>228.7205378611452</v>
      </c>
      <c r="L587" s="140">
        <f>K587-H587</f>
        <v>11.960772453914331</v>
      </c>
      <c r="M587" s="141">
        <f>IF((H587)=0,"",(L587/H587))</f>
        <v>5.5179855133370301E-2</v>
      </c>
    </row>
    <row r="588" spans="1:13" x14ac:dyDescent="0.2">
      <c r="A588" s="103" t="str">
        <f t="shared" si="72"/>
        <v>GS &lt; 50 (Low)</v>
      </c>
      <c r="B588" s="103" t="s">
        <v>12</v>
      </c>
      <c r="D588" s="142" t="s">
        <v>82</v>
      </c>
      <c r="E588" s="25"/>
      <c r="F588" s="136">
        <v>0.13</v>
      </c>
      <c r="G588" s="143"/>
      <c r="H588" s="144">
        <f>H587*F588</f>
        <v>28.178769502940014</v>
      </c>
      <c r="I588" s="145">
        <v>0.13</v>
      </c>
      <c r="J588" s="115"/>
      <c r="K588" s="144">
        <f>K587*I588</f>
        <v>29.733669921948877</v>
      </c>
      <c r="L588" s="119">
        <f>K588-H588</f>
        <v>1.5549004190088631</v>
      </c>
      <c r="M588" s="146">
        <f>IF((H588)=0,"",(L588/H588))</f>
        <v>5.5179855133370308E-2</v>
      </c>
    </row>
    <row r="589" spans="1:13" ht="15" x14ac:dyDescent="0.25">
      <c r="A589" s="103" t="str">
        <f t="shared" si="72"/>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-50.938544870699253</v>
      </c>
      <c r="I589" s="148">
        <v>0.23499999999999999</v>
      </c>
      <c r="J589" s="115"/>
      <c r="K589" s="144">
        <f>IF(OR(ISNUMBER(SEARCH("[DGEN]", E548))=TRUE, ISNUMBER(SEARCH("STREET LIGHT", E548))=TRUE), 0, IF(AND(E550=0, E551=0),0, IF(AND(E551=0, E550*12&gt;250000), 0, IF(AND(E550=0, E551&gt;=50), 0, IF(E550*12&lt;=250000, I589*K587*-1, IF(E551&lt;50, I589*K587*-1, 0))))))</f>
        <v>-53.749326397369117</v>
      </c>
      <c r="L589" s="119">
        <f>K589-H589</f>
        <v>-2.8107815266698637</v>
      </c>
      <c r="M589" s="146"/>
    </row>
    <row r="590" spans="1:13" ht="13.5" thickBot="1" x14ac:dyDescent="0.25">
      <c r="A590" s="103" t="str">
        <f t="shared" si="72"/>
        <v>GS &lt; 50 (Low)</v>
      </c>
      <c r="B590" s="103" t="s">
        <v>84</v>
      </c>
      <c r="C590" s="24">
        <f>B25</f>
        <v>9</v>
      </c>
      <c r="D590" s="226" t="s">
        <v>85</v>
      </c>
      <c r="E590" s="226"/>
      <c r="F590" s="77"/>
      <c r="G590" s="78"/>
      <c r="H590" s="79">
        <f>H587+H588+H589</f>
        <v>193.99999003947164</v>
      </c>
      <c r="I590" s="80"/>
      <c r="J590" s="80"/>
      <c r="K590" s="81">
        <f>K587+K588+K589</f>
        <v>204.70488138572497</v>
      </c>
      <c r="L590" s="82">
        <f>K590-H590</f>
        <v>10.704891346253333</v>
      </c>
      <c r="M590" s="83">
        <f>IF((H590)=0,"",(L590/H590))</f>
        <v>5.5179855133370335E-2</v>
      </c>
    </row>
    <row r="591" spans="1:13" ht="13.5" thickBot="1" x14ac:dyDescent="0.25">
      <c r="A591" s="103" t="str">
        <f t="shared" si="72"/>
        <v>GS &lt; 50 (Low)</v>
      </c>
      <c r="B591" s="103" t="s">
        <v>12</v>
      </c>
      <c r="D591" s="58"/>
      <c r="E591" s="59"/>
      <c r="F591" s="60"/>
      <c r="G591" s="61"/>
      <c r="H591" s="62"/>
      <c r="I591" s="60"/>
      <c r="J591" s="63"/>
      <c r="K591" s="62"/>
      <c r="L591" s="64"/>
      <c r="M591" s="65"/>
    </row>
    <row r="594" spans="1:13" x14ac:dyDescent="0.2">
      <c r="D594" s="104" t="s">
        <v>34</v>
      </c>
      <c r="E594" s="229" t="str">
        <f>D26</f>
        <v>GS &lt; 50 (High)</v>
      </c>
      <c r="F594" s="229"/>
      <c r="G594" s="229"/>
      <c r="H594" s="229"/>
      <c r="I594" s="229"/>
      <c r="J594" s="229"/>
      <c r="K594" s="103" t="str">
        <f>IF(N544="DEMAND - INTERVAL","RTSR - INTERVAL METERED","")</f>
        <v/>
      </c>
    </row>
    <row r="595" spans="1:13" x14ac:dyDescent="0.2">
      <c r="D595" s="104" t="s">
        <v>35</v>
      </c>
      <c r="E595" s="230" t="str">
        <f>H26</f>
        <v>RPP</v>
      </c>
      <c r="F595" s="230"/>
      <c r="G595" s="230"/>
      <c r="H595" s="20"/>
      <c r="I595" s="20"/>
    </row>
    <row r="596" spans="1:13" ht="15.75" x14ac:dyDescent="0.2">
      <c r="D596" s="104" t="s">
        <v>36</v>
      </c>
      <c r="E596" s="21">
        <f>K26</f>
        <v>5000</v>
      </c>
      <c r="F596" s="105" t="s">
        <v>11</v>
      </c>
      <c r="J596" s="22"/>
      <c r="K596" s="22"/>
      <c r="L596" s="22"/>
      <c r="M596" s="22"/>
    </row>
    <row r="597" spans="1:13" ht="15.75" x14ac:dyDescent="0.25">
      <c r="D597" s="104" t="s">
        <v>37</v>
      </c>
      <c r="E597" s="21">
        <f>L26</f>
        <v>0</v>
      </c>
      <c r="F597" s="106" t="s">
        <v>16</v>
      </c>
      <c r="G597" s="107"/>
      <c r="H597" s="108"/>
      <c r="I597" s="108"/>
      <c r="J597" s="108"/>
    </row>
    <row r="598" spans="1:13" x14ac:dyDescent="0.2">
      <c r="D598" s="104" t="s">
        <v>38</v>
      </c>
      <c r="E598" s="23">
        <f>I26</f>
        <v>1.0415000000000001</v>
      </c>
    </row>
    <row r="599" spans="1:13" x14ac:dyDescent="0.2">
      <c r="D599" s="104" t="s">
        <v>39</v>
      </c>
      <c r="E599" s="23">
        <f>J26</f>
        <v>1.0415000000000001</v>
      </c>
    </row>
    <row r="601" spans="1:13" x14ac:dyDescent="0.2">
      <c r="E601" s="105"/>
      <c r="F601" s="231" t="s">
        <v>40</v>
      </c>
      <c r="G601" s="232"/>
      <c r="H601" s="233"/>
      <c r="I601" s="231" t="s">
        <v>41</v>
      </c>
      <c r="J601" s="232"/>
      <c r="K601" s="233"/>
      <c r="L601" s="231" t="s">
        <v>42</v>
      </c>
      <c r="M601" s="233"/>
    </row>
    <row r="602" spans="1:13" x14ac:dyDescent="0.2">
      <c r="E602" s="220"/>
      <c r="F602" s="109" t="s">
        <v>43</v>
      </c>
      <c r="G602" s="109" t="s">
        <v>44</v>
      </c>
      <c r="H602" s="110" t="s">
        <v>45</v>
      </c>
      <c r="I602" s="109" t="s">
        <v>43</v>
      </c>
      <c r="J602" s="111" t="s">
        <v>44</v>
      </c>
      <c r="K602" s="110" t="s">
        <v>45</v>
      </c>
      <c r="L602" s="222" t="s">
        <v>46</v>
      </c>
      <c r="M602" s="224" t="s">
        <v>47</v>
      </c>
    </row>
    <row r="603" spans="1:13" x14ac:dyDescent="0.2">
      <c r="E603" s="221"/>
      <c r="F603" s="112" t="s">
        <v>48</v>
      </c>
      <c r="G603" s="112"/>
      <c r="H603" s="113" t="s">
        <v>48</v>
      </c>
      <c r="I603" s="112" t="s">
        <v>48</v>
      </c>
      <c r="J603" s="113"/>
      <c r="K603" s="113" t="s">
        <v>48</v>
      </c>
      <c r="L603" s="223"/>
      <c r="M603" s="225"/>
    </row>
    <row r="604" spans="1:13" x14ac:dyDescent="0.2">
      <c r="A604" s="103" t="str">
        <f>$E594</f>
        <v>GS &lt; 50 (High)</v>
      </c>
      <c r="D604" s="114" t="s">
        <v>49</v>
      </c>
      <c r="E604" s="25"/>
      <c r="F604" s="26">
        <f>F130</f>
        <v>28.21</v>
      </c>
      <c r="G604" s="115">
        <v>1</v>
      </c>
      <c r="H604" s="116">
        <f>G604*F604</f>
        <v>28.21</v>
      </c>
      <c r="I604" s="29">
        <f>I130</f>
        <v>30.13</v>
      </c>
      <c r="J604" s="117">
        <f>G604</f>
        <v>1</v>
      </c>
      <c r="K604" s="118">
        <f>J604*I604</f>
        <v>30.13</v>
      </c>
      <c r="L604" s="119">
        <f>K604-H604</f>
        <v>1.9199999999999982</v>
      </c>
      <c r="M604" s="120">
        <f>IF(ISERROR(L604/H604), "", L604/H604)</f>
        <v>6.8060971286777669E-2</v>
      </c>
    </row>
    <row r="605" spans="1:13" x14ac:dyDescent="0.2">
      <c r="A605" s="103" t="str">
        <f t="shared" ref="A605:A637" si="79">A604</f>
        <v>GS &lt; 50 (High)</v>
      </c>
      <c r="D605" s="114" t="s">
        <v>50</v>
      </c>
      <c r="E605" s="25"/>
      <c r="F605" s="34">
        <f t="shared" ref="F605:F631" si="80">F131</f>
        <v>3.1800000000000002E-2</v>
      </c>
      <c r="G605" s="115">
        <f>IF($E597&gt;0, $E597, $E596)</f>
        <v>5000</v>
      </c>
      <c r="H605" s="116">
        <f>G605*F605</f>
        <v>159</v>
      </c>
      <c r="I605" s="35">
        <f t="shared" ref="I605:I631" si="81">I131</f>
        <v>3.44E-2</v>
      </c>
      <c r="J605" s="117">
        <f>IF($E597&gt;0, $E597, $E596)</f>
        <v>5000</v>
      </c>
      <c r="K605" s="118">
        <f>J605*I605</f>
        <v>172</v>
      </c>
      <c r="L605" s="119">
        <f>K605-H605</f>
        <v>13</v>
      </c>
      <c r="M605" s="120">
        <f>IF(ISERROR(L605/H605), "", L605/H605)</f>
        <v>8.1761006289308172E-2</v>
      </c>
    </row>
    <row r="606" spans="1:13" ht="13.15" hidden="1" customHeight="1" x14ac:dyDescent="0.2">
      <c r="A606" s="103" t="str">
        <f t="shared" si="79"/>
        <v>GS &lt; 50 (High)</v>
      </c>
      <c r="D606" s="114" t="s">
        <v>51</v>
      </c>
      <c r="E606" s="25"/>
      <c r="F606" s="34">
        <f t="shared" si="80"/>
        <v>0</v>
      </c>
      <c r="G606" s="115">
        <f>IF($E597&gt;0, $E597, $E596)</f>
        <v>5000</v>
      </c>
      <c r="H606" s="116">
        <v>0</v>
      </c>
      <c r="I606" s="35">
        <f t="shared" si="81"/>
        <v>0</v>
      </c>
      <c r="J606" s="117">
        <f>IF($E597&gt;0, $E597, $E596)</f>
        <v>5000</v>
      </c>
      <c r="K606" s="118">
        <v>0</v>
      </c>
      <c r="L606" s="119"/>
      <c r="M606" s="120"/>
    </row>
    <row r="607" spans="1:13" ht="13.15" hidden="1" customHeight="1" x14ac:dyDescent="0.2">
      <c r="A607" s="103" t="str">
        <f t="shared" si="79"/>
        <v>GS &lt; 50 (High)</v>
      </c>
      <c r="D607" s="114" t="s">
        <v>52</v>
      </c>
      <c r="E607" s="25"/>
      <c r="F607" s="34">
        <f t="shared" si="80"/>
        <v>0</v>
      </c>
      <c r="G607" s="115">
        <f>IF($E597&gt;0, $E597, $E596)</f>
        <v>5000</v>
      </c>
      <c r="H607" s="116">
        <v>0</v>
      </c>
      <c r="I607" s="35">
        <f t="shared" si="81"/>
        <v>0</v>
      </c>
      <c r="J607" s="121">
        <f>IF($E597&gt;0, $E597, $E596)</f>
        <v>5000</v>
      </c>
      <c r="K607" s="118">
        <v>0</v>
      </c>
      <c r="L607" s="119">
        <f t="shared" ref="L607:L625" si="82">K607-H607</f>
        <v>0</v>
      </c>
      <c r="M607" s="120" t="str">
        <f>IF(ISERROR(L607/H607), "", L607/H607)</f>
        <v/>
      </c>
    </row>
    <row r="608" spans="1:13" x14ac:dyDescent="0.2">
      <c r="A608" s="103" t="str">
        <f t="shared" si="79"/>
        <v>GS &lt; 50 (High)</v>
      </c>
      <c r="D608" s="114" t="s">
        <v>53</v>
      </c>
      <c r="E608" s="25"/>
      <c r="F608" s="26">
        <f t="shared" si="80"/>
        <v>0</v>
      </c>
      <c r="G608" s="115">
        <v>1</v>
      </c>
      <c r="H608" s="116">
        <f>G608*F608</f>
        <v>0</v>
      </c>
      <c r="I608" s="29">
        <f t="shared" si="81"/>
        <v>0</v>
      </c>
      <c r="J608" s="117">
        <f>G608</f>
        <v>1</v>
      </c>
      <c r="K608" s="118">
        <f>J608*I608</f>
        <v>0</v>
      </c>
      <c r="L608" s="119">
        <f t="shared" si="82"/>
        <v>0</v>
      </c>
      <c r="M608" s="120" t="str">
        <f>IF(ISERROR(L608/H608), "", L608/H608)</f>
        <v/>
      </c>
    </row>
    <row r="609" spans="1:13" x14ac:dyDescent="0.2">
      <c r="A609" s="103" t="str">
        <f t="shared" si="79"/>
        <v>GS &lt; 50 (High)</v>
      </c>
      <c r="D609" s="114" t="s">
        <v>54</v>
      </c>
      <c r="E609" s="25"/>
      <c r="F609" s="36">
        <f t="shared" si="80"/>
        <v>-7.9451178502763233E-4</v>
      </c>
      <c r="G609" s="115">
        <f>IF($E597&gt;0, $E597, $E596)</f>
        <v>5000</v>
      </c>
      <c r="H609" s="116">
        <f>G609*F609</f>
        <v>-3.9725589251381614</v>
      </c>
      <c r="I609" s="35">
        <f t="shared" si="81"/>
        <v>2.0337449742528959E-3</v>
      </c>
      <c r="J609" s="117">
        <f>IF($E597&gt;0, $E597, $E596)</f>
        <v>5000</v>
      </c>
      <c r="K609" s="118">
        <f>J609*I609</f>
        <v>10.16872487126448</v>
      </c>
      <c r="L609" s="119">
        <f t="shared" si="82"/>
        <v>14.141283796402641</v>
      </c>
      <c r="M609" s="120">
        <f>IF(ISERROR(L609/H609), "", L609/H609)</f>
        <v>-3.5597417339532158</v>
      </c>
    </row>
    <row r="610" spans="1:13" ht="25.5" x14ac:dyDescent="0.2">
      <c r="A610" s="103" t="str">
        <f t="shared" si="79"/>
        <v>GS &lt; 50 (High)</v>
      </c>
      <c r="B610" s="103" t="s">
        <v>55</v>
      </c>
      <c r="C610" s="24">
        <f>B26</f>
        <v>10</v>
      </c>
      <c r="D610" s="46" t="s">
        <v>56</v>
      </c>
      <c r="E610" s="47"/>
      <c r="F610" s="48"/>
      <c r="G610" s="49"/>
      <c r="H610" s="50">
        <f>SUM(H604:H609)</f>
        <v>183.23744107486183</v>
      </c>
      <c r="I610" s="51"/>
      <c r="J610" s="52"/>
      <c r="K610" s="50">
        <f>SUM(K604:K609)</f>
        <v>212.29872487126448</v>
      </c>
      <c r="L610" s="41">
        <f t="shared" si="82"/>
        <v>29.061283796402648</v>
      </c>
      <c r="M610" s="42">
        <f>IF((H610)=0,"",(L610/H610))</f>
        <v>0.15859904845827677</v>
      </c>
    </row>
    <row r="611" spans="1:13" x14ac:dyDescent="0.2">
      <c r="A611" s="103" t="str">
        <f t="shared" si="79"/>
        <v>GS &lt; 50 (High)</v>
      </c>
      <c r="D611" s="123" t="s">
        <v>57</v>
      </c>
      <c r="E611" s="25"/>
      <c r="F611" s="34">
        <f t="shared" si="80"/>
        <v>0.12752000000000002</v>
      </c>
      <c r="G611" s="43">
        <f>IF(F611=0, 0, $E596*E598-E596)</f>
        <v>207.50000000000091</v>
      </c>
      <c r="H611" s="28">
        <f t="shared" ref="H611:H618" si="83">G611*F611</f>
        <v>26.460400000000121</v>
      </c>
      <c r="I611" s="35">
        <f t="shared" si="81"/>
        <v>0.12752000000000002</v>
      </c>
      <c r="J611" s="44">
        <f>IF(I611=0, 0, E596*E599-E596)</f>
        <v>207.50000000000091</v>
      </c>
      <c r="K611" s="31">
        <f t="shared" ref="K611:K618" si="84">J611*I611</f>
        <v>26.460400000000121</v>
      </c>
      <c r="L611" s="119">
        <f t="shared" si="82"/>
        <v>0</v>
      </c>
      <c r="M611" s="120">
        <f t="shared" ref="M611:M618" si="85">IF(ISERROR(L611/H611), "", L611/H611)</f>
        <v>0</v>
      </c>
    </row>
    <row r="612" spans="1:13" ht="25.5" x14ac:dyDescent="0.2">
      <c r="A612" s="103" t="str">
        <f t="shared" si="79"/>
        <v>GS &lt; 50 (High)</v>
      </c>
      <c r="D612" s="123" t="s">
        <v>58</v>
      </c>
      <c r="E612" s="25"/>
      <c r="F612" s="36">
        <f t="shared" si="80"/>
        <v>-4.1000000000000003E-3</v>
      </c>
      <c r="G612" s="55">
        <f>IF($E597&gt;0, $E597, $E596)</f>
        <v>5000</v>
      </c>
      <c r="H612" s="116">
        <f t="shared" si="83"/>
        <v>-20.5</v>
      </c>
      <c r="I612" s="35">
        <f t="shared" si="81"/>
        <v>0</v>
      </c>
      <c r="J612" s="56">
        <f>IF($E597&gt;0, $E597, $E596)</f>
        <v>5000</v>
      </c>
      <c r="K612" s="118">
        <f t="shared" si="84"/>
        <v>0</v>
      </c>
      <c r="L612" s="119">
        <f t="shared" si="82"/>
        <v>20.5</v>
      </c>
      <c r="M612" s="120">
        <f t="shared" si="85"/>
        <v>-1</v>
      </c>
    </row>
    <row r="613" spans="1:13" x14ac:dyDescent="0.2">
      <c r="A613" s="103" t="str">
        <f t="shared" si="79"/>
        <v>GS &lt; 50 (High)</v>
      </c>
      <c r="D613" s="123" t="s">
        <v>59</v>
      </c>
      <c r="E613" s="25"/>
      <c r="F613" s="36">
        <f t="shared" si="80"/>
        <v>1.1999999999999999E-3</v>
      </c>
      <c r="G613" s="55">
        <f>IF($E597&gt;0, $E597, $E596)</f>
        <v>5000</v>
      </c>
      <c r="H613" s="116">
        <f t="shared" si="83"/>
        <v>5.9999999999999991</v>
      </c>
      <c r="I613" s="35">
        <f t="shared" si="81"/>
        <v>0</v>
      </c>
      <c r="J613" s="56">
        <f>IF($E597&gt;0, $E597, $E596)</f>
        <v>5000</v>
      </c>
      <c r="K613" s="118">
        <f t="shared" si="84"/>
        <v>0</v>
      </c>
      <c r="L613" s="119">
        <f t="shared" si="82"/>
        <v>-5.9999999999999991</v>
      </c>
      <c r="M613" s="120">
        <f t="shared" si="85"/>
        <v>-1</v>
      </c>
    </row>
    <row r="614" spans="1:13" x14ac:dyDescent="0.2">
      <c r="A614" s="103" t="str">
        <f t="shared" si="79"/>
        <v>GS &lt; 50 (High)</v>
      </c>
      <c r="D614" s="123" t="s">
        <v>60</v>
      </c>
      <c r="E614" s="25"/>
      <c r="F614" s="34">
        <f t="shared" si="80"/>
        <v>0</v>
      </c>
      <c r="G614" s="55">
        <f>E596</f>
        <v>5000</v>
      </c>
      <c r="H614" s="116">
        <f t="shared" si="83"/>
        <v>0</v>
      </c>
      <c r="I614" s="35">
        <f t="shared" si="81"/>
        <v>0</v>
      </c>
      <c r="J614" s="56">
        <f>E596</f>
        <v>5000</v>
      </c>
      <c r="K614" s="118">
        <f t="shared" si="84"/>
        <v>0</v>
      </c>
      <c r="L614" s="119">
        <f t="shared" si="82"/>
        <v>0</v>
      </c>
      <c r="M614" s="120" t="str">
        <f t="shared" si="85"/>
        <v/>
      </c>
    </row>
    <row r="615" spans="1:13" x14ac:dyDescent="0.2">
      <c r="A615" s="103" t="str">
        <f t="shared" si="79"/>
        <v>GS &lt; 50 (High)</v>
      </c>
      <c r="D615" s="114" t="s">
        <v>61</v>
      </c>
      <c r="E615" s="25"/>
      <c r="F615" s="36">
        <f t="shared" si="80"/>
        <v>1.3718953260701185E-3</v>
      </c>
      <c r="G615" s="55">
        <f>IF($E597&gt;0, $E597, $E596)</f>
        <v>5000</v>
      </c>
      <c r="H615" s="116">
        <f t="shared" si="83"/>
        <v>6.859476630350593</v>
      </c>
      <c r="I615" s="35">
        <f t="shared" si="81"/>
        <v>1.4346110207039519E-3</v>
      </c>
      <c r="J615" s="56">
        <f>IF($E597&gt;0, $E597, $E596)</f>
        <v>5000</v>
      </c>
      <c r="K615" s="118">
        <f t="shared" si="84"/>
        <v>7.1730551035197596</v>
      </c>
      <c r="L615" s="119">
        <f t="shared" si="82"/>
        <v>0.31357847316916665</v>
      </c>
      <c r="M615" s="120">
        <f t="shared" si="85"/>
        <v>4.5714635396773617E-2</v>
      </c>
    </row>
    <row r="616" spans="1:13" ht="25.5" x14ac:dyDescent="0.2">
      <c r="A616" s="103" t="str">
        <f t="shared" si="79"/>
        <v>GS &lt; 50 (High)</v>
      </c>
      <c r="D616" s="123" t="s">
        <v>62</v>
      </c>
      <c r="E616" s="25"/>
      <c r="F616" s="36">
        <f t="shared" si="80"/>
        <v>0.42</v>
      </c>
      <c r="G616" s="115">
        <v>1</v>
      </c>
      <c r="H616" s="116">
        <f t="shared" si="83"/>
        <v>0.42</v>
      </c>
      <c r="I616" s="45">
        <f t="shared" si="81"/>
        <v>0.42</v>
      </c>
      <c r="J616" s="121">
        <v>1</v>
      </c>
      <c r="K616" s="118">
        <f t="shared" si="84"/>
        <v>0.42</v>
      </c>
      <c r="L616" s="119">
        <f t="shared" si="82"/>
        <v>0</v>
      </c>
      <c r="M616" s="120">
        <f t="shared" si="85"/>
        <v>0</v>
      </c>
    </row>
    <row r="617" spans="1:13" x14ac:dyDescent="0.2">
      <c r="A617" s="103" t="str">
        <f t="shared" si="79"/>
        <v>GS &lt; 50 (High)</v>
      </c>
      <c r="D617" s="114" t="s">
        <v>63</v>
      </c>
      <c r="E617" s="25"/>
      <c r="F617" s="36">
        <f t="shared" si="80"/>
        <v>0</v>
      </c>
      <c r="G617" s="115">
        <v>1</v>
      </c>
      <c r="H617" s="116">
        <f t="shared" si="83"/>
        <v>0</v>
      </c>
      <c r="I617" s="29">
        <f t="shared" si="81"/>
        <v>0</v>
      </c>
      <c r="J617" s="121">
        <v>1</v>
      </c>
      <c r="K617" s="118">
        <f t="shared" si="84"/>
        <v>0</v>
      </c>
      <c r="L617" s="119">
        <f t="shared" si="82"/>
        <v>0</v>
      </c>
      <c r="M617" s="120" t="str">
        <f t="shared" si="85"/>
        <v/>
      </c>
    </row>
    <row r="618" spans="1:13" x14ac:dyDescent="0.2">
      <c r="A618" s="103" t="str">
        <f t="shared" si="79"/>
        <v>GS &lt; 50 (High)</v>
      </c>
      <c r="D618" s="114" t="s">
        <v>64</v>
      </c>
      <c r="E618" s="25"/>
      <c r="F618" s="34">
        <f t="shared" si="80"/>
        <v>-4.4719813381164622E-4</v>
      </c>
      <c r="G618" s="55">
        <f>IF($E597&gt;0, $E597, $E596)</f>
        <v>5000</v>
      </c>
      <c r="H618" s="116">
        <f t="shared" si="83"/>
        <v>-2.2359906690582312</v>
      </c>
      <c r="I618" s="35">
        <f t="shared" si="81"/>
        <v>-4.7198133811646176E-5</v>
      </c>
      <c r="J618" s="56">
        <f>IF($E597&gt;0, $E597, $E596)</f>
        <v>5000</v>
      </c>
      <c r="K618" s="118">
        <f t="shared" si="84"/>
        <v>-0.23599066905823088</v>
      </c>
      <c r="L618" s="119">
        <f t="shared" si="82"/>
        <v>2.0000000000000004</v>
      </c>
      <c r="M618" s="120">
        <f t="shared" si="85"/>
        <v>-0.89445811544570231</v>
      </c>
    </row>
    <row r="619" spans="1:13" ht="25.5" x14ac:dyDescent="0.2">
      <c r="A619" s="103" t="str">
        <f t="shared" si="79"/>
        <v>GS &lt; 50 (High)</v>
      </c>
      <c r="B619" s="103" t="s">
        <v>65</v>
      </c>
      <c r="C619" s="24">
        <f>B26</f>
        <v>10</v>
      </c>
      <c r="D619" s="46" t="s">
        <v>66</v>
      </c>
      <c r="E619" s="47"/>
      <c r="F619" s="48"/>
      <c r="G619" s="49"/>
      <c r="H619" s="50">
        <f>SUM(H610:H618)</f>
        <v>200.24132703615433</v>
      </c>
      <c r="I619" s="51"/>
      <c r="J619" s="52"/>
      <c r="K619" s="50">
        <f>SUM(K610:K618)</f>
        <v>246.11618930572612</v>
      </c>
      <c r="L619" s="41">
        <f t="shared" si="82"/>
        <v>45.874862269571793</v>
      </c>
      <c r="M619" s="42">
        <f>IF((H619)=0,"",(L619/H619))</f>
        <v>0.22909787379349975</v>
      </c>
    </row>
    <row r="620" spans="1:13" x14ac:dyDescent="0.2">
      <c r="A620" s="103" t="str">
        <f t="shared" si="79"/>
        <v>GS &lt; 50 (High)</v>
      </c>
      <c r="D620" s="126" t="s">
        <v>67</v>
      </c>
      <c r="E620" s="25"/>
      <c r="F620" s="36">
        <f t="shared" si="80"/>
        <v>1.1299999999999999E-2</v>
      </c>
      <c r="G620" s="43">
        <f>IF($E597&gt;0, $E597, $E596*$E598)</f>
        <v>5207.5000000000009</v>
      </c>
      <c r="H620" s="116">
        <f>G620*F620</f>
        <v>58.844750000000005</v>
      </c>
      <c r="I620" s="35">
        <f t="shared" si="81"/>
        <v>1.2E-2</v>
      </c>
      <c r="J620" s="44">
        <f>IF($E597&gt;0, $E597, $E596*$E599)</f>
        <v>5207.5000000000009</v>
      </c>
      <c r="K620" s="118">
        <f>J620*I620</f>
        <v>62.490000000000009</v>
      </c>
      <c r="L620" s="119">
        <f t="shared" si="82"/>
        <v>3.6452500000000043</v>
      </c>
      <c r="M620" s="120">
        <f>IF(ISERROR(L620/H620), "", L620/H620)</f>
        <v>6.1946902654867325E-2</v>
      </c>
    </row>
    <row r="621" spans="1:13" ht="25.5" x14ac:dyDescent="0.2">
      <c r="A621" s="103" t="str">
        <f t="shared" si="79"/>
        <v>GS &lt; 50 (High)</v>
      </c>
      <c r="D621" s="128" t="s">
        <v>68</v>
      </c>
      <c r="E621" s="25"/>
      <c r="F621" s="36">
        <f t="shared" si="80"/>
        <v>8.3999999999999995E-3</v>
      </c>
      <c r="G621" s="43">
        <f>IF($E597&gt;0, $E597, $E596*$E598)</f>
        <v>5207.5000000000009</v>
      </c>
      <c r="H621" s="116">
        <f>G621*F621</f>
        <v>43.743000000000002</v>
      </c>
      <c r="I621" s="35">
        <f t="shared" si="81"/>
        <v>8.8999999999999999E-3</v>
      </c>
      <c r="J621" s="44">
        <f>IF($E597&gt;0, $E597, $E596*$E599)</f>
        <v>5207.5000000000009</v>
      </c>
      <c r="K621" s="118">
        <f>J621*I621</f>
        <v>46.346750000000007</v>
      </c>
      <c r="L621" s="119">
        <f t="shared" si="82"/>
        <v>2.6037500000000051</v>
      </c>
      <c r="M621" s="120">
        <f>IF(ISERROR(L621/H621), "", L621/H621)</f>
        <v>5.9523809523809638E-2</v>
      </c>
    </row>
    <row r="622" spans="1:13" ht="25.5" x14ac:dyDescent="0.2">
      <c r="A622" s="103" t="str">
        <f t="shared" si="79"/>
        <v>GS &lt; 50 (High)</v>
      </c>
      <c r="B622" s="103" t="s">
        <v>69</v>
      </c>
      <c r="C622" s="24">
        <f>B26</f>
        <v>10</v>
      </c>
      <c r="D622" s="46" t="s">
        <v>70</v>
      </c>
      <c r="E622" s="47"/>
      <c r="F622" s="48"/>
      <c r="G622" s="49"/>
      <c r="H622" s="50">
        <f>SUM(H619:H621)</f>
        <v>302.82907703615433</v>
      </c>
      <c r="I622" s="51"/>
      <c r="J622" s="52"/>
      <c r="K622" s="50">
        <f>SUM(K619:K621)</f>
        <v>354.95293930572615</v>
      </c>
      <c r="L622" s="41">
        <f t="shared" si="82"/>
        <v>52.123862269571816</v>
      </c>
      <c r="M622" s="42">
        <f>IF((H622)=0,"",(L622/H622))</f>
        <v>0.17212304307009735</v>
      </c>
    </row>
    <row r="623" spans="1:13" ht="25.5" x14ac:dyDescent="0.2">
      <c r="A623" s="103" t="str">
        <f t="shared" si="79"/>
        <v>GS &lt; 50 (High)</v>
      </c>
      <c r="D623" s="129" t="s">
        <v>71</v>
      </c>
      <c r="E623" s="25"/>
      <c r="F623" s="34">
        <f t="shared" si="80"/>
        <v>4.7000000000000002E-3</v>
      </c>
      <c r="G623" s="43">
        <f>E596*E598</f>
        <v>5207.5000000000009</v>
      </c>
      <c r="H623" s="53">
        <f>G623*F623</f>
        <v>24.475250000000006</v>
      </c>
      <c r="I623" s="35">
        <f t="shared" si="81"/>
        <v>4.7000000000000002E-3</v>
      </c>
      <c r="J623" s="44">
        <f>E596*E599</f>
        <v>5207.5000000000009</v>
      </c>
      <c r="K623" s="31">
        <f>J623*I623</f>
        <v>24.475250000000006</v>
      </c>
      <c r="L623" s="119">
        <f t="shared" si="82"/>
        <v>0</v>
      </c>
      <c r="M623" s="120">
        <f>IF(ISERROR(L623/H623), "", L623/H623)</f>
        <v>0</v>
      </c>
    </row>
    <row r="624" spans="1:13" ht="25.5" x14ac:dyDescent="0.2">
      <c r="A624" s="103" t="str">
        <f t="shared" si="79"/>
        <v>GS &lt; 50 (High)</v>
      </c>
      <c r="D624" s="129" t="s">
        <v>72</v>
      </c>
      <c r="E624" s="25"/>
      <c r="F624" s="34">
        <f t="shared" si="80"/>
        <v>5.9999999999999995E-4</v>
      </c>
      <c r="G624" s="43">
        <f>E596*E598</f>
        <v>5207.5000000000009</v>
      </c>
      <c r="H624" s="53">
        <f>G624*F624</f>
        <v>3.1245000000000003</v>
      </c>
      <c r="I624" s="35">
        <f t="shared" si="81"/>
        <v>5.9999999999999995E-4</v>
      </c>
      <c r="J624" s="44">
        <f>E596*E599</f>
        <v>5207.5000000000009</v>
      </c>
      <c r="K624" s="31">
        <f>J624*I624</f>
        <v>3.1245000000000003</v>
      </c>
      <c r="L624" s="119">
        <f t="shared" si="82"/>
        <v>0</v>
      </c>
      <c r="M624" s="120">
        <f>IF(ISERROR(L624/H624), "", L624/H624)</f>
        <v>0</v>
      </c>
    </row>
    <row r="625" spans="1:13" x14ac:dyDescent="0.2">
      <c r="A625" s="103" t="str">
        <f t="shared" si="79"/>
        <v>GS &lt; 50 (High)</v>
      </c>
      <c r="D625" s="25" t="s">
        <v>73</v>
      </c>
      <c r="E625" s="25"/>
      <c r="F625" s="54">
        <f t="shared" si="80"/>
        <v>0.25</v>
      </c>
      <c r="G625" s="115">
        <v>1</v>
      </c>
      <c r="H625" s="130">
        <f>G625*F625</f>
        <v>0.25</v>
      </c>
      <c r="I625" s="45">
        <f t="shared" si="81"/>
        <v>0.25</v>
      </c>
      <c r="J625" s="117">
        <v>1</v>
      </c>
      <c r="K625" s="118">
        <f>J625*I625</f>
        <v>0.25</v>
      </c>
      <c r="L625" s="119">
        <f t="shared" si="82"/>
        <v>0</v>
      </c>
      <c r="M625" s="120">
        <f>IF(ISERROR(L625/H625), "", L625/H625)</f>
        <v>0</v>
      </c>
    </row>
    <row r="626" spans="1:13" ht="25.5" x14ac:dyDescent="0.2">
      <c r="A626" s="103" t="str">
        <f t="shared" si="79"/>
        <v>GS &lt; 50 (High)</v>
      </c>
      <c r="D626" s="129" t="s">
        <v>74</v>
      </c>
      <c r="E626" s="25"/>
      <c r="F626" s="34">
        <f t="shared" si="80"/>
        <v>0</v>
      </c>
      <c r="G626" s="55"/>
      <c r="H626" s="130"/>
      <c r="I626" s="35">
        <f t="shared" si="81"/>
        <v>0</v>
      </c>
      <c r="J626" s="56"/>
      <c r="K626" s="118"/>
      <c r="L626" s="119"/>
      <c r="M626" s="120"/>
    </row>
    <row r="627" spans="1:13" x14ac:dyDescent="0.2">
      <c r="A627" s="103" t="str">
        <f t="shared" si="79"/>
        <v>GS &lt; 50 (High)</v>
      </c>
      <c r="B627" s="103" t="s">
        <v>12</v>
      </c>
      <c r="D627" s="25" t="s">
        <v>75</v>
      </c>
      <c r="E627" s="25"/>
      <c r="F627" s="34">
        <f t="shared" si="80"/>
        <v>9.8000000000000004E-2</v>
      </c>
      <c r="G627" s="55">
        <f>IF(AND(E596*12&gt;=150000),OffPeakPer*E596*E598,OffPeakPer*E596)</f>
        <v>3200</v>
      </c>
      <c r="H627" s="130">
        <f>G627*F627</f>
        <v>313.60000000000002</v>
      </c>
      <c r="I627" s="35">
        <f t="shared" si="81"/>
        <v>9.8000000000000004E-2</v>
      </c>
      <c r="J627" s="56">
        <f>IF(AND(E596*12&gt;=150000),OffPeakPer*E596*E599,OffPeakPer*E596)</f>
        <v>3200</v>
      </c>
      <c r="K627" s="118">
        <f>J627*I627</f>
        <v>313.60000000000002</v>
      </c>
      <c r="L627" s="119">
        <f>K627-H627</f>
        <v>0</v>
      </c>
      <c r="M627" s="120">
        <f>IF(ISERROR(L627/H627), "", L627/H627)</f>
        <v>0</v>
      </c>
    </row>
    <row r="628" spans="1:13" x14ac:dyDescent="0.2">
      <c r="A628" s="103" t="str">
        <f t="shared" si="79"/>
        <v>GS &lt; 50 (High)</v>
      </c>
      <c r="B628" s="103" t="s">
        <v>12</v>
      </c>
      <c r="D628" s="25" t="s">
        <v>76</v>
      </c>
      <c r="E628" s="25"/>
      <c r="F628" s="34">
        <f t="shared" si="80"/>
        <v>0.157</v>
      </c>
      <c r="G628" s="55">
        <f>IF(AND(E596*12&gt;=150000),MidPeakPer*E596*E598,MidPeakPer*E596)</f>
        <v>900</v>
      </c>
      <c r="H628" s="130">
        <f>G628*F628</f>
        <v>141.30000000000001</v>
      </c>
      <c r="I628" s="35">
        <f t="shared" si="81"/>
        <v>0.157</v>
      </c>
      <c r="J628" s="56">
        <f>IF(AND(E596*12&gt;=150000),MidPeakPer*E596*E599,MidPeakPer*E596)</f>
        <v>900</v>
      </c>
      <c r="K628" s="118">
        <f>J628*I628</f>
        <v>141.30000000000001</v>
      </c>
      <c r="L628" s="119">
        <f>K628-H628</f>
        <v>0</v>
      </c>
      <c r="M628" s="120">
        <f>IF(ISERROR(L628/H628), "", L628/H628)</f>
        <v>0</v>
      </c>
    </row>
    <row r="629" spans="1:13" ht="13.5" thickBot="1" x14ac:dyDescent="0.25">
      <c r="A629" s="103" t="str">
        <f t="shared" si="79"/>
        <v>GS &lt; 50 (High)</v>
      </c>
      <c r="B629" s="103" t="s">
        <v>12</v>
      </c>
      <c r="D629" s="103" t="s">
        <v>77</v>
      </c>
      <c r="E629" s="25"/>
      <c r="F629" s="34">
        <f t="shared" si="80"/>
        <v>0.20300000000000001</v>
      </c>
      <c r="G629" s="55">
        <f>IF(AND(E596*12&gt;=150000),OnPeakPer*E596*E598,OnPeakPer*E596)</f>
        <v>900</v>
      </c>
      <c r="H629" s="130">
        <f>G629*F629</f>
        <v>182.70000000000002</v>
      </c>
      <c r="I629" s="35">
        <f t="shared" si="81"/>
        <v>0.20300000000000001</v>
      </c>
      <c r="J629" s="56">
        <f>IF(AND(E596*12&gt;=150000),OnPeakPer*E596*E599,OnPeakPer*E596)</f>
        <v>900</v>
      </c>
      <c r="K629" s="118">
        <f>J629*I629</f>
        <v>182.70000000000002</v>
      </c>
      <c r="L629" s="119">
        <f>K629-H629</f>
        <v>0</v>
      </c>
      <c r="M629" s="120">
        <f>IF(ISERROR(L629/H629), "", L629/H629)</f>
        <v>0</v>
      </c>
    </row>
    <row r="630" spans="1:13" ht="13.15" hidden="1" customHeight="1" x14ac:dyDescent="0.2">
      <c r="A630" s="103" t="str">
        <f t="shared" si="79"/>
        <v>GS &lt; 50 (High)</v>
      </c>
      <c r="B630" s="103" t="s">
        <v>78</v>
      </c>
      <c r="D630" s="25" t="s">
        <v>79</v>
      </c>
      <c r="E630" s="25"/>
      <c r="F630" s="34">
        <f t="shared" si="80"/>
        <v>0.11308</v>
      </c>
      <c r="G630" s="55">
        <f>IF(AND(E596*12&gt;=150000),E596*E598,E596)</f>
        <v>5000</v>
      </c>
      <c r="H630" s="130">
        <f>G630*F630</f>
        <v>565.4</v>
      </c>
      <c r="I630" s="35">
        <f t="shared" si="81"/>
        <v>0.11308</v>
      </c>
      <c r="J630" s="56">
        <f>IF(AND(E596*12&gt;=150000),E596*E599,E596)</f>
        <v>5000</v>
      </c>
      <c r="K630" s="118">
        <f>J630*I630</f>
        <v>565.4</v>
      </c>
      <c r="L630" s="119">
        <f>K630-H630</f>
        <v>0</v>
      </c>
      <c r="M630" s="120">
        <f>IF(ISERROR(L630/H630), "", L630/H630)</f>
        <v>0</v>
      </c>
    </row>
    <row r="631" spans="1:13" ht="13.9" hidden="1" customHeight="1" thickBot="1" x14ac:dyDescent="0.25">
      <c r="A631" s="103" t="str">
        <f t="shared" si="79"/>
        <v>GS &lt; 50 (High)</v>
      </c>
      <c r="B631" s="103" t="s">
        <v>17</v>
      </c>
      <c r="D631" s="25" t="s">
        <v>80</v>
      </c>
      <c r="E631" s="25"/>
      <c r="F631" s="34">
        <f t="shared" si="80"/>
        <v>0.11308</v>
      </c>
      <c r="G631" s="55">
        <f>IF(AND(E596*12&gt;=150000),E596*E598,E596)</f>
        <v>5000</v>
      </c>
      <c r="H631" s="130">
        <f>G631*F631</f>
        <v>565.4</v>
      </c>
      <c r="I631" s="35">
        <f t="shared" si="81"/>
        <v>0.11308</v>
      </c>
      <c r="J631" s="56">
        <f>IF(AND(E596*12&gt;=150000),E596*E599,E596)</f>
        <v>5000</v>
      </c>
      <c r="K631" s="118">
        <f>J631*I631</f>
        <v>565.4</v>
      </c>
      <c r="L631" s="119">
        <f>K631-H631</f>
        <v>0</v>
      </c>
      <c r="M631" s="120">
        <f>IF(ISERROR(L631/H631), "", L631/H631)</f>
        <v>0</v>
      </c>
    </row>
    <row r="632" spans="1:13" ht="13.5" thickBot="1" x14ac:dyDescent="0.25">
      <c r="A632" s="103" t="str">
        <f t="shared" si="79"/>
        <v>GS &lt; 50 (High)</v>
      </c>
      <c r="D632" s="58"/>
      <c r="E632" s="59"/>
      <c r="F632" s="60"/>
      <c r="G632" s="61"/>
      <c r="H632" s="62"/>
      <c r="I632" s="60"/>
      <c r="J632" s="63"/>
      <c r="K632" s="62"/>
      <c r="L632" s="64"/>
      <c r="M632" s="65"/>
    </row>
    <row r="633" spans="1:13" x14ac:dyDescent="0.2">
      <c r="A633" s="103" t="str">
        <f t="shared" si="79"/>
        <v>GS &lt; 50 (High)</v>
      </c>
      <c r="B633" s="103" t="s">
        <v>12</v>
      </c>
      <c r="D633" s="135" t="s">
        <v>81</v>
      </c>
      <c r="E633" s="25"/>
      <c r="F633" s="136"/>
      <c r="G633" s="137"/>
      <c r="H633" s="138">
        <f>SUM(H623:H629,H622)</f>
        <v>968.27882703615444</v>
      </c>
      <c r="I633" s="139"/>
      <c r="J633" s="139"/>
      <c r="K633" s="138">
        <f>SUM(K623:K629,K622)</f>
        <v>1020.4026893057262</v>
      </c>
      <c r="L633" s="140">
        <f>K633-H633</f>
        <v>52.123862269571759</v>
      </c>
      <c r="M633" s="141">
        <f>IF((H633)=0,"",(L633/H633))</f>
        <v>5.3831459300953517E-2</v>
      </c>
    </row>
    <row r="634" spans="1:13" x14ac:dyDescent="0.2">
      <c r="A634" s="103" t="str">
        <f t="shared" si="79"/>
        <v>GS &lt; 50 (High)</v>
      </c>
      <c r="B634" s="103" t="s">
        <v>12</v>
      </c>
      <c r="D634" s="142" t="s">
        <v>82</v>
      </c>
      <c r="E634" s="25"/>
      <c r="F634" s="136">
        <v>0.13</v>
      </c>
      <c r="G634" s="143"/>
      <c r="H634" s="144">
        <f>H633*F634</f>
        <v>125.87624751470008</v>
      </c>
      <c r="I634" s="145">
        <v>0.13</v>
      </c>
      <c r="J634" s="115"/>
      <c r="K634" s="144">
        <f>K633*I634</f>
        <v>132.65234960974442</v>
      </c>
      <c r="L634" s="119">
        <f>K634-H634</f>
        <v>6.7761020950443367</v>
      </c>
      <c r="M634" s="146">
        <f>IF((H634)=0,"",(L634/H634))</f>
        <v>5.383145930095358E-2</v>
      </c>
    </row>
    <row r="635" spans="1:13" ht="15" x14ac:dyDescent="0.25">
      <c r="A635" s="103" t="str">
        <f t="shared" si="79"/>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-227.54552435349629</v>
      </c>
      <c r="I635" s="148">
        <v>0.23499999999999999</v>
      </c>
      <c r="J635" s="115"/>
      <c r="K635" s="144">
        <f>IF(OR(ISNUMBER(SEARCH("[DGEN]", E594))=TRUE, ISNUMBER(SEARCH("STREET LIGHT", E594))=TRUE), 0, IF(AND(E596=0, E597=0),0, IF(AND(E597=0, E596*12&gt;250000), 0, IF(AND(E596=0, E597&gt;=50), 0, IF(E596*12&lt;=250000, I635*K633*-1, IF(E597&lt;50, I635*K633*-1, 0))))))</f>
        <v>-239.79463198684564</v>
      </c>
      <c r="L635" s="119">
        <f>K635-H635</f>
        <v>-12.249107633349354</v>
      </c>
      <c r="M635" s="146"/>
    </row>
    <row r="636" spans="1:13" ht="13.5" thickBot="1" x14ac:dyDescent="0.25">
      <c r="A636" s="103" t="str">
        <f t="shared" si="79"/>
        <v>GS &lt; 50 (High)</v>
      </c>
      <c r="B636" s="103" t="s">
        <v>84</v>
      </c>
      <c r="C636" s="24">
        <f>B26</f>
        <v>10</v>
      </c>
      <c r="D636" s="226" t="s">
        <v>85</v>
      </c>
      <c r="E636" s="226"/>
      <c r="F636" s="77"/>
      <c r="G636" s="78"/>
      <c r="H636" s="79">
        <f>H633+H634+H635</f>
        <v>866.60955019735832</v>
      </c>
      <c r="I636" s="80"/>
      <c r="J636" s="80"/>
      <c r="K636" s="81">
        <f>K633+K634+K635</f>
        <v>913.26040692862489</v>
      </c>
      <c r="L636" s="82">
        <f>K636-H636</f>
        <v>46.650856731266572</v>
      </c>
      <c r="M636" s="83">
        <f>IF((H636)=0,"",(L636/H636))</f>
        <v>5.3831459300953337E-2</v>
      </c>
    </row>
    <row r="637" spans="1:13" ht="13.5" thickBot="1" x14ac:dyDescent="0.25">
      <c r="A637" s="103" t="str">
        <f t="shared" si="79"/>
        <v>GS &lt; 50 (High)</v>
      </c>
      <c r="B637" s="103" t="s">
        <v>12</v>
      </c>
      <c r="D637" s="58"/>
      <c r="E637" s="59"/>
      <c r="F637" s="60"/>
      <c r="G637" s="61"/>
      <c r="H637" s="62"/>
      <c r="I637" s="60"/>
      <c r="J637" s="63"/>
      <c r="K637" s="62"/>
      <c r="L637" s="64"/>
      <c r="M637" s="65"/>
    </row>
  </sheetData>
  <mergeCells count="14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E64:J64"/>
    <mergeCell ref="E65:G65"/>
    <mergeCell ref="F71:H71"/>
    <mergeCell ref="I71:K71"/>
    <mergeCell ref="L71:M71"/>
    <mergeCell ref="D55:F55"/>
    <mergeCell ref="D56:F56"/>
    <mergeCell ref="D57:F57"/>
    <mergeCell ref="D58:F58"/>
    <mergeCell ref="D59:F59"/>
    <mergeCell ref="D60:F60"/>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D274:E274"/>
    <mergeCell ref="D279:E279"/>
    <mergeCell ref="E240:E241"/>
    <mergeCell ref="L240:L241"/>
    <mergeCell ref="M240:M241"/>
    <mergeCell ref="F239:H239"/>
    <mergeCell ref="I239:K239"/>
    <mergeCell ref="L239:M239"/>
    <mergeCell ref="D228:E228"/>
    <mergeCell ref="E232:J232"/>
    <mergeCell ref="E233:G233"/>
    <mergeCell ref="F295:H295"/>
    <mergeCell ref="I295:K295"/>
    <mergeCell ref="L295:M295"/>
    <mergeCell ref="E296:E297"/>
    <mergeCell ref="L296:L297"/>
    <mergeCell ref="M296:M297"/>
    <mergeCell ref="D284:E284"/>
    <mergeCell ref="E288:J288"/>
    <mergeCell ref="E289:G289"/>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E408:E409"/>
    <mergeCell ref="L408:L409"/>
    <mergeCell ref="M408:M409"/>
    <mergeCell ref="D442:E442"/>
    <mergeCell ref="D447:E447"/>
    <mergeCell ref="D452:E452"/>
    <mergeCell ref="D396:E396"/>
    <mergeCell ref="E400:J400"/>
    <mergeCell ref="E401:G401"/>
    <mergeCell ref="F407:H407"/>
    <mergeCell ref="I407:K407"/>
    <mergeCell ref="L407:M407"/>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F555:H555"/>
    <mergeCell ref="I555:K555"/>
    <mergeCell ref="L555:M555"/>
    <mergeCell ref="E556:E557"/>
    <mergeCell ref="L556:L557"/>
    <mergeCell ref="M556:M557"/>
    <mergeCell ref="E510:E511"/>
    <mergeCell ref="L510:L511"/>
    <mergeCell ref="M510:M511"/>
    <mergeCell ref="D544:E544"/>
    <mergeCell ref="E548:J548"/>
    <mergeCell ref="E549:G549"/>
    <mergeCell ref="E602:E603"/>
    <mergeCell ref="L602:L603"/>
    <mergeCell ref="M602:M603"/>
    <mergeCell ref="D636:E636"/>
    <mergeCell ref="D590:E590"/>
    <mergeCell ref="E594:J594"/>
    <mergeCell ref="E595:G595"/>
    <mergeCell ref="F601:H601"/>
    <mergeCell ref="I601:K601"/>
    <mergeCell ref="L601:M601"/>
  </mergeCells>
  <conditionalFormatting sqref="K16:K35">
    <cfRule type="expression" dxfId="23" priority="2">
      <formula>$G16="kVa"</formula>
    </cfRule>
    <cfRule type="expression" dxfId="22" priority="3">
      <formula>$G16="kWh"</formula>
    </cfRule>
  </conditionalFormatting>
  <conditionalFormatting sqref="K16:L35">
    <cfRule type="expression" dxfId="21" priority="1">
      <formula>$G16="kW"</formula>
    </cfRule>
  </conditionalFormatting>
  <dataValidations count="4">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7DA74B8C-3709-489E-B6B0-1703B81D74BE}">
      <formula1>"Monthly, per kWh, per kW"</formula1>
    </dataValidation>
    <dataValidation allowBlank="1" showInputMessage="1" showErrorMessage="1" sqref="D16:D22" xr:uid="{10A1D2CB-5E09-47B0-80D9-81F3D8A1A52C}"/>
    <dataValidation type="list" allowBlank="1" showInputMessage="1" showErrorMessage="1" sqref="M16:M35" xr:uid="{B8B61D22-8276-4BD8-ADD8-534676E8360E}">
      <formula1>"CONSUMPTION, DEMAND, DEMAND - INTERVAL"</formula1>
    </dataValidation>
    <dataValidation type="list" allowBlank="1" showInputMessage="1" showErrorMessage="1" sqref="H16:H35" xr:uid="{2413F31F-1BAA-45E0-804E-9B2254C5E93B}">
      <formula1>"RPP, Non-RPP (Retailer), Non-RPP (Other)"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BB228-6800-45EC-984E-EA33F75F0EC5}">
  <sheetPr codeName="Sheet14"/>
  <dimension ref="A1:AE841"/>
  <sheetViews>
    <sheetView topLeftCell="C14" workbookViewId="0">
      <selection activeCell="A14" sqref="A14"/>
    </sheetView>
  </sheetViews>
  <sheetFormatPr defaultColWidth="9.28515625" defaultRowHeight="12.75" x14ac:dyDescent="0.2"/>
  <cols>
    <col min="1" max="1" width="9" style="103" hidden="1" customWidth="1"/>
    <col min="2" max="2" width="4.710937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22.28515625" style="103" customWidth="1"/>
    <col min="15" max="15" width="14.42578125" style="103" customWidth="1"/>
    <col min="16" max="16" width="3.7109375" style="103" customWidth="1"/>
    <col min="17" max="16384" width="9.28515625" style="103"/>
  </cols>
  <sheetData>
    <row r="1" spans="2:31" s="98" customFormat="1" ht="27.75" hidden="1" customHeight="1" x14ac:dyDescent="0.2">
      <c r="C1" s="5"/>
    </row>
    <row r="2" spans="2:31" s="98" customFormat="1" hidden="1" x14ac:dyDescent="0.2">
      <c r="C2" s="5"/>
    </row>
    <row r="3" spans="2:31" s="98" customFormat="1" hidden="1" x14ac:dyDescent="0.2">
      <c r="C3" s="5"/>
    </row>
    <row r="4" spans="2:31" s="98" customFormat="1" hidden="1" x14ac:dyDescent="0.2">
      <c r="C4" s="5"/>
    </row>
    <row r="5" spans="2:31" s="98" customFormat="1" hidden="1" x14ac:dyDescent="0.2">
      <c r="C5" s="5"/>
    </row>
    <row r="6" spans="2:31" s="98" customFormat="1" hidden="1" x14ac:dyDescent="0.2">
      <c r="C6" s="5"/>
    </row>
    <row r="7" spans="2:31" s="98" customFormat="1" hidden="1" x14ac:dyDescent="0.2">
      <c r="C7" s="5"/>
    </row>
    <row r="8" spans="2:31" s="98" customFormat="1" hidden="1" x14ac:dyDescent="0.2">
      <c r="C8" s="5"/>
    </row>
    <row r="9" spans="2:31" s="98" customFormat="1" hidden="1" x14ac:dyDescent="0.2">
      <c r="C9" s="5"/>
    </row>
    <row r="10" spans="2:31" s="98" customFormat="1" hidden="1" x14ac:dyDescent="0.2">
      <c r="C10" s="5"/>
    </row>
    <row r="11" spans="2:31" s="98" customFormat="1" hidden="1" x14ac:dyDescent="0.2">
      <c r="C11" s="5"/>
    </row>
    <row r="12" spans="2:31" s="98" customFormat="1" hidden="1" x14ac:dyDescent="0.2">
      <c r="C12" s="5"/>
    </row>
    <row r="13" spans="2:31" s="98" customFormat="1" hidden="1" x14ac:dyDescent="0.2">
      <c r="C13" s="5"/>
    </row>
    <row r="14" spans="2:31" s="98" customFormat="1" ht="15.75" x14ac:dyDescent="0.25">
      <c r="C14" s="5"/>
      <c r="D14" s="99" t="s">
        <v>0</v>
      </c>
    </row>
    <row r="15" spans="2:31"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31" s="98" customFormat="1" ht="15" x14ac:dyDescent="0.25">
      <c r="B16" s="98">
        <v>1</v>
      </c>
      <c r="C16" s="5">
        <v>1</v>
      </c>
      <c r="D16" s="6" t="s">
        <v>10</v>
      </c>
      <c r="E16" s="7"/>
      <c r="F16" s="8"/>
      <c r="G16" s="9" t="s">
        <v>11</v>
      </c>
      <c r="H16" s="10" t="s">
        <v>12</v>
      </c>
      <c r="I16" s="97">
        <f>'VRZ BI (2027)'!J16</f>
        <v>1.0415000000000001</v>
      </c>
      <c r="J16" s="11">
        <f>I16</f>
        <v>1.0415000000000001</v>
      </c>
      <c r="K16" s="12">
        <v>750</v>
      </c>
      <c r="L16" s="12"/>
      <c r="M16" s="10" t="s">
        <v>13</v>
      </c>
      <c r="N16" s="13"/>
      <c r="AE16" s="98">
        <v>1</v>
      </c>
    </row>
    <row r="17" spans="2:31" s="98" customFormat="1" ht="15" x14ac:dyDescent="0.25">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AE17" s="98">
        <v>2</v>
      </c>
    </row>
    <row r="18" spans="2:31" s="98" customFormat="1" ht="15" x14ac:dyDescent="0.25">
      <c r="B18" s="98">
        <v>3</v>
      </c>
      <c r="C18" s="5">
        <v>3</v>
      </c>
      <c r="D18" s="6" t="s">
        <v>14</v>
      </c>
      <c r="E18" s="7"/>
      <c r="F18" s="8"/>
      <c r="G18" s="9" t="s">
        <v>11</v>
      </c>
      <c r="H18" s="10" t="s">
        <v>12</v>
      </c>
      <c r="I18" s="97">
        <f>'VRZ BI (2027)'!J18</f>
        <v>1.0415000000000001</v>
      </c>
      <c r="J18" s="11">
        <f t="shared" si="0"/>
        <v>1.0415000000000001</v>
      </c>
      <c r="K18" s="12">
        <v>2000</v>
      </c>
      <c r="L18" s="12"/>
      <c r="M18" s="10" t="s">
        <v>13</v>
      </c>
      <c r="N18" s="13"/>
      <c r="AE18" s="98">
        <v>3</v>
      </c>
    </row>
    <row r="19" spans="2:31" s="98" customFormat="1" ht="15" x14ac:dyDescent="0.25">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AE19" s="98">
        <v>4</v>
      </c>
    </row>
    <row r="20" spans="2:31" s="98" customFormat="1" ht="15" x14ac:dyDescent="0.25">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AE20" s="98">
        <v>5</v>
      </c>
    </row>
    <row r="21" spans="2:31" s="98" customFormat="1" ht="15" x14ac:dyDescent="0.25">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AE21" s="98">
        <v>6</v>
      </c>
    </row>
    <row r="22" spans="2:31" s="98" customFormat="1" ht="15" x14ac:dyDescent="0.25">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AE22" s="98">
        <v>7</v>
      </c>
    </row>
    <row r="23" spans="2:31" s="98" customFormat="1" ht="15" x14ac:dyDescent="0.25">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AE23" s="98">
        <v>8</v>
      </c>
    </row>
    <row r="24" spans="2:31" s="98" customFormat="1" ht="15" x14ac:dyDescent="0.25">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AE24" s="98">
        <v>9</v>
      </c>
    </row>
    <row r="25" spans="2:31" s="98" customFormat="1" ht="15" x14ac:dyDescent="0.25">
      <c r="B25" s="98">
        <v>10</v>
      </c>
      <c r="C25" s="5" t="str">
        <f>IF(ISERROR(VLOOKUP(D25, D16:AE35, 42, FALSE)),"", VLOOKUP(D25, D16:AE35, 42, FALSE))</f>
        <v/>
      </c>
      <c r="D25" s="16" t="s">
        <v>92</v>
      </c>
      <c r="E25" s="17"/>
      <c r="F25" s="18"/>
      <c r="G25" s="9" t="s">
        <v>11</v>
      </c>
      <c r="H25" s="10" t="s">
        <v>12</v>
      </c>
      <c r="I25" s="97">
        <f>'VRZ BI (2027)'!J25</f>
        <v>1.0415000000000001</v>
      </c>
      <c r="J25" s="11">
        <f t="shared" ref="J25:J30" si="1">J24</f>
        <v>1.0415000000000001</v>
      </c>
      <c r="K25" s="12">
        <v>325</v>
      </c>
      <c r="L25" s="12"/>
      <c r="M25" s="10" t="s">
        <v>13</v>
      </c>
      <c r="N25" s="13"/>
      <c r="AE25" s="98">
        <v>10</v>
      </c>
    </row>
    <row r="26" spans="2:31" s="98" customFormat="1" ht="15" x14ac:dyDescent="0.25">
      <c r="B26" s="98">
        <v>11</v>
      </c>
      <c r="C26" s="5" t="str">
        <f>IF(ISERROR(VLOOKUP(D26, D16:AE35, 42, FALSE)),"", VLOOKUP(D26, D16:AE35, 42, FALSE))</f>
        <v/>
      </c>
      <c r="D26" s="16" t="s">
        <v>93</v>
      </c>
      <c r="E26" s="17"/>
      <c r="F26" s="18"/>
      <c r="G26" s="9" t="s">
        <v>11</v>
      </c>
      <c r="H26" s="10" t="s">
        <v>12</v>
      </c>
      <c r="I26" s="97">
        <f>'VRZ BI (2027)'!J26</f>
        <v>1.0415000000000001</v>
      </c>
      <c r="J26" s="11">
        <f t="shared" si="1"/>
        <v>1.0415000000000001</v>
      </c>
      <c r="K26" s="12">
        <v>1500</v>
      </c>
      <c r="L26" s="12"/>
      <c r="M26" s="10" t="s">
        <v>13</v>
      </c>
      <c r="N26" s="13"/>
      <c r="AE26" s="98">
        <v>11</v>
      </c>
    </row>
    <row r="27" spans="2:31" s="98" customFormat="1" ht="15" x14ac:dyDescent="0.25">
      <c r="B27" s="98">
        <v>12</v>
      </c>
      <c r="C27" s="5" t="str">
        <f>IF(ISERROR(VLOOKUP(D27, D16:AE35, 42, FALSE)),"", VLOOKUP(D27, D16:AE35, 42, FALSE))</f>
        <v/>
      </c>
      <c r="D27" s="16" t="s">
        <v>96</v>
      </c>
      <c r="E27" s="17"/>
      <c r="F27" s="18"/>
      <c r="G27" s="9" t="s">
        <v>11</v>
      </c>
      <c r="H27" s="10" t="s">
        <v>12</v>
      </c>
      <c r="I27" s="97">
        <f>'VRZ BI (2027)'!J27</f>
        <v>1.0415000000000001</v>
      </c>
      <c r="J27" s="11">
        <f t="shared" si="1"/>
        <v>1.0415000000000001</v>
      </c>
      <c r="K27" s="12">
        <v>350</v>
      </c>
      <c r="L27" s="12"/>
      <c r="M27" s="10" t="s">
        <v>13</v>
      </c>
      <c r="N27" s="13"/>
    </row>
    <row r="28" spans="2:31" s="98" customFormat="1" ht="15" x14ac:dyDescent="0.25">
      <c r="B28" s="98">
        <v>13</v>
      </c>
      <c r="C28" s="5" t="str">
        <f>IF(ISERROR(VLOOKUP(D28, D16:AE35, 42, FALSE)),"", VLOOKUP(D28, D16:AE35, 42, FALSE))</f>
        <v/>
      </c>
      <c r="D28" s="16" t="s">
        <v>97</v>
      </c>
      <c r="E28" s="17"/>
      <c r="F28" s="18"/>
      <c r="G28" s="9" t="s">
        <v>11</v>
      </c>
      <c r="H28" s="10" t="s">
        <v>12</v>
      </c>
      <c r="I28" s="97">
        <f>'VRZ BI (2027)'!J28</f>
        <v>1.0415000000000001</v>
      </c>
      <c r="J28" s="11">
        <f t="shared" si="1"/>
        <v>1.0415000000000001</v>
      </c>
      <c r="K28" s="12">
        <v>1500</v>
      </c>
      <c r="L28" s="12"/>
      <c r="M28" s="10" t="s">
        <v>13</v>
      </c>
      <c r="N28" s="13"/>
    </row>
    <row r="29" spans="2:31" s="98" customFormat="1" ht="15" x14ac:dyDescent="0.25">
      <c r="B29" s="98">
        <v>14</v>
      </c>
      <c r="C29" s="5" t="str">
        <f>IF(ISERROR(VLOOKUP(D29, D16:AE35, 42, FALSE)),"", VLOOKUP(D29, D16:AE35, 42, FALSE))</f>
        <v/>
      </c>
      <c r="D29" s="16" t="s">
        <v>94</v>
      </c>
      <c r="E29" s="17"/>
      <c r="F29" s="18"/>
      <c r="G29" s="9" t="s">
        <v>11</v>
      </c>
      <c r="H29" s="10" t="s">
        <v>12</v>
      </c>
      <c r="I29" s="97">
        <f>'VRZ BI (2027)'!J29</f>
        <v>1.0415000000000001</v>
      </c>
      <c r="J29" s="11">
        <f t="shared" si="1"/>
        <v>1.0415000000000001</v>
      </c>
      <c r="K29" s="12">
        <v>1000</v>
      </c>
      <c r="L29" s="12"/>
      <c r="M29" s="10" t="s">
        <v>13</v>
      </c>
      <c r="N29" s="13"/>
    </row>
    <row r="30" spans="2:31" s="98" customFormat="1" ht="15" x14ac:dyDescent="0.25">
      <c r="B30" s="98">
        <v>15</v>
      </c>
      <c r="C30" s="5" t="str">
        <f>IF(ISERROR(VLOOKUP(D30, D16:AE35, 42, FALSE)),"", VLOOKUP(D30, D16:AE35, 42, FALSE))</f>
        <v/>
      </c>
      <c r="D30" s="16" t="s">
        <v>95</v>
      </c>
      <c r="E30" s="17"/>
      <c r="F30" s="18"/>
      <c r="G30" s="9" t="s">
        <v>11</v>
      </c>
      <c r="H30" s="10" t="s">
        <v>12</v>
      </c>
      <c r="I30" s="97">
        <f>'VRZ BI (2027)'!J30</f>
        <v>1.0415000000000001</v>
      </c>
      <c r="J30" s="11">
        <f t="shared" si="1"/>
        <v>1.0415000000000001</v>
      </c>
      <c r="K30" s="12">
        <v>5000</v>
      </c>
      <c r="L30" s="12"/>
      <c r="M30" s="10" t="s">
        <v>13</v>
      </c>
      <c r="N30" s="13"/>
    </row>
    <row r="31" spans="2:31" s="98" customFormat="1" ht="15" x14ac:dyDescent="0.25">
      <c r="B31" s="98">
        <v>16</v>
      </c>
      <c r="C31" s="5" t="str">
        <f>IF(ISERROR(VLOOKUP(D31, D16:AE35, 42, FALSE)),"", VLOOKUP(D31, D16:AE35, 42, FALSE))</f>
        <v/>
      </c>
      <c r="D31" s="16" t="s">
        <v>23</v>
      </c>
      <c r="E31" s="17"/>
      <c r="F31" s="18"/>
      <c r="G31" s="9" t="s">
        <v>24</v>
      </c>
      <c r="H31" s="10"/>
      <c r="I31" s="97">
        <f>'VRZ BI (2027)'!J31</f>
        <v>1.0482</v>
      </c>
      <c r="J31" s="11">
        <f t="shared" si="0"/>
        <v>1.0482</v>
      </c>
      <c r="K31" s="12"/>
      <c r="L31" s="12"/>
      <c r="M31" s="10"/>
      <c r="N31" s="13"/>
    </row>
    <row r="32" spans="2:31" s="98" customFormat="1" ht="15" x14ac:dyDescent="0.25">
      <c r="B32" s="98">
        <v>17</v>
      </c>
      <c r="C32" s="5" t="str">
        <f>IF(ISERROR(VLOOKUP(D32, D16:AE35, 42, FALSE)),"", VLOOKUP(D32, D16:AE35, 42, FALSE))</f>
        <v/>
      </c>
      <c r="D32" s="16" t="s">
        <v>23</v>
      </c>
      <c r="E32" s="17"/>
      <c r="F32" s="18"/>
      <c r="G32" s="9" t="s">
        <v>24</v>
      </c>
      <c r="H32" s="10"/>
      <c r="I32" s="97">
        <f>'VRZ BI (2027)'!J32</f>
        <v>1.0482</v>
      </c>
      <c r="J32" s="11">
        <f t="shared" si="0"/>
        <v>1.0482</v>
      </c>
      <c r="K32" s="12"/>
      <c r="L32" s="12"/>
      <c r="M32" s="10"/>
      <c r="N32" s="13"/>
    </row>
    <row r="33" spans="2:15" s="98" customFormat="1" ht="15" x14ac:dyDescent="0.25">
      <c r="B33" s="98">
        <v>18</v>
      </c>
      <c r="C33" s="5" t="str">
        <f>IF(ISERROR(VLOOKUP(D33, D16:AE35, 42, FALSE)),"", VLOOKUP(D33, D16:AE35, 42, FALSE))</f>
        <v/>
      </c>
      <c r="D33" s="16" t="s">
        <v>23</v>
      </c>
      <c r="E33" s="17"/>
      <c r="F33" s="18"/>
      <c r="G33" s="9" t="s">
        <v>24</v>
      </c>
      <c r="H33" s="10"/>
      <c r="I33" s="97">
        <f>'VRZ BI (2027)'!J33</f>
        <v>1.0482</v>
      </c>
      <c r="J33" s="11">
        <f t="shared" si="0"/>
        <v>1.0482</v>
      </c>
      <c r="K33" s="12"/>
      <c r="L33" s="12"/>
      <c r="M33" s="10"/>
      <c r="N33" s="13"/>
    </row>
    <row r="34" spans="2:15" s="98" customFormat="1" ht="15" x14ac:dyDescent="0.25">
      <c r="B34" s="98">
        <v>19</v>
      </c>
      <c r="C34" s="5" t="str">
        <f>IF(ISERROR(VLOOKUP(D34, D16:AE35, 42, FALSE)),"", VLOOKUP(D34, D16:AE35, 42, FALSE))</f>
        <v/>
      </c>
      <c r="D34" s="16" t="s">
        <v>23</v>
      </c>
      <c r="E34" s="17"/>
      <c r="F34" s="18"/>
      <c r="G34" s="9" t="s">
        <v>24</v>
      </c>
      <c r="H34" s="10"/>
      <c r="I34" s="97">
        <f>'VRZ BI (2027)'!J34</f>
        <v>1.0482</v>
      </c>
      <c r="J34" s="11">
        <f t="shared" si="0"/>
        <v>1.0482</v>
      </c>
      <c r="K34" s="12"/>
      <c r="L34" s="12"/>
      <c r="M34" s="10"/>
      <c r="N34" s="13"/>
    </row>
    <row r="35" spans="2:15" s="98" customFormat="1" ht="15" x14ac:dyDescent="0.25">
      <c r="B35" s="98">
        <v>20</v>
      </c>
      <c r="C35" s="5" t="str">
        <f>IF(ISERROR(VLOOKUP(D35, D16:AE35, 42, FALSE)),"", VLOOKUP(D35, D16:AE35, 42, FALSE))</f>
        <v/>
      </c>
      <c r="D35" s="16" t="s">
        <v>23</v>
      </c>
      <c r="E35" s="17"/>
      <c r="F35" s="18"/>
      <c r="G35" s="9" t="s">
        <v>24</v>
      </c>
      <c r="H35" s="10"/>
      <c r="I35" s="97">
        <f>'VRZ BI (2027)'!J35</f>
        <v>1.0482</v>
      </c>
      <c r="J35" s="11">
        <f t="shared" si="0"/>
        <v>1.0482</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60" si="2">H16</f>
        <v>RPP</v>
      </c>
      <c r="C41" s="5">
        <v>1</v>
      </c>
      <c r="D41" s="241" t="str">
        <f t="shared" ref="D41:D49" si="3">IF(ISBLANK(D16), "", IF(D16 = "Add additional scenarios if required", "", IF(M16="YES", D16 &amp; " - " &amp; H16 &amp; " - Interval Customers", D16 &amp; " - " &amp;H16)))</f>
        <v>Residential - RPP</v>
      </c>
      <c r="E41" s="241"/>
      <c r="F41" s="241"/>
      <c r="G41" s="100" t="str">
        <f t="shared" ref="G41:G60" si="4">IF(ISBLANK(G16), "", G16)</f>
        <v>kWh</v>
      </c>
      <c r="H41" s="101" cm="1">
        <f t="array" ref="H41">IF(LEN($G41)&gt;1, (SUMPRODUCT(--($C$64:$C$1986=$B16), --($A$64:$A$1986=$D16), --($B$64:$B$1986="ST_A"), $L$64:$L$1986)), "")</f>
        <v>5.692159033886881</v>
      </c>
      <c r="I41" s="102">
        <f t="shared" ref="I41:I60" si="5">IF(LEN($G41)&gt;1, (SUMPRODUCT(--($C$64:$C$1986=$B16), --($A$64:$A$1986=$D16), --($B$64:$B$1986="ST_A"), $M$64:$M$1986)), "")</f>
        <v>0.12316176697706131</v>
      </c>
      <c r="J41" s="101">
        <f t="shared" ref="J41:J60" si="6">IF(LEN($G41)&gt;1, (SUMPRODUCT(--($C$64:$C$1986=$B16), --($A$64:$A$1986=$D16), --($B$64:$B$1986="ST_B"), $L$64:$L$1986)), "")</f>
        <v>5.6023483463641099</v>
      </c>
      <c r="K41" s="102">
        <f t="shared" ref="K41:K60" si="7">IF(LEN($G41)&gt;1, (SUMPRODUCT(--($C$64:$C$1986=$B16), --($A$64:$A$1986=$D16), --($B$64:$B$1986="ST_B"), $M$64:$M$1986)), "")</f>
        <v>0.10781284848006403</v>
      </c>
      <c r="L41" s="101">
        <f t="shared" ref="L41:L60" si="8">IF(LEN($G41)&gt;1, (SUMPRODUCT(--($C$64:$C$1986=$B16), --($A$64:$A$1986=$D16), --($B$64:$B$1986="ST_C"), $L$64:$L$1986)), "")</f>
        <v>6.6178108463641081</v>
      </c>
      <c r="M41" s="102">
        <f t="shared" ref="M41:M60" si="9">IF(LEN($G41)&gt;1, (SUMPRODUCT(--($C$64:$C$1986=$B16), --($A$64:$A$1986=$D16), --($B$64:$B$1986="ST_C"), $M$64:$M$1986)), "")</f>
        <v>9.6467288463456632E-2</v>
      </c>
      <c r="N41" s="101">
        <f t="shared" ref="N41:N60" si="10">IF(LEN($G41)&gt;1, (SUMPRODUCT(--($C$64:$C$1986=$B16), --($A$64:$A$1986=$D16), --($B$64:$B$1986=$B41&amp;"_TOTAL"), $L$64:$L$1986)), "")</f>
        <v>5.9229407074958829</v>
      </c>
      <c r="O41" s="102">
        <f t="shared" ref="O41:O60" si="11">IF(LEN($G41)&gt;1, (SUMPRODUCT(--($C$64:$C$1986=$B16), --($A$64:$A$1986=$D16), --($B$64:$B$1986=$B41&amp;"_TOTAL"), $M$64:$M$1986)), "")</f>
        <v>3.9244199251517266E-2</v>
      </c>
    </row>
    <row r="42" spans="2:15" s="98" customFormat="1" ht="15" x14ac:dyDescent="0.2">
      <c r="B42" s="98" t="str">
        <f t="shared" si="2"/>
        <v>RPP</v>
      </c>
      <c r="C42" s="5">
        <v>2</v>
      </c>
      <c r="D42" s="241" t="str">
        <f t="shared" si="3"/>
        <v>Seasonal Residential - RPP</v>
      </c>
      <c r="E42" s="241"/>
      <c r="F42" s="241"/>
      <c r="G42" s="100" t="str">
        <f t="shared" si="4"/>
        <v>kWh</v>
      </c>
      <c r="H42" s="101">
        <f t="shared" ref="H42:H60" si="12">IF(LEN($G42)&gt;1, (SUMPRODUCT(--($C$64:$C$1986=$B17), --($A$64:$A$1986=$D17), --($B$64:$B$1986="ST_A"), $L$64:$L$1986)), "")</f>
        <v>12.774416698668489</v>
      </c>
      <c r="I42" s="102">
        <f t="shared" si="5"/>
        <v>0.15709644648158316</v>
      </c>
      <c r="J42" s="101">
        <f t="shared" si="6"/>
        <v>11.647335669417359</v>
      </c>
      <c r="K42" s="102">
        <f t="shared" si="7"/>
        <v>0.13242710099524063</v>
      </c>
      <c r="L42" s="101">
        <f t="shared" si="8"/>
        <v>12.638843669417369</v>
      </c>
      <c r="M42" s="102">
        <f t="shared" si="9"/>
        <v>0.12099874584554529</v>
      </c>
      <c r="N42" s="101">
        <f t="shared" si="10"/>
        <v>11.311765084128552</v>
      </c>
      <c r="O42" s="102">
        <f t="shared" si="11"/>
        <v>6.4757628709724527E-2</v>
      </c>
    </row>
    <row r="43" spans="2:15" s="98" customFormat="1" ht="15" x14ac:dyDescent="0.2">
      <c r="B43" s="98" t="str">
        <f t="shared" si="2"/>
        <v>RPP</v>
      </c>
      <c r="C43" s="5">
        <v>3</v>
      </c>
      <c r="D43" s="241" t="str">
        <f t="shared" si="3"/>
        <v>GS &lt;50 - RPP</v>
      </c>
      <c r="E43" s="241"/>
      <c r="F43" s="241"/>
      <c r="G43" s="100" t="str">
        <f t="shared" si="4"/>
        <v>kWh</v>
      </c>
      <c r="H43" s="101">
        <f t="shared" si="12"/>
        <v>14.113944784689195</v>
      </c>
      <c r="I43" s="102">
        <f t="shared" si="5"/>
        <v>0.1581269702059083</v>
      </c>
      <c r="J43" s="101">
        <f t="shared" si="6"/>
        <v>15.23937617395687</v>
      </c>
      <c r="K43" s="102">
        <f t="shared" si="7"/>
        <v>0.14900543614865666</v>
      </c>
      <c r="L43" s="101">
        <f t="shared" si="8"/>
        <v>17.7389761739569</v>
      </c>
      <c r="M43" s="102">
        <f t="shared" si="9"/>
        <v>0.12378126018769212</v>
      </c>
      <c r="N43" s="101">
        <f t="shared" si="10"/>
        <v>15.8763836756915</v>
      </c>
      <c r="O43" s="102">
        <f t="shared" si="11"/>
        <v>4.3303928240083535E-2</v>
      </c>
    </row>
    <row r="44" spans="2:15" s="98" customFormat="1" ht="15" x14ac:dyDescent="0.2">
      <c r="B44" s="98" t="str">
        <f t="shared" si="2"/>
        <v>Non-RPP (Other)</v>
      </c>
      <c r="C44" s="5">
        <v>4</v>
      </c>
      <c r="D44" s="241" t="str">
        <f t="shared" si="3"/>
        <v>GS 50 - 2,999 kW - Non-RPP (Other)</v>
      </c>
      <c r="E44" s="241"/>
      <c r="F44" s="241"/>
      <c r="G44" s="100" t="str">
        <f t="shared" si="4"/>
        <v>kW</v>
      </c>
      <c r="H44" s="101">
        <f t="shared" si="12"/>
        <v>147.91962368202098</v>
      </c>
      <c r="I44" s="102">
        <f t="shared" si="5"/>
        <v>0.11697413628469362</v>
      </c>
      <c r="J44" s="101">
        <f t="shared" si="6"/>
        <v>704.75601885970013</v>
      </c>
      <c r="K44" s="102">
        <f t="shared" si="7"/>
        <v>0.86407557163715221</v>
      </c>
      <c r="L44" s="101">
        <f t="shared" si="8"/>
        <v>799.04601885970033</v>
      </c>
      <c r="M44" s="102">
        <f t="shared" si="9"/>
        <v>0.3377207822585665</v>
      </c>
      <c r="N44" s="101">
        <f t="shared" si="10"/>
        <v>902.92200131146274</v>
      </c>
      <c r="O44" s="102">
        <f t="shared" si="11"/>
        <v>6.880495996463723E-2</v>
      </c>
    </row>
    <row r="45" spans="2:15" s="98" customFormat="1" ht="15" x14ac:dyDescent="0.2">
      <c r="B45" s="98" t="str">
        <f t="shared" si="2"/>
        <v>Non-RPP (Other)</v>
      </c>
      <c r="C45" s="5">
        <v>5</v>
      </c>
      <c r="D45" s="241" t="str">
        <f t="shared" si="3"/>
        <v>GS 3,000 - 4,999 kW - Non-RPP (Other)</v>
      </c>
      <c r="E45" s="241"/>
      <c r="F45" s="241"/>
      <c r="G45" s="100" t="str">
        <f t="shared" si="4"/>
        <v>kW</v>
      </c>
      <c r="H45" s="101">
        <f t="shared" si="12"/>
        <v>274.64221710615675</v>
      </c>
      <c r="I45" s="102">
        <f t="shared" si="5"/>
        <v>1.0782312768951854E-2</v>
      </c>
      <c r="J45" s="101">
        <f t="shared" si="6"/>
        <v>3433.6974170041649</v>
      </c>
      <c r="K45" s="102">
        <f t="shared" si="7"/>
        <v>0.14295850050701067</v>
      </c>
      <c r="L45" s="101">
        <f t="shared" si="8"/>
        <v>5370.0974170041663</v>
      </c>
      <c r="M45" s="102">
        <f t="shared" si="9"/>
        <v>9.5727005299116541E-2</v>
      </c>
      <c r="N45" s="101">
        <f t="shared" si="10"/>
        <v>6068.2100812146673</v>
      </c>
      <c r="O45" s="102">
        <f t="shared" si="11"/>
        <v>1.788711649097495E-2</v>
      </c>
    </row>
    <row r="46" spans="2:15" s="98" customFormat="1" ht="15" x14ac:dyDescent="0.2">
      <c r="B46" s="98" t="str">
        <f t="shared" si="2"/>
        <v>Non-RPP (Other)</v>
      </c>
      <c r="C46" s="5">
        <v>6</v>
      </c>
      <c r="D46" s="241" t="str">
        <f t="shared" si="3"/>
        <v>Large Use &gt;5MW - Non-RPP (Other)</v>
      </c>
      <c r="E46" s="241"/>
      <c r="F46" s="241"/>
      <c r="G46" s="100" t="str">
        <f t="shared" si="4"/>
        <v>kW</v>
      </c>
      <c r="H46" s="101">
        <f t="shared" si="12"/>
        <v>-1504.5319416277489</v>
      </c>
      <c r="I46" s="102">
        <f t="shared" si="5"/>
        <v>-2.2181358086187753E-2</v>
      </c>
      <c r="J46" s="101">
        <f t="shared" si="6"/>
        <v>8541.5095010770819</v>
      </c>
      <c r="K46" s="102">
        <f t="shared" si="7"/>
        <v>0.13326787587957037</v>
      </c>
      <c r="L46" s="101">
        <f t="shared" si="8"/>
        <v>14177.74950107708</v>
      </c>
      <c r="M46" s="102">
        <f t="shared" si="9"/>
        <v>9.0398020540643317E-2</v>
      </c>
      <c r="N46" s="101">
        <f t="shared" si="10"/>
        <v>16020.856936216936</v>
      </c>
      <c r="O46" s="102">
        <f t="shared" si="11"/>
        <v>1.7079597207073357E-2</v>
      </c>
    </row>
    <row r="47" spans="2:15" s="98" customFormat="1" ht="15" x14ac:dyDescent="0.2">
      <c r="B47" s="98" t="str">
        <f t="shared" si="2"/>
        <v>RPP</v>
      </c>
      <c r="C47" s="5">
        <v>7</v>
      </c>
      <c r="D47" s="241" t="str">
        <f t="shared" si="3"/>
        <v>Unmetered Scattered Load - RPP</v>
      </c>
      <c r="E47" s="241"/>
      <c r="F47" s="241"/>
      <c r="G47" s="100" t="str">
        <f t="shared" si="4"/>
        <v>kWh</v>
      </c>
      <c r="H47" s="101">
        <f t="shared" si="12"/>
        <v>3.8074538162110159</v>
      </c>
      <c r="I47" s="102">
        <f t="shared" si="5"/>
        <v>0.15323796823770997</v>
      </c>
      <c r="J47" s="101">
        <f t="shared" si="6"/>
        <v>3.7458738416747259</v>
      </c>
      <c r="K47" s="102">
        <f t="shared" si="7"/>
        <v>0.13375913678705187</v>
      </c>
      <c r="L47" s="101">
        <f t="shared" si="8"/>
        <v>4.3082838416747293</v>
      </c>
      <c r="M47" s="102">
        <f t="shared" si="9"/>
        <v>0.1156973958655607</v>
      </c>
      <c r="N47" s="101">
        <f t="shared" si="10"/>
        <v>3.8559140382988915</v>
      </c>
      <c r="O47" s="102">
        <f t="shared" si="11"/>
        <v>4.4253114084387188E-2</v>
      </c>
    </row>
    <row r="48" spans="2:15" s="98" customFormat="1" ht="15" x14ac:dyDescent="0.2">
      <c r="B48" s="98" t="str">
        <f t="shared" si="2"/>
        <v>RPP</v>
      </c>
      <c r="C48" s="5">
        <v>8</v>
      </c>
      <c r="D48" s="241" t="str">
        <f t="shared" si="3"/>
        <v>Sentinel - RPP</v>
      </c>
      <c r="E48" s="241"/>
      <c r="F48" s="241"/>
      <c r="G48" s="100" t="str">
        <f t="shared" si="4"/>
        <v>kW</v>
      </c>
      <c r="H48" s="101">
        <f t="shared" si="12"/>
        <v>2.0204117254117868</v>
      </c>
      <c r="I48" s="102">
        <f t="shared" si="5"/>
        <v>0.17038007206092665</v>
      </c>
      <c r="J48" s="101">
        <f t="shared" si="6"/>
        <v>1.7765421947030493</v>
      </c>
      <c r="K48" s="102">
        <f t="shared" si="7"/>
        <v>0.14177579202344948</v>
      </c>
      <c r="L48" s="101">
        <f t="shared" si="8"/>
        <v>1.8463621947030493</v>
      </c>
      <c r="M48" s="102">
        <f t="shared" si="9"/>
        <v>0.13497978244791264</v>
      </c>
      <c r="N48" s="101">
        <f t="shared" si="10"/>
        <v>1.652494164259231</v>
      </c>
      <c r="O48" s="102">
        <f t="shared" si="11"/>
        <v>8.4265671503079273E-2</v>
      </c>
    </row>
    <row r="49" spans="2:15" s="98" customFormat="1" ht="15" x14ac:dyDescent="0.2">
      <c r="B49" s="98" t="str">
        <f t="shared" si="2"/>
        <v>Non-RPP (Other)</v>
      </c>
      <c r="C49" s="5">
        <v>9</v>
      </c>
      <c r="D49" s="241" t="str">
        <f t="shared" si="3"/>
        <v>Street Light - Non-RPP (Other)</v>
      </c>
      <c r="E49" s="241"/>
      <c r="F49" s="241"/>
      <c r="G49" s="100" t="str">
        <f t="shared" si="4"/>
        <v>kW</v>
      </c>
      <c r="H49" s="101">
        <f t="shared" si="12"/>
        <v>2787.6625501518938</v>
      </c>
      <c r="I49" s="102">
        <f t="shared" si="5"/>
        <v>0.16273783985971962</v>
      </c>
      <c r="J49" s="101">
        <f t="shared" si="6"/>
        <v>4837.4118127602087</v>
      </c>
      <c r="K49" s="102">
        <f t="shared" si="7"/>
        <v>0.31168422756727615</v>
      </c>
      <c r="L49" s="101">
        <f t="shared" si="8"/>
        <v>5171.874617096677</v>
      </c>
      <c r="M49" s="102">
        <f t="shared" si="9"/>
        <v>0.24604512271104803</v>
      </c>
      <c r="N49" s="101">
        <f t="shared" si="10"/>
        <v>5844.2183173192607</v>
      </c>
      <c r="O49" s="102">
        <f t="shared" si="11"/>
        <v>7.8697442564215056E-2</v>
      </c>
    </row>
    <row r="50" spans="2:15" s="98" customFormat="1" ht="15" x14ac:dyDescent="0.2">
      <c r="B50" s="98" t="str">
        <f t="shared" si="2"/>
        <v>RPP</v>
      </c>
      <c r="C50" s="5">
        <v>10</v>
      </c>
      <c r="D50" s="241" t="str">
        <f t="shared" ref="D50" si="13">IF(ISBLANK(D25), "", IF(D25 = "Add additional scenarios if required", "", IF(M25="YES", D25 &amp; " - " &amp; H25 &amp; " - Interval Customers", D25 &amp; " - " &amp;H25)))</f>
        <v>Residential (Low) - RPP</v>
      </c>
      <c r="E50" s="241"/>
      <c r="F50" s="241"/>
      <c r="G50" s="100" t="str">
        <f t="shared" si="4"/>
        <v>kWh</v>
      </c>
      <c r="H50" s="101">
        <f t="shared" si="12"/>
        <v>5.692159033886881</v>
      </c>
      <c r="I50" s="102">
        <f t="shared" si="5"/>
        <v>0.12316176697706131</v>
      </c>
      <c r="J50" s="101">
        <f t="shared" si="6"/>
        <v>4.8939077359603331</v>
      </c>
      <c r="K50" s="102">
        <f t="shared" si="7"/>
        <v>9.8325782461952296E-2</v>
      </c>
      <c r="L50" s="101">
        <f t="shared" si="8"/>
        <v>5.333941485960338</v>
      </c>
      <c r="M50" s="102">
        <f t="shared" si="9"/>
        <v>9.3607219957792462E-2</v>
      </c>
      <c r="N50" s="101">
        <f t="shared" si="10"/>
        <v>4.7738776299345034</v>
      </c>
      <c r="O50" s="102">
        <f t="shared" si="11"/>
        <v>5.3089816963779964E-2</v>
      </c>
    </row>
    <row r="51" spans="2:15" s="98" customFormat="1" ht="15" x14ac:dyDescent="0.2">
      <c r="B51" s="98" t="str">
        <f t="shared" si="2"/>
        <v>RPP</v>
      </c>
      <c r="C51" s="5">
        <v>11</v>
      </c>
      <c r="D51" s="241" t="str">
        <f t="shared" ref="D51:D60" si="14">IF(ISBLANK(D26), "", IF(D26 = "Add additional scenarios if required", "", IF(M26="YES", D26 &amp; " - " &amp; H26 &amp; " - Interval Customers", D26 &amp; " - " &amp;H26)))</f>
        <v>Residential (High) - RPP</v>
      </c>
      <c r="E51" s="241"/>
      <c r="F51" s="241"/>
      <c r="G51" s="100" t="str">
        <f t="shared" si="4"/>
        <v>kWh</v>
      </c>
      <c r="H51" s="101">
        <f t="shared" si="12"/>
        <v>5.692159033886881</v>
      </c>
      <c r="I51" s="102">
        <f t="shared" si="5"/>
        <v>0.12316176697706131</v>
      </c>
      <c r="J51" s="101">
        <f t="shared" si="6"/>
        <v>6.852537658841328</v>
      </c>
      <c r="K51" s="102">
        <f t="shared" si="7"/>
        <v>0.12273805809417272</v>
      </c>
      <c r="L51" s="101">
        <f t="shared" si="8"/>
        <v>8.8834626588413244</v>
      </c>
      <c r="M51" s="102">
        <f t="shared" si="9"/>
        <v>9.9694877501031856E-2</v>
      </c>
      <c r="N51" s="101">
        <f t="shared" si="10"/>
        <v>7.950699079662968</v>
      </c>
      <c r="O51" s="102">
        <f t="shared" si="11"/>
        <v>3.0747515766569544E-2</v>
      </c>
    </row>
    <row r="52" spans="2:15" s="98" customFormat="1" ht="15" x14ac:dyDescent="0.2">
      <c r="B52" s="98" t="str">
        <f t="shared" si="2"/>
        <v>RPP</v>
      </c>
      <c r="C52" s="5">
        <v>12</v>
      </c>
      <c r="D52" s="241" t="str">
        <f t="shared" si="14"/>
        <v>Seasonal Residential (Low) - RPP</v>
      </c>
      <c r="E52" s="241"/>
      <c r="F52" s="241"/>
      <c r="G52" s="100" t="str">
        <f t="shared" si="4"/>
        <v>kWh</v>
      </c>
      <c r="H52" s="101">
        <f t="shared" si="12"/>
        <v>12.774416698668489</v>
      </c>
      <c r="I52" s="102">
        <f t="shared" si="5"/>
        <v>0.15709644648158316</v>
      </c>
      <c r="J52" s="101">
        <f t="shared" si="6"/>
        <v>11.092683815965714</v>
      </c>
      <c r="K52" s="102">
        <f t="shared" si="7"/>
        <v>0.12875799329449533</v>
      </c>
      <c r="L52" s="101">
        <f t="shared" si="8"/>
        <v>11.603018815965711</v>
      </c>
      <c r="M52" s="102">
        <f t="shared" si="9"/>
        <v>0.12259535141481727</v>
      </c>
      <c r="N52" s="101">
        <f t="shared" si="10"/>
        <v>10.384701840289353</v>
      </c>
      <c r="O52" s="102">
        <f t="shared" si="11"/>
        <v>8.2023995934046093E-2</v>
      </c>
    </row>
    <row r="53" spans="2:15" s="98" customFormat="1" ht="15" x14ac:dyDescent="0.2">
      <c r="B53" s="98" t="str">
        <f t="shared" si="2"/>
        <v>RPP</v>
      </c>
      <c r="C53" s="5">
        <v>13</v>
      </c>
      <c r="D53" s="241" t="str">
        <f t="shared" si="14"/>
        <v>Seasonal Residential (High) - RPP</v>
      </c>
      <c r="E53" s="241"/>
      <c r="F53" s="241"/>
      <c r="G53" s="100" t="str">
        <f t="shared" si="4"/>
        <v>kWh</v>
      </c>
      <c r="H53" s="101">
        <f t="shared" si="12"/>
        <v>12.774416698668489</v>
      </c>
      <c r="I53" s="102">
        <f t="shared" si="5"/>
        <v>0.15709644648158316</v>
      </c>
      <c r="J53" s="101">
        <f t="shared" si="6"/>
        <v>13.025561487085128</v>
      </c>
      <c r="K53" s="102">
        <f t="shared" si="7"/>
        <v>0.14092505896803798</v>
      </c>
      <c r="L53" s="101">
        <f t="shared" si="8"/>
        <v>15.21271148708513</v>
      </c>
      <c r="M53" s="102">
        <f t="shared" si="9"/>
        <v>0.11808414224929534</v>
      </c>
      <c r="N53" s="101">
        <f t="shared" si="10"/>
        <v>13.615376780941176</v>
      </c>
      <c r="O53" s="102">
        <f t="shared" si="11"/>
        <v>4.6289988542183309E-2</v>
      </c>
    </row>
    <row r="54" spans="2:15" s="98" customFormat="1" ht="15" x14ac:dyDescent="0.2">
      <c r="B54" s="98" t="str">
        <f t="shared" si="2"/>
        <v>RPP</v>
      </c>
      <c r="C54" s="5">
        <v>14</v>
      </c>
      <c r="D54" s="241" t="str">
        <f t="shared" si="14"/>
        <v>GS &lt; 50 (Low) - RPP</v>
      </c>
      <c r="E54" s="241"/>
      <c r="F54" s="241"/>
      <c r="G54" s="100" t="str">
        <f t="shared" si="4"/>
        <v>kWh</v>
      </c>
      <c r="H54" s="101">
        <f t="shared" si="12"/>
        <v>8.0169723923446057</v>
      </c>
      <c r="I54" s="102">
        <f t="shared" si="5"/>
        <v>0.13649739734321065</v>
      </c>
      <c r="J54" s="101">
        <f t="shared" si="6"/>
        <v>8.5796880869784502</v>
      </c>
      <c r="K54" s="102">
        <f t="shared" si="7"/>
        <v>0.13108370469002242</v>
      </c>
      <c r="L54" s="101">
        <f t="shared" si="8"/>
        <v>9.8294880869784578</v>
      </c>
      <c r="M54" s="102">
        <f t="shared" si="9"/>
        <v>0.11433688222499762</v>
      </c>
      <c r="N54" s="101">
        <f t="shared" si="10"/>
        <v>8.7973918378457086</v>
      </c>
      <c r="O54" s="102">
        <f t="shared" si="11"/>
        <v>4.4830390290464983E-2</v>
      </c>
    </row>
    <row r="55" spans="2:15" s="98" customFormat="1" ht="15" x14ac:dyDescent="0.2">
      <c r="B55" s="98" t="str">
        <f t="shared" si="2"/>
        <v>RPP</v>
      </c>
      <c r="C55" s="5">
        <v>15</v>
      </c>
      <c r="D55" s="241" t="str">
        <f t="shared" si="14"/>
        <v>GS &lt; 50 (High) - RPP</v>
      </c>
      <c r="E55" s="241"/>
      <c r="F55" s="241"/>
      <c r="G55" s="100" t="str">
        <f t="shared" si="4"/>
        <v>kWh</v>
      </c>
      <c r="H55" s="101">
        <f t="shared" si="12"/>
        <v>32.404861961723014</v>
      </c>
      <c r="I55" s="102">
        <f t="shared" si="5"/>
        <v>0.17920308313089486</v>
      </c>
      <c r="J55" s="101">
        <f t="shared" si="6"/>
        <v>35.218440434892187</v>
      </c>
      <c r="K55" s="102">
        <f t="shared" si="7"/>
        <v>0.16554694252188959</v>
      </c>
      <c r="L55" s="101">
        <f t="shared" si="8"/>
        <v>41.467440434892183</v>
      </c>
      <c r="M55" s="102">
        <f t="shared" si="9"/>
        <v>0.13150587995493113</v>
      </c>
      <c r="N55" s="101">
        <f t="shared" si="10"/>
        <v>37.113359189228618</v>
      </c>
      <c r="O55" s="102">
        <f t="shared" si="11"/>
        <v>4.2280175219332507E-2</v>
      </c>
    </row>
    <row r="56" spans="2:15" s="98" customFormat="1" ht="15" x14ac:dyDescent="0.2">
      <c r="B56" s="98">
        <f t="shared" si="2"/>
        <v>0</v>
      </c>
      <c r="C56" s="5">
        <v>16</v>
      </c>
      <c r="D56" s="241" t="str">
        <f t="shared" si="14"/>
        <v/>
      </c>
      <c r="E56" s="241"/>
      <c r="F56" s="241"/>
      <c r="G56" s="100" t="str">
        <f t="shared" si="4"/>
        <v/>
      </c>
      <c r="H56" s="101" t="str">
        <f t="shared" si="12"/>
        <v/>
      </c>
      <c r="I56" s="102" t="str">
        <f t="shared" si="5"/>
        <v/>
      </c>
      <c r="J56" s="101" t="str">
        <f t="shared" si="6"/>
        <v/>
      </c>
      <c r="K56" s="102" t="str">
        <f t="shared" si="7"/>
        <v/>
      </c>
      <c r="L56" s="101" t="str">
        <f t="shared" si="8"/>
        <v/>
      </c>
      <c r="M56" s="102" t="str">
        <f t="shared" si="9"/>
        <v/>
      </c>
      <c r="N56" s="101" t="str">
        <f t="shared" si="10"/>
        <v/>
      </c>
      <c r="O56" s="102" t="str">
        <f t="shared" si="11"/>
        <v/>
      </c>
    </row>
    <row r="57" spans="2:15" s="98" customFormat="1" ht="15" x14ac:dyDescent="0.2">
      <c r="B57" s="98">
        <f t="shared" si="2"/>
        <v>0</v>
      </c>
      <c r="C57" s="5">
        <v>17</v>
      </c>
      <c r="D57" s="241" t="str">
        <f t="shared" si="14"/>
        <v/>
      </c>
      <c r="E57" s="241"/>
      <c r="F57" s="241"/>
      <c r="G57" s="100" t="str">
        <f t="shared" si="4"/>
        <v/>
      </c>
      <c r="H57" s="101" t="str">
        <f t="shared" si="12"/>
        <v/>
      </c>
      <c r="I57" s="102" t="str">
        <f t="shared" si="5"/>
        <v/>
      </c>
      <c r="J57" s="101" t="str">
        <f t="shared" si="6"/>
        <v/>
      </c>
      <c r="K57" s="102" t="str">
        <f t="shared" si="7"/>
        <v/>
      </c>
      <c r="L57" s="101" t="str">
        <f t="shared" si="8"/>
        <v/>
      </c>
      <c r="M57" s="102" t="str">
        <f t="shared" si="9"/>
        <v/>
      </c>
      <c r="N57" s="101" t="str">
        <f t="shared" si="10"/>
        <v/>
      </c>
      <c r="O57" s="102" t="str">
        <f t="shared" si="11"/>
        <v/>
      </c>
    </row>
    <row r="58" spans="2:15" s="98" customFormat="1" ht="15" x14ac:dyDescent="0.2">
      <c r="B58" s="98">
        <f t="shared" si="2"/>
        <v>0</v>
      </c>
      <c r="C58" s="5">
        <v>18</v>
      </c>
      <c r="D58" s="241" t="str">
        <f t="shared" si="14"/>
        <v/>
      </c>
      <c r="E58" s="241"/>
      <c r="F58" s="241"/>
      <c r="G58" s="100" t="str">
        <f t="shared" si="4"/>
        <v/>
      </c>
      <c r="H58" s="101" t="str">
        <f t="shared" si="12"/>
        <v/>
      </c>
      <c r="I58" s="102" t="str">
        <f t="shared" si="5"/>
        <v/>
      </c>
      <c r="J58" s="101" t="str">
        <f t="shared" si="6"/>
        <v/>
      </c>
      <c r="K58" s="102" t="str">
        <f t="shared" si="7"/>
        <v/>
      </c>
      <c r="L58" s="101" t="str">
        <f t="shared" si="8"/>
        <v/>
      </c>
      <c r="M58" s="102" t="str">
        <f t="shared" si="9"/>
        <v/>
      </c>
      <c r="N58" s="101" t="str">
        <f t="shared" si="10"/>
        <v/>
      </c>
      <c r="O58" s="102" t="str">
        <f t="shared" si="11"/>
        <v/>
      </c>
    </row>
    <row r="59" spans="2:15" s="98" customFormat="1" ht="15" x14ac:dyDescent="0.2">
      <c r="B59" s="98">
        <f t="shared" si="2"/>
        <v>0</v>
      </c>
      <c r="C59" s="5">
        <v>19</v>
      </c>
      <c r="D59" s="241" t="str">
        <f t="shared" si="14"/>
        <v/>
      </c>
      <c r="E59" s="241"/>
      <c r="F59" s="241"/>
      <c r="G59" s="100" t="str">
        <f t="shared" si="4"/>
        <v/>
      </c>
      <c r="H59" s="101" t="str">
        <f t="shared" si="12"/>
        <v/>
      </c>
      <c r="I59" s="102" t="str">
        <f t="shared" si="5"/>
        <v/>
      </c>
      <c r="J59" s="101" t="str">
        <f t="shared" si="6"/>
        <v/>
      </c>
      <c r="K59" s="102" t="str">
        <f t="shared" si="7"/>
        <v/>
      </c>
      <c r="L59" s="101" t="str">
        <f t="shared" si="8"/>
        <v/>
      </c>
      <c r="M59" s="102" t="str">
        <f t="shared" si="9"/>
        <v/>
      </c>
      <c r="N59" s="101" t="str">
        <f t="shared" si="10"/>
        <v/>
      </c>
      <c r="O59" s="102" t="str">
        <f t="shared" si="11"/>
        <v/>
      </c>
    </row>
    <row r="60" spans="2:15" s="98" customFormat="1" ht="15" x14ac:dyDescent="0.2">
      <c r="B60" s="98">
        <f t="shared" si="2"/>
        <v>0</v>
      </c>
      <c r="C60" s="5">
        <v>20</v>
      </c>
      <c r="D60" s="241" t="str">
        <f t="shared" si="14"/>
        <v/>
      </c>
      <c r="E60" s="241"/>
      <c r="F60" s="241"/>
      <c r="G60" s="100" t="str">
        <f t="shared" si="4"/>
        <v/>
      </c>
      <c r="H60" s="101" t="str">
        <f t="shared" si="12"/>
        <v/>
      </c>
      <c r="I60" s="102" t="str">
        <f t="shared" si="5"/>
        <v/>
      </c>
      <c r="J60" s="101" t="str">
        <f t="shared" si="6"/>
        <v/>
      </c>
      <c r="K60" s="102" t="str">
        <f t="shared" si="7"/>
        <v/>
      </c>
      <c r="L60" s="101" t="str">
        <f t="shared" si="8"/>
        <v/>
      </c>
      <c r="M60" s="102" t="str">
        <f t="shared" si="9"/>
        <v/>
      </c>
      <c r="N60" s="101" t="str">
        <f t="shared" si="10"/>
        <v/>
      </c>
      <c r="O60" s="102" t="str">
        <f t="shared" si="11"/>
        <v/>
      </c>
    </row>
    <row r="61" spans="2:15" s="98" customFormat="1" x14ac:dyDescent="0.2">
      <c r="C61" s="5"/>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v>47.09</v>
      </c>
      <c r="G74" s="115">
        <v>1</v>
      </c>
      <c r="H74" s="116">
        <f>G74*F74</f>
        <v>47.09</v>
      </c>
      <c r="I74" s="29">
        <v>49.9</v>
      </c>
      <c r="J74" s="117">
        <f>G74</f>
        <v>1</v>
      </c>
      <c r="K74" s="118">
        <f>J74*I74</f>
        <v>49.9</v>
      </c>
      <c r="L74" s="119">
        <f>K74-H74</f>
        <v>2.8099999999999952</v>
      </c>
      <c r="M74" s="120">
        <f>IF(ISERROR(L74/H74), "", L74/H74)</f>
        <v>5.9672966659587913E-2</v>
      </c>
    </row>
    <row r="75" spans="1:14" x14ac:dyDescent="0.2">
      <c r="A75" s="103" t="str">
        <f t="shared" ref="A75:A117" si="15">A74</f>
        <v>Residential</v>
      </c>
      <c r="D75" s="114" t="s">
        <v>50</v>
      </c>
      <c r="E75" s="25"/>
      <c r="F75" s="36">
        <v>0</v>
      </c>
      <c r="G75" s="115">
        <f>IF($E67&gt;0, $E67, $E66)</f>
        <v>750</v>
      </c>
      <c r="H75" s="116">
        <f>G75*F75</f>
        <v>0</v>
      </c>
      <c r="I75" s="35">
        <v>0</v>
      </c>
      <c r="J75" s="117">
        <f>IF($E67&gt;0, $E67, $E66)</f>
        <v>750</v>
      </c>
      <c r="K75" s="118">
        <f>J75*I75</f>
        <v>0</v>
      </c>
      <c r="L75" s="119">
        <f>K75-H75</f>
        <v>0</v>
      </c>
      <c r="M75" s="120" t="str">
        <f>IF(ISERROR(L75/H75), "", L75/H75)</f>
        <v/>
      </c>
    </row>
    <row r="76" spans="1:14" ht="13.15" hidden="1" customHeight="1" x14ac:dyDescent="0.2">
      <c r="A76" s="103" t="str">
        <f t="shared" si="15"/>
        <v>Residential</v>
      </c>
      <c r="D76" s="114" t="s">
        <v>51</v>
      </c>
      <c r="E76" s="25"/>
      <c r="F76" s="26">
        <v>0</v>
      </c>
      <c r="G76" s="115">
        <f>IF($E67&gt;0, $E67, $E66)</f>
        <v>750</v>
      </c>
      <c r="H76" s="116">
        <v>0</v>
      </c>
      <c r="I76" s="35">
        <v>0</v>
      </c>
      <c r="J76" s="117">
        <f>IF($E67&gt;0, $E67, $E66)</f>
        <v>750</v>
      </c>
      <c r="K76" s="118">
        <v>0</v>
      </c>
      <c r="L76" s="119"/>
      <c r="M76" s="120"/>
    </row>
    <row r="77" spans="1:14" ht="13.15" hidden="1" customHeight="1" x14ac:dyDescent="0.2">
      <c r="A77" s="103" t="str">
        <f t="shared" si="15"/>
        <v>Residential</v>
      </c>
      <c r="D77" s="114" t="s">
        <v>52</v>
      </c>
      <c r="E77" s="25"/>
      <c r="F77" s="26">
        <v>0</v>
      </c>
      <c r="G77" s="115">
        <f>IF($E67&gt;0, $E67, $E66)</f>
        <v>750</v>
      </c>
      <c r="H77" s="116">
        <v>0</v>
      </c>
      <c r="I77" s="35">
        <v>0</v>
      </c>
      <c r="J77" s="121">
        <f>IF($E67&gt;0, $E67, $E66)</f>
        <v>750</v>
      </c>
      <c r="K77" s="118">
        <v>0</v>
      </c>
      <c r="L77" s="119">
        <f t="shared" ref="L77:L95" si="16">K77-H77</f>
        <v>0</v>
      </c>
      <c r="M77" s="120" t="str">
        <f>IF(ISERROR(L77/H77), "", L77/H77)</f>
        <v/>
      </c>
    </row>
    <row r="78" spans="1:14" x14ac:dyDescent="0.2">
      <c r="A78" s="103" t="str">
        <f t="shared" si="15"/>
        <v>Residential</v>
      </c>
      <c r="D78" s="114" t="s">
        <v>53</v>
      </c>
      <c r="E78" s="25"/>
      <c r="F78" s="26">
        <v>-0.87306780100811376</v>
      </c>
      <c r="G78" s="115">
        <v>1</v>
      </c>
      <c r="H78" s="116">
        <f>G78*F78</f>
        <v>-0.87306780100811376</v>
      </c>
      <c r="I78" s="29">
        <v>2.0090912328787764</v>
      </c>
      <c r="J78" s="117">
        <f>G78</f>
        <v>1</v>
      </c>
      <c r="K78" s="118">
        <f>J78*I78</f>
        <v>2.0090912328787764</v>
      </c>
      <c r="L78" s="119">
        <f t="shared" si="16"/>
        <v>2.8821590338868903</v>
      </c>
      <c r="M78" s="120">
        <f>IF(ISERROR(L78/H78), "", L78/H78)</f>
        <v>-3.3011858077447358</v>
      </c>
    </row>
    <row r="79" spans="1:14" x14ac:dyDescent="0.2">
      <c r="A79" s="103" t="str">
        <f t="shared" si="15"/>
        <v>Residential</v>
      </c>
      <c r="D79" s="114" t="s">
        <v>54</v>
      </c>
      <c r="E79" s="25"/>
      <c r="F79" s="26">
        <v>0</v>
      </c>
      <c r="G79" s="115">
        <f>IF($E67&gt;0, $E67, $E66)</f>
        <v>750</v>
      </c>
      <c r="H79" s="116">
        <f>G79*F79</f>
        <v>0</v>
      </c>
      <c r="I79" s="35">
        <v>0</v>
      </c>
      <c r="J79" s="117">
        <f>IF($E67&gt;0, $E67, $E66)</f>
        <v>750</v>
      </c>
      <c r="K79" s="118">
        <f>J79*I79</f>
        <v>0</v>
      </c>
      <c r="L79" s="119">
        <f t="shared" si="16"/>
        <v>0</v>
      </c>
      <c r="M79" s="120" t="str">
        <f>IF(ISERROR(L79/H79), "", L79/H79)</f>
        <v/>
      </c>
    </row>
    <row r="80" spans="1:14" ht="25.5" x14ac:dyDescent="0.2">
      <c r="A80" s="103" t="str">
        <f t="shared" si="15"/>
        <v>Residential</v>
      </c>
      <c r="B80" s="103" t="s">
        <v>55</v>
      </c>
      <c r="C80" s="24">
        <f>B16</f>
        <v>1</v>
      </c>
      <c r="D80" s="46" t="s">
        <v>56</v>
      </c>
      <c r="E80" s="47"/>
      <c r="F80" s="48"/>
      <c r="G80" s="49"/>
      <c r="H80" s="50">
        <f>SUM(H74:H79)</f>
        <v>46.216932198991891</v>
      </c>
      <c r="I80" s="51"/>
      <c r="J80" s="52"/>
      <c r="K80" s="50">
        <f>SUM(K74:K79)</f>
        <v>51.909091232878772</v>
      </c>
      <c r="L80" s="41">
        <f t="shared" si="16"/>
        <v>5.692159033886881</v>
      </c>
      <c r="M80" s="42">
        <f>IF((H80)=0,"",(L80/H80))</f>
        <v>0.12316176697706131</v>
      </c>
    </row>
    <row r="81" spans="1:15" x14ac:dyDescent="0.2">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5.5" x14ac:dyDescent="0.2">
      <c r="A82" s="103" t="str">
        <f t="shared" si="15"/>
        <v>Residential</v>
      </c>
      <c r="D82" s="123" t="s">
        <v>58</v>
      </c>
      <c r="E82" s="25"/>
      <c r="F82" s="36">
        <v>-2.0999999999999999E-3</v>
      </c>
      <c r="G82" s="55">
        <f>IF($E67&gt;0, $E67, $E66)</f>
        <v>750</v>
      </c>
      <c r="H82" s="116">
        <f t="shared" si="17"/>
        <v>-1.575</v>
      </c>
      <c r="I82" s="35">
        <v>0</v>
      </c>
      <c r="J82" s="56">
        <f>IF($E67&gt;0, $E67, $E66)</f>
        <v>750</v>
      </c>
      <c r="K82" s="118">
        <f t="shared" si="18"/>
        <v>0</v>
      </c>
      <c r="L82" s="119">
        <f t="shared" si="16"/>
        <v>1.575</v>
      </c>
      <c r="M82" s="120">
        <f t="shared" si="19"/>
        <v>-1</v>
      </c>
    </row>
    <row r="83" spans="1:15" x14ac:dyDescent="0.2">
      <c r="A83" s="103" t="str">
        <f t="shared" si="15"/>
        <v>Residential</v>
      </c>
      <c r="D83" s="123" t="s">
        <v>59</v>
      </c>
      <c r="E83" s="25"/>
      <c r="F83" s="36">
        <v>5.0000000000000001E-4</v>
      </c>
      <c r="G83" s="55">
        <f>IF($E67&gt;0, $E67, $E66)</f>
        <v>750</v>
      </c>
      <c r="H83" s="116">
        <f t="shared" si="17"/>
        <v>0.375</v>
      </c>
      <c r="I83" s="35">
        <v>0</v>
      </c>
      <c r="J83" s="56">
        <f>IF($E67&gt;0, $E67, $E66)</f>
        <v>750</v>
      </c>
      <c r="K83" s="118">
        <f t="shared" si="18"/>
        <v>0</v>
      </c>
      <c r="L83" s="119">
        <f t="shared" si="16"/>
        <v>-0.375</v>
      </c>
      <c r="M83" s="120">
        <f t="shared" si="19"/>
        <v>-1</v>
      </c>
    </row>
    <row r="84" spans="1:15" x14ac:dyDescent="0.2">
      <c r="A84" s="103" t="str">
        <f t="shared" si="15"/>
        <v>Residential</v>
      </c>
      <c r="D84" s="123" t="s">
        <v>60</v>
      </c>
      <c r="E84" s="25"/>
      <c r="F84" s="36">
        <v>0</v>
      </c>
      <c r="G84" s="55">
        <f>E66</f>
        <v>750</v>
      </c>
      <c r="H84" s="116">
        <f t="shared" si="17"/>
        <v>0</v>
      </c>
      <c r="I84" s="35">
        <v>0</v>
      </c>
      <c r="J84" s="56">
        <f>E66</f>
        <v>750</v>
      </c>
      <c r="K84" s="118">
        <f t="shared" si="18"/>
        <v>0</v>
      </c>
      <c r="L84" s="119">
        <f t="shared" si="16"/>
        <v>0</v>
      </c>
      <c r="M84" s="120" t="str">
        <f t="shared" si="19"/>
        <v/>
      </c>
    </row>
    <row r="85" spans="1:15" x14ac:dyDescent="0.2">
      <c r="A85" s="103" t="str">
        <f t="shared" si="15"/>
        <v>Residential</v>
      </c>
      <c r="D85" s="114" t="s">
        <v>61</v>
      </c>
      <c r="E85" s="25"/>
      <c r="F85" s="36">
        <v>1.4638437498659597E-3</v>
      </c>
      <c r="G85" s="55">
        <f>IF($E67&gt;0, $E67, $E66)</f>
        <v>750</v>
      </c>
      <c r="H85" s="116">
        <f t="shared" si="17"/>
        <v>1.0978828123994697</v>
      </c>
      <c r="I85" s="35">
        <v>1.5307628331689281E-3</v>
      </c>
      <c r="J85" s="56">
        <f>IF($E67&gt;0, $E67, $E66)</f>
        <v>750</v>
      </c>
      <c r="K85" s="118">
        <f t="shared" si="18"/>
        <v>1.1480721248766961</v>
      </c>
      <c r="L85" s="119">
        <f t="shared" si="16"/>
        <v>5.0189312477226355E-2</v>
      </c>
      <c r="M85" s="120">
        <f t="shared" si="19"/>
        <v>4.5714635396773791E-2</v>
      </c>
      <c r="O85" s="160"/>
    </row>
    <row r="86" spans="1:15" ht="25.5" x14ac:dyDescent="0.2">
      <c r="A86" s="103" t="str">
        <f t="shared" si="15"/>
        <v>Residential</v>
      </c>
      <c r="D86" s="123" t="s">
        <v>62</v>
      </c>
      <c r="E86" s="25"/>
      <c r="F86" s="36">
        <v>0.42</v>
      </c>
      <c r="G86" s="115">
        <v>1</v>
      </c>
      <c r="H86" s="116">
        <f t="shared" si="17"/>
        <v>0.42</v>
      </c>
      <c r="I86" s="45">
        <v>0.42</v>
      </c>
      <c r="J86" s="121">
        <v>1</v>
      </c>
      <c r="K86" s="118">
        <f t="shared" si="18"/>
        <v>0.42</v>
      </c>
      <c r="L86" s="119">
        <f t="shared" si="16"/>
        <v>0</v>
      </c>
      <c r="M86" s="120">
        <f t="shared" si="19"/>
        <v>0</v>
      </c>
    </row>
    <row r="87" spans="1:15" x14ac:dyDescent="0.2">
      <c r="A87" s="103" t="str">
        <f t="shared" si="15"/>
        <v>Residential</v>
      </c>
      <c r="D87" s="114" t="s">
        <v>63</v>
      </c>
      <c r="E87" s="25"/>
      <c r="F87" s="36">
        <v>1.4597677765093229</v>
      </c>
      <c r="G87" s="115">
        <v>1</v>
      </c>
      <c r="H87" s="116">
        <f t="shared" si="17"/>
        <v>1.4597677765093229</v>
      </c>
      <c r="I87" s="29">
        <v>0.11976777650932291</v>
      </c>
      <c r="J87" s="121">
        <v>1</v>
      </c>
      <c r="K87" s="118">
        <f t="shared" si="18"/>
        <v>0.11976777650932291</v>
      </c>
      <c r="L87" s="119">
        <f t="shared" si="16"/>
        <v>-1.3399999999999999</v>
      </c>
      <c r="M87" s="120">
        <f t="shared" si="19"/>
        <v>-0.91795422639365398</v>
      </c>
    </row>
    <row r="88" spans="1:15" x14ac:dyDescent="0.2">
      <c r="A88" s="103" t="str">
        <f t="shared" si="15"/>
        <v>Residential</v>
      </c>
      <c r="D88" s="114" t="s">
        <v>64</v>
      </c>
      <c r="E88" s="25"/>
      <c r="F88" s="36">
        <v>0</v>
      </c>
      <c r="G88" s="55">
        <f>IF($E67&gt;0, $E67, $E66)</f>
        <v>750</v>
      </c>
      <c r="H88" s="116">
        <f t="shared" si="17"/>
        <v>0</v>
      </c>
      <c r="I88" s="35">
        <v>0</v>
      </c>
      <c r="J88" s="56">
        <f>IF($E67&gt;0, $E67, $E66)</f>
        <v>750</v>
      </c>
      <c r="K88" s="118">
        <f t="shared" si="18"/>
        <v>0</v>
      </c>
      <c r="L88" s="119">
        <f t="shared" si="16"/>
        <v>0</v>
      </c>
      <c r="M88" s="120" t="str">
        <f t="shared" si="19"/>
        <v/>
      </c>
    </row>
    <row r="89" spans="1:15" ht="25.5" x14ac:dyDescent="0.2">
      <c r="A89" s="103" t="str">
        <f t="shared" si="15"/>
        <v>Residential</v>
      </c>
      <c r="B89" s="103" t="s">
        <v>65</v>
      </c>
      <c r="C89" s="24">
        <f>B16</f>
        <v>1</v>
      </c>
      <c r="D89" s="46" t="s">
        <v>66</v>
      </c>
      <c r="E89" s="47"/>
      <c r="F89" s="48"/>
      <c r="G89" s="49"/>
      <c r="H89" s="50">
        <f>SUM(H80:H88)</f>
        <v>51.963642787900696</v>
      </c>
      <c r="I89" s="51"/>
      <c r="J89" s="52"/>
      <c r="K89" s="50">
        <f>SUM(K80:K88)</f>
        <v>57.565991134264806</v>
      </c>
      <c r="L89" s="41">
        <f t="shared" si="16"/>
        <v>5.6023483463641099</v>
      </c>
      <c r="M89" s="42">
        <f>IF((H89)=0,"",(L89/H89))</f>
        <v>0.10781284848006403</v>
      </c>
    </row>
    <row r="90" spans="1:15" x14ac:dyDescent="0.2">
      <c r="A90" s="103" t="str">
        <f t="shared" si="15"/>
        <v>Residential</v>
      </c>
      <c r="D90" s="126" t="s">
        <v>67</v>
      </c>
      <c r="E90" s="25"/>
      <c r="F90" s="36">
        <v>1.24E-2</v>
      </c>
      <c r="G90" s="43">
        <f>IF($E67&gt;0, $E67, $E66*$E68)</f>
        <v>781.12500000000011</v>
      </c>
      <c r="H90" s="116">
        <f>G90*F90</f>
        <v>9.6859500000000018</v>
      </c>
      <c r="I90" s="35">
        <v>1.3100000000000001E-2</v>
      </c>
      <c r="J90" s="44">
        <f>IF($E67&gt;0, $E67, $E66*$E69)</f>
        <v>781.12500000000011</v>
      </c>
      <c r="K90" s="118">
        <f>J90*I90</f>
        <v>10.232737500000002</v>
      </c>
      <c r="L90" s="119">
        <f t="shared" si="16"/>
        <v>0.54678750000000065</v>
      </c>
      <c r="M90" s="120">
        <f>IF(ISERROR(L90/H90), "", L90/H90)</f>
        <v>5.645161290322586E-2</v>
      </c>
      <c r="N90" s="127" t="str">
        <f>IF(ISERROR(ABS(M90)), "", IF(ABS(M90)&gt;=4%, "In the manager's summary, discuss the reasoning for the change in RTSR rates", ""))</f>
        <v>In the manager's summary, discuss the reasoning for the change in RTSR rates</v>
      </c>
      <c r="O90" s="160"/>
    </row>
    <row r="91" spans="1:15" ht="25.5" x14ac:dyDescent="0.2">
      <c r="A91" s="103" t="str">
        <f t="shared" si="15"/>
        <v>Residential</v>
      </c>
      <c r="D91" s="128" t="s">
        <v>68</v>
      </c>
      <c r="E91" s="25"/>
      <c r="F91" s="36">
        <v>8.8999999999999999E-3</v>
      </c>
      <c r="G91" s="43">
        <f>IF($E67&gt;0, $E67, $E66*$E68)</f>
        <v>781.12500000000011</v>
      </c>
      <c r="H91" s="116">
        <f>G91*F91</f>
        <v>6.9520125000000013</v>
      </c>
      <c r="I91" s="35">
        <v>9.4999999999999998E-3</v>
      </c>
      <c r="J91" s="44">
        <f>IF($E67&gt;0, $E67, $E66*$E69)</f>
        <v>781.12500000000011</v>
      </c>
      <c r="K91" s="118">
        <f>J91*I91</f>
        <v>7.4206875000000005</v>
      </c>
      <c r="L91" s="119">
        <f t="shared" si="16"/>
        <v>0.46867499999999929</v>
      </c>
      <c r="M91" s="120">
        <f>IF(ISERROR(L91/H91), "", L91/H91)</f>
        <v>6.7415730337078539E-2</v>
      </c>
      <c r="N91" s="127" t="str">
        <f>IF(ISERROR(ABS(M91)), "", IF(ABS(M91)&gt;=4%, "In the manager's summary, discuss the reasoning for the change in RTSR rates", ""))</f>
        <v>In the manager's summary, discuss the reasoning for the change in RTSR rates</v>
      </c>
      <c r="O91" s="160"/>
    </row>
    <row r="92" spans="1:15" ht="25.5" x14ac:dyDescent="0.2">
      <c r="A92" s="103" t="str">
        <f t="shared" si="15"/>
        <v>Residential</v>
      </c>
      <c r="B92" s="103" t="s">
        <v>69</v>
      </c>
      <c r="C92" s="24">
        <f>B16</f>
        <v>1</v>
      </c>
      <c r="D92" s="46" t="s">
        <v>70</v>
      </c>
      <c r="E92" s="47"/>
      <c r="F92" s="48"/>
      <c r="G92" s="49"/>
      <c r="H92" s="50">
        <f>SUM(H89:H91)</f>
        <v>68.601605287900696</v>
      </c>
      <c r="I92" s="51"/>
      <c r="J92" s="52"/>
      <c r="K92" s="50">
        <f>SUM(K89:K91)</f>
        <v>75.219416134264804</v>
      </c>
      <c r="L92" s="41">
        <f t="shared" si="16"/>
        <v>6.6178108463641081</v>
      </c>
      <c r="M92" s="42">
        <f>IF((H92)=0,"",(L92/H92))</f>
        <v>9.6467288463456632E-2</v>
      </c>
    </row>
    <row r="93" spans="1:15" ht="25.5" x14ac:dyDescent="0.2">
      <c r="A93" s="103" t="str">
        <f t="shared" si="15"/>
        <v>Residential</v>
      </c>
      <c r="D93" s="129" t="s">
        <v>71</v>
      </c>
      <c r="E93" s="25"/>
      <c r="F93" s="36">
        <v>4.7000000000000002E-3</v>
      </c>
      <c r="G93" s="43">
        <f>E66*E68</f>
        <v>781.12500000000011</v>
      </c>
      <c r="H93" s="53">
        <f>G93*F93</f>
        <v>3.6712875000000005</v>
      </c>
      <c r="I93" s="35">
        <v>4.7000000000000002E-3</v>
      </c>
      <c r="J93" s="44">
        <f>E66*E69</f>
        <v>781.12500000000011</v>
      </c>
      <c r="K93" s="31">
        <f>J93*I93</f>
        <v>3.6712875000000005</v>
      </c>
      <c r="L93" s="119">
        <f t="shared" si="16"/>
        <v>0</v>
      </c>
      <c r="M93" s="120">
        <f>IF(ISERROR(L93/H93), "", L93/H93)</f>
        <v>0</v>
      </c>
    </row>
    <row r="94" spans="1:15" ht="25.5" x14ac:dyDescent="0.2">
      <c r="A94" s="103" t="str">
        <f t="shared" si="15"/>
        <v>Residential</v>
      </c>
      <c r="D94" s="129" t="s">
        <v>72</v>
      </c>
      <c r="E94" s="25"/>
      <c r="F94" s="36">
        <v>5.9999999999999995E-4</v>
      </c>
      <c r="G94" s="43">
        <f>E66*E68</f>
        <v>781.12500000000011</v>
      </c>
      <c r="H94" s="53">
        <f>G94*F94</f>
        <v>0.46867500000000001</v>
      </c>
      <c r="I94" s="35">
        <v>5.9999999999999995E-4</v>
      </c>
      <c r="J94" s="44">
        <f>E66*E69</f>
        <v>781.12500000000011</v>
      </c>
      <c r="K94" s="31">
        <f>J94*I94</f>
        <v>0.46867500000000001</v>
      </c>
      <c r="L94" s="119">
        <f t="shared" si="16"/>
        <v>0</v>
      </c>
      <c r="M94" s="120">
        <f>IF(ISERROR(L94/H94), "", L94/H94)</f>
        <v>0</v>
      </c>
    </row>
    <row r="95" spans="1:15" x14ac:dyDescent="0.2">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5" hidden="1" customHeight="1" x14ac:dyDescent="0.2">
      <c r="A96" s="103" t="str">
        <f t="shared" si="15"/>
        <v>Residential</v>
      </c>
      <c r="D96" s="129" t="s">
        <v>74</v>
      </c>
      <c r="E96" s="25"/>
      <c r="F96" s="34"/>
      <c r="G96" s="55"/>
      <c r="H96" s="130"/>
      <c r="I96" s="35"/>
      <c r="J96" s="56"/>
      <c r="K96" s="118"/>
      <c r="L96" s="119"/>
      <c r="M96" s="120"/>
    </row>
    <row r="97" spans="1:13" x14ac:dyDescent="0.2">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9" hidden="1" customHeight="1" thickBot="1" x14ac:dyDescent="0.25">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9" hidden="1" customHeight="1" thickBot="1" x14ac:dyDescent="0.25">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15"/>
        <v>Residential</v>
      </c>
      <c r="D102" s="58"/>
      <c r="E102" s="59"/>
      <c r="F102" s="60"/>
      <c r="G102" s="61"/>
      <c r="H102" s="62"/>
      <c r="I102" s="60"/>
      <c r="J102" s="63"/>
      <c r="K102" s="62"/>
      <c r="L102" s="64"/>
      <c r="M102" s="65"/>
    </row>
    <row r="103" spans="1:13" x14ac:dyDescent="0.2">
      <c r="A103" s="103" t="str">
        <f t="shared" si="15"/>
        <v>Residential</v>
      </c>
      <c r="B103" s="103" t="s">
        <v>12</v>
      </c>
      <c r="D103" s="135" t="s">
        <v>81</v>
      </c>
      <c r="E103" s="25"/>
      <c r="F103" s="136"/>
      <c r="G103" s="137"/>
      <c r="H103" s="138">
        <f>SUM(H93:H99,H92)</f>
        <v>168.63156778790071</v>
      </c>
      <c r="I103" s="139"/>
      <c r="J103" s="139"/>
      <c r="K103" s="138">
        <f>SUM(K93:K99,K92)</f>
        <v>175.24937863426481</v>
      </c>
      <c r="L103" s="140">
        <f>K103-H103</f>
        <v>6.6178108463641081</v>
      </c>
      <c r="M103" s="141">
        <f>IF((H103)=0,"",(L103/H103))</f>
        <v>3.9244199251517217E-2</v>
      </c>
    </row>
    <row r="104" spans="1:13" x14ac:dyDescent="0.2">
      <c r="A104" s="103" t="str">
        <f t="shared" si="15"/>
        <v>Residential</v>
      </c>
      <c r="B104" s="103" t="s">
        <v>12</v>
      </c>
      <c r="D104" s="142" t="s">
        <v>82</v>
      </c>
      <c r="E104" s="25"/>
      <c r="F104" s="136">
        <v>0.13</v>
      </c>
      <c r="G104" s="143"/>
      <c r="H104" s="144">
        <f>H103*F104</f>
        <v>21.922103812427093</v>
      </c>
      <c r="I104" s="145">
        <v>0.13</v>
      </c>
      <c r="J104" s="115"/>
      <c r="K104" s="144">
        <f>K103*I104</f>
        <v>22.782419222454426</v>
      </c>
      <c r="L104" s="119">
        <f>K104-H104</f>
        <v>0.86031541002733292</v>
      </c>
      <c r="M104" s="146">
        <f>IF((H104)=0,"",(L104/H104))</f>
        <v>3.9244199251517169E-2</v>
      </c>
    </row>
    <row r="105" spans="1:13" ht="15" x14ac:dyDescent="0.25">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-39.628418430156664</v>
      </c>
      <c r="I105" s="148">
        <f>OER</f>
        <v>0.23499999999999999</v>
      </c>
      <c r="J105" s="115"/>
      <c r="K105" s="144">
        <f>IF(OR(ISNUMBER(SEARCH("[DGEN]", E64))=TRUE, ISNUMBER(SEARCH("STREET LIGHT", E64))=TRUE), 0, IF(AND(E66=0, E67=0),0, IF(AND(E67=0, E66*12&gt;250000), 0, IF(AND(E66=0, E67&gt;=50), 0, IF(E66*12&lt;=250000, I105*K103*-1, IF(E67&lt;50, I105*K103*-1, 0))))))</f>
        <v>-41.183603979052229</v>
      </c>
      <c r="L105" s="119">
        <f>K105-H105</f>
        <v>-1.5551855488955653</v>
      </c>
      <c r="M105" s="146"/>
    </row>
    <row r="106" spans="1:13" ht="13.5" thickBot="1" x14ac:dyDescent="0.25">
      <c r="A106" s="103" t="str">
        <f t="shared" si="15"/>
        <v>Residential</v>
      </c>
      <c r="B106" s="103" t="s">
        <v>84</v>
      </c>
      <c r="C106" s="24">
        <f>B16</f>
        <v>1</v>
      </c>
      <c r="D106" s="226" t="s">
        <v>85</v>
      </c>
      <c r="E106" s="226"/>
      <c r="F106" s="77"/>
      <c r="G106" s="78"/>
      <c r="H106" s="79">
        <f>H103+H104+H105</f>
        <v>150.92525317017112</v>
      </c>
      <c r="I106" s="80"/>
      <c r="J106" s="80"/>
      <c r="K106" s="81">
        <f>K103+K104+K105</f>
        <v>156.848193877667</v>
      </c>
      <c r="L106" s="82">
        <f>K106-H106</f>
        <v>5.9229407074958829</v>
      </c>
      <c r="M106" s="83">
        <f>IF((H106)=0,"",(L106/H106))</f>
        <v>3.9244199251517266E-2</v>
      </c>
    </row>
    <row r="107" spans="1:13" ht="13.5" thickBot="1" x14ac:dyDescent="0.25">
      <c r="A107" s="103" t="str">
        <f t="shared" si="15"/>
        <v>Residential</v>
      </c>
      <c r="B107" s="103" t="s">
        <v>12</v>
      </c>
      <c r="D107" s="58"/>
      <c r="E107" s="59"/>
      <c r="F107" s="60"/>
      <c r="G107" s="61"/>
      <c r="H107" s="62"/>
      <c r="I107" s="60"/>
      <c r="J107" s="63"/>
      <c r="K107" s="62"/>
      <c r="L107" s="64"/>
      <c r="M107" s="65"/>
    </row>
    <row r="108" spans="1:13" hidden="1" x14ac:dyDescent="0.2">
      <c r="A108" s="103" t="str">
        <f t="shared" si="15"/>
        <v>Residential</v>
      </c>
      <c r="B108" s="103" t="s">
        <v>78</v>
      </c>
      <c r="D108" s="135" t="s">
        <v>86</v>
      </c>
      <c r="E108" s="25"/>
      <c r="F108" s="136"/>
      <c r="G108" s="137"/>
      <c r="H108" s="138">
        <f>SUM(H100,H93:H96,H92)</f>
        <v>190.74156778790069</v>
      </c>
      <c r="I108" s="139"/>
      <c r="J108" s="139"/>
      <c r="K108" s="138">
        <f>SUM(K100,K93:K96,K92)</f>
        <v>197.35937863426483</v>
      </c>
      <c r="L108" s="140">
        <f>K108-H108</f>
        <v>6.6178108463641365</v>
      </c>
      <c r="M108" s="141">
        <f>IF((H108)=0,"",(L108/H108))</f>
        <v>3.469516856295822E-2</v>
      </c>
    </row>
    <row r="109" spans="1:13" hidden="1" x14ac:dyDescent="0.2">
      <c r="A109" s="103" t="str">
        <f t="shared" si="15"/>
        <v>Residential</v>
      </c>
      <c r="B109" s="103" t="s">
        <v>78</v>
      </c>
      <c r="D109" s="142" t="s">
        <v>82</v>
      </c>
      <c r="E109" s="25"/>
      <c r="F109" s="136">
        <v>0.13</v>
      </c>
      <c r="G109" s="137"/>
      <c r="H109" s="144">
        <f>H108*F109</f>
        <v>24.796403812427091</v>
      </c>
      <c r="I109" s="136">
        <v>0.13</v>
      </c>
      <c r="J109" s="145"/>
      <c r="K109" s="144">
        <f>K108*I109</f>
        <v>25.656719222454427</v>
      </c>
      <c r="L109" s="119">
        <f>K109-H109</f>
        <v>0.86031541002733647</v>
      </c>
      <c r="M109" s="146">
        <f>IF((H109)=0,"",(L109/H109))</f>
        <v>3.4695168562958172E-2</v>
      </c>
    </row>
    <row r="110" spans="1:13" ht="15" hidden="1" x14ac:dyDescent="0.25">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-44.824268430156657</v>
      </c>
      <c r="I110" s="148">
        <f>OER</f>
        <v>0.23499999999999999</v>
      </c>
      <c r="J110" s="145"/>
      <c r="K110" s="144">
        <f>IF(OR(ISNUMBER(SEARCH("[DGEN]", E64))=TRUE, ISNUMBER(SEARCH("STREET LIGHT", E64))=TRUE), 0, IF(AND(E66=0, E67=0),0, IF(AND(E67=0, E66*12&gt;250000), 0, IF(AND(E66=0, E67&gt;=50), 0, IF(E66*12&lt;=250000, I110*K108*-1, IF(E67&lt;50, I110*K108*-1, 0))))))</f>
        <v>-46.379453979052229</v>
      </c>
      <c r="L110" s="119"/>
      <c r="M110" s="146"/>
    </row>
    <row r="111" spans="1:13" hidden="1" x14ac:dyDescent="0.2">
      <c r="A111" s="103" t="str">
        <f t="shared" si="15"/>
        <v>Residential</v>
      </c>
      <c r="B111" s="103" t="s">
        <v>87</v>
      </c>
      <c r="D111" s="234" t="s">
        <v>86</v>
      </c>
      <c r="E111" s="234"/>
      <c r="F111" s="149"/>
      <c r="G111" s="143"/>
      <c r="H111" s="138">
        <f>SUM(H108,H109)</f>
        <v>215.53797160032778</v>
      </c>
      <c r="I111" s="150"/>
      <c r="J111" s="150"/>
      <c r="K111" s="138">
        <f>SUM(K108,K109)</f>
        <v>223.01609785671926</v>
      </c>
      <c r="L111" s="140">
        <f>K111-H111</f>
        <v>7.4781262563914765</v>
      </c>
      <c r="M111" s="141">
        <f>IF((H111)=0,"",(L111/H111))</f>
        <v>3.4695168562958234E-2</v>
      </c>
    </row>
    <row r="112" spans="1:13" ht="13.5" hidden="1" thickBot="1" x14ac:dyDescent="0.25">
      <c r="A112" s="103" t="str">
        <f t="shared" si="15"/>
        <v>Residential</v>
      </c>
      <c r="B112" s="103" t="s">
        <v>78</v>
      </c>
      <c r="D112" s="131"/>
      <c r="E112" s="132"/>
      <c r="F112" s="151"/>
      <c r="G112" s="152"/>
      <c r="H112" s="153"/>
      <c r="I112" s="151"/>
      <c r="J112" s="133"/>
      <c r="K112" s="153"/>
      <c r="L112" s="154"/>
      <c r="M112" s="134"/>
    </row>
    <row r="113" spans="1:14" hidden="1" x14ac:dyDescent="0.2">
      <c r="A113" s="103" t="str">
        <f t="shared" si="15"/>
        <v>Residential</v>
      </c>
      <c r="B113" s="103" t="s">
        <v>17</v>
      </c>
      <c r="D113" s="135" t="s">
        <v>88</v>
      </c>
      <c r="E113" s="25"/>
      <c r="F113" s="136"/>
      <c r="G113" s="137"/>
      <c r="H113" s="138">
        <f>SUM(H101,H93:H96,H92)</f>
        <v>157.80156778790069</v>
      </c>
      <c r="I113" s="139"/>
      <c r="J113" s="139"/>
      <c r="K113" s="138">
        <f>SUM(K101,K93:K96,K92)</f>
        <v>164.41937863426483</v>
      </c>
      <c r="L113" s="140">
        <f>K113-H113</f>
        <v>6.6178108463641365</v>
      </c>
      <c r="M113" s="141">
        <f>IF((H113)=0,"",(L113/H113))</f>
        <v>4.193754814438258E-2</v>
      </c>
    </row>
    <row r="114" spans="1:14" hidden="1" x14ac:dyDescent="0.2">
      <c r="A114" s="103" t="str">
        <f t="shared" si="15"/>
        <v>Residential</v>
      </c>
      <c r="B114" s="103" t="s">
        <v>17</v>
      </c>
      <c r="D114" s="142" t="s">
        <v>82</v>
      </c>
      <c r="E114" s="25"/>
      <c r="F114" s="136">
        <v>0.13</v>
      </c>
      <c r="G114" s="137"/>
      <c r="H114" s="144">
        <f>H113*F114</f>
        <v>20.514203812427091</v>
      </c>
      <c r="I114" s="136">
        <v>0.13</v>
      </c>
      <c r="J114" s="145"/>
      <c r="K114" s="144">
        <f>K113*I114</f>
        <v>21.374519222454428</v>
      </c>
      <c r="L114" s="119">
        <f>K114-H114</f>
        <v>0.86031541002733647</v>
      </c>
      <c r="M114" s="146">
        <f>IF((H114)=0,"",(L114/H114))</f>
        <v>4.1937548144382518E-2</v>
      </c>
    </row>
    <row r="115" spans="1:14" ht="15" hidden="1" x14ac:dyDescent="0.25">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-37.083368430156661</v>
      </c>
      <c r="I115" s="148">
        <f>OER</f>
        <v>0.23499999999999999</v>
      </c>
      <c r="J115" s="145"/>
      <c r="K115" s="144">
        <f>IF(OR(ISNUMBER(SEARCH("[DGEN]", E64))=TRUE, ISNUMBER(SEARCH("STREET LIGHT", E64))=TRUE), 0, IF(AND(E66=0, E67=0),0, IF(AND(E67=0, E66*12&gt;250000), 0, IF(AND(E66=0, E67&gt;=50), 0, IF(E66*12&lt;=250000, I115*K113*-1, IF(E67&lt;50, I115*K113*-1, 0))))))</f>
        <v>-38.638553979052233</v>
      </c>
      <c r="L115" s="119"/>
      <c r="M115" s="146"/>
    </row>
    <row r="116" spans="1:14" hidden="1" x14ac:dyDescent="0.2">
      <c r="A116" s="103" t="str">
        <f t="shared" si="15"/>
        <v>Residential</v>
      </c>
      <c r="B116" s="103" t="s">
        <v>89</v>
      </c>
      <c r="D116" s="234" t="s">
        <v>88</v>
      </c>
      <c r="E116" s="234"/>
      <c r="F116" s="149"/>
      <c r="G116" s="143"/>
      <c r="H116" s="138">
        <f>SUM(H113,H114)</f>
        <v>178.31577160032779</v>
      </c>
      <c r="I116" s="150"/>
      <c r="J116" s="150"/>
      <c r="K116" s="138">
        <f>SUM(K113,K114)</f>
        <v>185.79389785671927</v>
      </c>
      <c r="L116" s="140">
        <f>K116-H116</f>
        <v>7.4781262563914765</v>
      </c>
      <c r="M116" s="141">
        <f>IF((H116)=0,"",(L116/H116))</f>
        <v>4.1937548144382587E-2</v>
      </c>
    </row>
    <row r="117" spans="1:14" ht="13.5" hidden="1" thickBot="1" x14ac:dyDescent="0.25">
      <c r="A117" s="103" t="str">
        <f t="shared" si="15"/>
        <v>Residential</v>
      </c>
      <c r="B117" s="103" t="s">
        <v>17</v>
      </c>
      <c r="D117" s="131"/>
      <c r="E117" s="132"/>
      <c r="F117" s="155"/>
      <c r="G117" s="152"/>
      <c r="H117" s="156"/>
      <c r="I117" s="155"/>
      <c r="J117" s="133"/>
      <c r="K117" s="156"/>
      <c r="L117" s="154"/>
      <c r="M117" s="157"/>
    </row>
    <row r="120" spans="1:14" x14ac:dyDescent="0.2">
      <c r="C120" s="103"/>
      <c r="D120" s="104" t="s">
        <v>34</v>
      </c>
      <c r="E120" s="229" t="str">
        <f>D17</f>
        <v>Seasonal Residential</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680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5" x14ac:dyDescent="0.2">
      <c r="C129" s="103"/>
      <c r="E129" s="221"/>
      <c r="F129" s="112" t="s">
        <v>48</v>
      </c>
      <c r="G129" s="112"/>
      <c r="H129" s="113" t="s">
        <v>48</v>
      </c>
      <c r="I129" s="112" t="s">
        <v>48</v>
      </c>
      <c r="J129" s="113"/>
      <c r="K129" s="113" t="s">
        <v>48</v>
      </c>
      <c r="L129" s="223"/>
      <c r="M129" s="225"/>
    </row>
    <row r="130" spans="1:15" x14ac:dyDescent="0.2">
      <c r="A130" s="103" t="str">
        <f>$E120</f>
        <v>Seasonal Residential</v>
      </c>
      <c r="D130" s="114" t="s">
        <v>49</v>
      </c>
      <c r="E130" s="25"/>
      <c r="F130" s="26">
        <v>84.27</v>
      </c>
      <c r="G130" s="115">
        <v>1</v>
      </c>
      <c r="H130" s="116">
        <f>G130*F130</f>
        <v>84.27</v>
      </c>
      <c r="I130" s="29">
        <v>90.87</v>
      </c>
      <c r="J130" s="117">
        <f>G130</f>
        <v>1</v>
      </c>
      <c r="K130" s="118">
        <f>J130*I130</f>
        <v>90.87</v>
      </c>
      <c r="L130" s="119">
        <f>K130-H130</f>
        <v>6.6000000000000085</v>
      </c>
      <c r="M130" s="120">
        <f>IF(ISERROR(L130/H130), "", L130/H130)</f>
        <v>7.8319686721253223E-2</v>
      </c>
    </row>
    <row r="131" spans="1:15" x14ac:dyDescent="0.2">
      <c r="A131" s="103" t="str">
        <f t="shared" ref="A131:A173" si="20">A130</f>
        <v>Seasonal Residential</v>
      </c>
      <c r="D131" s="114" t="s">
        <v>50</v>
      </c>
      <c r="E131" s="25"/>
      <c r="F131" s="36">
        <v>0</v>
      </c>
      <c r="G131" s="115">
        <f>IF($E123&gt;0, $E123, $E122)</f>
        <v>680</v>
      </c>
      <c r="H131" s="116">
        <f>G131*F131</f>
        <v>0</v>
      </c>
      <c r="I131" s="35">
        <v>0</v>
      </c>
      <c r="J131" s="117">
        <f>IF($E123&gt;0, $E123, $E122)</f>
        <v>680</v>
      </c>
      <c r="K131" s="118">
        <f>J131*I131</f>
        <v>0</v>
      </c>
      <c r="L131" s="119">
        <f>K131-H131</f>
        <v>0</v>
      </c>
      <c r="M131" s="120" t="str">
        <f>IF(ISERROR(L131/H131), "", L131/H131)</f>
        <v/>
      </c>
    </row>
    <row r="132" spans="1:15" ht="13.15" hidden="1" customHeight="1" x14ac:dyDescent="0.2">
      <c r="A132" s="103" t="str">
        <f t="shared" si="20"/>
        <v>Seasonal Residential</v>
      </c>
      <c r="D132" s="114" t="s">
        <v>51</v>
      </c>
      <c r="E132" s="25"/>
      <c r="F132" s="26">
        <v>0</v>
      </c>
      <c r="G132" s="115">
        <f>IF($E123&gt;0, $E123, $E122)</f>
        <v>680</v>
      </c>
      <c r="H132" s="116">
        <v>0</v>
      </c>
      <c r="I132" s="35">
        <v>0</v>
      </c>
      <c r="J132" s="117">
        <f>IF($E123&gt;0, $E123, $E122)</f>
        <v>680</v>
      </c>
      <c r="K132" s="118">
        <v>0</v>
      </c>
      <c r="L132" s="119"/>
      <c r="M132" s="120"/>
    </row>
    <row r="133" spans="1:15" ht="13.15" hidden="1" customHeight="1" x14ac:dyDescent="0.2">
      <c r="A133" s="103" t="str">
        <f t="shared" si="20"/>
        <v>Seasonal Residential</v>
      </c>
      <c r="D133" s="114" t="s">
        <v>52</v>
      </c>
      <c r="E133" s="25"/>
      <c r="F133" s="26">
        <v>0</v>
      </c>
      <c r="G133" s="115">
        <f>IF($E123&gt;0, $E123, $E122)</f>
        <v>680</v>
      </c>
      <c r="H133" s="116">
        <v>0</v>
      </c>
      <c r="I133" s="35">
        <v>0</v>
      </c>
      <c r="J133" s="121">
        <f>IF($E123&gt;0, $E123, $E122)</f>
        <v>680</v>
      </c>
      <c r="K133" s="118">
        <v>0</v>
      </c>
      <c r="L133" s="119">
        <f t="shared" ref="L133:L151" si="21">K133-H133</f>
        <v>0</v>
      </c>
      <c r="M133" s="120" t="str">
        <f>IF(ISERROR(L133/H133), "", L133/H133)</f>
        <v/>
      </c>
    </row>
    <row r="134" spans="1:15" x14ac:dyDescent="0.2">
      <c r="A134" s="103" t="str">
        <f t="shared" si="20"/>
        <v>Seasonal Residential</v>
      </c>
      <c r="D134" s="114" t="s">
        <v>53</v>
      </c>
      <c r="E134" s="25"/>
      <c r="F134" s="26">
        <v>-2.9542415295111777</v>
      </c>
      <c r="G134" s="115">
        <v>1</v>
      </c>
      <c r="H134" s="116">
        <f>G134*F134</f>
        <v>-2.9542415295111777</v>
      </c>
      <c r="I134" s="29">
        <v>3.2201751691573017</v>
      </c>
      <c r="J134" s="117">
        <f>G134</f>
        <v>1</v>
      </c>
      <c r="K134" s="118">
        <f>J134*I134</f>
        <v>3.2201751691573017</v>
      </c>
      <c r="L134" s="119">
        <f t="shared" si="21"/>
        <v>6.1744166986684794</v>
      </c>
      <c r="M134" s="120">
        <f>IF(ISERROR(L134/H134), "", L134/H134)</f>
        <v>-2.0900175686346563</v>
      </c>
    </row>
    <row r="135" spans="1:15" x14ac:dyDescent="0.2">
      <c r="A135" s="103" t="str">
        <f t="shared" si="20"/>
        <v>Seasonal Residential</v>
      </c>
      <c r="D135" s="114" t="s">
        <v>54</v>
      </c>
      <c r="E135" s="25"/>
      <c r="F135" s="26">
        <v>0</v>
      </c>
      <c r="G135" s="115">
        <f>IF($E123&gt;0, $E123, $E122)</f>
        <v>680</v>
      </c>
      <c r="H135" s="116">
        <f>G135*F135</f>
        <v>0</v>
      </c>
      <c r="I135" s="35">
        <v>0</v>
      </c>
      <c r="J135" s="117">
        <f>IF($E123&gt;0, $E123, $E122)</f>
        <v>680</v>
      </c>
      <c r="K135" s="118">
        <f>J135*I135</f>
        <v>0</v>
      </c>
      <c r="L135" s="119">
        <f t="shared" si="21"/>
        <v>0</v>
      </c>
      <c r="M135" s="120" t="str">
        <f>IF(ISERROR(L135/H135), "", L135/H135)</f>
        <v/>
      </c>
    </row>
    <row r="136" spans="1:15" ht="25.5" x14ac:dyDescent="0.2">
      <c r="A136" s="103" t="str">
        <f t="shared" si="20"/>
        <v>Seasonal Residential</v>
      </c>
      <c r="B136" s="103" t="s">
        <v>55</v>
      </c>
      <c r="C136" s="24">
        <f>B17</f>
        <v>2</v>
      </c>
      <c r="D136" s="46" t="s">
        <v>56</v>
      </c>
      <c r="E136" s="47"/>
      <c r="F136" s="48"/>
      <c r="G136" s="49"/>
      <c r="H136" s="50">
        <f>SUM(H130:H135)</f>
        <v>81.315758470488817</v>
      </c>
      <c r="I136" s="51"/>
      <c r="J136" s="52"/>
      <c r="K136" s="50">
        <f>SUM(K130:K135)</f>
        <v>94.090175169157305</v>
      </c>
      <c r="L136" s="41">
        <f t="shared" si="21"/>
        <v>12.774416698668489</v>
      </c>
      <c r="M136" s="42">
        <f>IF((H136)=0,"",(L136/H136))</f>
        <v>0.15709644648158316</v>
      </c>
    </row>
    <row r="137" spans="1:15" x14ac:dyDescent="0.2">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5.5" x14ac:dyDescent="0.2">
      <c r="A138" s="103" t="str">
        <f t="shared" si="20"/>
        <v>Seasonal Residential</v>
      </c>
      <c r="D138" s="123" t="s">
        <v>58</v>
      </c>
      <c r="E138" s="25"/>
      <c r="F138" s="36">
        <v>-2.0999999999999999E-3</v>
      </c>
      <c r="G138" s="55">
        <f>IF($E123&gt;0, $E123, $E122)</f>
        <v>680</v>
      </c>
      <c r="H138" s="116">
        <f t="shared" si="22"/>
        <v>-1.4279999999999999</v>
      </c>
      <c r="I138" s="35">
        <v>0</v>
      </c>
      <c r="J138" s="56">
        <f>IF($E123&gt;0, $E123, $E122)</f>
        <v>680</v>
      </c>
      <c r="K138" s="118">
        <f t="shared" si="23"/>
        <v>0</v>
      </c>
      <c r="L138" s="119">
        <f t="shared" si="21"/>
        <v>1.4279999999999999</v>
      </c>
      <c r="M138" s="120">
        <f t="shared" si="24"/>
        <v>-1</v>
      </c>
    </row>
    <row r="139" spans="1:15" x14ac:dyDescent="0.2">
      <c r="A139" s="103" t="str">
        <f t="shared" si="20"/>
        <v>Seasonal Residential</v>
      </c>
      <c r="D139" s="123" t="s">
        <v>59</v>
      </c>
      <c r="E139" s="25"/>
      <c r="F139" s="36">
        <v>5.0000000000000001E-4</v>
      </c>
      <c r="G139" s="55">
        <f>IF($E123&gt;0, $E123, $E122)</f>
        <v>680</v>
      </c>
      <c r="H139" s="116">
        <f t="shared" si="22"/>
        <v>0.34</v>
      </c>
      <c r="I139" s="35">
        <v>0</v>
      </c>
      <c r="J139" s="56">
        <f>IF($E123&gt;0, $E123, $E122)</f>
        <v>680</v>
      </c>
      <c r="K139" s="118">
        <f t="shared" si="23"/>
        <v>0</v>
      </c>
      <c r="L139" s="119">
        <f t="shared" si="21"/>
        <v>-0.34</v>
      </c>
      <c r="M139" s="120">
        <f t="shared" si="24"/>
        <v>-1</v>
      </c>
    </row>
    <row r="140" spans="1:15" x14ac:dyDescent="0.2">
      <c r="A140" s="103" t="str">
        <f t="shared" si="20"/>
        <v>Seasonal Residential</v>
      </c>
      <c r="D140" s="123" t="s">
        <v>60</v>
      </c>
      <c r="E140" s="25"/>
      <c r="F140" s="36">
        <v>0</v>
      </c>
      <c r="G140" s="55">
        <f>E122</f>
        <v>680</v>
      </c>
      <c r="H140" s="116">
        <f t="shared" si="22"/>
        <v>0</v>
      </c>
      <c r="I140" s="35">
        <v>0</v>
      </c>
      <c r="J140" s="56">
        <f>E122</f>
        <v>680</v>
      </c>
      <c r="K140" s="118">
        <f t="shared" si="23"/>
        <v>0</v>
      </c>
      <c r="L140" s="119">
        <f t="shared" si="21"/>
        <v>0</v>
      </c>
      <c r="M140" s="120" t="str">
        <f t="shared" si="24"/>
        <v/>
      </c>
    </row>
    <row r="141" spans="1:15" x14ac:dyDescent="0.2">
      <c r="A141" s="103" t="str">
        <f t="shared" si="20"/>
        <v>Seasonal Residential</v>
      </c>
      <c r="D141" s="114" t="s">
        <v>61</v>
      </c>
      <c r="E141" s="25"/>
      <c r="F141" s="36">
        <v>1.7666813171927334E-3</v>
      </c>
      <c r="G141" s="55">
        <f>IF($E123&gt;0, $E123, $E122)</f>
        <v>680</v>
      </c>
      <c r="H141" s="116">
        <f t="shared" si="22"/>
        <v>1.2013432956910588</v>
      </c>
      <c r="I141" s="35">
        <v>1.8474445094704911E-3</v>
      </c>
      <c r="J141" s="56">
        <f>IF($E123&gt;0, $E123, $E122)</f>
        <v>680</v>
      </c>
      <c r="K141" s="118">
        <f t="shared" si="23"/>
        <v>1.2562622664399339</v>
      </c>
      <c r="L141" s="119">
        <f t="shared" si="21"/>
        <v>5.4918970748875084E-2</v>
      </c>
      <c r="M141" s="120">
        <f t="shared" si="24"/>
        <v>4.5714635396773562E-2</v>
      </c>
      <c r="O141" s="160"/>
    </row>
    <row r="142" spans="1:15" ht="25.5" x14ac:dyDescent="0.2">
      <c r="A142" s="103" t="str">
        <f t="shared" si="20"/>
        <v>Seasonal Residential</v>
      </c>
      <c r="D142" s="123" t="s">
        <v>62</v>
      </c>
      <c r="E142" s="25"/>
      <c r="F142" s="36">
        <v>0.42</v>
      </c>
      <c r="G142" s="115">
        <v>1</v>
      </c>
      <c r="H142" s="116">
        <f t="shared" si="22"/>
        <v>0.42</v>
      </c>
      <c r="I142" s="45">
        <v>0.42</v>
      </c>
      <c r="J142" s="121">
        <v>1</v>
      </c>
      <c r="K142" s="118">
        <f t="shared" si="23"/>
        <v>0.42</v>
      </c>
      <c r="L142" s="119">
        <f t="shared" si="21"/>
        <v>0</v>
      </c>
      <c r="M142" s="120">
        <f t="shared" si="24"/>
        <v>0</v>
      </c>
    </row>
    <row r="143" spans="1:15" x14ac:dyDescent="0.2">
      <c r="A143" s="103" t="str">
        <f t="shared" si="20"/>
        <v>Seasonal Residential</v>
      </c>
      <c r="D143" s="114" t="s">
        <v>63</v>
      </c>
      <c r="E143" s="25"/>
      <c r="F143" s="36">
        <v>2.5050939601700075</v>
      </c>
      <c r="G143" s="115">
        <v>1</v>
      </c>
      <c r="H143" s="116">
        <f t="shared" si="22"/>
        <v>2.5050939601700075</v>
      </c>
      <c r="I143" s="29">
        <v>0.23509396017000769</v>
      </c>
      <c r="J143" s="121">
        <v>1</v>
      </c>
      <c r="K143" s="118">
        <f t="shared" si="23"/>
        <v>0.23509396017000769</v>
      </c>
      <c r="L143" s="119">
        <f t="shared" si="21"/>
        <v>-2.27</v>
      </c>
      <c r="M143" s="120">
        <f t="shared" si="24"/>
        <v>-0.90615363578855423</v>
      </c>
    </row>
    <row r="144" spans="1:15" x14ac:dyDescent="0.2">
      <c r="A144" s="103" t="str">
        <f t="shared" si="20"/>
        <v>Seasonal Residential</v>
      </c>
      <c r="D144" s="114" t="s">
        <v>64</v>
      </c>
      <c r="E144" s="25"/>
      <c r="F144" s="36">
        <v>0</v>
      </c>
      <c r="G144" s="55">
        <f>IF($E123&gt;0, $E123, $E122)</f>
        <v>680</v>
      </c>
      <c r="H144" s="116">
        <f t="shared" si="22"/>
        <v>0</v>
      </c>
      <c r="I144" s="35">
        <v>0</v>
      </c>
      <c r="J144" s="56">
        <f>IF($E123&gt;0, $E123, $E122)</f>
        <v>680</v>
      </c>
      <c r="K144" s="118">
        <f t="shared" si="23"/>
        <v>0</v>
      </c>
      <c r="L144" s="119">
        <f t="shared" si="21"/>
        <v>0</v>
      </c>
      <c r="M144" s="120" t="str">
        <f t="shared" si="24"/>
        <v/>
      </c>
    </row>
    <row r="145" spans="1:15" ht="25.5" x14ac:dyDescent="0.2">
      <c r="A145" s="103" t="str">
        <f t="shared" si="20"/>
        <v>Seasonal Residential</v>
      </c>
      <c r="B145" s="103" t="s">
        <v>65</v>
      </c>
      <c r="C145" s="24">
        <f>B17</f>
        <v>2</v>
      </c>
      <c r="D145" s="46" t="s">
        <v>66</v>
      </c>
      <c r="E145" s="47"/>
      <c r="F145" s="48"/>
      <c r="G145" s="49"/>
      <c r="H145" s="50">
        <f>SUM(H136:H144)</f>
        <v>87.952810126349888</v>
      </c>
      <c r="I145" s="51"/>
      <c r="J145" s="52"/>
      <c r="K145" s="50">
        <f>SUM(K136:K144)</f>
        <v>99.600145795767247</v>
      </c>
      <c r="L145" s="41">
        <f t="shared" si="21"/>
        <v>11.647335669417359</v>
      </c>
      <c r="M145" s="42">
        <f>IF((H145)=0,"",(L145/H145))</f>
        <v>0.13242710099524063</v>
      </c>
    </row>
    <row r="146" spans="1:15" x14ac:dyDescent="0.2">
      <c r="A146" s="103" t="str">
        <f t="shared" si="20"/>
        <v>Seasonal Residential</v>
      </c>
      <c r="D146" s="126" t="s">
        <v>67</v>
      </c>
      <c r="E146" s="25"/>
      <c r="F146" s="36">
        <v>1.2500000000000001E-2</v>
      </c>
      <c r="G146" s="43">
        <f>IF($E123&gt;0, $E123, $E122*$E124)</f>
        <v>708.22</v>
      </c>
      <c r="H146" s="116">
        <f>G146*F146</f>
        <v>8.8527500000000003</v>
      </c>
      <c r="I146" s="35">
        <v>1.32E-2</v>
      </c>
      <c r="J146" s="44">
        <f>IF($E123&gt;0, $E123, $E122*$E125)</f>
        <v>708.22</v>
      </c>
      <c r="K146" s="118">
        <f>J146*I146</f>
        <v>9.3485040000000001</v>
      </c>
      <c r="L146" s="119">
        <f t="shared" si="21"/>
        <v>0.49575399999999981</v>
      </c>
      <c r="M146" s="120">
        <f>IF(ISERROR(L146/H146), "", L146/H146)</f>
        <v>5.5999999999999973E-2</v>
      </c>
      <c r="N146" s="127" t="str">
        <f>IF(ISERROR(ABS(M146)), "", IF(ABS(M146)&gt;=4%, "In the manager's summary, discuss the reasoning for the change in RTSR rates", ""))</f>
        <v>In the manager's summary, discuss the reasoning for the change in RTSR rates</v>
      </c>
      <c r="O146" s="160"/>
    </row>
    <row r="147" spans="1:15" ht="25.5" x14ac:dyDescent="0.2">
      <c r="A147" s="103" t="str">
        <f t="shared" si="20"/>
        <v>Seasonal Residential</v>
      </c>
      <c r="D147" s="128" t="s">
        <v>68</v>
      </c>
      <c r="E147" s="25"/>
      <c r="F147" s="36">
        <v>1.0800000000000001E-2</v>
      </c>
      <c r="G147" s="43">
        <f>IF($E123&gt;0, $E123, $E122*$E124)</f>
        <v>708.22</v>
      </c>
      <c r="H147" s="116">
        <f>G147*F147</f>
        <v>7.6487760000000007</v>
      </c>
      <c r="I147" s="35">
        <v>1.15E-2</v>
      </c>
      <c r="J147" s="44">
        <f>IF($E123&gt;0, $E123, $E122*$E125)</f>
        <v>708.22</v>
      </c>
      <c r="K147" s="118">
        <f>J147*I147</f>
        <v>8.1445299999999996</v>
      </c>
      <c r="L147" s="119">
        <f t="shared" si="21"/>
        <v>0.49575399999999892</v>
      </c>
      <c r="M147" s="120">
        <f>IF(ISERROR(L147/H147), "", L147/H147)</f>
        <v>6.4814814814814672E-2</v>
      </c>
      <c r="N147" s="127" t="str">
        <f>IF(ISERROR(ABS(M147)), "", IF(ABS(M147)&gt;=4%, "In the manager's summary, discuss the reasoning for the change in RTSR rates", ""))</f>
        <v>In the manager's summary, discuss the reasoning for the change in RTSR rates</v>
      </c>
      <c r="O147" s="160"/>
    </row>
    <row r="148" spans="1:15" ht="25.5" x14ac:dyDescent="0.2">
      <c r="A148" s="103" t="str">
        <f t="shared" si="20"/>
        <v>Seasonal Residential</v>
      </c>
      <c r="B148" s="103" t="s">
        <v>69</v>
      </c>
      <c r="C148" s="24">
        <f>B17</f>
        <v>2</v>
      </c>
      <c r="D148" s="46" t="s">
        <v>70</v>
      </c>
      <c r="E148" s="47"/>
      <c r="F148" s="48"/>
      <c r="G148" s="49"/>
      <c r="H148" s="50">
        <f>SUM(H145:H147)</f>
        <v>104.45433612634989</v>
      </c>
      <c r="I148" s="51"/>
      <c r="J148" s="52"/>
      <c r="K148" s="50">
        <f>SUM(K145:K147)</f>
        <v>117.09317979576726</v>
      </c>
      <c r="L148" s="41">
        <f t="shared" si="21"/>
        <v>12.638843669417369</v>
      </c>
      <c r="M148" s="42">
        <f>IF((H148)=0,"",(L148/H148))</f>
        <v>0.12099874584554529</v>
      </c>
    </row>
    <row r="149" spans="1:15" ht="25.5" x14ac:dyDescent="0.2">
      <c r="A149" s="103" t="str">
        <f t="shared" si="20"/>
        <v>Seasonal Residential</v>
      </c>
      <c r="D149" s="129" t="s">
        <v>71</v>
      </c>
      <c r="E149" s="25"/>
      <c r="F149" s="36">
        <v>4.7000000000000002E-3</v>
      </c>
      <c r="G149" s="43">
        <f>E122*E124</f>
        <v>708.22</v>
      </c>
      <c r="H149" s="53">
        <f>G149*F149</f>
        <v>3.3286340000000001</v>
      </c>
      <c r="I149" s="35">
        <v>4.7000000000000002E-3</v>
      </c>
      <c r="J149" s="44">
        <f>E122*E125</f>
        <v>708.22</v>
      </c>
      <c r="K149" s="31">
        <f>J149*I149</f>
        <v>3.3286340000000001</v>
      </c>
      <c r="L149" s="119">
        <f t="shared" si="21"/>
        <v>0</v>
      </c>
      <c r="M149" s="120">
        <f>IF(ISERROR(L149/H149), "", L149/H149)</f>
        <v>0</v>
      </c>
    </row>
    <row r="150" spans="1:15" ht="25.5" x14ac:dyDescent="0.2">
      <c r="A150" s="103" t="str">
        <f t="shared" si="20"/>
        <v>Seasonal Residential</v>
      </c>
      <c r="D150" s="129" t="s">
        <v>72</v>
      </c>
      <c r="E150" s="25"/>
      <c r="F150" s="36">
        <v>5.9999999999999995E-4</v>
      </c>
      <c r="G150" s="43">
        <f>E122*E124</f>
        <v>708.22</v>
      </c>
      <c r="H150" s="53">
        <f>G150*F150</f>
        <v>0.42493199999999998</v>
      </c>
      <c r="I150" s="35">
        <v>5.9999999999999995E-4</v>
      </c>
      <c r="J150" s="44">
        <f>E122*E125</f>
        <v>708.22</v>
      </c>
      <c r="K150" s="31">
        <f>J150*I150</f>
        <v>0.42493199999999998</v>
      </c>
      <c r="L150" s="119">
        <f t="shared" si="21"/>
        <v>0</v>
      </c>
      <c r="M150" s="120">
        <f>IF(ISERROR(L150/H150), "", L150/H150)</f>
        <v>0</v>
      </c>
    </row>
    <row r="151" spans="1:15" x14ac:dyDescent="0.2">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5" hidden="1" customHeight="1" x14ac:dyDescent="0.2">
      <c r="A152" s="103" t="str">
        <f t="shared" si="20"/>
        <v>Seasonal Residential</v>
      </c>
      <c r="D152" s="129" t="s">
        <v>74</v>
      </c>
      <c r="E152" s="25"/>
      <c r="F152" s="34"/>
      <c r="G152" s="55"/>
      <c r="H152" s="130"/>
      <c r="I152" s="35"/>
      <c r="J152" s="56"/>
      <c r="K152" s="118"/>
      <c r="L152" s="119"/>
      <c r="M152" s="120"/>
    </row>
    <row r="153" spans="1:15" x14ac:dyDescent="0.2">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5" thickBot="1" x14ac:dyDescent="0.25">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9" hidden="1" customHeight="1" thickBot="1" x14ac:dyDescent="0.25">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9" hidden="1" customHeight="1" thickBot="1" x14ac:dyDescent="0.25">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5" thickBot="1" x14ac:dyDescent="0.25">
      <c r="A158" s="103" t="str">
        <f t="shared" si="20"/>
        <v>Seasonal Residential</v>
      </c>
      <c r="D158" s="58"/>
      <c r="E158" s="59"/>
      <c r="F158" s="60"/>
      <c r="G158" s="61"/>
      <c r="H158" s="62"/>
      <c r="I158" s="60"/>
      <c r="J158" s="63"/>
      <c r="K158" s="62"/>
      <c r="L158" s="64"/>
      <c r="M158" s="65"/>
    </row>
    <row r="159" spans="1:15" x14ac:dyDescent="0.2">
      <c r="A159" s="103" t="str">
        <f t="shared" si="20"/>
        <v>Seasonal Residential</v>
      </c>
      <c r="B159" s="103" t="s">
        <v>12</v>
      </c>
      <c r="D159" s="135" t="s">
        <v>81</v>
      </c>
      <c r="E159" s="25"/>
      <c r="F159" s="136"/>
      <c r="G159" s="137"/>
      <c r="H159" s="138">
        <f>SUM(H149:H155,H148)</f>
        <v>195.17150212634988</v>
      </c>
      <c r="I159" s="139"/>
      <c r="J159" s="139"/>
      <c r="K159" s="138">
        <f>SUM(K149:K155,K148)</f>
        <v>207.81034579576726</v>
      </c>
      <c r="L159" s="140">
        <f>K159-H159</f>
        <v>12.638843669417383</v>
      </c>
      <c r="M159" s="141">
        <f>IF((H159)=0,"",(L159/H159))</f>
        <v>6.4757628709724568E-2</v>
      </c>
    </row>
    <row r="160" spans="1:15" x14ac:dyDescent="0.2">
      <c r="A160" s="103" t="str">
        <f t="shared" si="20"/>
        <v>Seasonal Residential</v>
      </c>
      <c r="B160" s="103" t="s">
        <v>12</v>
      </c>
      <c r="D160" s="142" t="s">
        <v>82</v>
      </c>
      <c r="E160" s="25"/>
      <c r="F160" s="136">
        <v>0.13</v>
      </c>
      <c r="G160" s="143"/>
      <c r="H160" s="144">
        <f>H159*F160</f>
        <v>25.372295276425486</v>
      </c>
      <c r="I160" s="145">
        <v>0.13</v>
      </c>
      <c r="J160" s="115"/>
      <c r="K160" s="144">
        <f>K159*I160</f>
        <v>27.015344953449745</v>
      </c>
      <c r="L160" s="119">
        <f>K160-H160</f>
        <v>1.6430496770242584</v>
      </c>
      <c r="M160" s="146">
        <f>IF((H160)=0,"",(L160/H160))</f>
        <v>6.4757628709724499E-2</v>
      </c>
    </row>
    <row r="161" spans="1:13" ht="15" x14ac:dyDescent="0.25">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-45.865302999692219</v>
      </c>
      <c r="I161" s="148">
        <f>OER</f>
        <v>0.23499999999999999</v>
      </c>
      <c r="J161" s="115"/>
      <c r="K161" s="144">
        <f>IF(OR(ISNUMBER(SEARCH("[DGEN]", E120))=TRUE, ISNUMBER(SEARCH("STREET LIGHT", E120))=TRUE), 0, IF(AND(E122=0, E123=0),0, IF(AND(E123=0, E122*12&gt;250000), 0, IF(AND(E122=0, E123&gt;=50), 0, IF(E122*12&lt;=250000, I161*K159*-1, IF(E123&lt;50, I161*K159*-1, 0))))))</f>
        <v>-48.835431262005301</v>
      </c>
      <c r="L161" s="119">
        <f>K161-H161</f>
        <v>-2.9701282623130822</v>
      </c>
      <c r="M161" s="146"/>
    </row>
    <row r="162" spans="1:13" ht="13.5" thickBot="1" x14ac:dyDescent="0.25">
      <c r="A162" s="103" t="str">
        <f t="shared" si="20"/>
        <v>Seasonal Residential</v>
      </c>
      <c r="B162" s="103" t="s">
        <v>84</v>
      </c>
      <c r="C162" s="24">
        <f>B17</f>
        <v>2</v>
      </c>
      <c r="D162" s="226" t="s">
        <v>85</v>
      </c>
      <c r="E162" s="226"/>
      <c r="F162" s="77"/>
      <c r="G162" s="78"/>
      <c r="H162" s="79">
        <f>H159+H160+H161</f>
        <v>174.67849440308316</v>
      </c>
      <c r="I162" s="80"/>
      <c r="J162" s="80"/>
      <c r="K162" s="81">
        <f>K159+K160+K161</f>
        <v>185.99025948721172</v>
      </c>
      <c r="L162" s="82">
        <f>K162-H162</f>
        <v>11.311765084128552</v>
      </c>
      <c r="M162" s="83">
        <f>IF((H162)=0,"",(L162/H162))</f>
        <v>6.4757628709724527E-2</v>
      </c>
    </row>
    <row r="163" spans="1:13" ht="13.5" thickBot="1" x14ac:dyDescent="0.25">
      <c r="A163" s="103" t="str">
        <f t="shared" si="20"/>
        <v>Seasonal Residential</v>
      </c>
      <c r="B163" s="103" t="s">
        <v>12</v>
      </c>
      <c r="D163" s="58"/>
      <c r="E163" s="59"/>
      <c r="F163" s="60"/>
      <c r="G163" s="61"/>
      <c r="H163" s="62"/>
      <c r="I163" s="60"/>
      <c r="J163" s="63"/>
      <c r="K163" s="62"/>
      <c r="L163" s="64"/>
      <c r="M163" s="65"/>
    </row>
    <row r="164" spans="1:13" hidden="1" x14ac:dyDescent="0.2">
      <c r="A164" s="103" t="str">
        <f t="shared" si="20"/>
        <v>Seasonal Residential</v>
      </c>
      <c r="B164" s="103" t="s">
        <v>78</v>
      </c>
      <c r="D164" s="135" t="s">
        <v>86</v>
      </c>
      <c r="E164" s="25"/>
      <c r="F164" s="136"/>
      <c r="G164" s="137"/>
      <c r="H164" s="138">
        <f>SUM(H156,H149:H152,H148)</f>
        <v>185.35230212634988</v>
      </c>
      <c r="I164" s="139"/>
      <c r="J164" s="139"/>
      <c r="K164" s="138">
        <f>SUM(K156,K149:K152,K148)</f>
        <v>197.99114579576724</v>
      </c>
      <c r="L164" s="140">
        <f>K164-H164</f>
        <v>12.638843669417355</v>
      </c>
      <c r="M164" s="141">
        <f>IF((H164)=0,"",(L164/H164))</f>
        <v>6.8188220617846879E-2</v>
      </c>
    </row>
    <row r="165" spans="1:13" hidden="1" x14ac:dyDescent="0.2">
      <c r="A165" s="103" t="str">
        <f t="shared" si="20"/>
        <v>Seasonal Residential</v>
      </c>
      <c r="B165" s="103" t="s">
        <v>78</v>
      </c>
      <c r="D165" s="142" t="s">
        <v>82</v>
      </c>
      <c r="E165" s="25"/>
      <c r="F165" s="136">
        <v>0.13</v>
      </c>
      <c r="G165" s="137"/>
      <c r="H165" s="144">
        <f>H164*F165</f>
        <v>24.095799276425485</v>
      </c>
      <c r="I165" s="136">
        <v>0.13</v>
      </c>
      <c r="J165" s="145"/>
      <c r="K165" s="144">
        <f>K164*I165</f>
        <v>25.738848953449743</v>
      </c>
      <c r="L165" s="119">
        <f>K165-H165</f>
        <v>1.6430496770242584</v>
      </c>
      <c r="M165" s="146">
        <f>IF((H165)=0,"",(L165/H165))</f>
        <v>6.8188220617846976E-2</v>
      </c>
    </row>
    <row r="166" spans="1:13" ht="15" hidden="1" x14ac:dyDescent="0.25">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-43.557790999692223</v>
      </c>
      <c r="I166" s="148">
        <f>OER</f>
        <v>0.23499999999999999</v>
      </c>
      <c r="J166" s="145"/>
      <c r="K166" s="144">
        <f>IF(OR(ISNUMBER(SEARCH("[DGEN]", E120))=TRUE, ISNUMBER(SEARCH("STREET LIGHT", E120))=TRUE), 0, IF(AND(E122=0, E123=0),0, IF(AND(E123=0, E122*12&gt;250000), 0, IF(AND(E122=0, E123&gt;=50), 0, IF(E122*12&lt;=250000, I166*K164*-1, IF(E123&lt;50, I166*K164*-1, 0))))))</f>
        <v>-46.527919262005298</v>
      </c>
      <c r="L166" s="119"/>
      <c r="M166" s="146"/>
    </row>
    <row r="167" spans="1:13" hidden="1" x14ac:dyDescent="0.2">
      <c r="A167" s="103" t="str">
        <f t="shared" si="20"/>
        <v>Seasonal Residential</v>
      </c>
      <c r="B167" s="103" t="s">
        <v>87</v>
      </c>
      <c r="D167" s="234" t="s">
        <v>86</v>
      </c>
      <c r="E167" s="234"/>
      <c r="F167" s="149"/>
      <c r="G167" s="143"/>
      <c r="H167" s="138">
        <f>SUM(H164,H165)</f>
        <v>209.44810140277536</v>
      </c>
      <c r="I167" s="150"/>
      <c r="J167" s="150"/>
      <c r="K167" s="138">
        <f>SUM(K164,K165)</f>
        <v>223.72999474921698</v>
      </c>
      <c r="L167" s="140">
        <f>K167-H167</f>
        <v>14.28189334644162</v>
      </c>
      <c r="M167" s="141">
        <f>IF((H167)=0,"",(L167/H167))</f>
        <v>6.818822061784692E-2</v>
      </c>
    </row>
    <row r="168" spans="1:13" ht="13.5" hidden="1" thickBot="1" x14ac:dyDescent="0.25">
      <c r="A168" s="103" t="str">
        <f t="shared" si="20"/>
        <v>Seasonal Residential</v>
      </c>
      <c r="B168" s="103" t="s">
        <v>78</v>
      </c>
      <c r="D168" s="131"/>
      <c r="E168" s="132"/>
      <c r="F168" s="151"/>
      <c r="G168" s="152"/>
      <c r="H168" s="153"/>
      <c r="I168" s="151"/>
      <c r="J168" s="133"/>
      <c r="K168" s="153"/>
      <c r="L168" s="154"/>
      <c r="M168" s="134"/>
    </row>
    <row r="169" spans="1:13" hidden="1" x14ac:dyDescent="0.2">
      <c r="A169" s="103" t="str">
        <f t="shared" si="20"/>
        <v>Seasonal Residential</v>
      </c>
      <c r="B169" s="103" t="s">
        <v>17</v>
      </c>
      <c r="D169" s="135" t="s">
        <v>88</v>
      </c>
      <c r="E169" s="25"/>
      <c r="F169" s="136"/>
      <c r="G169" s="137"/>
      <c r="H169" s="138">
        <f>SUM(H157,H149:H152,H148)</f>
        <v>185.35230212634988</v>
      </c>
      <c r="I169" s="139"/>
      <c r="J169" s="139"/>
      <c r="K169" s="138">
        <f>SUM(K157,K149:K152,K148)</f>
        <v>197.99114579576724</v>
      </c>
      <c r="L169" s="140">
        <f>K169-H169</f>
        <v>12.638843669417355</v>
      </c>
      <c r="M169" s="141">
        <f>IF((H169)=0,"",(L169/H169))</f>
        <v>6.8188220617846879E-2</v>
      </c>
    </row>
    <row r="170" spans="1:13" hidden="1" x14ac:dyDescent="0.2">
      <c r="A170" s="103" t="str">
        <f t="shared" si="20"/>
        <v>Seasonal Residential</v>
      </c>
      <c r="B170" s="103" t="s">
        <v>17</v>
      </c>
      <c r="D170" s="142" t="s">
        <v>82</v>
      </c>
      <c r="E170" s="25"/>
      <c r="F170" s="136">
        <v>0.13</v>
      </c>
      <c r="G170" s="137"/>
      <c r="H170" s="144">
        <f>H169*F170</f>
        <v>24.095799276425485</v>
      </c>
      <c r="I170" s="136">
        <v>0.13</v>
      </c>
      <c r="J170" s="145"/>
      <c r="K170" s="144">
        <f>K169*I170</f>
        <v>25.738848953449743</v>
      </c>
      <c r="L170" s="119">
        <f>K170-H170</f>
        <v>1.6430496770242584</v>
      </c>
      <c r="M170" s="146">
        <f>IF((H170)=0,"",(L170/H170))</f>
        <v>6.8188220617846976E-2</v>
      </c>
    </row>
    <row r="171" spans="1:13" ht="15" hidden="1" x14ac:dyDescent="0.25">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-43.557790999692223</v>
      </c>
      <c r="I171" s="148">
        <f>OER</f>
        <v>0.23499999999999999</v>
      </c>
      <c r="J171" s="145"/>
      <c r="K171" s="144">
        <f>IF(OR(ISNUMBER(SEARCH("[DGEN]", E120))=TRUE, ISNUMBER(SEARCH("STREET LIGHT", E120))=TRUE), 0, IF(AND(E122=0, E123=0),0, IF(AND(E123=0, E122*12&gt;250000), 0, IF(AND(E122=0, E123&gt;=50), 0, IF(E122*12&lt;=250000, I171*K169*-1, IF(E123&lt;50, I171*K169*-1, 0))))))</f>
        <v>-46.527919262005298</v>
      </c>
      <c r="L171" s="119"/>
      <c r="M171" s="146"/>
    </row>
    <row r="172" spans="1:13" hidden="1" x14ac:dyDescent="0.2">
      <c r="A172" s="103" t="str">
        <f t="shared" si="20"/>
        <v>Seasonal Residential</v>
      </c>
      <c r="B172" s="103" t="s">
        <v>89</v>
      </c>
      <c r="D172" s="234" t="s">
        <v>88</v>
      </c>
      <c r="E172" s="234"/>
      <c r="F172" s="149"/>
      <c r="G172" s="143"/>
      <c r="H172" s="138">
        <f>SUM(H169,H170)</f>
        <v>209.44810140277536</v>
      </c>
      <c r="I172" s="150"/>
      <c r="J172" s="150"/>
      <c r="K172" s="138">
        <f>SUM(K169,K170)</f>
        <v>223.72999474921698</v>
      </c>
      <c r="L172" s="140">
        <f>K172-H172</f>
        <v>14.28189334644162</v>
      </c>
      <c r="M172" s="141">
        <f>IF((H172)=0,"",(L172/H172))</f>
        <v>6.818822061784692E-2</v>
      </c>
    </row>
    <row r="173" spans="1:13" ht="13.5" hidden="1" thickBot="1" x14ac:dyDescent="0.25">
      <c r="A173" s="103" t="str">
        <f t="shared" si="20"/>
        <v>Seasonal Residential</v>
      </c>
      <c r="B173" s="103" t="s">
        <v>17</v>
      </c>
      <c r="D173" s="131"/>
      <c r="E173" s="132"/>
      <c r="F173" s="155"/>
      <c r="G173" s="152"/>
      <c r="H173" s="156"/>
      <c r="I173" s="155"/>
      <c r="J173" s="133"/>
      <c r="K173" s="156"/>
      <c r="L173" s="154"/>
      <c r="M173" s="157"/>
    </row>
    <row r="176" spans="1:13" x14ac:dyDescent="0.2">
      <c r="C176" s="103"/>
      <c r="D176" s="104" t="s">
        <v>34</v>
      </c>
      <c r="E176" s="229" t="str">
        <f>D18</f>
        <v>GS &lt;50</v>
      </c>
      <c r="F176" s="229"/>
      <c r="G176" s="229"/>
      <c r="H176" s="229"/>
      <c r="I176" s="229"/>
      <c r="J176" s="229"/>
      <c r="K176" s="103" t="str">
        <f>IF(N18="DEMAND - INTERVAL","RTSR - INTERVAL METERED","")</f>
        <v/>
      </c>
    </row>
    <row r="177" spans="1:14" x14ac:dyDescent="0.2">
      <c r="C177" s="103"/>
      <c r="D177" s="104" t="s">
        <v>35</v>
      </c>
      <c r="E177" s="230" t="str">
        <f>H18</f>
        <v>RPP</v>
      </c>
      <c r="F177" s="230"/>
      <c r="G177" s="230"/>
      <c r="H177" s="20"/>
      <c r="I177" s="20"/>
    </row>
    <row r="178" spans="1:14" ht="15.75" x14ac:dyDescent="0.2">
      <c r="C178" s="103"/>
      <c r="D178" s="104" t="s">
        <v>36</v>
      </c>
      <c r="E178" s="21">
        <f>K18</f>
        <v>2000</v>
      </c>
      <c r="F178" s="105" t="s">
        <v>11</v>
      </c>
      <c r="J178" s="22"/>
      <c r="K178" s="22"/>
      <c r="L178" s="22"/>
      <c r="M178" s="22"/>
      <c r="N178" s="22"/>
    </row>
    <row r="179" spans="1:14" ht="15.75" x14ac:dyDescent="0.25">
      <c r="C179" s="103"/>
      <c r="D179" s="104" t="s">
        <v>37</v>
      </c>
      <c r="E179" s="21">
        <f>L18</f>
        <v>0</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&lt;50</v>
      </c>
      <c r="D186" s="114" t="s">
        <v>49</v>
      </c>
      <c r="E186" s="25"/>
      <c r="F186" s="26">
        <v>28.21</v>
      </c>
      <c r="G186" s="115">
        <v>1</v>
      </c>
      <c r="H186" s="116">
        <f>G186*F186</f>
        <v>28.21</v>
      </c>
      <c r="I186" s="29">
        <v>30.13</v>
      </c>
      <c r="J186" s="117">
        <f>G186</f>
        <v>1</v>
      </c>
      <c r="K186" s="118">
        <f>J186*I186</f>
        <v>30.13</v>
      </c>
      <c r="L186" s="119">
        <f>K186-H186</f>
        <v>1.9199999999999982</v>
      </c>
      <c r="M186" s="120">
        <f>IF(ISERROR(L186/H186), "", L186/H186)</f>
        <v>6.8060971286777669E-2</v>
      </c>
    </row>
    <row r="187" spans="1:14" x14ac:dyDescent="0.2">
      <c r="A187" s="103" t="str">
        <f t="shared" ref="A187:A229" si="25">A186</f>
        <v>GS &lt;50</v>
      </c>
      <c r="D187" s="114" t="s">
        <v>50</v>
      </c>
      <c r="E187" s="25"/>
      <c r="F187" s="36">
        <v>3.1800000000000002E-2</v>
      </c>
      <c r="G187" s="115">
        <f>IF($E179&gt;0, $E179, $E178)</f>
        <v>2000</v>
      </c>
      <c r="H187" s="116">
        <f>G187*F187</f>
        <v>63.6</v>
      </c>
      <c r="I187" s="35">
        <v>3.44E-2</v>
      </c>
      <c r="J187" s="117">
        <f>IF($E179&gt;0, $E179, $E178)</f>
        <v>2000</v>
      </c>
      <c r="K187" s="118">
        <f>J187*I187</f>
        <v>68.8</v>
      </c>
      <c r="L187" s="119">
        <f>K187-H187</f>
        <v>5.1999999999999957</v>
      </c>
      <c r="M187" s="120">
        <f>IF(ISERROR(L187/H187), "", L187/H187)</f>
        <v>8.1761006289308102E-2</v>
      </c>
    </row>
    <row r="188" spans="1:14" ht="13.15" hidden="1" customHeight="1" x14ac:dyDescent="0.2">
      <c r="A188" s="103" t="str">
        <f t="shared" si="25"/>
        <v>GS &lt;50</v>
      </c>
      <c r="D188" s="114" t="s">
        <v>51</v>
      </c>
      <c r="E188" s="25"/>
      <c r="F188" s="26">
        <v>0</v>
      </c>
      <c r="G188" s="115">
        <f>IF($E179&gt;0, $E179, $E178)</f>
        <v>2000</v>
      </c>
      <c r="H188" s="116">
        <v>0</v>
      </c>
      <c r="I188" s="35">
        <v>0</v>
      </c>
      <c r="J188" s="117">
        <f>IF($E179&gt;0, $E179, $E178)</f>
        <v>2000</v>
      </c>
      <c r="K188" s="118">
        <v>0</v>
      </c>
      <c r="L188" s="119"/>
      <c r="M188" s="120"/>
    </row>
    <row r="189" spans="1:14" ht="13.15" hidden="1" customHeight="1" x14ac:dyDescent="0.2">
      <c r="A189" s="103" t="str">
        <f t="shared" si="25"/>
        <v>GS &lt;50</v>
      </c>
      <c r="D189" s="114" t="s">
        <v>52</v>
      </c>
      <c r="E189" s="25"/>
      <c r="F189" s="26">
        <v>0</v>
      </c>
      <c r="G189" s="115">
        <f>IF($E179&gt;0, $E179, $E178)</f>
        <v>2000</v>
      </c>
      <c r="H189" s="116">
        <v>0</v>
      </c>
      <c r="I189" s="35">
        <v>0</v>
      </c>
      <c r="J189" s="121">
        <f>IF($E179&gt;0, $E179, $E178)</f>
        <v>2000</v>
      </c>
      <c r="K189" s="118">
        <v>0</v>
      </c>
      <c r="L189" s="119">
        <f t="shared" ref="L189:L207" si="26">K189-H189</f>
        <v>0</v>
      </c>
      <c r="M189" s="120" t="str">
        <f>IF(ISERROR(L189/H189), "", L189/H189)</f>
        <v/>
      </c>
    </row>
    <row r="190" spans="1:14" x14ac:dyDescent="0.2">
      <c r="A190" s="103" t="str">
        <f t="shared" si="25"/>
        <v>GS &lt;50</v>
      </c>
      <c r="D190" s="114" t="s">
        <v>53</v>
      </c>
      <c r="E190" s="25"/>
      <c r="F190" s="26">
        <v>0</v>
      </c>
      <c r="G190" s="115">
        <v>1</v>
      </c>
      <c r="H190" s="116">
        <f>G190*F190</f>
        <v>0</v>
      </c>
      <c r="I190" s="29">
        <v>0</v>
      </c>
      <c r="J190" s="117">
        <f>G190</f>
        <v>1</v>
      </c>
      <c r="K190" s="118">
        <f>J190*I190</f>
        <v>0</v>
      </c>
      <c r="L190" s="119">
        <f t="shared" si="26"/>
        <v>0</v>
      </c>
      <c r="M190" s="120" t="str">
        <f>IF(ISERROR(L190/H190), "", L190/H190)</f>
        <v/>
      </c>
    </row>
    <row r="191" spans="1:14" x14ac:dyDescent="0.2">
      <c r="A191" s="103" t="str">
        <f t="shared" si="25"/>
        <v>GS &lt;50</v>
      </c>
      <c r="D191" s="114" t="s">
        <v>54</v>
      </c>
      <c r="E191" s="25"/>
      <c r="F191" s="26">
        <v>-1.2764816444328564E-3</v>
      </c>
      <c r="G191" s="115">
        <f>IF($E179&gt;0, $E179, $E178)</f>
        <v>2000</v>
      </c>
      <c r="H191" s="116">
        <f>G191*F191</f>
        <v>-2.5529632888657128</v>
      </c>
      <c r="I191" s="35">
        <v>2.2204907479117498E-3</v>
      </c>
      <c r="J191" s="117">
        <f>IF($E179&gt;0, $E179, $E178)</f>
        <v>2000</v>
      </c>
      <c r="K191" s="118">
        <f>J191*I191</f>
        <v>4.4409814958234994</v>
      </c>
      <c r="L191" s="119">
        <f t="shared" si="26"/>
        <v>6.9939447846892122</v>
      </c>
      <c r="M191" s="120">
        <f>IF(ISERROR(L191/H191), "", L191/H191)</f>
        <v>-2.7395398967121998</v>
      </c>
    </row>
    <row r="192" spans="1:14" ht="25.5" x14ac:dyDescent="0.2">
      <c r="A192" s="103" t="str">
        <f t="shared" si="25"/>
        <v>GS &lt;50</v>
      </c>
      <c r="B192" s="103" t="s">
        <v>55</v>
      </c>
      <c r="C192" s="24">
        <f>B18</f>
        <v>3</v>
      </c>
      <c r="D192" s="46" t="s">
        <v>56</v>
      </c>
      <c r="E192" s="47"/>
      <c r="F192" s="48"/>
      <c r="G192" s="49"/>
      <c r="H192" s="50">
        <f>SUM(H186:H191)</f>
        <v>89.25703671113429</v>
      </c>
      <c r="I192" s="51"/>
      <c r="J192" s="52"/>
      <c r="K192" s="50">
        <f>SUM(K186:K191)</f>
        <v>103.37098149582349</v>
      </c>
      <c r="L192" s="41">
        <f t="shared" si="26"/>
        <v>14.113944784689195</v>
      </c>
      <c r="M192" s="42">
        <f>IF((H192)=0,"",(L192/H192))</f>
        <v>0.1581269702059083</v>
      </c>
    </row>
    <row r="193" spans="1:15" x14ac:dyDescent="0.2">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5.5" x14ac:dyDescent="0.2">
      <c r="A194" s="103" t="str">
        <f t="shared" si="25"/>
        <v>GS &lt;50</v>
      </c>
      <c r="D194" s="123" t="s">
        <v>58</v>
      </c>
      <c r="E194" s="25"/>
      <c r="F194" s="36">
        <v>-2.0999999999999999E-3</v>
      </c>
      <c r="G194" s="55">
        <f>IF($E179&gt;0, $E179, $E178)</f>
        <v>2000</v>
      </c>
      <c r="H194" s="116">
        <f t="shared" si="27"/>
        <v>-4.2</v>
      </c>
      <c r="I194" s="35">
        <v>0</v>
      </c>
      <c r="J194" s="56">
        <f>IF($E179&gt;0, $E179, $E178)</f>
        <v>2000</v>
      </c>
      <c r="K194" s="118">
        <f t="shared" si="28"/>
        <v>0</v>
      </c>
      <c r="L194" s="119">
        <f t="shared" si="26"/>
        <v>4.2</v>
      </c>
      <c r="M194" s="120">
        <f t="shared" si="29"/>
        <v>-1</v>
      </c>
    </row>
    <row r="195" spans="1:15" x14ac:dyDescent="0.2">
      <c r="A195" s="103" t="str">
        <f t="shared" si="25"/>
        <v>GS &lt;50</v>
      </c>
      <c r="D195" s="123" t="s">
        <v>59</v>
      </c>
      <c r="E195" s="25"/>
      <c r="F195" s="36">
        <v>5.0000000000000001E-4</v>
      </c>
      <c r="G195" s="55">
        <f>IF($E179&gt;0, $E179, $E178)</f>
        <v>2000</v>
      </c>
      <c r="H195" s="116">
        <f t="shared" si="27"/>
        <v>1</v>
      </c>
      <c r="I195" s="35">
        <v>0</v>
      </c>
      <c r="J195" s="56">
        <f>IF($E179&gt;0, $E179, $E178)</f>
        <v>2000</v>
      </c>
      <c r="K195" s="118">
        <f t="shared" si="28"/>
        <v>0</v>
      </c>
      <c r="L195" s="119">
        <f t="shared" si="26"/>
        <v>-1</v>
      </c>
      <c r="M195" s="120">
        <f t="shared" si="29"/>
        <v>-1</v>
      </c>
    </row>
    <row r="196" spans="1:15" x14ac:dyDescent="0.2">
      <c r="A196" s="103" t="str">
        <f t="shared" si="25"/>
        <v>GS &lt;50</v>
      </c>
      <c r="D196" s="123" t="s">
        <v>60</v>
      </c>
      <c r="E196" s="25"/>
      <c r="F196" s="36">
        <v>0</v>
      </c>
      <c r="G196" s="55">
        <f>E178</f>
        <v>2000</v>
      </c>
      <c r="H196" s="116">
        <f t="shared" si="27"/>
        <v>0</v>
      </c>
      <c r="I196" s="35">
        <v>0</v>
      </c>
      <c r="J196" s="56">
        <f>E178</f>
        <v>2000</v>
      </c>
      <c r="K196" s="118">
        <f t="shared" si="28"/>
        <v>0</v>
      </c>
      <c r="L196" s="119">
        <f t="shared" si="26"/>
        <v>0</v>
      </c>
      <c r="M196" s="120" t="str">
        <f t="shared" si="29"/>
        <v/>
      </c>
    </row>
    <row r="197" spans="1:15" x14ac:dyDescent="0.2">
      <c r="A197" s="103" t="str">
        <f t="shared" si="25"/>
        <v>GS &lt;50</v>
      </c>
      <c r="D197" s="114" t="s">
        <v>61</v>
      </c>
      <c r="E197" s="25"/>
      <c r="F197" s="36">
        <v>1.3718953260701185E-3</v>
      </c>
      <c r="G197" s="55">
        <f>IF($E179&gt;0, $E179, $E178)</f>
        <v>2000</v>
      </c>
      <c r="H197" s="116">
        <f t="shared" si="27"/>
        <v>2.7437906521402371</v>
      </c>
      <c r="I197" s="35">
        <v>1.4346110207039519E-3</v>
      </c>
      <c r="J197" s="56">
        <f>IF($E179&gt;0, $E179, $E178)</f>
        <v>2000</v>
      </c>
      <c r="K197" s="118">
        <f t="shared" si="28"/>
        <v>2.8692220414079039</v>
      </c>
      <c r="L197" s="119">
        <f t="shared" si="26"/>
        <v>0.12543138926766684</v>
      </c>
      <c r="M197" s="120">
        <f t="shared" si="29"/>
        <v>4.5714635396773687E-2</v>
      </c>
      <c r="O197" s="160"/>
    </row>
    <row r="198" spans="1:15" ht="25.5" x14ac:dyDescent="0.2">
      <c r="A198" s="103" t="str">
        <f t="shared" si="25"/>
        <v>GS &lt;50</v>
      </c>
      <c r="D198" s="123" t="s">
        <v>62</v>
      </c>
      <c r="E198" s="25"/>
      <c r="F198" s="36">
        <v>0.42</v>
      </c>
      <c r="G198" s="115">
        <v>1</v>
      </c>
      <c r="H198" s="116">
        <f t="shared" si="27"/>
        <v>0.42</v>
      </c>
      <c r="I198" s="45">
        <v>0.42</v>
      </c>
      <c r="J198" s="121">
        <v>1</v>
      </c>
      <c r="K198" s="118">
        <f t="shared" si="28"/>
        <v>0.42</v>
      </c>
      <c r="L198" s="119">
        <f t="shared" si="26"/>
        <v>0</v>
      </c>
      <c r="M198" s="120">
        <f t="shared" si="29"/>
        <v>0</v>
      </c>
    </row>
    <row r="199" spans="1:15" x14ac:dyDescent="0.2">
      <c r="A199" s="103" t="str">
        <f t="shared" si="25"/>
        <v>GS &lt;50</v>
      </c>
      <c r="D199" s="114" t="s">
        <v>63</v>
      </c>
      <c r="E199" s="25"/>
      <c r="F199" s="36">
        <v>0</v>
      </c>
      <c r="G199" s="115">
        <v>1</v>
      </c>
      <c r="H199" s="116">
        <f t="shared" si="27"/>
        <v>0</v>
      </c>
      <c r="I199" s="29">
        <v>0</v>
      </c>
      <c r="J199" s="121">
        <v>1</v>
      </c>
      <c r="K199" s="118">
        <f t="shared" si="28"/>
        <v>0</v>
      </c>
      <c r="L199" s="119">
        <f t="shared" si="26"/>
        <v>0</v>
      </c>
      <c r="M199" s="120" t="str">
        <f t="shared" si="29"/>
        <v/>
      </c>
    </row>
    <row r="200" spans="1:15" x14ac:dyDescent="0.2">
      <c r="A200" s="103" t="str">
        <f t="shared" si="25"/>
        <v>GS &lt;50</v>
      </c>
      <c r="D200" s="114" t="s">
        <v>64</v>
      </c>
      <c r="E200" s="25"/>
      <c r="F200" s="36">
        <v>1.2344868468891121E-3</v>
      </c>
      <c r="G200" s="55">
        <f>IF($E179&gt;0, $E179, $E178)</f>
        <v>2000</v>
      </c>
      <c r="H200" s="116">
        <f t="shared" si="27"/>
        <v>2.4689736937782243</v>
      </c>
      <c r="I200" s="35">
        <v>1.3448684688911199E-4</v>
      </c>
      <c r="J200" s="56">
        <f>IF($E179&gt;0, $E179, $E178)</f>
        <v>2000</v>
      </c>
      <c r="K200" s="118">
        <f t="shared" si="28"/>
        <v>0.268973693778224</v>
      </c>
      <c r="L200" s="119">
        <f t="shared" si="26"/>
        <v>-2.2000000000000002</v>
      </c>
      <c r="M200" s="120">
        <f t="shared" si="29"/>
        <v>-0.89105850157252231</v>
      </c>
    </row>
    <row r="201" spans="1:15" ht="25.5" x14ac:dyDescent="0.2">
      <c r="A201" s="103" t="str">
        <f t="shared" si="25"/>
        <v>GS &lt;50</v>
      </c>
      <c r="B201" s="103" t="s">
        <v>65</v>
      </c>
      <c r="C201" s="24">
        <f>B18</f>
        <v>3</v>
      </c>
      <c r="D201" s="46" t="s">
        <v>66</v>
      </c>
      <c r="E201" s="47"/>
      <c r="F201" s="48"/>
      <c r="G201" s="49"/>
      <c r="H201" s="50">
        <f>SUM(H192:H200)</f>
        <v>102.27396105705274</v>
      </c>
      <c r="I201" s="51"/>
      <c r="J201" s="52"/>
      <c r="K201" s="50">
        <f>SUM(K192:K200)</f>
        <v>117.51333723100961</v>
      </c>
      <c r="L201" s="41">
        <f t="shared" si="26"/>
        <v>15.23937617395687</v>
      </c>
      <c r="M201" s="42">
        <f>IF((H201)=0,"",(L201/H201))</f>
        <v>0.14900543614865666</v>
      </c>
    </row>
    <row r="202" spans="1:15" x14ac:dyDescent="0.2">
      <c r="A202" s="103" t="str">
        <f t="shared" si="25"/>
        <v>GS &lt;50</v>
      </c>
      <c r="D202" s="126" t="s">
        <v>67</v>
      </c>
      <c r="E202" s="25"/>
      <c r="F202" s="36">
        <v>1.1299999999999999E-2</v>
      </c>
      <c r="G202" s="43">
        <f>IF($E179&gt;0, $E179, $E178*$E180)</f>
        <v>2083</v>
      </c>
      <c r="H202" s="116">
        <f>G202*F202</f>
        <v>23.537899999999997</v>
      </c>
      <c r="I202" s="35">
        <v>1.2E-2</v>
      </c>
      <c r="J202" s="44">
        <f>IF($E179&gt;0, $E179, $E178*$E181)</f>
        <v>2083</v>
      </c>
      <c r="K202" s="118">
        <f>J202*I202</f>
        <v>24.996000000000002</v>
      </c>
      <c r="L202" s="119">
        <f t="shared" si="26"/>
        <v>1.4581000000000053</v>
      </c>
      <c r="M202" s="120">
        <f>IF(ISERROR(L202/H202), "", L202/H202)</f>
        <v>6.1946902654867492E-2</v>
      </c>
      <c r="N202" s="127" t="str">
        <f>IF(ISERROR(ABS(M202)), "", IF(ABS(M202)&gt;=4%, "In the manager's summary, discuss the reasoning for the change in RTSR rates", ""))</f>
        <v>In the manager's summary, discuss the reasoning for the change in RTSR rates</v>
      </c>
      <c r="O202" s="160"/>
    </row>
    <row r="203" spans="1:15" ht="25.5" x14ac:dyDescent="0.2">
      <c r="A203" s="103" t="str">
        <f t="shared" si="25"/>
        <v>GS &lt;50</v>
      </c>
      <c r="D203" s="128" t="s">
        <v>68</v>
      </c>
      <c r="E203" s="25"/>
      <c r="F203" s="36">
        <v>8.3999999999999995E-3</v>
      </c>
      <c r="G203" s="43">
        <f>IF($E179&gt;0, $E179, $E178*$E180)</f>
        <v>2083</v>
      </c>
      <c r="H203" s="116">
        <f>G203*F203</f>
        <v>17.497199999999999</v>
      </c>
      <c r="I203" s="35">
        <v>8.8999999999999999E-3</v>
      </c>
      <c r="J203" s="44">
        <f>IF($E179&gt;0, $E179, $E178*$E181)</f>
        <v>2083</v>
      </c>
      <c r="K203" s="118">
        <f>J203*I203</f>
        <v>18.538699999999999</v>
      </c>
      <c r="L203" s="119">
        <f t="shared" si="26"/>
        <v>1.0414999999999992</v>
      </c>
      <c r="M203" s="120">
        <f>IF(ISERROR(L203/H203), "", L203/H203)</f>
        <v>5.9523809523809479E-2</v>
      </c>
      <c r="N203" s="127" t="str">
        <f>IF(ISERROR(ABS(M203)), "", IF(ABS(M203)&gt;=4%, "In the manager's summary, discuss the reasoning for the change in RTSR rates", ""))</f>
        <v>In the manager's summary, discuss the reasoning for the change in RTSR rates</v>
      </c>
      <c r="O203" s="160"/>
    </row>
    <row r="204" spans="1:15" ht="25.5" x14ac:dyDescent="0.2">
      <c r="A204" s="103" t="str">
        <f t="shared" si="25"/>
        <v>GS &lt;50</v>
      </c>
      <c r="B204" s="103" t="s">
        <v>69</v>
      </c>
      <c r="C204" s="24">
        <f>B18</f>
        <v>3</v>
      </c>
      <c r="D204" s="46" t="s">
        <v>70</v>
      </c>
      <c r="E204" s="47"/>
      <c r="F204" s="48"/>
      <c r="G204" s="49"/>
      <c r="H204" s="50">
        <f>SUM(H201:H203)</f>
        <v>143.30906105705273</v>
      </c>
      <c r="I204" s="51"/>
      <c r="J204" s="52"/>
      <c r="K204" s="50">
        <f>SUM(K201:K203)</f>
        <v>161.04803723100963</v>
      </c>
      <c r="L204" s="41">
        <f t="shared" si="26"/>
        <v>17.7389761739569</v>
      </c>
      <c r="M204" s="42">
        <f>IF((H204)=0,"",(L204/H204))</f>
        <v>0.12378126018769212</v>
      </c>
    </row>
    <row r="205" spans="1:15" ht="25.5" x14ac:dyDescent="0.2">
      <c r="A205" s="103" t="str">
        <f t="shared" si="25"/>
        <v>GS &lt;50</v>
      </c>
      <c r="D205" s="129" t="s">
        <v>71</v>
      </c>
      <c r="E205" s="25"/>
      <c r="F205" s="36">
        <v>4.7000000000000002E-3</v>
      </c>
      <c r="G205" s="43">
        <f>E178*E180</f>
        <v>2083</v>
      </c>
      <c r="H205" s="53">
        <f>G205*F205</f>
        <v>9.7901000000000007</v>
      </c>
      <c r="I205" s="35">
        <v>4.7000000000000002E-3</v>
      </c>
      <c r="J205" s="44">
        <f>E178*E181</f>
        <v>2083</v>
      </c>
      <c r="K205" s="31">
        <f>J205*I205</f>
        <v>9.7901000000000007</v>
      </c>
      <c r="L205" s="119">
        <f t="shared" si="26"/>
        <v>0</v>
      </c>
      <c r="M205" s="120">
        <f>IF(ISERROR(L205/H205), "", L205/H205)</f>
        <v>0</v>
      </c>
    </row>
    <row r="206" spans="1:15" ht="25.5" x14ac:dyDescent="0.2">
      <c r="A206" s="103" t="str">
        <f t="shared" si="25"/>
        <v>GS &lt;50</v>
      </c>
      <c r="D206" s="129" t="s">
        <v>72</v>
      </c>
      <c r="E206" s="25"/>
      <c r="F206" s="36">
        <v>5.9999999999999995E-4</v>
      </c>
      <c r="G206" s="43">
        <f>E178*E180</f>
        <v>2083</v>
      </c>
      <c r="H206" s="53">
        <f>G206*F206</f>
        <v>1.2497999999999998</v>
      </c>
      <c r="I206" s="35">
        <v>5.9999999999999995E-4</v>
      </c>
      <c r="J206" s="44">
        <f>E178*E181</f>
        <v>2083</v>
      </c>
      <c r="K206" s="31">
        <f>J206*I206</f>
        <v>1.2497999999999998</v>
      </c>
      <c r="L206" s="119">
        <f t="shared" si="26"/>
        <v>0</v>
      </c>
      <c r="M206" s="120">
        <f>IF(ISERROR(L206/H206), "", L206/H206)</f>
        <v>0</v>
      </c>
    </row>
    <row r="207" spans="1:15" x14ac:dyDescent="0.2">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5" hidden="1" customHeight="1" x14ac:dyDescent="0.2">
      <c r="A208" s="103" t="str">
        <f t="shared" si="25"/>
        <v>GS &lt;50</v>
      </c>
      <c r="D208" s="129" t="s">
        <v>74</v>
      </c>
      <c r="E208" s="25"/>
      <c r="F208" s="34"/>
      <c r="G208" s="55"/>
      <c r="H208" s="130"/>
      <c r="I208" s="35"/>
      <c r="J208" s="56"/>
      <c r="K208" s="118"/>
      <c r="L208" s="119"/>
      <c r="M208" s="120"/>
    </row>
    <row r="209" spans="1:13" x14ac:dyDescent="0.2">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5" thickBot="1" x14ac:dyDescent="0.25">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9" hidden="1" customHeight="1" thickBot="1" x14ac:dyDescent="0.25">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9" hidden="1" customHeight="1" thickBot="1" x14ac:dyDescent="0.25">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5" thickBot="1" x14ac:dyDescent="0.25">
      <c r="A214" s="103" t="str">
        <f t="shared" si="25"/>
        <v>GS &lt;50</v>
      </c>
      <c r="D214" s="58"/>
      <c r="E214" s="59"/>
      <c r="F214" s="60"/>
      <c r="G214" s="61"/>
      <c r="H214" s="62"/>
      <c r="I214" s="60"/>
      <c r="J214" s="63"/>
      <c r="K214" s="62"/>
      <c r="L214" s="64"/>
      <c r="M214" s="65"/>
    </row>
    <row r="215" spans="1:13" x14ac:dyDescent="0.2">
      <c r="A215" s="103" t="str">
        <f t="shared" si="25"/>
        <v>GS &lt;50</v>
      </c>
      <c r="B215" s="103" t="s">
        <v>12</v>
      </c>
      <c r="D215" s="135" t="s">
        <v>81</v>
      </c>
      <c r="E215" s="25"/>
      <c r="F215" s="136"/>
      <c r="G215" s="137"/>
      <c r="H215" s="138">
        <f>SUM(H205:H211,H204)</f>
        <v>409.63896105705271</v>
      </c>
      <c r="I215" s="139"/>
      <c r="J215" s="139"/>
      <c r="K215" s="138">
        <f>SUM(K205:K211,K204)</f>
        <v>427.37793723100964</v>
      </c>
      <c r="L215" s="140">
        <f>K215-H215</f>
        <v>17.738976173956928</v>
      </c>
      <c r="M215" s="141">
        <f>IF((H215)=0,"",(L215/H215))</f>
        <v>4.3303928240083396E-2</v>
      </c>
    </row>
    <row r="216" spans="1:13" x14ac:dyDescent="0.2">
      <c r="A216" s="103" t="str">
        <f t="shared" si="25"/>
        <v>GS &lt;50</v>
      </c>
      <c r="B216" s="103" t="s">
        <v>12</v>
      </c>
      <c r="D216" s="142" t="s">
        <v>82</v>
      </c>
      <c r="E216" s="25"/>
      <c r="F216" s="136">
        <v>0.13</v>
      </c>
      <c r="G216" s="143"/>
      <c r="H216" s="144">
        <f>H215*F216</f>
        <v>53.253064937416852</v>
      </c>
      <c r="I216" s="145">
        <v>0.13</v>
      </c>
      <c r="J216" s="115"/>
      <c r="K216" s="144">
        <f>K215*I216</f>
        <v>55.559131840031256</v>
      </c>
      <c r="L216" s="119">
        <f>K216-H216</f>
        <v>2.3060669026144041</v>
      </c>
      <c r="M216" s="146">
        <f>IF((H216)=0,"",(L216/H216))</f>
        <v>4.3303928240083465E-2</v>
      </c>
    </row>
    <row r="217" spans="1:13" ht="15" x14ac:dyDescent="0.25">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-96.265155848407375</v>
      </c>
      <c r="I217" s="148">
        <f>OER</f>
        <v>0.23499999999999999</v>
      </c>
      <c r="J217" s="115"/>
      <c r="K217" s="144">
        <f>IF(OR(ISNUMBER(SEARCH("[DGEN]", E176))=TRUE, ISNUMBER(SEARCH("STREET LIGHT", E176))=TRUE), 0, IF(AND(E178=0, E179=0),0, IF(AND(E179=0, E178*12&gt;250000), 0, IF(AND(E178=0, E179&gt;=50), 0, IF(E178*12&lt;=250000, I217*K215*-1, IF(E179&lt;50, I217*K215*-1, 0))))))</f>
        <v>-100.43381524928726</v>
      </c>
      <c r="L217" s="119">
        <f>K217-H217</f>
        <v>-4.1686594008798892</v>
      </c>
      <c r="M217" s="146"/>
    </row>
    <row r="218" spans="1:13" ht="13.5" thickBot="1" x14ac:dyDescent="0.25">
      <c r="A218" s="103" t="str">
        <f t="shared" si="25"/>
        <v>GS &lt;50</v>
      </c>
      <c r="B218" s="103" t="s">
        <v>84</v>
      </c>
      <c r="C218" s="24">
        <f>B18</f>
        <v>3</v>
      </c>
      <c r="D218" s="226" t="s">
        <v>85</v>
      </c>
      <c r="E218" s="226"/>
      <c r="F218" s="77"/>
      <c r="G218" s="78"/>
      <c r="H218" s="79">
        <f>H215+H216+H217</f>
        <v>366.62687014606217</v>
      </c>
      <c r="I218" s="80"/>
      <c r="J218" s="80"/>
      <c r="K218" s="81">
        <f>K215+K216+K217</f>
        <v>382.50325382175367</v>
      </c>
      <c r="L218" s="82">
        <f>K218-H218</f>
        <v>15.8763836756915</v>
      </c>
      <c r="M218" s="83">
        <f>IF((H218)=0,"",(L218/H218))</f>
        <v>4.3303928240083535E-2</v>
      </c>
    </row>
    <row r="219" spans="1:13" ht="13.5" thickBot="1" x14ac:dyDescent="0.25">
      <c r="A219" s="103" t="str">
        <f t="shared" si="25"/>
        <v>GS &lt;50</v>
      </c>
      <c r="B219" s="103" t="s">
        <v>12</v>
      </c>
      <c r="D219" s="58"/>
      <c r="E219" s="59"/>
      <c r="F219" s="60"/>
      <c r="G219" s="61"/>
      <c r="H219" s="62"/>
      <c r="I219" s="60"/>
      <c r="J219" s="63"/>
      <c r="K219" s="62"/>
      <c r="L219" s="64"/>
      <c r="M219" s="65"/>
    </row>
    <row r="220" spans="1:13" hidden="1" x14ac:dyDescent="0.2">
      <c r="A220" s="103" t="str">
        <f t="shared" si="25"/>
        <v>GS &lt;50</v>
      </c>
      <c r="B220" s="103" t="s">
        <v>78</v>
      </c>
      <c r="D220" s="135" t="s">
        <v>86</v>
      </c>
      <c r="E220" s="25"/>
      <c r="F220" s="136"/>
      <c r="G220" s="137"/>
      <c r="H220" s="138">
        <f>SUM(H212,H205:H208,H204)</f>
        <v>380.75896105705272</v>
      </c>
      <c r="I220" s="139"/>
      <c r="J220" s="139"/>
      <c r="K220" s="138">
        <f>SUM(K212,K205:K208,K204)</f>
        <v>398.49793723100959</v>
      </c>
      <c r="L220" s="140">
        <f>K220-H220</f>
        <v>17.738976173956871</v>
      </c>
      <c r="M220" s="141">
        <f>IF((H220)=0,"",(L220/H220))</f>
        <v>4.6588466689557108E-2</v>
      </c>
    </row>
    <row r="221" spans="1:13" hidden="1" x14ac:dyDescent="0.2">
      <c r="A221" s="103" t="str">
        <f t="shared" si="25"/>
        <v>GS &lt;50</v>
      </c>
      <c r="B221" s="103" t="s">
        <v>78</v>
      </c>
      <c r="D221" s="142" t="s">
        <v>82</v>
      </c>
      <c r="E221" s="25"/>
      <c r="F221" s="136">
        <v>0.13</v>
      </c>
      <c r="G221" s="137"/>
      <c r="H221" s="144">
        <f>H220*F221</f>
        <v>49.498664937416855</v>
      </c>
      <c r="I221" s="136">
        <v>0.13</v>
      </c>
      <c r="J221" s="145"/>
      <c r="K221" s="144">
        <f>K220*I221</f>
        <v>51.804731840031245</v>
      </c>
      <c r="L221" s="119">
        <f>K221-H221</f>
        <v>2.3060669026143898</v>
      </c>
      <c r="M221" s="146">
        <f>IF((H221)=0,"",(L221/H221))</f>
        <v>4.6588466689557032E-2</v>
      </c>
    </row>
    <row r="222" spans="1:13" ht="15" hidden="1" x14ac:dyDescent="0.25">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-89.478355848407389</v>
      </c>
      <c r="I222" s="148">
        <f>OER</f>
        <v>0.23499999999999999</v>
      </c>
      <c r="J222" s="145"/>
      <c r="K222" s="144">
        <f>IF(OR(ISNUMBER(SEARCH("[DGEN]", E176))=TRUE, ISNUMBER(SEARCH("STREET LIGHT", E176))=TRUE), 0, IF(AND(E178=0, E179=0),0, IF(AND(E179=0, E178*12&gt;250000), 0, IF(AND(E178=0, E179&gt;=50), 0, IF(E178*12&lt;=250000, I222*K220*-1, IF(E179&lt;50, I222*K220*-1, 0))))))</f>
        <v>-93.64701524928725</v>
      </c>
      <c r="L222" s="119"/>
      <c r="M222" s="146"/>
    </row>
    <row r="223" spans="1:13" hidden="1" x14ac:dyDescent="0.2">
      <c r="A223" s="103" t="str">
        <f t="shared" si="25"/>
        <v>GS &lt;50</v>
      </c>
      <c r="B223" s="103" t="s">
        <v>87</v>
      </c>
      <c r="D223" s="234" t="s">
        <v>86</v>
      </c>
      <c r="E223" s="234"/>
      <c r="F223" s="149"/>
      <c r="G223" s="143"/>
      <c r="H223" s="138">
        <f>SUM(H220,H221)</f>
        <v>430.25762599446955</v>
      </c>
      <c r="I223" s="150"/>
      <c r="J223" s="150"/>
      <c r="K223" s="138">
        <f>SUM(K220,K221)</f>
        <v>450.30266907104084</v>
      </c>
      <c r="L223" s="140">
        <f>K223-H223</f>
        <v>20.045043076571289</v>
      </c>
      <c r="M223" s="141">
        <f>IF((H223)=0,"",(L223/H223))</f>
        <v>4.6588466689557163E-2</v>
      </c>
    </row>
    <row r="224" spans="1:13" ht="13.5" hidden="1" thickBot="1" x14ac:dyDescent="0.25">
      <c r="A224" s="103" t="str">
        <f t="shared" si="25"/>
        <v>GS &lt;50</v>
      </c>
      <c r="B224" s="103" t="s">
        <v>78</v>
      </c>
      <c r="D224" s="131"/>
      <c r="E224" s="132"/>
      <c r="F224" s="151"/>
      <c r="G224" s="152"/>
      <c r="H224" s="153"/>
      <c r="I224" s="151"/>
      <c r="J224" s="133"/>
      <c r="K224" s="153"/>
      <c r="L224" s="154"/>
      <c r="M224" s="134"/>
    </row>
    <row r="225" spans="1:14" hidden="1" x14ac:dyDescent="0.2">
      <c r="A225" s="103" t="str">
        <f t="shared" si="25"/>
        <v>GS &lt;50</v>
      </c>
      <c r="B225" s="103" t="s">
        <v>17</v>
      </c>
      <c r="D225" s="135" t="s">
        <v>88</v>
      </c>
      <c r="E225" s="25"/>
      <c r="F225" s="136"/>
      <c r="G225" s="137"/>
      <c r="H225" s="138">
        <f>SUM(H213,H205:H208,H204)</f>
        <v>380.75896105705272</v>
      </c>
      <c r="I225" s="139"/>
      <c r="J225" s="139"/>
      <c r="K225" s="138">
        <f>SUM(K213,K205:K208,K204)</f>
        <v>398.49793723100959</v>
      </c>
      <c r="L225" s="140">
        <f>K225-H225</f>
        <v>17.738976173956871</v>
      </c>
      <c r="M225" s="141">
        <f>IF((H225)=0,"",(L225/H225))</f>
        <v>4.6588466689557108E-2</v>
      </c>
    </row>
    <row r="226" spans="1:14" hidden="1" x14ac:dyDescent="0.2">
      <c r="A226" s="103" t="str">
        <f t="shared" si="25"/>
        <v>GS &lt;50</v>
      </c>
      <c r="B226" s="103" t="s">
        <v>17</v>
      </c>
      <c r="D226" s="142" t="s">
        <v>82</v>
      </c>
      <c r="E226" s="25"/>
      <c r="F226" s="136">
        <v>0.13</v>
      </c>
      <c r="G226" s="137"/>
      <c r="H226" s="144">
        <f>H225*F226</f>
        <v>49.498664937416855</v>
      </c>
      <c r="I226" s="136">
        <v>0.13</v>
      </c>
      <c r="J226" s="145"/>
      <c r="K226" s="144">
        <f>K225*I226</f>
        <v>51.804731840031245</v>
      </c>
      <c r="L226" s="119">
        <f>K226-H226</f>
        <v>2.3060669026143898</v>
      </c>
      <c r="M226" s="146">
        <f>IF((H226)=0,"",(L226/H226))</f>
        <v>4.6588466689557032E-2</v>
      </c>
    </row>
    <row r="227" spans="1:14" ht="15" hidden="1" x14ac:dyDescent="0.25">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-89.478355848407389</v>
      </c>
      <c r="I227" s="148">
        <f>OER</f>
        <v>0.23499999999999999</v>
      </c>
      <c r="J227" s="145"/>
      <c r="K227" s="144">
        <f>IF(OR(ISNUMBER(SEARCH("[DGEN]", E176))=TRUE, ISNUMBER(SEARCH("STREET LIGHT", E176))=TRUE), 0, IF(AND(E178=0, E179=0),0, IF(AND(E179=0, E178*12&gt;250000), 0, IF(AND(E178=0, E179&gt;=50), 0, IF(E178*12&lt;=250000, I227*K225*-1, IF(E179&lt;50, I227*K225*-1, 0))))))</f>
        <v>-93.64701524928725</v>
      </c>
      <c r="L227" s="119"/>
      <c r="M227" s="146"/>
    </row>
    <row r="228" spans="1:14" hidden="1" x14ac:dyDescent="0.2">
      <c r="A228" s="103" t="str">
        <f t="shared" si="25"/>
        <v>GS &lt;50</v>
      </c>
      <c r="B228" s="103" t="s">
        <v>89</v>
      </c>
      <c r="D228" s="234" t="s">
        <v>88</v>
      </c>
      <c r="E228" s="234"/>
      <c r="F228" s="149"/>
      <c r="G228" s="143"/>
      <c r="H228" s="138">
        <f>SUM(H225,H226)</f>
        <v>430.25762599446955</v>
      </c>
      <c r="I228" s="150"/>
      <c r="J228" s="150"/>
      <c r="K228" s="138">
        <f>SUM(K225,K226)</f>
        <v>450.30266907104084</v>
      </c>
      <c r="L228" s="140">
        <f>K228-H228</f>
        <v>20.045043076571289</v>
      </c>
      <c r="M228" s="141">
        <f>IF((H228)=0,"",(L228/H228))</f>
        <v>4.6588466689557163E-2</v>
      </c>
    </row>
    <row r="229" spans="1:14" ht="13.5" hidden="1" thickBot="1" x14ac:dyDescent="0.25">
      <c r="A229" s="103" t="str">
        <f t="shared" si="25"/>
        <v>GS &lt;50</v>
      </c>
      <c r="B229" s="103" t="s">
        <v>17</v>
      </c>
      <c r="D229" s="131"/>
      <c r="E229" s="132"/>
      <c r="F229" s="155"/>
      <c r="G229" s="152"/>
      <c r="H229" s="156"/>
      <c r="I229" s="155"/>
      <c r="J229" s="133"/>
      <c r="K229" s="156"/>
      <c r="L229" s="154"/>
      <c r="M229" s="157"/>
    </row>
    <row r="232" spans="1:14" x14ac:dyDescent="0.2">
      <c r="C232" s="103"/>
      <c r="D232" s="104" t="s">
        <v>34</v>
      </c>
      <c r="E232" s="235" t="str">
        <f>D19</f>
        <v>GS 50 - 2,999 kW</v>
      </c>
      <c r="F232" s="236"/>
      <c r="G232" s="236"/>
      <c r="H232" s="236"/>
      <c r="I232" s="236"/>
      <c r="J232" s="237"/>
      <c r="K232" s="103" t="str">
        <f>IF(N19="DEMAND - INTERVAL","RTSR - INTERVAL METERED","")</f>
        <v/>
      </c>
    </row>
    <row r="233" spans="1:14" x14ac:dyDescent="0.2">
      <c r="C233" s="103"/>
      <c r="D233" s="104" t="s">
        <v>35</v>
      </c>
      <c r="E233" s="238" t="str">
        <f>H19</f>
        <v>Non-RPP (Other)</v>
      </c>
      <c r="F233" s="239"/>
      <c r="G233" s="240"/>
      <c r="H233" s="20"/>
      <c r="I233" s="20"/>
    </row>
    <row r="234" spans="1:14" ht="15.75" x14ac:dyDescent="0.2">
      <c r="C234" s="103"/>
      <c r="D234" s="104" t="s">
        <v>36</v>
      </c>
      <c r="E234" s="21">
        <f>K19</f>
        <v>75000</v>
      </c>
      <c r="F234" s="105" t="s">
        <v>11</v>
      </c>
      <c r="J234" s="22"/>
      <c r="K234" s="22"/>
      <c r="L234" s="22"/>
      <c r="M234" s="22"/>
      <c r="N234" s="22"/>
    </row>
    <row r="235" spans="1:14" ht="15.75" x14ac:dyDescent="0.25">
      <c r="C235" s="103"/>
      <c r="D235" s="104" t="s">
        <v>37</v>
      </c>
      <c r="E235" s="21">
        <f>L19</f>
        <v>175</v>
      </c>
      <c r="F235" s="106" t="s">
        <v>16</v>
      </c>
      <c r="G235" s="107"/>
      <c r="H235" s="108"/>
      <c r="I235" s="108"/>
      <c r="J235" s="108"/>
    </row>
    <row r="236" spans="1:14" x14ac:dyDescent="0.2">
      <c r="C236" s="103"/>
      <c r="D236" s="104" t="s">
        <v>38</v>
      </c>
      <c r="E236" s="23">
        <f>I19</f>
        <v>1.0415000000000001</v>
      </c>
    </row>
    <row r="237" spans="1:14" x14ac:dyDescent="0.2">
      <c r="C237" s="103"/>
      <c r="D237" s="104" t="s">
        <v>39</v>
      </c>
      <c r="E237" s="23">
        <f>J19</f>
        <v>1.0415000000000001</v>
      </c>
    </row>
    <row r="238" spans="1:14" x14ac:dyDescent="0.2">
      <c r="C238" s="103"/>
    </row>
    <row r="239" spans="1:14" x14ac:dyDescent="0.2">
      <c r="C239" s="103"/>
      <c r="E239" s="105"/>
      <c r="F239" s="231" t="s">
        <v>40</v>
      </c>
      <c r="G239" s="232"/>
      <c r="H239" s="233"/>
      <c r="I239" s="231" t="s">
        <v>41</v>
      </c>
      <c r="J239" s="232"/>
      <c r="K239" s="233"/>
      <c r="L239" s="231" t="s">
        <v>42</v>
      </c>
      <c r="M239" s="233"/>
    </row>
    <row r="240" spans="1:14" x14ac:dyDescent="0.2">
      <c r="C240" s="103"/>
      <c r="E240" s="220"/>
      <c r="F240" s="109" t="s">
        <v>43</v>
      </c>
      <c r="G240" s="109" t="s">
        <v>44</v>
      </c>
      <c r="H240" s="110" t="s">
        <v>45</v>
      </c>
      <c r="I240" s="109" t="s">
        <v>43</v>
      </c>
      <c r="J240" s="111" t="s">
        <v>44</v>
      </c>
      <c r="K240" s="110" t="s">
        <v>45</v>
      </c>
      <c r="L240" s="222" t="s">
        <v>46</v>
      </c>
      <c r="M240" s="224" t="s">
        <v>47</v>
      </c>
    </row>
    <row r="241" spans="1:15" x14ac:dyDescent="0.2">
      <c r="C241" s="103"/>
      <c r="E241" s="221"/>
      <c r="F241" s="112" t="s">
        <v>48</v>
      </c>
      <c r="G241" s="112"/>
      <c r="H241" s="113" t="s">
        <v>48</v>
      </c>
      <c r="I241" s="112" t="s">
        <v>48</v>
      </c>
      <c r="J241" s="113"/>
      <c r="K241" s="113" t="s">
        <v>48</v>
      </c>
      <c r="L241" s="223"/>
      <c r="M241" s="225"/>
    </row>
    <row r="242" spans="1:15" x14ac:dyDescent="0.2">
      <c r="A242" s="103" t="str">
        <f>$E232</f>
        <v>GS 50 - 2,999 kW</v>
      </c>
      <c r="D242" s="114" t="s">
        <v>49</v>
      </c>
      <c r="E242" s="25"/>
      <c r="F242" s="26">
        <v>165.94</v>
      </c>
      <c r="G242" s="115">
        <v>1</v>
      </c>
      <c r="H242" s="116">
        <f>G242*F242</f>
        <v>165.94</v>
      </c>
      <c r="I242" s="29">
        <v>177.15</v>
      </c>
      <c r="J242" s="117">
        <f>G242</f>
        <v>1</v>
      </c>
      <c r="K242" s="118">
        <f>J242*I242</f>
        <v>177.15</v>
      </c>
      <c r="L242" s="119">
        <f>K242-H242</f>
        <v>11.210000000000008</v>
      </c>
      <c r="M242" s="120">
        <f>IF(ISERROR(L242/H242), "", L242/H242)</f>
        <v>6.755453778474152E-2</v>
      </c>
    </row>
    <row r="243" spans="1:15" x14ac:dyDescent="0.2">
      <c r="A243" s="103" t="str">
        <f t="shared" ref="A243:A285" si="30">A242</f>
        <v>GS 50 - 2,999 kW</v>
      </c>
      <c r="D243" s="114" t="s">
        <v>50</v>
      </c>
      <c r="E243" s="25"/>
      <c r="F243" s="36">
        <v>6.2427999999999999</v>
      </c>
      <c r="G243" s="115">
        <f>IF($E235&gt;0, $E235, $E234)</f>
        <v>175</v>
      </c>
      <c r="H243" s="116">
        <f>G243*F243</f>
        <v>1092.49</v>
      </c>
      <c r="I243" s="35">
        <v>6.5758999999999999</v>
      </c>
      <c r="J243" s="117">
        <f>IF($E235&gt;0, $E235, $E234)</f>
        <v>175</v>
      </c>
      <c r="K243" s="118">
        <f>J243*I243</f>
        <v>1150.7825</v>
      </c>
      <c r="L243" s="119">
        <f>K243-H243</f>
        <v>58.292500000000018</v>
      </c>
      <c r="M243" s="120">
        <f>IF(ISERROR(L243/H243), "", L243/H243)</f>
        <v>5.3357467802908967E-2</v>
      </c>
    </row>
    <row r="244" spans="1:15" ht="13.15" hidden="1" customHeight="1" x14ac:dyDescent="0.2">
      <c r="A244" s="103" t="str">
        <f t="shared" si="30"/>
        <v>GS 50 - 2,999 kW</v>
      </c>
      <c r="D244" s="114" t="s">
        <v>51</v>
      </c>
      <c r="E244" s="25"/>
      <c r="F244" s="26">
        <v>0</v>
      </c>
      <c r="G244" s="115">
        <f>IF($E235&gt;0, $E235, $E234)</f>
        <v>175</v>
      </c>
      <c r="H244" s="116">
        <v>0</v>
      </c>
      <c r="I244" s="35">
        <v>0</v>
      </c>
      <c r="J244" s="117">
        <f>IF($E235&gt;0, $E235, $E234)</f>
        <v>175</v>
      </c>
      <c r="K244" s="118">
        <v>0</v>
      </c>
      <c r="L244" s="119"/>
      <c r="M244" s="120"/>
    </row>
    <row r="245" spans="1:15" ht="13.15" hidden="1" customHeight="1" x14ac:dyDescent="0.2">
      <c r="A245" s="103" t="str">
        <f t="shared" si="30"/>
        <v>GS 50 - 2,999 kW</v>
      </c>
      <c r="D245" s="114" t="s">
        <v>52</v>
      </c>
      <c r="E245" s="25"/>
      <c r="F245" s="26">
        <v>0</v>
      </c>
      <c r="G245" s="115">
        <f>IF($E235&gt;0, $E235, $E234)</f>
        <v>175</v>
      </c>
      <c r="H245" s="116">
        <v>0</v>
      </c>
      <c r="I245" s="35">
        <v>0</v>
      </c>
      <c r="J245" s="121">
        <f>IF($E235&gt;0, $E235, $E234)</f>
        <v>175</v>
      </c>
      <c r="K245" s="118">
        <v>0</v>
      </c>
      <c r="L245" s="119">
        <f t="shared" ref="L245:L263" si="31">K245-H245</f>
        <v>0</v>
      </c>
      <c r="M245" s="120" t="str">
        <f>IF(ISERROR(L245/H245), "", L245/H245)</f>
        <v/>
      </c>
    </row>
    <row r="246" spans="1:15" x14ac:dyDescent="0.2">
      <c r="A246" s="103" t="str">
        <f t="shared" si="30"/>
        <v>GS 50 - 2,999 kW</v>
      </c>
      <c r="D246" s="114" t="s">
        <v>53</v>
      </c>
      <c r="E246" s="25"/>
      <c r="F246" s="26">
        <v>0</v>
      </c>
      <c r="G246" s="115">
        <v>1</v>
      </c>
      <c r="H246" s="116">
        <f>G246*F246</f>
        <v>0</v>
      </c>
      <c r="I246" s="29">
        <v>0</v>
      </c>
      <c r="J246" s="117">
        <f>G246</f>
        <v>1</v>
      </c>
      <c r="K246" s="118">
        <f>J246*I246</f>
        <v>0</v>
      </c>
      <c r="L246" s="119">
        <f t="shared" si="31"/>
        <v>0</v>
      </c>
      <c r="M246" s="120" t="str">
        <f>IF(ISERROR(L246/H246), "", L246/H246)</f>
        <v/>
      </c>
    </row>
    <row r="247" spans="1:15" x14ac:dyDescent="0.2">
      <c r="A247" s="103" t="str">
        <f t="shared" si="30"/>
        <v>GS 50 - 2,999 kW</v>
      </c>
      <c r="D247" s="114" t="s">
        <v>54</v>
      </c>
      <c r="E247" s="25"/>
      <c r="F247" s="26">
        <v>3.4970434125061817E-2</v>
      </c>
      <c r="G247" s="115">
        <f>IF($E235&gt;0, $E235, $E234)</f>
        <v>175</v>
      </c>
      <c r="H247" s="116">
        <f>G247*F247</f>
        <v>6.1198259718858177</v>
      </c>
      <c r="I247" s="35">
        <v>0.48306828373660959</v>
      </c>
      <c r="J247" s="117">
        <f>IF($E235&gt;0, $E235, $E234)</f>
        <v>175</v>
      </c>
      <c r="K247" s="118">
        <f>J247*I247</f>
        <v>84.536949653906674</v>
      </c>
      <c r="L247" s="119">
        <f t="shared" si="31"/>
        <v>78.417123682020858</v>
      </c>
      <c r="M247" s="120">
        <f>IF(ISERROR(L247/H247), "", L247/H247)</f>
        <v>12.813619871261912</v>
      </c>
    </row>
    <row r="248" spans="1:15" x14ac:dyDescent="0.2">
      <c r="A248" s="103" t="str">
        <f t="shared" si="30"/>
        <v>GS 50 - 2,999 kW</v>
      </c>
      <c r="B248" s="103" t="s">
        <v>55</v>
      </c>
      <c r="C248" s="24">
        <f>B19</f>
        <v>4</v>
      </c>
      <c r="D248" s="122" t="s">
        <v>56</v>
      </c>
      <c r="E248" s="7"/>
      <c r="F248" s="48"/>
      <c r="G248" s="38"/>
      <c r="H248" s="39">
        <f>SUM(H242:H247)</f>
        <v>1264.5498259718859</v>
      </c>
      <c r="I248" s="51"/>
      <c r="J248" s="40"/>
      <c r="K248" s="39">
        <f>SUM(K242:K247)</f>
        <v>1412.4694496539068</v>
      </c>
      <c r="L248" s="41">
        <f t="shared" si="31"/>
        <v>147.91962368202098</v>
      </c>
      <c r="M248" s="42">
        <f>IF((H248)=0,"",(L248/H248))</f>
        <v>0.11697413628469362</v>
      </c>
    </row>
    <row r="249" spans="1:15" x14ac:dyDescent="0.2">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5.5" x14ac:dyDescent="0.2">
      <c r="A250" s="103" t="str">
        <f t="shared" si="30"/>
        <v>GS 50 - 2,999 kW</v>
      </c>
      <c r="D250" s="123" t="s">
        <v>58</v>
      </c>
      <c r="E250" s="25"/>
      <c r="F250" s="36">
        <v>-0.84709999999999996</v>
      </c>
      <c r="G250" s="55">
        <f>IF($E235&gt;0, $E235, $E234)</f>
        <v>175</v>
      </c>
      <c r="H250" s="116">
        <f t="shared" si="32"/>
        <v>-148.24250000000001</v>
      </c>
      <c r="I250" s="35">
        <v>0</v>
      </c>
      <c r="J250" s="56">
        <f>IF($E235&gt;0, $E235, $E234)</f>
        <v>175</v>
      </c>
      <c r="K250" s="118">
        <f t="shared" si="33"/>
        <v>0</v>
      </c>
      <c r="L250" s="119">
        <f t="shared" si="31"/>
        <v>148.24250000000001</v>
      </c>
      <c r="M250" s="120">
        <f t="shared" si="34"/>
        <v>-1</v>
      </c>
    </row>
    <row r="251" spans="1:15" x14ac:dyDescent="0.2">
      <c r="A251" s="103" t="str">
        <f t="shared" si="30"/>
        <v>GS 50 - 2,999 kW</v>
      </c>
      <c r="D251" s="123" t="s">
        <v>59</v>
      </c>
      <c r="E251" s="25"/>
      <c r="F251" s="36">
        <v>0.1784</v>
      </c>
      <c r="G251" s="55">
        <f>IF($E235&gt;0, $E235, $E234)</f>
        <v>175</v>
      </c>
      <c r="H251" s="116">
        <f t="shared" si="32"/>
        <v>31.22</v>
      </c>
      <c r="I251" s="35">
        <v>0</v>
      </c>
      <c r="J251" s="56">
        <f>IF($E235&gt;0, $E235, $E234)</f>
        <v>175</v>
      </c>
      <c r="K251" s="118">
        <f t="shared" si="33"/>
        <v>0</v>
      </c>
      <c r="L251" s="119">
        <f t="shared" si="31"/>
        <v>-31.22</v>
      </c>
      <c r="M251" s="120">
        <f t="shared" si="34"/>
        <v>-1</v>
      </c>
    </row>
    <row r="252" spans="1:15" x14ac:dyDescent="0.2">
      <c r="A252" s="103" t="str">
        <f t="shared" si="30"/>
        <v>GS 50 - 2,999 kW</v>
      </c>
      <c r="D252" s="123" t="s">
        <v>60</v>
      </c>
      <c r="E252" s="25"/>
      <c r="F252" s="36">
        <v>-6.1999999999999998E-3</v>
      </c>
      <c r="G252" s="55">
        <f>E234</f>
        <v>75000</v>
      </c>
      <c r="H252" s="116">
        <f t="shared" si="32"/>
        <v>-465</v>
      </c>
      <c r="I252" s="35">
        <v>0</v>
      </c>
      <c r="J252" s="56">
        <f>E234</f>
        <v>75000</v>
      </c>
      <c r="K252" s="118">
        <f t="shared" si="33"/>
        <v>0</v>
      </c>
      <c r="L252" s="119">
        <f t="shared" si="31"/>
        <v>465</v>
      </c>
      <c r="M252" s="120">
        <f t="shared" si="34"/>
        <v>-1</v>
      </c>
    </row>
    <row r="253" spans="1:15" x14ac:dyDescent="0.2">
      <c r="A253" s="103" t="str">
        <f t="shared" si="30"/>
        <v>GS 50 - 2,999 kW</v>
      </c>
      <c r="D253" s="114" t="s">
        <v>61</v>
      </c>
      <c r="E253" s="25"/>
      <c r="F253" s="36">
        <v>0.57267001668258022</v>
      </c>
      <c r="G253" s="55">
        <f>IF($E235&gt;0, $E235, $E234)</f>
        <v>175</v>
      </c>
      <c r="H253" s="116">
        <f t="shared" si="32"/>
        <v>100.21725291945154</v>
      </c>
      <c r="I253" s="35">
        <v>0.59884941769788869</v>
      </c>
      <c r="J253" s="56">
        <f>IF($E235&gt;0, $E235, $E234)</f>
        <v>175</v>
      </c>
      <c r="K253" s="118">
        <f t="shared" si="33"/>
        <v>104.79864809713052</v>
      </c>
      <c r="L253" s="119">
        <f t="shared" si="31"/>
        <v>4.581395177678985</v>
      </c>
      <c r="M253" s="120">
        <f t="shared" si="34"/>
        <v>4.5714635396773735E-2</v>
      </c>
      <c r="O253" s="160"/>
    </row>
    <row r="254" spans="1:15" ht="25.5" x14ac:dyDescent="0.2">
      <c r="A254" s="103" t="str">
        <f t="shared" si="30"/>
        <v>GS 50 - 2,999 kW</v>
      </c>
      <c r="D254" s="123" t="s">
        <v>62</v>
      </c>
      <c r="E254" s="25"/>
      <c r="F254" s="36">
        <v>0</v>
      </c>
      <c r="G254" s="115">
        <v>1</v>
      </c>
      <c r="H254" s="116">
        <f t="shared" si="32"/>
        <v>0</v>
      </c>
      <c r="I254" s="45">
        <v>0</v>
      </c>
      <c r="J254" s="121">
        <v>1</v>
      </c>
      <c r="K254" s="118">
        <f t="shared" si="33"/>
        <v>0</v>
      </c>
      <c r="L254" s="119">
        <f t="shared" si="31"/>
        <v>0</v>
      </c>
      <c r="M254" s="120" t="str">
        <f t="shared" si="34"/>
        <v/>
      </c>
    </row>
    <row r="255" spans="1:15" x14ac:dyDescent="0.2">
      <c r="A255" s="103" t="str">
        <f t="shared" si="30"/>
        <v>GS 50 - 2,999 kW</v>
      </c>
      <c r="D255" s="114" t="s">
        <v>63</v>
      </c>
      <c r="E255" s="25"/>
      <c r="F255" s="36">
        <v>0</v>
      </c>
      <c r="G255" s="115">
        <v>1</v>
      </c>
      <c r="H255" s="116">
        <f t="shared" si="32"/>
        <v>0</v>
      </c>
      <c r="I255" s="29">
        <v>0</v>
      </c>
      <c r="J255" s="121">
        <v>1</v>
      </c>
      <c r="K255" s="118">
        <f t="shared" si="33"/>
        <v>0</v>
      </c>
      <c r="L255" s="119">
        <f t="shared" si="31"/>
        <v>0</v>
      </c>
      <c r="M255" s="120" t="str">
        <f t="shared" si="34"/>
        <v/>
      </c>
    </row>
    <row r="256" spans="1:15" x14ac:dyDescent="0.2">
      <c r="A256" s="103" t="str">
        <f t="shared" si="30"/>
        <v>GS 50 - 2,999 kW</v>
      </c>
      <c r="D256" s="114" t="s">
        <v>64</v>
      </c>
      <c r="E256" s="25"/>
      <c r="F256" s="36">
        <v>0.18785095947413957</v>
      </c>
      <c r="G256" s="55">
        <f>IF($E235&gt;0, $E235, $E234)</f>
        <v>175</v>
      </c>
      <c r="H256" s="116">
        <f t="shared" si="32"/>
        <v>32.873917907974423</v>
      </c>
      <c r="I256" s="35">
        <v>1.7750959474139572E-2</v>
      </c>
      <c r="J256" s="56">
        <f>IF($E235&gt;0, $E235, $E234)</f>
        <v>175</v>
      </c>
      <c r="K256" s="118">
        <f t="shared" si="33"/>
        <v>3.106417907974425</v>
      </c>
      <c r="L256" s="119">
        <f t="shared" si="31"/>
        <v>-29.767499999999998</v>
      </c>
      <c r="M256" s="120">
        <f t="shared" si="34"/>
        <v>-0.90550509018516223</v>
      </c>
    </row>
    <row r="257" spans="1:15" ht="25.5" x14ac:dyDescent="0.2">
      <c r="A257" s="103" t="str">
        <f t="shared" si="30"/>
        <v>GS 50 - 2,999 kW</v>
      </c>
      <c r="B257" s="103" t="s">
        <v>65</v>
      </c>
      <c r="C257" s="24">
        <f>B19</f>
        <v>4</v>
      </c>
      <c r="D257" s="124" t="s">
        <v>66</v>
      </c>
      <c r="E257" s="125"/>
      <c r="F257" s="48"/>
      <c r="G257" s="49"/>
      <c r="H257" s="50">
        <f>SUM(H248:H256)</f>
        <v>815.61849679931174</v>
      </c>
      <c r="I257" s="51"/>
      <c r="J257" s="52"/>
      <c r="K257" s="50">
        <f>SUM(K248:K256)</f>
        <v>1520.3745156590119</v>
      </c>
      <c r="L257" s="41">
        <f t="shared" si="31"/>
        <v>704.75601885970013</v>
      </c>
      <c r="M257" s="42">
        <f>IF((H257)=0,"",(L257/H257))</f>
        <v>0.86407557163715221</v>
      </c>
    </row>
    <row r="258" spans="1:15" x14ac:dyDescent="0.2">
      <c r="A258" s="103" t="str">
        <f t="shared" si="30"/>
        <v>GS 50 - 2,999 kW</v>
      </c>
      <c r="D258" s="126" t="s">
        <v>67</v>
      </c>
      <c r="E258" s="25"/>
      <c r="F258" s="36">
        <v>5.1984000000000004</v>
      </c>
      <c r="G258" s="43">
        <f>IF($E235&gt;0, $E235, $E234*$E236)</f>
        <v>175</v>
      </c>
      <c r="H258" s="116">
        <f>G258*F258</f>
        <v>909.72</v>
      </c>
      <c r="I258" s="35">
        <v>5.5044000000000004</v>
      </c>
      <c r="J258" s="44">
        <f>IF($E235&gt;0, $E235, $E234*$E237)</f>
        <v>175</v>
      </c>
      <c r="K258" s="118">
        <f>J258*I258</f>
        <v>963.2700000000001</v>
      </c>
      <c r="L258" s="119">
        <f t="shared" si="31"/>
        <v>53.550000000000068</v>
      </c>
      <c r="M258" s="120">
        <f>IF(ISERROR(L258/H258), "", L258/H258)</f>
        <v>5.8864265927977916E-2</v>
      </c>
      <c r="N258" s="127" t="str">
        <f>IF(ISERROR(ABS(M258)), "", IF(ABS(M258)&gt;=4%, "In the manager's summary, discuss the reasoning for the change in RTSR rates", ""))</f>
        <v>In the manager's summary, discuss the reasoning for the change in RTSR rates</v>
      </c>
      <c r="O258" s="160"/>
    </row>
    <row r="259" spans="1:15" ht="25.5" x14ac:dyDescent="0.2">
      <c r="A259" s="103" t="str">
        <f t="shared" si="30"/>
        <v>GS 50 - 2,999 kW</v>
      </c>
      <c r="D259" s="128" t="s">
        <v>68</v>
      </c>
      <c r="E259" s="25"/>
      <c r="F259" s="36">
        <v>3.6608999999999998</v>
      </c>
      <c r="G259" s="43">
        <f>IF($E235&gt;0, $E235, $E234*$E236)</f>
        <v>175</v>
      </c>
      <c r="H259" s="116">
        <f>G259*F259</f>
        <v>640.65749999999991</v>
      </c>
      <c r="I259" s="35">
        <v>3.8936999999999999</v>
      </c>
      <c r="J259" s="44">
        <f>IF($E235&gt;0, $E235, $E234*$E237)</f>
        <v>175</v>
      </c>
      <c r="K259" s="118">
        <f>J259*I259</f>
        <v>681.39750000000004</v>
      </c>
      <c r="L259" s="119">
        <f t="shared" si="31"/>
        <v>40.740000000000123</v>
      </c>
      <c r="M259" s="120">
        <f>IF(ISERROR(L259/H259), "", L259/H259)</f>
        <v>6.359092026550868E-2</v>
      </c>
      <c r="N259" s="127" t="str">
        <f>IF(ISERROR(ABS(M259)), "", IF(ABS(M259)&gt;=4%, "In the manager's summary, discuss the reasoning for the change in RTSR rates", ""))</f>
        <v>In the manager's summary, discuss the reasoning for the change in RTSR rates</v>
      </c>
      <c r="O259" s="160"/>
    </row>
    <row r="260" spans="1:15" ht="25.5" x14ac:dyDescent="0.2">
      <c r="A260" s="103" t="str">
        <f t="shared" si="30"/>
        <v>GS 50 - 2,999 kW</v>
      </c>
      <c r="B260" s="103" t="s">
        <v>69</v>
      </c>
      <c r="C260" s="24">
        <f>B19</f>
        <v>4</v>
      </c>
      <c r="D260" s="124" t="s">
        <v>70</v>
      </c>
      <c r="E260" s="7"/>
      <c r="F260" s="48"/>
      <c r="G260" s="49"/>
      <c r="H260" s="50">
        <f>SUM(H257:H259)</f>
        <v>2365.9959967993118</v>
      </c>
      <c r="I260" s="51"/>
      <c r="J260" s="40"/>
      <c r="K260" s="50">
        <f>SUM(K257:K259)</f>
        <v>3165.0420156590121</v>
      </c>
      <c r="L260" s="41">
        <f t="shared" si="31"/>
        <v>799.04601885970033</v>
      </c>
      <c r="M260" s="42">
        <f>IF((H260)=0,"",(L260/H260))</f>
        <v>0.3377207822585665</v>
      </c>
    </row>
    <row r="261" spans="1:15" ht="25.5" x14ac:dyDescent="0.2">
      <c r="A261" s="103" t="str">
        <f t="shared" si="30"/>
        <v>GS 50 - 2,999 kW</v>
      </c>
      <c r="D261" s="129" t="s">
        <v>71</v>
      </c>
      <c r="E261" s="25"/>
      <c r="F261" s="36">
        <v>4.7000000000000002E-3</v>
      </c>
      <c r="G261" s="43">
        <f>E234*E236</f>
        <v>78112.5</v>
      </c>
      <c r="H261" s="130">
        <f>G261*F261</f>
        <v>367.12875000000003</v>
      </c>
      <c r="I261" s="35">
        <v>4.7000000000000002E-3</v>
      </c>
      <c r="J261" s="44">
        <f>E234*E237</f>
        <v>78112.5</v>
      </c>
      <c r="K261" s="118">
        <f>J261*I261</f>
        <v>367.12875000000003</v>
      </c>
      <c r="L261" s="119">
        <f t="shared" si="31"/>
        <v>0</v>
      </c>
      <c r="M261" s="120">
        <f>IF(ISERROR(L261/H261), "", L261/H261)</f>
        <v>0</v>
      </c>
    </row>
    <row r="262" spans="1:15" ht="25.5" x14ac:dyDescent="0.2">
      <c r="A262" s="103" t="str">
        <f t="shared" si="30"/>
        <v>GS 50 - 2,999 kW</v>
      </c>
      <c r="D262" s="129" t="s">
        <v>72</v>
      </c>
      <c r="E262" s="25"/>
      <c r="F262" s="36">
        <v>5.9999999999999995E-4</v>
      </c>
      <c r="G262" s="43">
        <f>E234*E236</f>
        <v>78112.5</v>
      </c>
      <c r="H262" s="130">
        <f>G262*F262</f>
        <v>46.867499999999993</v>
      </c>
      <c r="I262" s="35">
        <v>5.9999999999999995E-4</v>
      </c>
      <c r="J262" s="44">
        <f>E234*E237</f>
        <v>78112.5</v>
      </c>
      <c r="K262" s="118">
        <f>J262*I262</f>
        <v>46.867499999999993</v>
      </c>
      <c r="L262" s="119">
        <f t="shared" si="31"/>
        <v>0</v>
      </c>
      <c r="M262" s="120">
        <f>IF(ISERROR(L262/H262), "", L262/H262)</f>
        <v>0</v>
      </c>
    </row>
    <row r="263" spans="1:15" x14ac:dyDescent="0.2">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5" hidden="1" customHeight="1" x14ac:dyDescent="0.2">
      <c r="A264" s="103" t="str">
        <f t="shared" si="30"/>
        <v>GS 50 - 2,999 kW</v>
      </c>
      <c r="D264" s="129" t="s">
        <v>74</v>
      </c>
      <c r="E264" s="25"/>
      <c r="F264" s="34"/>
      <c r="G264" s="43"/>
      <c r="H264" s="130"/>
      <c r="I264" s="35"/>
      <c r="J264" s="44"/>
      <c r="K264" s="118"/>
      <c r="L264" s="119"/>
      <c r="M264" s="120"/>
    </row>
    <row r="265" spans="1:15" ht="13.15" hidden="1" customHeight="1" x14ac:dyDescent="0.2">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15" hidden="1" customHeight="1" x14ac:dyDescent="0.2">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15" hidden="1" customHeight="1" x14ac:dyDescent="0.2">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15" hidden="1" customHeight="1" x14ac:dyDescent="0.2">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5" thickBot="1" x14ac:dyDescent="0.25">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5" thickBot="1" x14ac:dyDescent="0.25">
      <c r="A270" s="103" t="str">
        <f t="shared" si="30"/>
        <v>GS 50 - 2,999 kW</v>
      </c>
      <c r="D270" s="58"/>
      <c r="E270" s="59"/>
      <c r="F270" s="60"/>
      <c r="G270" s="61"/>
      <c r="H270" s="62"/>
      <c r="I270" s="60"/>
      <c r="J270" s="63"/>
      <c r="K270" s="62"/>
      <c r="L270" s="64"/>
      <c r="M270" s="65"/>
    </row>
    <row r="271" spans="1:15" ht="13.15" hidden="1" customHeight="1" x14ac:dyDescent="0.2">
      <c r="A271" s="103" t="str">
        <f t="shared" si="30"/>
        <v>GS 50 - 2,999 kW</v>
      </c>
      <c r="B271" s="103" t="s">
        <v>12</v>
      </c>
      <c r="D271" s="135" t="s">
        <v>81</v>
      </c>
      <c r="E271" s="25"/>
      <c r="F271" s="66"/>
      <c r="G271" s="67"/>
      <c r="H271" s="68">
        <f>SUM(H261:H267,H260)</f>
        <v>11895.970996799311</v>
      </c>
      <c r="I271" s="69"/>
      <c r="J271" s="69"/>
      <c r="K271" s="68">
        <f>SUM(K261:K267,K260)</f>
        <v>13540.194265659014</v>
      </c>
      <c r="L271" s="70">
        <f>K271-H271</f>
        <v>1644.2232688597032</v>
      </c>
      <c r="M271" s="71">
        <f>IF((H271)=0,"",(L271/H271))</f>
        <v>0.13821681889625423</v>
      </c>
    </row>
    <row r="272" spans="1:15" ht="13.15" hidden="1" customHeight="1" x14ac:dyDescent="0.2">
      <c r="A272" s="103" t="str">
        <f t="shared" si="30"/>
        <v>GS 50 - 2,999 kW</v>
      </c>
      <c r="B272" s="103" t="s">
        <v>12</v>
      </c>
      <c r="D272" s="142" t="s">
        <v>82</v>
      </c>
      <c r="E272" s="25"/>
      <c r="F272" s="66">
        <v>0.13</v>
      </c>
      <c r="G272" s="72"/>
      <c r="H272" s="73">
        <f>H271*F272</f>
        <v>1546.4762295839105</v>
      </c>
      <c r="I272" s="74">
        <v>0.13</v>
      </c>
      <c r="J272" s="27"/>
      <c r="K272" s="73">
        <f>K271*I272</f>
        <v>1760.2252545356719</v>
      </c>
      <c r="L272" s="32">
        <f>K272-H272</f>
        <v>213.74902495176138</v>
      </c>
      <c r="M272" s="75">
        <f>IF((H272)=0,"",(L272/H272))</f>
        <v>0.1382168188962542</v>
      </c>
    </row>
    <row r="273" spans="1:13" ht="14.45" hidden="1" customHeight="1" x14ac:dyDescent="0.25">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0"/>
        <v>GS 50 - 2,999 kW</v>
      </c>
      <c r="B274" s="103" t="s">
        <v>84</v>
      </c>
      <c r="D274" s="234" t="s">
        <v>85</v>
      </c>
      <c r="E274" s="234"/>
      <c r="F274" s="77"/>
      <c r="G274" s="78"/>
      <c r="H274" s="79">
        <f>H271+H272+H273</f>
        <v>13442.447226383221</v>
      </c>
      <c r="I274" s="80"/>
      <c r="J274" s="80"/>
      <c r="K274" s="81">
        <f>K271+K272+K273</f>
        <v>15300.419520194686</v>
      </c>
      <c r="L274" s="82">
        <f>K274-H274</f>
        <v>1857.9722938114646</v>
      </c>
      <c r="M274" s="83">
        <f>IF((H274)=0,"",(L274/H274))</f>
        <v>0.13821681889625423</v>
      </c>
    </row>
    <row r="275" spans="1:13" ht="13.9" hidden="1" customHeight="1" thickBot="1" x14ac:dyDescent="0.25">
      <c r="A275" s="103" t="str">
        <f t="shared" si="30"/>
        <v>GS 50 - 2,999 kW</v>
      </c>
      <c r="B275" s="103" t="s">
        <v>12</v>
      </c>
      <c r="D275" s="131"/>
      <c r="E275" s="132"/>
      <c r="F275" s="60"/>
      <c r="G275" s="61"/>
      <c r="H275" s="62"/>
      <c r="I275" s="60"/>
      <c r="J275" s="63"/>
      <c r="K275" s="62"/>
      <c r="L275" s="64"/>
      <c r="M275" s="65"/>
    </row>
    <row r="276" spans="1:13" ht="13.15" hidden="1" customHeight="1" x14ac:dyDescent="0.2">
      <c r="A276" s="103" t="str">
        <f t="shared" si="30"/>
        <v>GS 50 - 2,999 kW</v>
      </c>
      <c r="B276" s="103" t="s">
        <v>78</v>
      </c>
      <c r="D276" s="135" t="s">
        <v>86</v>
      </c>
      <c r="E276" s="25"/>
      <c r="F276" s="66"/>
      <c r="G276" s="67"/>
      <c r="H276" s="68">
        <f>SUM(H268,H261:H264,H260)</f>
        <v>11613.20374679931</v>
      </c>
      <c r="I276" s="69"/>
      <c r="J276" s="69"/>
      <c r="K276" s="68">
        <f>SUM(K268,K261:K264,K260)</f>
        <v>12412.249765659011</v>
      </c>
      <c r="L276" s="70">
        <f>K276-H276</f>
        <v>799.04601885970078</v>
      </c>
      <c r="M276" s="71">
        <f>IF((H276)=0,"",(L276/H276))</f>
        <v>6.8804959964637161E-2</v>
      </c>
    </row>
    <row r="277" spans="1:13" ht="13.15" hidden="1" customHeight="1" x14ac:dyDescent="0.2">
      <c r="A277" s="103" t="str">
        <f t="shared" si="30"/>
        <v>GS 50 - 2,999 kW</v>
      </c>
      <c r="B277" s="103" t="s">
        <v>78</v>
      </c>
      <c r="D277" s="142" t="s">
        <v>82</v>
      </c>
      <c r="E277" s="25"/>
      <c r="F277" s="66">
        <v>0.13</v>
      </c>
      <c r="G277" s="67"/>
      <c r="H277" s="73">
        <f>H276*F277</f>
        <v>1509.7164870839104</v>
      </c>
      <c r="I277" s="66">
        <v>0.13</v>
      </c>
      <c r="J277" s="74"/>
      <c r="K277" s="73">
        <f>K276*I277</f>
        <v>1613.5924695356716</v>
      </c>
      <c r="L277" s="32">
        <f>K277-H277</f>
        <v>103.87598245176127</v>
      </c>
      <c r="M277" s="75">
        <f>IF((H277)=0,"",(L277/H277))</f>
        <v>6.8804959964637272E-2</v>
      </c>
    </row>
    <row r="278" spans="1:13" ht="14.45" hidden="1" customHeight="1" x14ac:dyDescent="0.25">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0"/>
        <v>GS 50 - 2,999 kW</v>
      </c>
      <c r="B279" s="103" t="s">
        <v>87</v>
      </c>
      <c r="D279" s="234" t="s">
        <v>86</v>
      </c>
      <c r="E279" s="234"/>
      <c r="F279" s="84"/>
      <c r="G279" s="85"/>
      <c r="H279" s="79">
        <f>SUM(H276,H277)</f>
        <v>13122.92023388322</v>
      </c>
      <c r="I279" s="86"/>
      <c r="J279" s="86"/>
      <c r="K279" s="79">
        <f>SUM(K276,K277)</f>
        <v>14025.842235194683</v>
      </c>
      <c r="L279" s="87">
        <f>K279-H279</f>
        <v>902.92200131146274</v>
      </c>
      <c r="M279" s="88">
        <f>IF((H279)=0,"",(L279/H279))</f>
        <v>6.880495996463723E-2</v>
      </c>
    </row>
    <row r="280" spans="1:13" ht="13.9" hidden="1" customHeight="1" thickBot="1" x14ac:dyDescent="0.25">
      <c r="A280" s="103" t="str">
        <f t="shared" si="30"/>
        <v>GS 50 - 2,999 kW</v>
      </c>
      <c r="B280" s="103" t="s">
        <v>78</v>
      </c>
      <c r="D280" s="131"/>
      <c r="E280" s="132"/>
      <c r="F280" s="89"/>
      <c r="G280" s="90"/>
      <c r="H280" s="91"/>
      <c r="I280" s="89"/>
      <c r="J280" s="61"/>
      <c r="K280" s="91"/>
      <c r="L280" s="92"/>
      <c r="M280" s="65"/>
    </row>
    <row r="281" spans="1:13" x14ac:dyDescent="0.2">
      <c r="A281" s="103" t="str">
        <f t="shared" si="30"/>
        <v>GS 50 - 2,999 kW</v>
      </c>
      <c r="B281" s="103" t="s">
        <v>17</v>
      </c>
      <c r="D281" s="135" t="s">
        <v>88</v>
      </c>
      <c r="E281" s="25"/>
      <c r="F281" s="136"/>
      <c r="G281" s="137"/>
      <c r="H281" s="138">
        <f>SUM(H269,H261:H264,H260)</f>
        <v>11613.20374679931</v>
      </c>
      <c r="I281" s="139"/>
      <c r="J281" s="139"/>
      <c r="K281" s="138">
        <f>SUM(K269,K261:K264,K260)</f>
        <v>12412.249765659011</v>
      </c>
      <c r="L281" s="140">
        <f>K281-H281</f>
        <v>799.04601885970078</v>
      </c>
      <c r="M281" s="141">
        <f>IF((H281)=0,"",(L281/H281))</f>
        <v>6.8804959964637161E-2</v>
      </c>
    </row>
    <row r="282" spans="1:13" x14ac:dyDescent="0.2">
      <c r="A282" s="103" t="str">
        <f t="shared" si="30"/>
        <v>GS 50 - 2,999 kW</v>
      </c>
      <c r="B282" s="103" t="s">
        <v>17</v>
      </c>
      <c r="D282" s="142" t="s">
        <v>82</v>
      </c>
      <c r="E282" s="25"/>
      <c r="F282" s="136">
        <v>0.13</v>
      </c>
      <c r="G282" s="137"/>
      <c r="H282" s="144">
        <f>H281*F282</f>
        <v>1509.7164870839104</v>
      </c>
      <c r="I282" s="136">
        <v>0.13</v>
      </c>
      <c r="J282" s="145"/>
      <c r="K282" s="144">
        <f>K281*I282</f>
        <v>1613.5924695356716</v>
      </c>
      <c r="L282" s="119">
        <f>K282-H282</f>
        <v>103.87598245176127</v>
      </c>
      <c r="M282" s="146">
        <f>IF((H282)=0,"",(L282/H282))</f>
        <v>6.8804959964637272E-2</v>
      </c>
    </row>
    <row r="283" spans="1:13" ht="15" x14ac:dyDescent="0.25">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9" customHeight="1" thickBot="1" x14ac:dyDescent="0.25">
      <c r="A284" s="103" t="str">
        <f t="shared" si="30"/>
        <v>GS 50 - 2,999 kW</v>
      </c>
      <c r="B284" s="103" t="s">
        <v>89</v>
      </c>
      <c r="C284" s="24">
        <f>B19</f>
        <v>4</v>
      </c>
      <c r="D284" s="226" t="s">
        <v>88</v>
      </c>
      <c r="E284" s="226"/>
      <c r="F284" s="84"/>
      <c r="G284" s="85"/>
      <c r="H284" s="79">
        <f>SUM(H281,H282)</f>
        <v>13122.92023388322</v>
      </c>
      <c r="I284" s="86"/>
      <c r="J284" s="86"/>
      <c r="K284" s="79">
        <f>SUM(K281,K282)</f>
        <v>14025.842235194683</v>
      </c>
      <c r="L284" s="87">
        <f>K284-H284</f>
        <v>902.92200131146274</v>
      </c>
      <c r="M284" s="88">
        <f>IF((H284)=0,"",(L284/H284))</f>
        <v>6.880495996463723E-2</v>
      </c>
    </row>
    <row r="285" spans="1:13" ht="13.5" thickBot="1" x14ac:dyDescent="0.25">
      <c r="A285" s="103" t="str">
        <f t="shared" si="30"/>
        <v>GS 50 - 2,999 kW</v>
      </c>
      <c r="B285" s="103" t="s">
        <v>17</v>
      </c>
      <c r="D285" s="58"/>
      <c r="E285" s="59"/>
      <c r="F285" s="93"/>
      <c r="G285" s="90"/>
      <c r="H285" s="94"/>
      <c r="I285" s="93"/>
      <c r="J285" s="61"/>
      <c r="K285" s="94"/>
      <c r="L285" s="92"/>
      <c r="M285" s="95"/>
    </row>
    <row r="288" spans="1:13" x14ac:dyDescent="0.2">
      <c r="C288" s="103"/>
      <c r="D288" s="104" t="s">
        <v>34</v>
      </c>
      <c r="E288" s="235" t="str">
        <f>D20</f>
        <v>GS 3,000 - 4,999 kW</v>
      </c>
      <c r="F288" s="236"/>
      <c r="G288" s="236"/>
      <c r="H288" s="236"/>
      <c r="I288" s="236"/>
      <c r="J288" s="237"/>
      <c r="K288" s="103" t="str">
        <f>IF(N20="DEMAND - INTERVAL","RTSR - INTERVAL METERED","")</f>
        <v/>
      </c>
    </row>
    <row r="289" spans="1:14" x14ac:dyDescent="0.2">
      <c r="C289" s="103"/>
      <c r="D289" s="104" t="s">
        <v>35</v>
      </c>
      <c r="E289" s="238" t="str">
        <f>H20</f>
        <v>Non-RPP (Other)</v>
      </c>
      <c r="F289" s="239"/>
      <c r="G289" s="240"/>
      <c r="H289" s="20"/>
      <c r="I289" s="20"/>
    </row>
    <row r="290" spans="1:14" ht="15.75" x14ac:dyDescent="0.2">
      <c r="C290" s="103"/>
      <c r="D290" s="104" t="s">
        <v>36</v>
      </c>
      <c r="E290" s="21">
        <f>K20</f>
        <v>2000000</v>
      </c>
      <c r="F290" s="105" t="s">
        <v>11</v>
      </c>
      <c r="J290" s="22"/>
      <c r="K290" s="22"/>
      <c r="L290" s="22"/>
      <c r="M290" s="22"/>
      <c r="N290" s="22"/>
    </row>
    <row r="291" spans="1:14" ht="15.75" x14ac:dyDescent="0.25">
      <c r="C291" s="103"/>
      <c r="D291" s="104" t="s">
        <v>37</v>
      </c>
      <c r="E291" s="21">
        <f>L20</f>
        <v>4000</v>
      </c>
      <c r="F291" s="106" t="s">
        <v>16</v>
      </c>
      <c r="G291" s="107"/>
      <c r="H291" s="108"/>
      <c r="I291" s="108"/>
      <c r="J291" s="108"/>
    </row>
    <row r="292" spans="1:14" x14ac:dyDescent="0.2">
      <c r="C292" s="103"/>
      <c r="D292" s="104" t="s">
        <v>38</v>
      </c>
      <c r="E292" s="23">
        <f>I20</f>
        <v>1.0310999999999999</v>
      </c>
    </row>
    <row r="293" spans="1:14" x14ac:dyDescent="0.2">
      <c r="C293" s="103"/>
      <c r="D293" s="104" t="s">
        <v>39</v>
      </c>
      <c r="E293" s="23">
        <f>J20</f>
        <v>1.0310999999999999</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GS 3,000 - 4,999 kW</v>
      </c>
      <c r="D298" s="114" t="s">
        <v>49</v>
      </c>
      <c r="E298" s="25"/>
      <c r="F298" s="26">
        <v>4758.3599999999997</v>
      </c>
      <c r="G298" s="115">
        <v>1</v>
      </c>
      <c r="H298" s="116">
        <f>G298*F298</f>
        <v>4758.3599999999997</v>
      </c>
      <c r="I298" s="29">
        <v>4763.71</v>
      </c>
      <c r="J298" s="117">
        <f>G298</f>
        <v>1</v>
      </c>
      <c r="K298" s="118">
        <f>J298*I298</f>
        <v>4763.71</v>
      </c>
      <c r="L298" s="119">
        <f>K298-H298</f>
        <v>5.3500000000003638</v>
      </c>
      <c r="M298" s="120">
        <f>IF(ISERROR(L298/H298), "", L298/H298)</f>
        <v>1.1243369564304434E-3</v>
      </c>
    </row>
    <row r="299" spans="1:14" x14ac:dyDescent="0.2">
      <c r="A299" s="103" t="str">
        <f t="shared" ref="A299:A341" si="35">A298</f>
        <v>GS 3,000 - 4,999 kW</v>
      </c>
      <c r="D299" s="114" t="s">
        <v>50</v>
      </c>
      <c r="E299" s="25"/>
      <c r="F299" s="36">
        <v>5.0252999999999997</v>
      </c>
      <c r="G299" s="115">
        <f>IF($E291&gt;0, $E291, $E290)</f>
        <v>4000</v>
      </c>
      <c r="H299" s="116">
        <f>G299*F299</f>
        <v>20101.199999999997</v>
      </c>
      <c r="I299" s="35">
        <v>4.8133999999999997</v>
      </c>
      <c r="J299" s="117">
        <f>IF($E291&gt;0, $E291, $E290)</f>
        <v>4000</v>
      </c>
      <c r="K299" s="118">
        <f>J299*I299</f>
        <v>19253.599999999999</v>
      </c>
      <c r="L299" s="119">
        <f>K299-H299</f>
        <v>-847.59999999999854</v>
      </c>
      <c r="M299" s="120">
        <f>IF(ISERROR(L299/H299), "", L299/H299)</f>
        <v>-4.2166636817702358E-2</v>
      </c>
    </row>
    <row r="300" spans="1:14" ht="13.15" hidden="1" customHeight="1" x14ac:dyDescent="0.2">
      <c r="A300" s="103" t="str">
        <f t="shared" si="35"/>
        <v>GS 3,000 - 4,999 kW</v>
      </c>
      <c r="D300" s="114" t="s">
        <v>51</v>
      </c>
      <c r="E300" s="25"/>
      <c r="F300" s="26">
        <v>0</v>
      </c>
      <c r="G300" s="115">
        <f>IF($E291&gt;0, $E291, $E290)</f>
        <v>4000</v>
      </c>
      <c r="H300" s="116">
        <v>0</v>
      </c>
      <c r="I300" s="35">
        <v>0</v>
      </c>
      <c r="J300" s="117">
        <f>IF($E291&gt;0, $E291, $E290)</f>
        <v>4000</v>
      </c>
      <c r="K300" s="118">
        <v>0</v>
      </c>
      <c r="L300" s="119"/>
      <c r="M300" s="120"/>
    </row>
    <row r="301" spans="1:14" ht="13.15" hidden="1" customHeight="1" x14ac:dyDescent="0.2">
      <c r="A301" s="103" t="str">
        <f t="shared" si="35"/>
        <v>GS 3,000 - 4,999 kW</v>
      </c>
      <c r="D301" s="114" t="s">
        <v>52</v>
      </c>
      <c r="E301" s="25"/>
      <c r="F301" s="26">
        <v>0</v>
      </c>
      <c r="G301" s="115">
        <f>IF($E291&gt;0, $E291, $E290)</f>
        <v>4000</v>
      </c>
      <c r="H301" s="116">
        <v>0</v>
      </c>
      <c r="I301" s="35">
        <v>0</v>
      </c>
      <c r="J301" s="121">
        <f>IF($E291&gt;0, $E291, $E290)</f>
        <v>4000</v>
      </c>
      <c r="K301" s="118">
        <v>0</v>
      </c>
      <c r="L301" s="119">
        <f t="shared" ref="L301:L319" si="36">K301-H301</f>
        <v>0</v>
      </c>
      <c r="M301" s="120" t="str">
        <f>IF(ISERROR(L301/H301), "", L301/H301)</f>
        <v/>
      </c>
    </row>
    <row r="302" spans="1:14" x14ac:dyDescent="0.2">
      <c r="A302" s="103" t="str">
        <f t="shared" si="35"/>
        <v>GS 3,000 - 4,999 kW</v>
      </c>
      <c r="D302" s="114" t="s">
        <v>53</v>
      </c>
      <c r="E302" s="25"/>
      <c r="F302" s="26">
        <v>0</v>
      </c>
      <c r="G302" s="115">
        <v>1</v>
      </c>
      <c r="H302" s="116">
        <f>G302*F302</f>
        <v>0</v>
      </c>
      <c r="I302" s="29">
        <v>0</v>
      </c>
      <c r="J302" s="117">
        <f>G302</f>
        <v>1</v>
      </c>
      <c r="K302" s="118">
        <f>J302*I302</f>
        <v>0</v>
      </c>
      <c r="L302" s="119">
        <f t="shared" si="36"/>
        <v>0</v>
      </c>
      <c r="M302" s="120" t="str">
        <f>IF(ISERROR(L302/H302), "", L302/H302)</f>
        <v/>
      </c>
    </row>
    <row r="303" spans="1:14" x14ac:dyDescent="0.2">
      <c r="A303" s="103" t="str">
        <f t="shared" si="35"/>
        <v>GS 3,000 - 4,999 kW</v>
      </c>
      <c r="D303" s="114" t="s">
        <v>54</v>
      </c>
      <c r="E303" s="25"/>
      <c r="F303" s="26">
        <v>0.1529974604945879</v>
      </c>
      <c r="G303" s="115">
        <f>IF($E291&gt;0, $E291, $E290)</f>
        <v>4000</v>
      </c>
      <c r="H303" s="116">
        <f>G303*F303</f>
        <v>611.98984197835159</v>
      </c>
      <c r="I303" s="35">
        <v>0.43222051477112722</v>
      </c>
      <c r="J303" s="117">
        <f>IF($E291&gt;0, $E291, $E290)</f>
        <v>4000</v>
      </c>
      <c r="K303" s="118">
        <f>J303*I303</f>
        <v>1728.8820590845089</v>
      </c>
      <c r="L303" s="119">
        <f t="shared" si="36"/>
        <v>1116.8922171061572</v>
      </c>
      <c r="M303" s="120">
        <f>IF(ISERROR(L303/H303), "", L303/H303)</f>
        <v>1.8250175746310278</v>
      </c>
    </row>
    <row r="304" spans="1:14" x14ac:dyDescent="0.2">
      <c r="A304" s="103" t="str">
        <f t="shared" si="35"/>
        <v>GS 3,000 - 4,999 kW</v>
      </c>
      <c r="B304" s="103" t="s">
        <v>55</v>
      </c>
      <c r="C304" s="24">
        <f>B20</f>
        <v>5</v>
      </c>
      <c r="D304" s="122" t="s">
        <v>56</v>
      </c>
      <c r="E304" s="7"/>
      <c r="F304" s="48"/>
      <c r="G304" s="38"/>
      <c r="H304" s="39">
        <f>SUM(H298:H303)</f>
        <v>25471.549841978351</v>
      </c>
      <c r="I304" s="51"/>
      <c r="J304" s="40"/>
      <c r="K304" s="39">
        <f>SUM(K298:K303)</f>
        <v>25746.192059084507</v>
      </c>
      <c r="L304" s="41">
        <f t="shared" si="36"/>
        <v>274.64221710615675</v>
      </c>
      <c r="M304" s="42">
        <f>IF((H304)=0,"",(L304/H304))</f>
        <v>1.0782312768951854E-2</v>
      </c>
    </row>
    <row r="305" spans="1:15" x14ac:dyDescent="0.2">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5.5" x14ac:dyDescent="0.2">
      <c r="A306" s="103" t="str">
        <f t="shared" si="35"/>
        <v>GS 3,000 - 4,999 kW</v>
      </c>
      <c r="D306" s="123" t="s">
        <v>58</v>
      </c>
      <c r="E306" s="25"/>
      <c r="F306" s="36">
        <v>-0.91310000000000002</v>
      </c>
      <c r="G306" s="55">
        <f>IF($E291&gt;0, $E291, $E290)</f>
        <v>4000</v>
      </c>
      <c r="H306" s="116">
        <f t="shared" si="37"/>
        <v>-3652.4</v>
      </c>
      <c r="I306" s="35">
        <v>0</v>
      </c>
      <c r="J306" s="56">
        <f>IF($E291&gt;0, $E291, $E290)</f>
        <v>4000</v>
      </c>
      <c r="K306" s="118">
        <f t="shared" si="38"/>
        <v>0</v>
      </c>
      <c r="L306" s="119">
        <f t="shared" si="36"/>
        <v>3652.4</v>
      </c>
      <c r="M306" s="120">
        <f t="shared" si="39"/>
        <v>-1</v>
      </c>
    </row>
    <row r="307" spans="1:15" x14ac:dyDescent="0.2">
      <c r="A307" s="103" t="str">
        <f t="shared" si="35"/>
        <v>GS 3,000 - 4,999 kW</v>
      </c>
      <c r="D307" s="123" t="s">
        <v>59</v>
      </c>
      <c r="E307" s="25"/>
      <c r="F307" s="36">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
      <c r="A308" s="103" t="str">
        <f t="shared" si="35"/>
        <v>GS 3,000 - 4,999 kW</v>
      </c>
      <c r="D308" s="123" t="s">
        <v>60</v>
      </c>
      <c r="E308" s="25"/>
      <c r="F308" s="36">
        <v>0</v>
      </c>
      <c r="G308" s="55">
        <f>E290</f>
        <v>2000000</v>
      </c>
      <c r="H308" s="116">
        <f t="shared" si="37"/>
        <v>0</v>
      </c>
      <c r="I308" s="35">
        <v>0</v>
      </c>
      <c r="J308" s="56">
        <f>E290</f>
        <v>2000000</v>
      </c>
      <c r="K308" s="118">
        <f t="shared" si="38"/>
        <v>0</v>
      </c>
      <c r="L308" s="119">
        <f t="shared" si="36"/>
        <v>0</v>
      </c>
      <c r="M308" s="120" t="str">
        <f t="shared" si="39"/>
        <v/>
      </c>
    </row>
    <row r="309" spans="1:15" x14ac:dyDescent="0.2">
      <c r="A309" s="103" t="str">
        <f t="shared" si="35"/>
        <v>GS 3,000 - 4,999 kW</v>
      </c>
      <c r="D309" s="114" t="s">
        <v>61</v>
      </c>
      <c r="E309" s="25"/>
      <c r="F309" s="36">
        <v>0.39733008514344309</v>
      </c>
      <c r="G309" s="55">
        <f>IF($E291&gt;0, $E291, $E290)</f>
        <v>4000</v>
      </c>
      <c r="H309" s="116">
        <f t="shared" si="37"/>
        <v>1589.3203405737725</v>
      </c>
      <c r="I309" s="35">
        <v>0.41549388511794461</v>
      </c>
      <c r="J309" s="56">
        <f>IF($E291&gt;0, $E291, $E290)</f>
        <v>4000</v>
      </c>
      <c r="K309" s="118">
        <f t="shared" si="38"/>
        <v>1661.9755404717785</v>
      </c>
      <c r="L309" s="119">
        <f t="shared" si="36"/>
        <v>72.655199898006003</v>
      </c>
      <c r="M309" s="120">
        <f t="shared" si="39"/>
        <v>4.5714635396773569E-2</v>
      </c>
      <c r="O309" s="160"/>
    </row>
    <row r="310" spans="1:15" ht="25.5" x14ac:dyDescent="0.2">
      <c r="A310" s="103" t="str">
        <f t="shared" si="35"/>
        <v>GS 3,000 - 4,999 kW</v>
      </c>
      <c r="D310" s="123" t="s">
        <v>62</v>
      </c>
      <c r="E310" s="25"/>
      <c r="F310" s="36">
        <v>0</v>
      </c>
      <c r="G310" s="115">
        <v>1</v>
      </c>
      <c r="H310" s="116">
        <f t="shared" si="37"/>
        <v>0</v>
      </c>
      <c r="I310" s="45">
        <v>0</v>
      </c>
      <c r="J310" s="121">
        <v>1</v>
      </c>
      <c r="K310" s="118">
        <f t="shared" si="38"/>
        <v>0</v>
      </c>
      <c r="L310" s="119">
        <f t="shared" si="36"/>
        <v>0</v>
      </c>
      <c r="M310" s="120" t="str">
        <f t="shared" si="39"/>
        <v/>
      </c>
    </row>
    <row r="311" spans="1:15" x14ac:dyDescent="0.2">
      <c r="A311" s="103" t="str">
        <f t="shared" si="35"/>
        <v>GS 3,000 - 4,999 kW</v>
      </c>
      <c r="D311" s="114" t="s">
        <v>63</v>
      </c>
      <c r="E311" s="25"/>
      <c r="F311" s="36">
        <v>0</v>
      </c>
      <c r="G311" s="115">
        <v>1</v>
      </c>
      <c r="H311" s="116">
        <f t="shared" si="37"/>
        <v>0</v>
      </c>
      <c r="I311" s="29">
        <v>0</v>
      </c>
      <c r="J311" s="121">
        <v>1</v>
      </c>
      <c r="K311" s="118">
        <f t="shared" si="38"/>
        <v>0</v>
      </c>
      <c r="L311" s="119">
        <f t="shared" si="36"/>
        <v>0</v>
      </c>
      <c r="M311" s="120" t="str">
        <f t="shared" si="39"/>
        <v/>
      </c>
    </row>
    <row r="312" spans="1:15" x14ac:dyDescent="0.2">
      <c r="A312" s="103" t="str">
        <f t="shared" si="35"/>
        <v>GS 3,000 - 4,999 kW</v>
      </c>
      <c r="D312" s="114" t="s">
        <v>64</v>
      </c>
      <c r="E312" s="25"/>
      <c r="F312" s="36">
        <v>0.15259257098035228</v>
      </c>
      <c r="G312" s="55">
        <f>IF($E291&gt;0, $E291, $E290)</f>
        <v>4000</v>
      </c>
      <c r="H312" s="116">
        <f t="shared" si="37"/>
        <v>610.37028392140917</v>
      </c>
      <c r="I312" s="35">
        <v>1.1092570980352288E-2</v>
      </c>
      <c r="J312" s="56">
        <f>IF($E291&gt;0, $E291, $E290)</f>
        <v>4000</v>
      </c>
      <c r="K312" s="118">
        <f t="shared" si="38"/>
        <v>44.370283921409154</v>
      </c>
      <c r="L312" s="119">
        <f t="shared" si="36"/>
        <v>-566</v>
      </c>
      <c r="M312" s="120">
        <f t="shared" si="39"/>
        <v>-0.92730595658041204</v>
      </c>
    </row>
    <row r="313" spans="1:15" ht="25.5" x14ac:dyDescent="0.2">
      <c r="A313" s="103" t="str">
        <f t="shared" si="35"/>
        <v>GS 3,000 - 4,999 kW</v>
      </c>
      <c r="B313" s="103" t="s">
        <v>65</v>
      </c>
      <c r="C313" s="24">
        <f>B20</f>
        <v>5</v>
      </c>
      <c r="D313" s="124" t="s">
        <v>66</v>
      </c>
      <c r="E313" s="125"/>
      <c r="F313" s="48"/>
      <c r="G313" s="49"/>
      <c r="H313" s="50">
        <f>SUM(H304:H312)</f>
        <v>24018.840466473532</v>
      </c>
      <c r="I313" s="51"/>
      <c r="J313" s="52"/>
      <c r="K313" s="50">
        <f>SUM(K304:K312)</f>
        <v>27452.537883477697</v>
      </c>
      <c r="L313" s="41">
        <f t="shared" si="36"/>
        <v>3433.6974170041649</v>
      </c>
      <c r="M313" s="42">
        <f>IF((H313)=0,"",(L313/H313))</f>
        <v>0.14295850050701067</v>
      </c>
    </row>
    <row r="314" spans="1:15" x14ac:dyDescent="0.2">
      <c r="A314" s="103" t="str">
        <f t="shared" si="35"/>
        <v>GS 3,000 - 4,999 kW</v>
      </c>
      <c r="D314" s="126" t="s">
        <v>67</v>
      </c>
      <c r="E314" s="25"/>
      <c r="F314" s="36">
        <v>5.4927000000000001</v>
      </c>
      <c r="G314" s="43">
        <f>IF($E291&gt;0, $E291, $E290*$E292)</f>
        <v>4000</v>
      </c>
      <c r="H314" s="116">
        <f>G314*F314</f>
        <v>21970.799999999999</v>
      </c>
      <c r="I314" s="35">
        <v>5.8160999999999996</v>
      </c>
      <c r="J314" s="44">
        <f>IF($E291&gt;0, $E291, $E290*$E293)</f>
        <v>4000</v>
      </c>
      <c r="K314" s="118">
        <f>J314*I314</f>
        <v>23264.399999999998</v>
      </c>
      <c r="L314" s="119">
        <f t="shared" si="36"/>
        <v>1293.5999999999985</v>
      </c>
      <c r="M314" s="120">
        <f>IF(ISERROR(L314/H314), "", L314/H314)</f>
        <v>5.8878147359222179E-2</v>
      </c>
      <c r="N314" s="127" t="str">
        <f>IF(ISERROR(ABS(M314)), "", IF(ABS(M314)&gt;=4%, "In the manager's summary, discuss the reasoning for the change in RTSR rates", ""))</f>
        <v>In the manager's summary, discuss the reasoning for the change in RTSR rates</v>
      </c>
      <c r="O314" s="160"/>
    </row>
    <row r="315" spans="1:15" ht="25.5" x14ac:dyDescent="0.2">
      <c r="A315" s="103" t="str">
        <f t="shared" si="35"/>
        <v>GS 3,000 - 4,999 kW</v>
      </c>
      <c r="D315" s="128" t="s">
        <v>68</v>
      </c>
      <c r="E315" s="25"/>
      <c r="F315" s="36">
        <v>2.5270999999999999</v>
      </c>
      <c r="G315" s="43">
        <f>IF($E291&gt;0, $E291, $E290*$E292)</f>
        <v>4000</v>
      </c>
      <c r="H315" s="116">
        <f>G315*F315</f>
        <v>10108.4</v>
      </c>
      <c r="I315" s="35">
        <v>2.6878000000000002</v>
      </c>
      <c r="J315" s="44">
        <f>IF($E291&gt;0, $E291, $E290*$E293)</f>
        <v>4000</v>
      </c>
      <c r="K315" s="118">
        <f>J315*I315</f>
        <v>10751.2</v>
      </c>
      <c r="L315" s="119">
        <f t="shared" si="36"/>
        <v>642.80000000000109</v>
      </c>
      <c r="M315" s="120">
        <f>IF(ISERROR(L315/H315), "", L315/H315)</f>
        <v>6.3590677060662529E-2</v>
      </c>
      <c r="N315" s="127" t="str">
        <f>IF(ISERROR(ABS(M315)), "", IF(ABS(M315)&gt;=4%, "In the manager's summary, discuss the reasoning for the change in RTSR rates", ""))</f>
        <v>In the manager's summary, discuss the reasoning for the change in RTSR rates</v>
      </c>
      <c r="O315" s="160"/>
    </row>
    <row r="316" spans="1:15" ht="25.5" x14ac:dyDescent="0.2">
      <c r="A316" s="103" t="str">
        <f t="shared" si="35"/>
        <v>GS 3,000 - 4,999 kW</v>
      </c>
      <c r="B316" s="103" t="s">
        <v>69</v>
      </c>
      <c r="C316" s="24">
        <f>B20</f>
        <v>5</v>
      </c>
      <c r="D316" s="124" t="s">
        <v>70</v>
      </c>
      <c r="E316" s="7"/>
      <c r="F316" s="48"/>
      <c r="G316" s="49"/>
      <c r="H316" s="50">
        <f>SUM(H313:H315)</f>
        <v>56098.040466473532</v>
      </c>
      <c r="I316" s="51"/>
      <c r="J316" s="40"/>
      <c r="K316" s="50">
        <f>SUM(K313:K315)</f>
        <v>61468.137883477699</v>
      </c>
      <c r="L316" s="41">
        <f t="shared" si="36"/>
        <v>5370.0974170041663</v>
      </c>
      <c r="M316" s="42">
        <f>IF((H316)=0,"",(L316/H316))</f>
        <v>9.5727005299116541E-2</v>
      </c>
    </row>
    <row r="317" spans="1:15" ht="25.5" x14ac:dyDescent="0.2">
      <c r="A317" s="103" t="str">
        <f t="shared" si="35"/>
        <v>GS 3,000 - 4,999 kW</v>
      </c>
      <c r="D317" s="129" t="s">
        <v>71</v>
      </c>
      <c r="E317" s="25"/>
      <c r="F317" s="36">
        <v>4.7000000000000002E-3</v>
      </c>
      <c r="G317" s="43">
        <f>E290*E292</f>
        <v>2062199.9999999998</v>
      </c>
      <c r="H317" s="130">
        <f>G317*F317</f>
        <v>9692.34</v>
      </c>
      <c r="I317" s="35">
        <v>4.7000000000000002E-3</v>
      </c>
      <c r="J317" s="44">
        <f>E290*E293</f>
        <v>2062199.9999999998</v>
      </c>
      <c r="K317" s="118">
        <f>J317*I317</f>
        <v>9692.34</v>
      </c>
      <c r="L317" s="119">
        <f t="shared" si="36"/>
        <v>0</v>
      </c>
      <c r="M317" s="120">
        <f>IF(ISERROR(L317/H317), "", L317/H317)</f>
        <v>0</v>
      </c>
    </row>
    <row r="318" spans="1:15" ht="25.5" x14ac:dyDescent="0.2">
      <c r="A318" s="103" t="str">
        <f t="shared" si="35"/>
        <v>GS 3,000 - 4,999 kW</v>
      </c>
      <c r="D318" s="129" t="s">
        <v>72</v>
      </c>
      <c r="E318" s="25"/>
      <c r="F318" s="36">
        <v>5.9999999999999995E-4</v>
      </c>
      <c r="G318" s="43">
        <f>E290*E292</f>
        <v>2062199.9999999998</v>
      </c>
      <c r="H318" s="130">
        <f>G318*F318</f>
        <v>1237.3199999999997</v>
      </c>
      <c r="I318" s="35">
        <v>5.9999999999999995E-4</v>
      </c>
      <c r="J318" s="44">
        <f>E290*E293</f>
        <v>2062199.9999999998</v>
      </c>
      <c r="K318" s="118">
        <f>J318*I318</f>
        <v>1237.3199999999997</v>
      </c>
      <c r="L318" s="119">
        <f t="shared" si="36"/>
        <v>0</v>
      </c>
      <c r="M318" s="120">
        <f>IF(ISERROR(L318/H318), "", L318/H318)</f>
        <v>0</v>
      </c>
    </row>
    <row r="319" spans="1:15" x14ac:dyDescent="0.2">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5.5" x14ac:dyDescent="0.2">
      <c r="A320" s="103" t="str">
        <f t="shared" si="35"/>
        <v>GS 3,000 - 4,999 kW</v>
      </c>
      <c r="D320" s="129" t="s">
        <v>74</v>
      </c>
      <c r="E320" s="25"/>
      <c r="F320" s="34"/>
      <c r="G320" s="43"/>
      <c r="H320" s="130"/>
      <c r="I320" s="35"/>
      <c r="J320" s="44"/>
      <c r="K320" s="118"/>
      <c r="L320" s="119"/>
      <c r="M320" s="120"/>
    </row>
    <row r="321" spans="1:13" x14ac:dyDescent="0.2">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x14ac:dyDescent="0.2">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x14ac:dyDescent="0.2">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x14ac:dyDescent="0.2">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5" thickBot="1" x14ac:dyDescent="0.25">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5" thickBot="1" x14ac:dyDescent="0.25">
      <c r="A326" s="103" t="str">
        <f t="shared" si="35"/>
        <v>GS 3,000 - 4,999 kW</v>
      </c>
      <c r="D326" s="58"/>
      <c r="E326" s="59"/>
      <c r="F326" s="60"/>
      <c r="G326" s="61"/>
      <c r="H326" s="62"/>
      <c r="I326" s="60"/>
      <c r="J326" s="63"/>
      <c r="K326" s="62"/>
      <c r="L326" s="64"/>
      <c r="M326" s="65"/>
    </row>
    <row r="327" spans="1:13" ht="13.15" hidden="1" customHeight="1" x14ac:dyDescent="0.2">
      <c r="A327" s="103" t="str">
        <f t="shared" si="35"/>
        <v>GS 3,000 - 4,999 kW</v>
      </c>
      <c r="B327" s="103" t="s">
        <v>12</v>
      </c>
      <c r="D327" s="135" t="s">
        <v>81</v>
      </c>
      <c r="E327" s="25"/>
      <c r="F327" s="66"/>
      <c r="G327" s="67"/>
      <c r="H327" s="68">
        <f>SUM(H317:H323,H316)</f>
        <v>307686.69046647352</v>
      </c>
      <c r="I327" s="69"/>
      <c r="J327" s="69"/>
      <c r="K327" s="68">
        <f>SUM(K317:K323,K316)</f>
        <v>335369.79188347771</v>
      </c>
      <c r="L327" s="70">
        <f>K327-H327</f>
        <v>27683.101417004189</v>
      </c>
      <c r="M327" s="71">
        <f>IF((H327)=0,"",(L327/H327))</f>
        <v>8.9971722127579729E-2</v>
      </c>
    </row>
    <row r="328" spans="1:13" ht="13.15" hidden="1" customHeight="1" x14ac:dyDescent="0.2">
      <c r="A328" s="103" t="str">
        <f t="shared" si="35"/>
        <v>GS 3,000 - 4,999 kW</v>
      </c>
      <c r="B328" s="103" t="s">
        <v>12</v>
      </c>
      <c r="D328" s="142" t="s">
        <v>82</v>
      </c>
      <c r="E328" s="25"/>
      <c r="F328" s="66">
        <v>0.13</v>
      </c>
      <c r="G328" s="72"/>
      <c r="H328" s="73">
        <f>H327*F328</f>
        <v>39999.26976064156</v>
      </c>
      <c r="I328" s="74">
        <v>0.13</v>
      </c>
      <c r="J328" s="27"/>
      <c r="K328" s="73">
        <f>K327*I328</f>
        <v>43598.072944852102</v>
      </c>
      <c r="L328" s="32">
        <f>K328-H328</f>
        <v>3598.8031842105411</v>
      </c>
      <c r="M328" s="75">
        <f>IF((H328)=0,"",(L328/H328))</f>
        <v>8.9971722127579631E-2</v>
      </c>
    </row>
    <row r="329" spans="1:13" ht="14.45" hidden="1" customHeight="1" x14ac:dyDescent="0.25">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15" hidden="1" customHeight="1" x14ac:dyDescent="0.2">
      <c r="A330" s="103" t="str">
        <f t="shared" si="35"/>
        <v>GS 3,000 - 4,999 kW</v>
      </c>
      <c r="B330" s="103" t="s">
        <v>84</v>
      </c>
      <c r="D330" s="234" t="s">
        <v>85</v>
      </c>
      <c r="E330" s="234"/>
      <c r="F330" s="77"/>
      <c r="G330" s="78"/>
      <c r="H330" s="79">
        <f>H327+H328+H329</f>
        <v>347685.96022711508</v>
      </c>
      <c r="I330" s="80"/>
      <c r="J330" s="80"/>
      <c r="K330" s="81">
        <f>K327+K328+K329</f>
        <v>378967.86482832982</v>
      </c>
      <c r="L330" s="82">
        <f>K330-H330</f>
        <v>31281.904601214745</v>
      </c>
      <c r="M330" s="83">
        <f>IF((H330)=0,"",(L330/H330))</f>
        <v>8.9971722127579756E-2</v>
      </c>
    </row>
    <row r="331" spans="1:13" ht="13.9" hidden="1" customHeight="1" thickBot="1" x14ac:dyDescent="0.25">
      <c r="A331" s="103" t="str">
        <f t="shared" si="35"/>
        <v>GS 3,000 - 4,999 kW</v>
      </c>
      <c r="B331" s="103" t="s">
        <v>12</v>
      </c>
      <c r="D331" s="131"/>
      <c r="E331" s="132"/>
      <c r="F331" s="60"/>
      <c r="G331" s="61"/>
      <c r="H331" s="62"/>
      <c r="I331" s="60"/>
      <c r="J331" s="63"/>
      <c r="K331" s="62"/>
      <c r="L331" s="64"/>
      <c r="M331" s="65"/>
    </row>
    <row r="332" spans="1:13" ht="13.15" hidden="1" customHeight="1" x14ac:dyDescent="0.2">
      <c r="A332" s="103" t="str">
        <f t="shared" si="35"/>
        <v>GS 3,000 - 4,999 kW</v>
      </c>
      <c r="B332" s="103" t="s">
        <v>78</v>
      </c>
      <c r="D332" s="135" t="s">
        <v>86</v>
      </c>
      <c r="E332" s="25"/>
      <c r="F332" s="66"/>
      <c r="G332" s="67"/>
      <c r="H332" s="68">
        <f>SUM(H324,H317:H320,H316)</f>
        <v>300221.52646647353</v>
      </c>
      <c r="I332" s="69"/>
      <c r="J332" s="69"/>
      <c r="K332" s="68">
        <f>SUM(K324,K317:K320,K316)</f>
        <v>305591.62388347764</v>
      </c>
      <c r="L332" s="70">
        <f>K332-H332</f>
        <v>5370.0974170041154</v>
      </c>
      <c r="M332" s="71">
        <f>IF((H332)=0,"",(L332/H332))</f>
        <v>1.7887116490974898E-2</v>
      </c>
    </row>
    <row r="333" spans="1:13" ht="13.15" hidden="1" customHeight="1" x14ac:dyDescent="0.2">
      <c r="A333" s="103" t="str">
        <f t="shared" si="35"/>
        <v>GS 3,000 - 4,999 kW</v>
      </c>
      <c r="B333" s="103" t="s">
        <v>78</v>
      </c>
      <c r="D333" s="142" t="s">
        <v>82</v>
      </c>
      <c r="E333" s="25"/>
      <c r="F333" s="66">
        <v>0.13</v>
      </c>
      <c r="G333" s="67"/>
      <c r="H333" s="73">
        <f>H332*F333</f>
        <v>39028.798440641564</v>
      </c>
      <c r="I333" s="66">
        <v>0.13</v>
      </c>
      <c r="J333" s="74"/>
      <c r="K333" s="73">
        <f>K332*I333</f>
        <v>39726.911104852094</v>
      </c>
      <c r="L333" s="32">
        <f>K333-H333</f>
        <v>698.11266421053006</v>
      </c>
      <c r="M333" s="75">
        <f>IF((H333)=0,"",(L333/H333))</f>
        <v>1.7887116490974769E-2</v>
      </c>
    </row>
    <row r="334" spans="1:13" ht="14.45" hidden="1" customHeight="1" x14ac:dyDescent="0.25">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15" hidden="1" customHeight="1" x14ac:dyDescent="0.2">
      <c r="A335" s="103" t="str">
        <f t="shared" si="35"/>
        <v>GS 3,000 - 4,999 kW</v>
      </c>
      <c r="B335" s="103" t="s">
        <v>87</v>
      </c>
      <c r="D335" s="234" t="s">
        <v>86</v>
      </c>
      <c r="E335" s="234"/>
      <c r="F335" s="84"/>
      <c r="G335" s="85"/>
      <c r="H335" s="79">
        <f>SUM(H332,H333)</f>
        <v>339250.32490711508</v>
      </c>
      <c r="I335" s="86"/>
      <c r="J335" s="86"/>
      <c r="K335" s="79">
        <f>SUM(K332,K333)</f>
        <v>345318.53498832975</v>
      </c>
      <c r="L335" s="87">
        <f>K335-H335</f>
        <v>6068.2100812146673</v>
      </c>
      <c r="M335" s="88">
        <f>IF((H335)=0,"",(L335/H335))</f>
        <v>1.788711649097495E-2</v>
      </c>
    </row>
    <row r="336" spans="1:13" ht="13.9" hidden="1" customHeight="1" thickBot="1" x14ac:dyDescent="0.25">
      <c r="A336" s="103" t="str">
        <f t="shared" si="35"/>
        <v>GS 3,000 - 4,999 kW</v>
      </c>
      <c r="B336" s="103" t="s">
        <v>78</v>
      </c>
      <c r="D336" s="131"/>
      <c r="E336" s="132"/>
      <c r="F336" s="89"/>
      <c r="G336" s="90"/>
      <c r="H336" s="91"/>
      <c r="I336" s="89"/>
      <c r="J336" s="61"/>
      <c r="K336" s="91"/>
      <c r="L336" s="92"/>
      <c r="M336" s="65"/>
    </row>
    <row r="337" spans="1:14" x14ac:dyDescent="0.2">
      <c r="A337" s="103" t="str">
        <f t="shared" si="35"/>
        <v>GS 3,000 - 4,999 kW</v>
      </c>
      <c r="B337" s="103" t="s">
        <v>17</v>
      </c>
      <c r="D337" s="135" t="s">
        <v>88</v>
      </c>
      <c r="E337" s="25"/>
      <c r="F337" s="136"/>
      <c r="G337" s="137"/>
      <c r="H337" s="138">
        <f>SUM(H325,H317:H320,H316)</f>
        <v>300221.52646647353</v>
      </c>
      <c r="I337" s="139"/>
      <c r="J337" s="139"/>
      <c r="K337" s="138">
        <f>SUM(K325,K317:K320,K316)</f>
        <v>305591.62388347764</v>
      </c>
      <c r="L337" s="140">
        <f>K337-H337</f>
        <v>5370.0974170041154</v>
      </c>
      <c r="M337" s="141">
        <f>IF((H337)=0,"",(L337/H337))</f>
        <v>1.7887116490974898E-2</v>
      </c>
    </row>
    <row r="338" spans="1:14" x14ac:dyDescent="0.2">
      <c r="A338" s="103" t="str">
        <f t="shared" si="35"/>
        <v>GS 3,000 - 4,999 kW</v>
      </c>
      <c r="B338" s="103" t="s">
        <v>17</v>
      </c>
      <c r="D338" s="142" t="s">
        <v>82</v>
      </c>
      <c r="E338" s="25"/>
      <c r="F338" s="136">
        <v>0.13</v>
      </c>
      <c r="G338" s="137"/>
      <c r="H338" s="144">
        <f>H337*F338</f>
        <v>39028.798440641564</v>
      </c>
      <c r="I338" s="136">
        <v>0.13</v>
      </c>
      <c r="J338" s="145"/>
      <c r="K338" s="144">
        <f>K337*I338</f>
        <v>39726.911104852094</v>
      </c>
      <c r="L338" s="119">
        <f>K338-H338</f>
        <v>698.11266421053006</v>
      </c>
      <c r="M338" s="146">
        <f>IF((H338)=0,"",(L338/H338))</f>
        <v>1.7887116490974769E-2</v>
      </c>
    </row>
    <row r="339" spans="1:14" ht="15" x14ac:dyDescent="0.25">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9" customHeight="1" thickBot="1" x14ac:dyDescent="0.25">
      <c r="A340" s="103" t="str">
        <f t="shared" si="35"/>
        <v>GS 3,000 - 4,999 kW</v>
      </c>
      <c r="B340" s="103" t="s">
        <v>89</v>
      </c>
      <c r="C340" s="24">
        <f>B20</f>
        <v>5</v>
      </c>
      <c r="D340" s="226" t="s">
        <v>88</v>
      </c>
      <c r="E340" s="226"/>
      <c r="F340" s="84"/>
      <c r="G340" s="85"/>
      <c r="H340" s="79">
        <f>SUM(H337,H338)</f>
        <v>339250.32490711508</v>
      </c>
      <c r="I340" s="86"/>
      <c r="J340" s="86"/>
      <c r="K340" s="79">
        <f>SUM(K337,K338)</f>
        <v>345318.53498832975</v>
      </c>
      <c r="L340" s="87">
        <f>K340-H340</f>
        <v>6068.2100812146673</v>
      </c>
      <c r="M340" s="88">
        <f>IF((H340)=0,"",(L340/H340))</f>
        <v>1.788711649097495E-2</v>
      </c>
    </row>
    <row r="341" spans="1:14" ht="13.5" thickBot="1" x14ac:dyDescent="0.25">
      <c r="A341" s="103" t="str">
        <f t="shared" si="35"/>
        <v>GS 3,000 - 4,999 kW</v>
      </c>
      <c r="B341" s="103" t="s">
        <v>17</v>
      </c>
      <c r="D341" s="58"/>
      <c r="E341" s="59"/>
      <c r="F341" s="93"/>
      <c r="G341" s="90"/>
      <c r="H341" s="94"/>
      <c r="I341" s="93"/>
      <c r="J341" s="61"/>
      <c r="K341" s="94"/>
      <c r="L341" s="92"/>
      <c r="M341" s="95"/>
    </row>
    <row r="344" spans="1:14" x14ac:dyDescent="0.2">
      <c r="C344" s="103"/>
      <c r="D344" s="104" t="s">
        <v>34</v>
      </c>
      <c r="E344" s="235" t="str">
        <f>D21</f>
        <v>Large Use &gt;5MW</v>
      </c>
      <c r="F344" s="236"/>
      <c r="G344" s="236"/>
      <c r="H344" s="236"/>
      <c r="I344" s="236"/>
      <c r="J344" s="237"/>
      <c r="K344" s="103" t="str">
        <f>IF(N21="DEMAND - INTERVAL","RTSR - INTERVAL METERED","")</f>
        <v/>
      </c>
    </row>
    <row r="345" spans="1:14" x14ac:dyDescent="0.2">
      <c r="C345" s="103"/>
      <c r="D345" s="104" t="s">
        <v>35</v>
      </c>
      <c r="E345" s="238" t="str">
        <f>H21</f>
        <v>Non-RPP (Other)</v>
      </c>
      <c r="F345" s="239"/>
      <c r="G345" s="240"/>
      <c r="H345" s="20"/>
      <c r="I345" s="20"/>
    </row>
    <row r="346" spans="1:14" ht="15.75" x14ac:dyDescent="0.2">
      <c r="C346" s="103"/>
      <c r="D346" s="104" t="s">
        <v>36</v>
      </c>
      <c r="E346" s="21">
        <f>K21</f>
        <v>5650000</v>
      </c>
      <c r="F346" s="105" t="s">
        <v>11</v>
      </c>
      <c r="J346" s="22"/>
      <c r="K346" s="22"/>
      <c r="L346" s="22"/>
      <c r="M346" s="22"/>
      <c r="N346" s="22"/>
    </row>
    <row r="347" spans="1:14" ht="15.75" x14ac:dyDescent="0.25">
      <c r="C347" s="103"/>
      <c r="D347" s="104" t="s">
        <v>37</v>
      </c>
      <c r="E347" s="21">
        <f>L21</f>
        <v>9400</v>
      </c>
      <c r="F347" s="106" t="s">
        <v>16</v>
      </c>
      <c r="G347" s="107"/>
      <c r="H347" s="108"/>
      <c r="I347" s="108"/>
      <c r="J347" s="108"/>
    </row>
    <row r="348" spans="1:14" x14ac:dyDescent="0.2">
      <c r="C348" s="103"/>
      <c r="D348" s="104" t="s">
        <v>38</v>
      </c>
      <c r="E348" s="23">
        <f>I21</f>
        <v>1.0065999999999999</v>
      </c>
    </row>
    <row r="349" spans="1:14" x14ac:dyDescent="0.2">
      <c r="C349" s="103"/>
      <c r="D349" s="104" t="s">
        <v>39</v>
      </c>
      <c r="E349" s="23">
        <f>J21</f>
        <v>1.0065999999999999</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5" x14ac:dyDescent="0.2">
      <c r="C353" s="103"/>
      <c r="E353" s="221"/>
      <c r="F353" s="112" t="s">
        <v>48</v>
      </c>
      <c r="G353" s="112"/>
      <c r="H353" s="113" t="s">
        <v>48</v>
      </c>
      <c r="I353" s="112" t="s">
        <v>48</v>
      </c>
      <c r="J353" s="113"/>
      <c r="K353" s="113" t="s">
        <v>48</v>
      </c>
      <c r="L353" s="223"/>
      <c r="M353" s="225"/>
    </row>
    <row r="354" spans="1:15" x14ac:dyDescent="0.2">
      <c r="A354" s="103" t="str">
        <f>$E344</f>
        <v>Large Use &gt;5MW</v>
      </c>
      <c r="D354" s="114" t="s">
        <v>49</v>
      </c>
      <c r="E354" s="25"/>
      <c r="F354" s="26">
        <v>10722.24</v>
      </c>
      <c r="G354" s="115">
        <v>1</v>
      </c>
      <c r="H354" s="116">
        <f>G354*F354</f>
        <v>10722.24</v>
      </c>
      <c r="I354" s="29">
        <v>10958.45</v>
      </c>
      <c r="J354" s="117">
        <f>G354</f>
        <v>1</v>
      </c>
      <c r="K354" s="118">
        <f>J354*I354</f>
        <v>10958.45</v>
      </c>
      <c r="L354" s="119">
        <f>K354-H354</f>
        <v>236.21000000000095</v>
      </c>
      <c r="M354" s="120">
        <f>IF(ISERROR(L354/H354), "", L354/H354)</f>
        <v>2.2029911660250187E-2</v>
      </c>
    </row>
    <row r="355" spans="1:15" x14ac:dyDescent="0.2">
      <c r="A355" s="103" t="str">
        <f t="shared" ref="A355:A397" si="40">A354</f>
        <v>Large Use &gt;5MW</v>
      </c>
      <c r="D355" s="114" t="s">
        <v>50</v>
      </c>
      <c r="E355" s="25"/>
      <c r="F355" s="36">
        <v>5.8891</v>
      </c>
      <c r="G355" s="115">
        <f>IF($E347&gt;0, $E347, $E346)</f>
        <v>9400</v>
      </c>
      <c r="H355" s="116">
        <f>G355*F355</f>
        <v>55357.54</v>
      </c>
      <c r="I355" s="35">
        <v>5.3478000000000003</v>
      </c>
      <c r="J355" s="117">
        <f>IF($E347&gt;0, $E347, $E346)</f>
        <v>9400</v>
      </c>
      <c r="K355" s="118">
        <f>J355*I355</f>
        <v>50269.32</v>
      </c>
      <c r="L355" s="119">
        <f>K355-H355</f>
        <v>-5088.2200000000012</v>
      </c>
      <c r="M355" s="120">
        <f>IF(ISERROR(L355/H355), "", L355/H355)</f>
        <v>-9.1915572837954887E-2</v>
      </c>
    </row>
    <row r="356" spans="1:15" ht="13.15" hidden="1" customHeight="1" x14ac:dyDescent="0.2">
      <c r="A356" s="103" t="str">
        <f t="shared" si="40"/>
        <v>Large Use &gt;5MW</v>
      </c>
      <c r="D356" s="114" t="s">
        <v>51</v>
      </c>
      <c r="E356" s="25"/>
      <c r="F356" s="26">
        <v>0</v>
      </c>
      <c r="G356" s="115">
        <f>IF($E347&gt;0, $E347, $E346)</f>
        <v>9400</v>
      </c>
      <c r="H356" s="116">
        <v>0</v>
      </c>
      <c r="I356" s="35">
        <v>0</v>
      </c>
      <c r="J356" s="117">
        <f>IF($E347&gt;0, $E347, $E346)</f>
        <v>9400</v>
      </c>
      <c r="K356" s="118">
        <v>0</v>
      </c>
      <c r="L356" s="119"/>
      <c r="M356" s="120"/>
    </row>
    <row r="357" spans="1:15" ht="13.15" hidden="1" customHeight="1" x14ac:dyDescent="0.2">
      <c r="A357" s="103" t="str">
        <f t="shared" si="40"/>
        <v>Large Use &gt;5MW</v>
      </c>
      <c r="D357" s="114" t="s">
        <v>52</v>
      </c>
      <c r="E357" s="25"/>
      <c r="F357" s="26">
        <v>0</v>
      </c>
      <c r="G357" s="115">
        <f>IF($E347&gt;0, $E347, $E346)</f>
        <v>9400</v>
      </c>
      <c r="H357" s="116">
        <v>0</v>
      </c>
      <c r="I357" s="35">
        <v>0</v>
      </c>
      <c r="J357" s="121">
        <f>IF($E347&gt;0, $E347, $E346)</f>
        <v>9400</v>
      </c>
      <c r="K357" s="118">
        <v>0</v>
      </c>
      <c r="L357" s="119">
        <f t="shared" ref="L357:L375" si="41">K357-H357</f>
        <v>0</v>
      </c>
      <c r="M357" s="120" t="str">
        <f>IF(ISERROR(L357/H357), "", L357/H357)</f>
        <v/>
      </c>
    </row>
    <row r="358" spans="1:15" x14ac:dyDescent="0.2">
      <c r="A358" s="103" t="str">
        <f t="shared" si="40"/>
        <v>Large Use &gt;5MW</v>
      </c>
      <c r="D358" s="114" t="s">
        <v>53</v>
      </c>
      <c r="E358" s="25"/>
      <c r="F358" s="26">
        <v>0</v>
      </c>
      <c r="G358" s="115">
        <v>1</v>
      </c>
      <c r="H358" s="116">
        <f>G358*F358</f>
        <v>0</v>
      </c>
      <c r="I358" s="29">
        <v>0</v>
      </c>
      <c r="J358" s="117">
        <f>G358</f>
        <v>1</v>
      </c>
      <c r="K358" s="118">
        <f>J358*I358</f>
        <v>0</v>
      </c>
      <c r="L358" s="119">
        <f t="shared" si="41"/>
        <v>0</v>
      </c>
      <c r="M358" s="120" t="str">
        <f>IF(ISERROR(L358/H358), "", L358/H358)</f>
        <v/>
      </c>
    </row>
    <row r="359" spans="1:15" x14ac:dyDescent="0.2">
      <c r="A359" s="103" t="str">
        <f t="shared" si="40"/>
        <v>Large Use &gt;5MW</v>
      </c>
      <c r="D359" s="114" t="s">
        <v>54</v>
      </c>
      <c r="E359" s="25"/>
      <c r="F359" s="26">
        <v>0.18605176242997734</v>
      </c>
      <c r="G359" s="115">
        <f>IF($E347&gt;0, $E347, $E346)</f>
        <v>9400</v>
      </c>
      <c r="H359" s="116">
        <f>G359*F359</f>
        <v>1748.886566841787</v>
      </c>
      <c r="I359" s="35">
        <v>0.54216644949085402</v>
      </c>
      <c r="J359" s="117">
        <f>IF($E347&gt;0, $E347, $E346)</f>
        <v>9400</v>
      </c>
      <c r="K359" s="118">
        <f>J359*I359</f>
        <v>5096.3646252140279</v>
      </c>
      <c r="L359" s="119">
        <f t="shared" si="41"/>
        <v>3347.4780583722409</v>
      </c>
      <c r="M359" s="120">
        <f>IF(ISERROR(L359/H359), "", L359/H359)</f>
        <v>1.9140624222514657</v>
      </c>
    </row>
    <row r="360" spans="1:15" x14ac:dyDescent="0.2">
      <c r="A360" s="103" t="str">
        <f t="shared" si="40"/>
        <v>Large Use &gt;5MW</v>
      </c>
      <c r="B360" s="103" t="s">
        <v>55</v>
      </c>
      <c r="C360" s="24">
        <f>B21</f>
        <v>6</v>
      </c>
      <c r="D360" s="122" t="s">
        <v>56</v>
      </c>
      <c r="E360" s="7"/>
      <c r="F360" s="48"/>
      <c r="G360" s="38"/>
      <c r="H360" s="39">
        <f>SUM(H354:H359)</f>
        <v>67828.666566841785</v>
      </c>
      <c r="I360" s="51"/>
      <c r="J360" s="40"/>
      <c r="K360" s="39">
        <f>SUM(K354:K359)</f>
        <v>66324.134625214036</v>
      </c>
      <c r="L360" s="41">
        <f t="shared" si="41"/>
        <v>-1504.5319416277489</v>
      </c>
      <c r="M360" s="42">
        <f>IF((H360)=0,"",(L360/H360))</f>
        <v>-2.2181358086187753E-2</v>
      </c>
    </row>
    <row r="361" spans="1:15" x14ac:dyDescent="0.2">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5.5" x14ac:dyDescent="0.2">
      <c r="A362" s="103" t="str">
        <f t="shared" si="40"/>
        <v>Large Use &gt;5MW</v>
      </c>
      <c r="D362" s="123" t="s">
        <v>58</v>
      </c>
      <c r="E362" s="25"/>
      <c r="F362" s="36">
        <v>-1.1958</v>
      </c>
      <c r="G362" s="55">
        <f>IF($E347&gt;0, $E347, $E346)</f>
        <v>9400</v>
      </c>
      <c r="H362" s="116">
        <f t="shared" si="42"/>
        <v>-11240.52</v>
      </c>
      <c r="I362" s="35">
        <v>0</v>
      </c>
      <c r="J362" s="56">
        <f>IF($E347&gt;0, $E347, $E346)</f>
        <v>9400</v>
      </c>
      <c r="K362" s="118">
        <f t="shared" si="43"/>
        <v>0</v>
      </c>
      <c r="L362" s="119">
        <f t="shared" si="41"/>
        <v>11240.52</v>
      </c>
      <c r="M362" s="120">
        <f t="shared" si="44"/>
        <v>-1</v>
      </c>
    </row>
    <row r="363" spans="1:15" x14ac:dyDescent="0.2">
      <c r="A363" s="103" t="str">
        <f t="shared" si="40"/>
        <v>Large Use &gt;5MW</v>
      </c>
      <c r="D363" s="123" t="s">
        <v>59</v>
      </c>
      <c r="E363" s="25"/>
      <c r="F363" s="36">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
      <c r="A364" s="103" t="str">
        <f t="shared" si="40"/>
        <v>Large Use &gt;5MW</v>
      </c>
      <c r="D364" s="123" t="s">
        <v>60</v>
      </c>
      <c r="E364" s="25"/>
      <c r="F364" s="36">
        <v>0</v>
      </c>
      <c r="G364" s="55">
        <f>E346</f>
        <v>5650000</v>
      </c>
      <c r="H364" s="116">
        <f t="shared" si="42"/>
        <v>0</v>
      </c>
      <c r="I364" s="35">
        <v>0</v>
      </c>
      <c r="J364" s="56">
        <f>E346</f>
        <v>5650000</v>
      </c>
      <c r="K364" s="118">
        <f t="shared" si="43"/>
        <v>0</v>
      </c>
      <c r="L364" s="119">
        <f t="shared" si="41"/>
        <v>0</v>
      </c>
      <c r="M364" s="120" t="str">
        <f t="shared" si="44"/>
        <v/>
      </c>
    </row>
    <row r="365" spans="1:15" x14ac:dyDescent="0.2">
      <c r="A365" s="103" t="str">
        <f t="shared" si="40"/>
        <v>Large Use &gt;5MW</v>
      </c>
      <c r="D365" s="114" t="s">
        <v>61</v>
      </c>
      <c r="E365" s="25"/>
      <c r="F365" s="36">
        <v>0.6284161036037289</v>
      </c>
      <c r="G365" s="55">
        <f>IF($E347&gt;0, $E347, $E346)</f>
        <v>9400</v>
      </c>
      <c r="H365" s="116">
        <f t="shared" si="42"/>
        <v>5907.1113738750519</v>
      </c>
      <c r="I365" s="35">
        <v>0.65714391665743455</v>
      </c>
      <c r="J365" s="56">
        <f>IF($E347&gt;0, $E347, $E346)</f>
        <v>9400</v>
      </c>
      <c r="K365" s="118">
        <f t="shared" si="43"/>
        <v>6177.1528165798845</v>
      </c>
      <c r="L365" s="119">
        <f t="shared" si="41"/>
        <v>270.04144270483266</v>
      </c>
      <c r="M365" s="120">
        <f t="shared" si="44"/>
        <v>4.5714635396773645E-2</v>
      </c>
      <c r="O365" s="160"/>
    </row>
    <row r="366" spans="1:15" ht="25.5" x14ac:dyDescent="0.2">
      <c r="A366" s="103" t="str">
        <f t="shared" si="40"/>
        <v>Large Use &gt;5MW</v>
      </c>
      <c r="D366" s="123" t="s">
        <v>62</v>
      </c>
      <c r="E366" s="25"/>
      <c r="F366" s="36">
        <v>0</v>
      </c>
      <c r="G366" s="115">
        <v>1</v>
      </c>
      <c r="H366" s="116">
        <f t="shared" si="42"/>
        <v>0</v>
      </c>
      <c r="I366" s="45">
        <v>0</v>
      </c>
      <c r="J366" s="121">
        <v>1</v>
      </c>
      <c r="K366" s="118">
        <f t="shared" si="43"/>
        <v>0</v>
      </c>
      <c r="L366" s="119">
        <f t="shared" si="41"/>
        <v>0</v>
      </c>
      <c r="M366" s="120" t="str">
        <f t="shared" si="44"/>
        <v/>
      </c>
    </row>
    <row r="367" spans="1:15" x14ac:dyDescent="0.2">
      <c r="A367" s="103" t="str">
        <f t="shared" si="40"/>
        <v>Large Use &gt;5MW</v>
      </c>
      <c r="D367" s="114" t="s">
        <v>63</v>
      </c>
      <c r="E367" s="25"/>
      <c r="F367" s="36">
        <v>0</v>
      </c>
      <c r="G367" s="115">
        <v>1</v>
      </c>
      <c r="H367" s="116">
        <f t="shared" si="42"/>
        <v>0</v>
      </c>
      <c r="I367" s="29">
        <v>0</v>
      </c>
      <c r="J367" s="121">
        <v>1</v>
      </c>
      <c r="K367" s="118">
        <f t="shared" si="43"/>
        <v>0</v>
      </c>
      <c r="L367" s="119">
        <f t="shared" si="41"/>
        <v>0</v>
      </c>
      <c r="M367" s="120" t="str">
        <f t="shared" si="44"/>
        <v/>
      </c>
    </row>
    <row r="368" spans="1:15" x14ac:dyDescent="0.2">
      <c r="A368" s="103" t="str">
        <f t="shared" si="40"/>
        <v>Large Use &gt;5MW</v>
      </c>
      <c r="D368" s="114" t="s">
        <v>64</v>
      </c>
      <c r="E368" s="25"/>
      <c r="F368" s="36">
        <v>0.16994983477367773</v>
      </c>
      <c r="G368" s="55">
        <f>IF($E347&gt;0, $E347, $E346)</f>
        <v>9400</v>
      </c>
      <c r="H368" s="116">
        <f t="shared" si="42"/>
        <v>1597.5284468725706</v>
      </c>
      <c r="I368" s="35">
        <v>1.4149834773677721E-2</v>
      </c>
      <c r="J368" s="56">
        <f>IF($E347&gt;0, $E347, $E346)</f>
        <v>9400</v>
      </c>
      <c r="K368" s="118">
        <f t="shared" si="43"/>
        <v>133.00844687257057</v>
      </c>
      <c r="L368" s="119">
        <f t="shared" si="41"/>
        <v>-1464.52</v>
      </c>
      <c r="M368" s="120">
        <f t="shared" si="44"/>
        <v>-0.91674110897182648</v>
      </c>
    </row>
    <row r="369" spans="1:15" ht="25.5" x14ac:dyDescent="0.2">
      <c r="A369" s="103" t="str">
        <f t="shared" si="40"/>
        <v>Large Use &gt;5MW</v>
      </c>
      <c r="B369" s="103" t="s">
        <v>65</v>
      </c>
      <c r="C369" s="24">
        <f>B21</f>
        <v>6</v>
      </c>
      <c r="D369" s="124" t="s">
        <v>66</v>
      </c>
      <c r="E369" s="125"/>
      <c r="F369" s="48"/>
      <c r="G369" s="49"/>
      <c r="H369" s="50">
        <f>SUM(H360:H368)</f>
        <v>64092.786387589404</v>
      </c>
      <c r="I369" s="51"/>
      <c r="J369" s="52"/>
      <c r="K369" s="50">
        <f>SUM(K360:K368)</f>
        <v>72634.295888666486</v>
      </c>
      <c r="L369" s="41">
        <f t="shared" si="41"/>
        <v>8541.5095010770819</v>
      </c>
      <c r="M369" s="42">
        <f>IF((H369)=0,"",(L369/H369))</f>
        <v>0.13326787587957037</v>
      </c>
    </row>
    <row r="370" spans="1:15" x14ac:dyDescent="0.2">
      <c r="A370" s="103" t="str">
        <f t="shared" si="40"/>
        <v>Large Use &gt;5MW</v>
      </c>
      <c r="D370" s="126" t="s">
        <v>67</v>
      </c>
      <c r="E370" s="25"/>
      <c r="F370" s="36">
        <v>5.8696000000000002</v>
      </c>
      <c r="G370" s="43">
        <f>IF($E347&gt;0, $E347, $E346*$E348)</f>
        <v>9400</v>
      </c>
      <c r="H370" s="116">
        <f>G370*F370</f>
        <v>55174.239999999998</v>
      </c>
      <c r="I370" s="35">
        <v>6.2150999999999996</v>
      </c>
      <c r="J370" s="44">
        <f>IF($E347&gt;0, $E347, $E346*$E349)</f>
        <v>9400</v>
      </c>
      <c r="K370" s="118">
        <f>J370*I370</f>
        <v>58421.939999999995</v>
      </c>
      <c r="L370" s="119">
        <f t="shared" si="41"/>
        <v>3247.6999999999971</v>
      </c>
      <c r="M370" s="120">
        <f>IF(ISERROR(L370/H370), "", L370/H370)</f>
        <v>5.8862614147471667E-2</v>
      </c>
      <c r="N370" s="127" t="str">
        <f>IF(ISERROR(ABS(M370)), "", IF(ABS(M370)&gt;=4%, "In the manager's summary, discuss the reasoning for the change in RTSR rates", ""))</f>
        <v>In the manager's summary, discuss the reasoning for the change in RTSR rates</v>
      </c>
      <c r="O370" s="160"/>
    </row>
    <row r="371" spans="1:15" ht="25.5" x14ac:dyDescent="0.2">
      <c r="A371" s="103" t="str">
        <f t="shared" si="40"/>
        <v>Large Use &gt;5MW</v>
      </c>
      <c r="D371" s="128" t="s">
        <v>68</v>
      </c>
      <c r="E371" s="25"/>
      <c r="F371" s="36">
        <v>3.9967999999999999</v>
      </c>
      <c r="G371" s="43">
        <f>IF($E347&gt;0, $E347, $E346*$E348)</f>
        <v>9400</v>
      </c>
      <c r="H371" s="116">
        <f>G371*F371</f>
        <v>37569.919999999998</v>
      </c>
      <c r="I371" s="35">
        <v>4.2508999999999997</v>
      </c>
      <c r="J371" s="44">
        <f>IF($E347&gt;0, $E347, $E346*$E349)</f>
        <v>9400</v>
      </c>
      <c r="K371" s="118">
        <f>J371*I371</f>
        <v>39958.46</v>
      </c>
      <c r="L371" s="119">
        <f t="shared" si="41"/>
        <v>2388.5400000000009</v>
      </c>
      <c r="M371" s="120">
        <f>IF(ISERROR(L371/H371), "", L371/H371)</f>
        <v>6.3575860688550867E-2</v>
      </c>
      <c r="N371" s="127" t="str">
        <f>IF(ISERROR(ABS(M371)), "", IF(ABS(M371)&gt;=4%, "In the manager's summary, discuss the reasoning for the change in RTSR rates", ""))</f>
        <v>In the manager's summary, discuss the reasoning for the change in RTSR rates</v>
      </c>
      <c r="O371" s="160"/>
    </row>
    <row r="372" spans="1:15" ht="25.5" x14ac:dyDescent="0.2">
      <c r="A372" s="103" t="str">
        <f t="shared" si="40"/>
        <v>Large Use &gt;5MW</v>
      </c>
      <c r="B372" s="103" t="s">
        <v>69</v>
      </c>
      <c r="C372" s="24">
        <f>B21</f>
        <v>6</v>
      </c>
      <c r="D372" s="124" t="s">
        <v>70</v>
      </c>
      <c r="E372" s="7"/>
      <c r="F372" s="48"/>
      <c r="G372" s="49"/>
      <c r="H372" s="50">
        <f>SUM(H369:H371)</f>
        <v>156836.94638758939</v>
      </c>
      <c r="I372" s="51"/>
      <c r="J372" s="40"/>
      <c r="K372" s="50">
        <f>SUM(K369:K371)</f>
        <v>171014.69588866647</v>
      </c>
      <c r="L372" s="41">
        <f t="shared" si="41"/>
        <v>14177.74950107708</v>
      </c>
      <c r="M372" s="42">
        <f>IF((H372)=0,"",(L372/H372))</f>
        <v>9.0398020540643317E-2</v>
      </c>
    </row>
    <row r="373" spans="1:15" ht="25.5" x14ac:dyDescent="0.2">
      <c r="A373" s="103" t="str">
        <f t="shared" si="40"/>
        <v>Large Use &gt;5MW</v>
      </c>
      <c r="D373" s="129" t="s">
        <v>71</v>
      </c>
      <c r="E373" s="25"/>
      <c r="F373" s="36">
        <v>4.7000000000000002E-3</v>
      </c>
      <c r="G373" s="43">
        <f>E346*E348</f>
        <v>5687290</v>
      </c>
      <c r="H373" s="130">
        <f>G373*F373</f>
        <v>26730.263000000003</v>
      </c>
      <c r="I373" s="35">
        <v>4.7000000000000002E-3</v>
      </c>
      <c r="J373" s="44">
        <f>E346*E349</f>
        <v>5687290</v>
      </c>
      <c r="K373" s="118">
        <f>J373*I373</f>
        <v>26730.263000000003</v>
      </c>
      <c r="L373" s="119">
        <f t="shared" si="41"/>
        <v>0</v>
      </c>
      <c r="M373" s="120">
        <f>IF(ISERROR(L373/H373), "", L373/H373)</f>
        <v>0</v>
      </c>
    </row>
    <row r="374" spans="1:15" ht="25.5" x14ac:dyDescent="0.2">
      <c r="A374" s="103" t="str">
        <f t="shared" si="40"/>
        <v>Large Use &gt;5MW</v>
      </c>
      <c r="D374" s="129" t="s">
        <v>72</v>
      </c>
      <c r="E374" s="25"/>
      <c r="F374" s="36">
        <v>5.9999999999999995E-4</v>
      </c>
      <c r="G374" s="43">
        <f>E346*E348</f>
        <v>5687290</v>
      </c>
      <c r="H374" s="130">
        <f>G374*F374</f>
        <v>3412.3739999999998</v>
      </c>
      <c r="I374" s="35">
        <v>5.9999999999999995E-4</v>
      </c>
      <c r="J374" s="44">
        <f>E346*E349</f>
        <v>5687290</v>
      </c>
      <c r="K374" s="118">
        <f>J374*I374</f>
        <v>3412.3739999999998</v>
      </c>
      <c r="L374" s="119">
        <f t="shared" si="41"/>
        <v>0</v>
      </c>
      <c r="M374" s="120">
        <f>IF(ISERROR(L374/H374), "", L374/H374)</f>
        <v>0</v>
      </c>
    </row>
    <row r="375" spans="1:15" x14ac:dyDescent="0.2">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5" hidden="1" customHeight="1" x14ac:dyDescent="0.2">
      <c r="A376" s="103" t="str">
        <f t="shared" si="40"/>
        <v>Large Use &gt;5MW</v>
      </c>
      <c r="D376" s="129" t="s">
        <v>74</v>
      </c>
      <c r="E376" s="25"/>
      <c r="F376" s="34"/>
      <c r="G376" s="43"/>
      <c r="H376" s="130"/>
      <c r="I376" s="35"/>
      <c r="J376" s="44"/>
      <c r="K376" s="118"/>
      <c r="L376" s="119"/>
      <c r="M376" s="120"/>
    </row>
    <row r="377" spans="1:15" ht="13.15" hidden="1" customHeight="1" x14ac:dyDescent="0.2">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15" hidden="1" customHeight="1" x14ac:dyDescent="0.2">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15" hidden="1" customHeight="1" x14ac:dyDescent="0.2">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15" hidden="1" customHeight="1" x14ac:dyDescent="0.2">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5" thickBot="1" x14ac:dyDescent="0.25">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5" thickBot="1" x14ac:dyDescent="0.25">
      <c r="A382" s="103" t="str">
        <f t="shared" si="40"/>
        <v>Large Use &gt;5MW</v>
      </c>
      <c r="D382" s="58"/>
      <c r="E382" s="59"/>
      <c r="F382" s="60"/>
      <c r="G382" s="61"/>
      <c r="H382" s="62"/>
      <c r="I382" s="60"/>
      <c r="J382" s="63"/>
      <c r="K382" s="62"/>
      <c r="L382" s="64"/>
      <c r="M382" s="65"/>
    </row>
    <row r="383" spans="1:15" ht="13.15" hidden="1" customHeight="1" x14ac:dyDescent="0.2">
      <c r="A383" s="103" t="str">
        <f t="shared" si="40"/>
        <v>Large Use &gt;5MW</v>
      </c>
      <c r="B383" s="103" t="s">
        <v>12</v>
      </c>
      <c r="D383" s="135" t="s">
        <v>81</v>
      </c>
      <c r="E383" s="25"/>
      <c r="F383" s="66"/>
      <c r="G383" s="67"/>
      <c r="H383" s="68">
        <f>SUM(H373:H379,H372)</f>
        <v>850686.57638758933</v>
      </c>
      <c r="I383" s="69"/>
      <c r="J383" s="69"/>
      <c r="K383" s="68">
        <f>SUM(K373:K379,K372)</f>
        <v>926400.80368866643</v>
      </c>
      <c r="L383" s="70">
        <f>K383-H383</f>
        <v>75714.227301077102</v>
      </c>
      <c r="M383" s="71">
        <f>IF((H383)=0,"",(L383/H383))</f>
        <v>8.900366997983547E-2</v>
      </c>
    </row>
    <row r="384" spans="1:15" ht="13.15" hidden="1" customHeight="1" x14ac:dyDescent="0.2">
      <c r="A384" s="103" t="str">
        <f t="shared" si="40"/>
        <v>Large Use &gt;5MW</v>
      </c>
      <c r="B384" s="103" t="s">
        <v>12</v>
      </c>
      <c r="D384" s="142" t="s">
        <v>82</v>
      </c>
      <c r="E384" s="25"/>
      <c r="F384" s="66">
        <v>0.13</v>
      </c>
      <c r="G384" s="72"/>
      <c r="H384" s="73">
        <f>H383*F384</f>
        <v>110589.25493038661</v>
      </c>
      <c r="I384" s="74">
        <v>0.13</v>
      </c>
      <c r="J384" s="27"/>
      <c r="K384" s="73">
        <f>K383*I384</f>
        <v>120432.10447952664</v>
      </c>
      <c r="L384" s="32">
        <f>K384-H384</f>
        <v>9842.8495491400245</v>
      </c>
      <c r="M384" s="75">
        <f>IF((H384)=0,"",(L384/H384))</f>
        <v>8.9003669979835484E-2</v>
      </c>
    </row>
    <row r="385" spans="1:13" ht="14.45" hidden="1" customHeight="1" x14ac:dyDescent="0.25">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15" hidden="1" customHeight="1" x14ac:dyDescent="0.2">
      <c r="A386" s="103" t="str">
        <f t="shared" si="40"/>
        <v>Large Use &gt;5MW</v>
      </c>
      <c r="B386" s="103" t="s">
        <v>84</v>
      </c>
      <c r="D386" s="234" t="s">
        <v>85</v>
      </c>
      <c r="E386" s="234"/>
      <c r="F386" s="77"/>
      <c r="G386" s="78"/>
      <c r="H386" s="79">
        <f>H383+H384+H385</f>
        <v>961275.83131797588</v>
      </c>
      <c r="I386" s="80"/>
      <c r="J386" s="80"/>
      <c r="K386" s="81">
        <f>K383+K384+K385</f>
        <v>1046832.9081681931</v>
      </c>
      <c r="L386" s="82">
        <f>K386-H386</f>
        <v>85557.076850217185</v>
      </c>
      <c r="M386" s="83">
        <f>IF((H386)=0,"",(L386/H386))</f>
        <v>8.900366997983554E-2</v>
      </c>
    </row>
    <row r="387" spans="1:13" ht="13.9" hidden="1" customHeight="1" thickBot="1" x14ac:dyDescent="0.25">
      <c r="A387" s="103" t="str">
        <f t="shared" si="40"/>
        <v>Large Use &gt;5MW</v>
      </c>
      <c r="B387" s="103" t="s">
        <v>12</v>
      </c>
      <c r="D387" s="131"/>
      <c r="E387" s="132"/>
      <c r="F387" s="60"/>
      <c r="G387" s="61"/>
      <c r="H387" s="62"/>
      <c r="I387" s="60"/>
      <c r="J387" s="63"/>
      <c r="K387" s="62"/>
      <c r="L387" s="64"/>
      <c r="M387" s="65"/>
    </row>
    <row r="388" spans="1:13" ht="13.15" hidden="1" customHeight="1" x14ac:dyDescent="0.2">
      <c r="A388" s="103" t="str">
        <f t="shared" si="40"/>
        <v>Large Use &gt;5MW</v>
      </c>
      <c r="B388" s="103" t="s">
        <v>78</v>
      </c>
      <c r="D388" s="135" t="s">
        <v>86</v>
      </c>
      <c r="E388" s="25"/>
      <c r="F388" s="66"/>
      <c r="G388" s="67"/>
      <c r="H388" s="68">
        <f>SUM(H380,H373:H376,H372)</f>
        <v>830098.58658758947</v>
      </c>
      <c r="I388" s="69"/>
      <c r="J388" s="69"/>
      <c r="K388" s="68">
        <f>SUM(K380,K373:K376,K372)</f>
        <v>844276.33608866646</v>
      </c>
      <c r="L388" s="70">
        <f>K388-H388</f>
        <v>14177.749501076993</v>
      </c>
      <c r="M388" s="71">
        <f>IF((H388)=0,"",(L388/H388))</f>
        <v>1.7079597207073426E-2</v>
      </c>
    </row>
    <row r="389" spans="1:13" ht="13.15" hidden="1" customHeight="1" x14ac:dyDescent="0.2">
      <c r="A389" s="103" t="str">
        <f t="shared" si="40"/>
        <v>Large Use &gt;5MW</v>
      </c>
      <c r="B389" s="103" t="s">
        <v>78</v>
      </c>
      <c r="D389" s="142" t="s">
        <v>82</v>
      </c>
      <c r="E389" s="25"/>
      <c r="F389" s="66">
        <v>0.13</v>
      </c>
      <c r="G389" s="67"/>
      <c r="H389" s="73">
        <f>H388*F389</f>
        <v>107912.81625638664</v>
      </c>
      <c r="I389" s="66">
        <v>0.13</v>
      </c>
      <c r="J389" s="74"/>
      <c r="K389" s="73">
        <f>K388*I389</f>
        <v>109755.92369152664</v>
      </c>
      <c r="L389" s="32">
        <f>K389-H389</f>
        <v>1843.1074351400021</v>
      </c>
      <c r="M389" s="75">
        <f>IF((H389)=0,"",(L389/H389))</f>
        <v>1.707959720707336E-2</v>
      </c>
    </row>
    <row r="390" spans="1:13" ht="14.45" hidden="1" customHeight="1" x14ac:dyDescent="0.25">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15" hidden="1" customHeight="1" x14ac:dyDescent="0.2">
      <c r="A391" s="103" t="str">
        <f t="shared" si="40"/>
        <v>Large Use &gt;5MW</v>
      </c>
      <c r="B391" s="103" t="s">
        <v>87</v>
      </c>
      <c r="D391" s="234" t="s">
        <v>86</v>
      </c>
      <c r="E391" s="234"/>
      <c r="F391" s="84"/>
      <c r="G391" s="85"/>
      <c r="H391" s="79">
        <f>SUM(H388,H389)</f>
        <v>938011.40284397616</v>
      </c>
      <c r="I391" s="86"/>
      <c r="J391" s="86"/>
      <c r="K391" s="79">
        <f>SUM(K388,K389)</f>
        <v>954032.2597801931</v>
      </c>
      <c r="L391" s="87">
        <f>K391-H391</f>
        <v>16020.856936216936</v>
      </c>
      <c r="M391" s="88">
        <f>IF((H391)=0,"",(L391/H391))</f>
        <v>1.7079597207073357E-2</v>
      </c>
    </row>
    <row r="392" spans="1:13" ht="13.9" hidden="1" customHeight="1" thickBot="1" x14ac:dyDescent="0.25">
      <c r="A392" s="103" t="str">
        <f t="shared" si="40"/>
        <v>Large Use &gt;5MW</v>
      </c>
      <c r="B392" s="103" t="s">
        <v>78</v>
      </c>
      <c r="D392" s="131"/>
      <c r="E392" s="132"/>
      <c r="F392" s="89"/>
      <c r="G392" s="90"/>
      <c r="H392" s="91"/>
      <c r="I392" s="89"/>
      <c r="J392" s="61"/>
      <c r="K392" s="91"/>
      <c r="L392" s="92"/>
      <c r="M392" s="65"/>
    </row>
    <row r="393" spans="1:13" x14ac:dyDescent="0.2">
      <c r="A393" s="103" t="str">
        <f t="shared" si="40"/>
        <v>Large Use &gt;5MW</v>
      </c>
      <c r="B393" s="103" t="s">
        <v>17</v>
      </c>
      <c r="D393" s="135" t="s">
        <v>88</v>
      </c>
      <c r="E393" s="25"/>
      <c r="F393" s="136"/>
      <c r="G393" s="137"/>
      <c r="H393" s="138">
        <f>SUM(H381,H373:H376,H372)</f>
        <v>830098.58658758947</v>
      </c>
      <c r="I393" s="139"/>
      <c r="J393" s="139"/>
      <c r="K393" s="138">
        <f>SUM(K381,K373:K376,K372)</f>
        <v>844276.33608866646</v>
      </c>
      <c r="L393" s="140">
        <f>K393-H393</f>
        <v>14177.749501076993</v>
      </c>
      <c r="M393" s="141">
        <f>IF((H393)=0,"",(L393/H393))</f>
        <v>1.7079597207073426E-2</v>
      </c>
    </row>
    <row r="394" spans="1:13" x14ac:dyDescent="0.2">
      <c r="A394" s="103" t="str">
        <f t="shared" si="40"/>
        <v>Large Use &gt;5MW</v>
      </c>
      <c r="B394" s="103" t="s">
        <v>17</v>
      </c>
      <c r="D394" s="142" t="s">
        <v>82</v>
      </c>
      <c r="E394" s="25"/>
      <c r="F394" s="136">
        <v>0.13</v>
      </c>
      <c r="G394" s="137"/>
      <c r="H394" s="144">
        <f>H393*F394</f>
        <v>107912.81625638664</v>
      </c>
      <c r="I394" s="136">
        <v>0.13</v>
      </c>
      <c r="J394" s="145"/>
      <c r="K394" s="144">
        <f>K393*I394</f>
        <v>109755.92369152664</v>
      </c>
      <c r="L394" s="119">
        <f>K394-H394</f>
        <v>1843.1074351400021</v>
      </c>
      <c r="M394" s="146">
        <f>IF((H394)=0,"",(L394/H394))</f>
        <v>1.707959720707336E-2</v>
      </c>
    </row>
    <row r="395" spans="1:13" ht="15" x14ac:dyDescent="0.25">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9" customHeight="1" thickBot="1" x14ac:dyDescent="0.25">
      <c r="A396" s="103" t="str">
        <f t="shared" si="40"/>
        <v>Large Use &gt;5MW</v>
      </c>
      <c r="B396" s="103" t="s">
        <v>89</v>
      </c>
      <c r="C396" s="24">
        <f>B21</f>
        <v>6</v>
      </c>
      <c r="D396" s="226" t="s">
        <v>88</v>
      </c>
      <c r="E396" s="226"/>
      <c r="F396" s="84"/>
      <c r="G396" s="85"/>
      <c r="H396" s="79">
        <f>SUM(H393,H394)</f>
        <v>938011.40284397616</v>
      </c>
      <c r="I396" s="86"/>
      <c r="J396" s="86"/>
      <c r="K396" s="79">
        <f>SUM(K393,K394)</f>
        <v>954032.2597801931</v>
      </c>
      <c r="L396" s="87">
        <f>K396-H396</f>
        <v>16020.856936216936</v>
      </c>
      <c r="M396" s="88">
        <f>IF((H396)=0,"",(L396/H396))</f>
        <v>1.7079597207073357E-2</v>
      </c>
    </row>
    <row r="397" spans="1:13" ht="13.5" thickBot="1" x14ac:dyDescent="0.25">
      <c r="A397" s="103" t="str">
        <f t="shared" si="40"/>
        <v>Large Use &gt;5MW</v>
      </c>
      <c r="B397" s="103" t="s">
        <v>17</v>
      </c>
      <c r="D397" s="58"/>
      <c r="E397" s="59"/>
      <c r="F397" s="93"/>
      <c r="G397" s="90"/>
      <c r="H397" s="94"/>
      <c r="I397" s="93"/>
      <c r="J397" s="61"/>
      <c r="K397" s="94"/>
      <c r="L397" s="92"/>
      <c r="M397" s="95"/>
    </row>
    <row r="400" spans="1:13" x14ac:dyDescent="0.2">
      <c r="C400" s="103"/>
      <c r="D400" s="104" t="s">
        <v>34</v>
      </c>
      <c r="E400" s="229" t="str">
        <f>D22</f>
        <v>Unmetered Scattered Load</v>
      </c>
      <c r="F400" s="229"/>
      <c r="G400" s="229"/>
      <c r="H400" s="229"/>
      <c r="I400" s="229"/>
      <c r="J400" s="229"/>
      <c r="K400" s="103" t="str">
        <f>IF(N22="DEMAND - INTERVAL","RTSR - INTERVAL METERED","")</f>
        <v/>
      </c>
    </row>
    <row r="401" spans="1:14" x14ac:dyDescent="0.2">
      <c r="C401" s="103"/>
      <c r="D401" s="104" t="s">
        <v>35</v>
      </c>
      <c r="E401" s="230" t="str">
        <f>H22</f>
        <v>RPP</v>
      </c>
      <c r="F401" s="230"/>
      <c r="G401" s="230"/>
      <c r="H401" s="20"/>
      <c r="I401" s="20"/>
    </row>
    <row r="402" spans="1:14" ht="15.75" x14ac:dyDescent="0.2">
      <c r="C402" s="103"/>
      <c r="D402" s="104" t="s">
        <v>36</v>
      </c>
      <c r="E402" s="21">
        <f>K22</f>
        <v>450</v>
      </c>
      <c r="F402" s="105" t="s">
        <v>11</v>
      </c>
      <c r="J402" s="22"/>
      <c r="K402" s="22"/>
      <c r="L402" s="22"/>
      <c r="M402" s="22"/>
      <c r="N402" s="22"/>
    </row>
    <row r="403" spans="1:14" ht="15.75" x14ac:dyDescent="0.25">
      <c r="C403" s="103"/>
      <c r="D403" s="104" t="s">
        <v>37</v>
      </c>
      <c r="E403" s="21">
        <f>L22</f>
        <v>0</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Unmetered Scattered Load</v>
      </c>
      <c r="D410" s="114" t="s">
        <v>49</v>
      </c>
      <c r="E410" s="25"/>
      <c r="F410" s="26">
        <v>11.48</v>
      </c>
      <c r="G410" s="115">
        <v>1</v>
      </c>
      <c r="H410" s="116">
        <f>G410*F410</f>
        <v>11.48</v>
      </c>
      <c r="I410" s="29">
        <v>12.35</v>
      </c>
      <c r="J410" s="117">
        <v>1</v>
      </c>
      <c r="K410" s="118">
        <f>J410*I410</f>
        <v>12.35</v>
      </c>
      <c r="L410" s="119">
        <f>K410-H410</f>
        <v>0.86999999999999922</v>
      </c>
      <c r="M410" s="120">
        <f>IF(ISERROR(L410/H410), "", L410/H410)</f>
        <v>7.5783972125435473E-2</v>
      </c>
    </row>
    <row r="411" spans="1:14" x14ac:dyDescent="0.2">
      <c r="A411" s="103" t="str">
        <f t="shared" ref="A411:A453" si="45">A410</f>
        <v>Unmetered Scattered Load</v>
      </c>
      <c r="D411" s="114" t="s">
        <v>50</v>
      </c>
      <c r="E411" s="25"/>
      <c r="F411" s="36">
        <v>3.09E-2</v>
      </c>
      <c r="G411" s="115">
        <f>IF($E403&gt;0, $E403, $E402)</f>
        <v>450</v>
      </c>
      <c r="H411" s="116">
        <f>G411*F411</f>
        <v>13.904999999999999</v>
      </c>
      <c r="I411" s="35">
        <v>3.3399999999999999E-2</v>
      </c>
      <c r="J411" s="117">
        <f>IF($E403&gt;0, $E403, $E402)</f>
        <v>450</v>
      </c>
      <c r="K411" s="118">
        <f>J411*I411</f>
        <v>15.03</v>
      </c>
      <c r="L411" s="119">
        <f>K411-H411</f>
        <v>1.125</v>
      </c>
      <c r="M411" s="120">
        <f>IF(ISERROR(L411/H411), "", L411/H411)</f>
        <v>8.0906148867313926E-2</v>
      </c>
    </row>
    <row r="412" spans="1:14" ht="13.15" hidden="1" customHeight="1" x14ac:dyDescent="0.2">
      <c r="A412" s="103" t="str">
        <f t="shared" si="45"/>
        <v>Unmetered Scattered Load</v>
      </c>
      <c r="D412" s="114" t="s">
        <v>51</v>
      </c>
      <c r="E412" s="25"/>
      <c r="F412" s="26">
        <v>0</v>
      </c>
      <c r="G412" s="115">
        <f>IF($E403&gt;0, $E403, $E402)</f>
        <v>450</v>
      </c>
      <c r="H412" s="116">
        <v>0</v>
      </c>
      <c r="I412" s="35">
        <v>0</v>
      </c>
      <c r="J412" s="117">
        <f>IF($E403&gt;0, $E403, $E402)</f>
        <v>450</v>
      </c>
      <c r="K412" s="118">
        <v>0</v>
      </c>
      <c r="L412" s="119"/>
      <c r="M412" s="120"/>
    </row>
    <row r="413" spans="1:14" ht="13.15" hidden="1" customHeight="1" x14ac:dyDescent="0.2">
      <c r="A413" s="103" t="str">
        <f t="shared" si="45"/>
        <v>Unmetered Scattered Load</v>
      </c>
      <c r="D413" s="114" t="s">
        <v>52</v>
      </c>
      <c r="E413" s="25"/>
      <c r="F413" s="26">
        <v>0</v>
      </c>
      <c r="G413" s="115">
        <f>IF($E403&gt;0, $E403, $E402)</f>
        <v>450</v>
      </c>
      <c r="H413" s="116">
        <v>0</v>
      </c>
      <c r="I413" s="35">
        <v>0</v>
      </c>
      <c r="J413" s="121">
        <f>IF($E403&gt;0, $E403, $E402)</f>
        <v>450</v>
      </c>
      <c r="K413" s="118">
        <v>0</v>
      </c>
      <c r="L413" s="119">
        <f t="shared" ref="L413:L431" si="46">K413-H413</f>
        <v>0</v>
      </c>
      <c r="M413" s="120" t="str">
        <f>IF(ISERROR(L413/H413), "", L413/H413)</f>
        <v/>
      </c>
    </row>
    <row r="414" spans="1:14" x14ac:dyDescent="0.2">
      <c r="A414" s="103" t="str">
        <f t="shared" si="45"/>
        <v>Unmetered Scattered Load</v>
      </c>
      <c r="D414" s="114" t="s">
        <v>53</v>
      </c>
      <c r="E414" s="25"/>
      <c r="F414" s="26">
        <v>0</v>
      </c>
      <c r="G414" s="115">
        <v>1</v>
      </c>
      <c r="H414" s="116">
        <f>G414*F414</f>
        <v>0</v>
      </c>
      <c r="I414" s="29">
        <v>0</v>
      </c>
      <c r="J414" s="117">
        <v>1</v>
      </c>
      <c r="K414" s="118">
        <f>J414*I414</f>
        <v>0</v>
      </c>
      <c r="L414" s="119">
        <f t="shared" si="46"/>
        <v>0</v>
      </c>
      <c r="M414" s="120" t="str">
        <f>IF(ISERROR(L414/H414), "", L414/H414)</f>
        <v/>
      </c>
    </row>
    <row r="415" spans="1:14" x14ac:dyDescent="0.2">
      <c r="A415" s="103" t="str">
        <f t="shared" si="45"/>
        <v>Unmetered Scattered Load</v>
      </c>
      <c r="D415" s="114" t="s">
        <v>54</v>
      </c>
      <c r="E415" s="25"/>
      <c r="F415" s="26">
        <v>-1.1962803627432587E-3</v>
      </c>
      <c r="G415" s="115">
        <f>IF($E403&gt;0, $E403, $E402)</f>
        <v>450</v>
      </c>
      <c r="H415" s="116">
        <f>G415*F415</f>
        <v>-0.53832616323446636</v>
      </c>
      <c r="I415" s="35">
        <v>2.8313947843923355E-3</v>
      </c>
      <c r="J415" s="117">
        <f>IF($E403&gt;0, $E403, $E402)</f>
        <v>450</v>
      </c>
      <c r="K415" s="118">
        <f>J415*I415</f>
        <v>1.2741276529765511</v>
      </c>
      <c r="L415" s="119">
        <f t="shared" si="46"/>
        <v>1.8124538162110175</v>
      </c>
      <c r="M415" s="120">
        <f>IF(ISERROR(L415/H415), "", L415/H415)</f>
        <v>-3.3668321177650222</v>
      </c>
    </row>
    <row r="416" spans="1:14" ht="25.5" x14ac:dyDescent="0.2">
      <c r="A416" s="103" t="str">
        <f t="shared" si="45"/>
        <v>Unmetered Scattered Load</v>
      </c>
      <c r="B416" s="103" t="s">
        <v>55</v>
      </c>
      <c r="C416" s="24">
        <f>B22</f>
        <v>7</v>
      </c>
      <c r="D416" s="46" t="s">
        <v>56</v>
      </c>
      <c r="E416" s="47"/>
      <c r="F416" s="48"/>
      <c r="G416" s="49"/>
      <c r="H416" s="50">
        <f>SUM(H410:H415)</f>
        <v>24.846673836765532</v>
      </c>
      <c r="I416" s="51"/>
      <c r="J416" s="52"/>
      <c r="K416" s="50">
        <f>SUM(K410:K415)</f>
        <v>28.654127652976548</v>
      </c>
      <c r="L416" s="41">
        <f t="shared" si="46"/>
        <v>3.8074538162110159</v>
      </c>
      <c r="M416" s="42">
        <f>IF((H416)=0,"",(L416/H416))</f>
        <v>0.15323796823770997</v>
      </c>
    </row>
    <row r="417" spans="1:15" x14ac:dyDescent="0.2">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5.5" x14ac:dyDescent="0.2">
      <c r="A418" s="103" t="str">
        <f t="shared" si="45"/>
        <v>Unmetered Scattered Load</v>
      </c>
      <c r="D418" s="123" t="s">
        <v>58</v>
      </c>
      <c r="E418" s="25"/>
      <c r="F418" s="36">
        <v>-2.0999999999999999E-3</v>
      </c>
      <c r="G418" s="55">
        <f>IF($E403&gt;0, $E403, $E402)</f>
        <v>450</v>
      </c>
      <c r="H418" s="116">
        <f t="shared" si="47"/>
        <v>-0.94499999999999995</v>
      </c>
      <c r="I418" s="35">
        <v>0</v>
      </c>
      <c r="J418" s="56">
        <f>IF($E403&gt;0, $E403, $E402)</f>
        <v>450</v>
      </c>
      <c r="K418" s="118">
        <f t="shared" si="48"/>
        <v>0</v>
      </c>
      <c r="L418" s="119">
        <f t="shared" si="46"/>
        <v>0.94499999999999995</v>
      </c>
      <c r="M418" s="120">
        <f t="shared" si="49"/>
        <v>-1</v>
      </c>
    </row>
    <row r="419" spans="1:15" x14ac:dyDescent="0.2">
      <c r="A419" s="103" t="str">
        <f t="shared" si="45"/>
        <v>Unmetered Scattered Load</v>
      </c>
      <c r="D419" s="123" t="s">
        <v>59</v>
      </c>
      <c r="E419" s="25"/>
      <c r="F419" s="36">
        <v>5.0000000000000001E-4</v>
      </c>
      <c r="G419" s="55">
        <f>IF($E403&gt;0, $E403, $E402)</f>
        <v>450</v>
      </c>
      <c r="H419" s="116">
        <f t="shared" si="47"/>
        <v>0.22500000000000001</v>
      </c>
      <c r="I419" s="35">
        <v>0</v>
      </c>
      <c r="J419" s="56">
        <f>IF($E403&gt;0, $E403, $E402)</f>
        <v>450</v>
      </c>
      <c r="K419" s="118">
        <f t="shared" si="48"/>
        <v>0</v>
      </c>
      <c r="L419" s="119">
        <f t="shared" si="46"/>
        <v>-0.22500000000000001</v>
      </c>
      <c r="M419" s="120">
        <f t="shared" si="49"/>
        <v>-1</v>
      </c>
    </row>
    <row r="420" spans="1:15" x14ac:dyDescent="0.2">
      <c r="A420" s="103" t="str">
        <f t="shared" si="45"/>
        <v>Unmetered Scattered Load</v>
      </c>
      <c r="D420" s="123" t="s">
        <v>60</v>
      </c>
      <c r="E420" s="25"/>
      <c r="F420" s="36">
        <v>0</v>
      </c>
      <c r="G420" s="55">
        <f>E402</f>
        <v>450</v>
      </c>
      <c r="H420" s="116">
        <f t="shared" si="47"/>
        <v>0</v>
      </c>
      <c r="I420" s="35">
        <v>0</v>
      </c>
      <c r="J420" s="56">
        <f>E402</f>
        <v>450</v>
      </c>
      <c r="K420" s="118">
        <f t="shared" si="48"/>
        <v>0</v>
      </c>
      <c r="L420" s="119">
        <f t="shared" si="46"/>
        <v>0</v>
      </c>
      <c r="M420" s="120" t="str">
        <f t="shared" si="49"/>
        <v/>
      </c>
    </row>
    <row r="421" spans="1:15" x14ac:dyDescent="0.2">
      <c r="A421" s="103" t="str">
        <f t="shared" si="45"/>
        <v>Unmetered Scattered Load</v>
      </c>
      <c r="D421" s="114" t="s">
        <v>61</v>
      </c>
      <c r="E421" s="25"/>
      <c r="F421" s="36">
        <v>1.3815184479420651E-3</v>
      </c>
      <c r="G421" s="55">
        <f>IF($E403&gt;0, $E403, $E402)</f>
        <v>450</v>
      </c>
      <c r="H421" s="116">
        <f t="shared" si="47"/>
        <v>0.62168330157392937</v>
      </c>
      <c r="I421" s="35">
        <v>1.4446740600836533E-3</v>
      </c>
      <c r="J421" s="56">
        <f>IF($E403&gt;0, $E403, $E402)</f>
        <v>450</v>
      </c>
      <c r="K421" s="118">
        <f t="shared" si="48"/>
        <v>0.65010332703764395</v>
      </c>
      <c r="L421" s="119">
        <f t="shared" si="46"/>
        <v>2.8420025463714582E-2</v>
      </c>
      <c r="M421" s="120">
        <f t="shared" si="49"/>
        <v>4.5714635396773527E-2</v>
      </c>
      <c r="O421" s="160"/>
    </row>
    <row r="422" spans="1:15" ht="25.5" x14ac:dyDescent="0.2">
      <c r="A422" s="103" t="str">
        <f t="shared" si="45"/>
        <v>Unmetered Scattered Load</v>
      </c>
      <c r="D422" s="123" t="s">
        <v>62</v>
      </c>
      <c r="E422" s="25"/>
      <c r="F422" s="36">
        <v>0</v>
      </c>
      <c r="G422" s="115">
        <v>1</v>
      </c>
      <c r="H422" s="116">
        <f t="shared" si="47"/>
        <v>0</v>
      </c>
      <c r="I422" s="45">
        <v>0</v>
      </c>
      <c r="J422" s="121">
        <v>1</v>
      </c>
      <c r="K422" s="118">
        <f t="shared" si="48"/>
        <v>0</v>
      </c>
      <c r="L422" s="119">
        <f t="shared" si="46"/>
        <v>0</v>
      </c>
      <c r="M422" s="120" t="str">
        <f t="shared" si="49"/>
        <v/>
      </c>
    </row>
    <row r="423" spans="1:15" x14ac:dyDescent="0.2">
      <c r="A423" s="103" t="str">
        <f t="shared" si="45"/>
        <v>Unmetered Scattered Load</v>
      </c>
      <c r="D423" s="114" t="s">
        <v>63</v>
      </c>
      <c r="E423" s="25"/>
      <c r="F423" s="36">
        <v>0</v>
      </c>
      <c r="G423" s="115">
        <v>1</v>
      </c>
      <c r="H423" s="116">
        <f t="shared" si="47"/>
        <v>0</v>
      </c>
      <c r="I423" s="29">
        <v>0</v>
      </c>
      <c r="J423" s="121">
        <v>1</v>
      </c>
      <c r="K423" s="118">
        <f t="shared" si="48"/>
        <v>0</v>
      </c>
      <c r="L423" s="119">
        <f t="shared" si="46"/>
        <v>0</v>
      </c>
      <c r="M423" s="120" t="str">
        <f t="shared" si="49"/>
        <v/>
      </c>
    </row>
    <row r="424" spans="1:15" x14ac:dyDescent="0.2">
      <c r="A424" s="103" t="str">
        <f t="shared" si="45"/>
        <v>Unmetered Scattered Load</v>
      </c>
      <c r="D424" s="114" t="s">
        <v>64</v>
      </c>
      <c r="E424" s="25"/>
      <c r="F424" s="36">
        <v>1.9440604306438761E-3</v>
      </c>
      <c r="G424" s="55">
        <f>IF($E403&gt;0, $E403, $E402)</f>
        <v>450</v>
      </c>
      <c r="H424" s="116">
        <f t="shared" si="47"/>
        <v>0.87482719378974427</v>
      </c>
      <c r="I424" s="35">
        <v>1.4406043064387608E-4</v>
      </c>
      <c r="J424" s="56">
        <f>IF($E403&gt;0, $E403, $E402)</f>
        <v>450</v>
      </c>
      <c r="K424" s="118">
        <f t="shared" si="48"/>
        <v>6.4827193789744234E-2</v>
      </c>
      <c r="L424" s="119">
        <f t="shared" si="46"/>
        <v>-0.81</v>
      </c>
      <c r="M424" s="120">
        <f t="shared" si="49"/>
        <v>-0.92589714374456822</v>
      </c>
    </row>
    <row r="425" spans="1:15" ht="25.5" x14ac:dyDescent="0.2">
      <c r="A425" s="103" t="str">
        <f t="shared" si="45"/>
        <v>Unmetered Scattered Load</v>
      </c>
      <c r="B425" s="103" t="s">
        <v>65</v>
      </c>
      <c r="C425" s="24">
        <f>B22</f>
        <v>7</v>
      </c>
      <c r="D425" s="46" t="s">
        <v>66</v>
      </c>
      <c r="E425" s="47"/>
      <c r="F425" s="48"/>
      <c r="G425" s="49"/>
      <c r="H425" s="50">
        <f>SUM(H416:H424)</f>
        <v>28.004620332129218</v>
      </c>
      <c r="I425" s="51"/>
      <c r="J425" s="52"/>
      <c r="K425" s="50">
        <f>SUM(K416:K424)</f>
        <v>31.750494173803943</v>
      </c>
      <c r="L425" s="41">
        <f t="shared" si="46"/>
        <v>3.7458738416747259</v>
      </c>
      <c r="M425" s="42">
        <f>IF((H425)=0,"",(L425/H425))</f>
        <v>0.13375913678705187</v>
      </c>
    </row>
    <row r="426" spans="1:15" x14ac:dyDescent="0.2">
      <c r="A426" s="103" t="str">
        <f t="shared" si="45"/>
        <v>Unmetered Scattered Load</v>
      </c>
      <c r="D426" s="126" t="s">
        <v>67</v>
      </c>
      <c r="E426" s="25"/>
      <c r="F426" s="36">
        <v>1.1299999999999999E-2</v>
      </c>
      <c r="G426" s="43">
        <f>IF($E403&gt;0, $E403, $E402*$E404)</f>
        <v>468.67500000000007</v>
      </c>
      <c r="H426" s="116">
        <f>G426*F426</f>
        <v>5.2960275000000001</v>
      </c>
      <c r="I426" s="35">
        <v>1.2E-2</v>
      </c>
      <c r="J426" s="44">
        <f>IF($E403&gt;0, $E403, $E402*$E405)</f>
        <v>468.67500000000007</v>
      </c>
      <c r="K426" s="118">
        <f>J426*I426</f>
        <v>5.6241000000000012</v>
      </c>
      <c r="L426" s="119">
        <f t="shared" si="46"/>
        <v>0.3280725000000011</v>
      </c>
      <c r="M426" s="120">
        <f>IF(ISERROR(L426/H426), "", L426/H426)</f>
        <v>6.1946902654867464E-2</v>
      </c>
      <c r="N426" s="127" t="str">
        <f>IF(ISERROR(ABS(M426)), "", IF(ABS(M426)&gt;=4%, "In the manager's summary, discuss the reasoning for the change in RTSR rates", ""))</f>
        <v>In the manager's summary, discuss the reasoning for the change in RTSR rates</v>
      </c>
      <c r="O426" s="160"/>
    </row>
    <row r="427" spans="1:15" ht="25.5" x14ac:dyDescent="0.2">
      <c r="A427" s="103" t="str">
        <f t="shared" si="45"/>
        <v>Unmetered Scattered Load</v>
      </c>
      <c r="D427" s="128" t="s">
        <v>68</v>
      </c>
      <c r="E427" s="25"/>
      <c r="F427" s="36">
        <v>8.3999999999999995E-3</v>
      </c>
      <c r="G427" s="43">
        <f>IF($E403&gt;0, $E403, $E402*$E404)</f>
        <v>468.67500000000007</v>
      </c>
      <c r="H427" s="116">
        <f>G427*F427</f>
        <v>3.9368700000000003</v>
      </c>
      <c r="I427" s="35">
        <v>8.8999999999999999E-3</v>
      </c>
      <c r="J427" s="44">
        <f>IF($E403&gt;0, $E403, $E402*$E405)</f>
        <v>468.67500000000007</v>
      </c>
      <c r="K427" s="118">
        <f>J427*I427</f>
        <v>4.1712075000000004</v>
      </c>
      <c r="L427" s="119">
        <f t="shared" si="46"/>
        <v>0.23433750000000009</v>
      </c>
      <c r="M427" s="120">
        <f>IF(ISERROR(L427/H427), "", L427/H427)</f>
        <v>5.9523809523809541E-2</v>
      </c>
      <c r="N427" s="127" t="str">
        <f>IF(ISERROR(ABS(M427)), "", IF(ABS(M427)&gt;=4%, "In the manager's summary, discuss the reasoning for the change in RTSR rates", ""))</f>
        <v>In the manager's summary, discuss the reasoning for the change in RTSR rates</v>
      </c>
      <c r="O427" s="160"/>
    </row>
    <row r="428" spans="1:15" ht="25.5" x14ac:dyDescent="0.2">
      <c r="A428" s="103" t="str">
        <f t="shared" si="45"/>
        <v>Unmetered Scattered Load</v>
      </c>
      <c r="B428" s="103" t="s">
        <v>69</v>
      </c>
      <c r="C428" s="24">
        <f>B22</f>
        <v>7</v>
      </c>
      <c r="D428" s="46" t="s">
        <v>70</v>
      </c>
      <c r="E428" s="47"/>
      <c r="F428" s="48"/>
      <c r="G428" s="49"/>
      <c r="H428" s="50">
        <f>SUM(H425:H427)</f>
        <v>37.237517832129214</v>
      </c>
      <c r="I428" s="51"/>
      <c r="J428" s="52"/>
      <c r="K428" s="50">
        <f>SUM(K425:K427)</f>
        <v>41.545801673803943</v>
      </c>
      <c r="L428" s="41">
        <f t="shared" si="46"/>
        <v>4.3082838416747293</v>
      </c>
      <c r="M428" s="42">
        <f>IF((H428)=0,"",(L428/H428))</f>
        <v>0.1156973958655607</v>
      </c>
    </row>
    <row r="429" spans="1:15" ht="25.5" x14ac:dyDescent="0.2">
      <c r="A429" s="103" t="str">
        <f t="shared" si="45"/>
        <v>Unmetered Scattered Load</v>
      </c>
      <c r="D429" s="129" t="s">
        <v>71</v>
      </c>
      <c r="E429" s="25"/>
      <c r="F429" s="36">
        <v>4.7000000000000002E-3</v>
      </c>
      <c r="G429" s="43">
        <f>E402*E404</f>
        <v>468.67500000000007</v>
      </c>
      <c r="H429" s="53">
        <f>G429*F429</f>
        <v>2.2027725000000005</v>
      </c>
      <c r="I429" s="35">
        <v>4.7000000000000002E-3</v>
      </c>
      <c r="J429" s="44">
        <f>E402*E405</f>
        <v>468.67500000000007</v>
      </c>
      <c r="K429" s="31">
        <f>J429*I429</f>
        <v>2.2027725000000005</v>
      </c>
      <c r="L429" s="119">
        <f t="shared" si="46"/>
        <v>0</v>
      </c>
      <c r="M429" s="120">
        <f>IF(ISERROR(L429/H429), "", L429/H429)</f>
        <v>0</v>
      </c>
    </row>
    <row r="430" spans="1:15" ht="25.5" x14ac:dyDescent="0.2">
      <c r="A430" s="103" t="str">
        <f t="shared" si="45"/>
        <v>Unmetered Scattered Load</v>
      </c>
      <c r="D430" s="129" t="s">
        <v>72</v>
      </c>
      <c r="E430" s="25"/>
      <c r="F430" s="36">
        <v>5.9999999999999995E-4</v>
      </c>
      <c r="G430" s="43">
        <f>E402*E404</f>
        <v>468.67500000000007</v>
      </c>
      <c r="H430" s="53">
        <f>G430*F430</f>
        <v>0.28120500000000004</v>
      </c>
      <c r="I430" s="35">
        <v>5.9999999999999995E-4</v>
      </c>
      <c r="J430" s="44">
        <f>E402*E405</f>
        <v>468.67500000000007</v>
      </c>
      <c r="K430" s="31">
        <f>J430*I430</f>
        <v>0.28120500000000004</v>
      </c>
      <c r="L430" s="119">
        <f t="shared" si="46"/>
        <v>0</v>
      </c>
      <c r="M430" s="120">
        <f>IF(ISERROR(L430/H430), "", L430/H430)</f>
        <v>0</v>
      </c>
    </row>
    <row r="431" spans="1:15" x14ac:dyDescent="0.2">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5" hidden="1" customHeight="1" x14ac:dyDescent="0.2">
      <c r="A432" s="103" t="str">
        <f t="shared" si="45"/>
        <v>Unmetered Scattered Load</v>
      </c>
      <c r="D432" s="129" t="s">
        <v>74</v>
      </c>
      <c r="E432" s="25"/>
      <c r="F432" s="34"/>
      <c r="G432" s="55"/>
      <c r="H432" s="130"/>
      <c r="I432" s="35"/>
      <c r="J432" s="56"/>
      <c r="K432" s="118"/>
      <c r="L432" s="119"/>
      <c r="M432" s="120"/>
    </row>
    <row r="433" spans="1:13" x14ac:dyDescent="0.2">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5" thickBot="1" x14ac:dyDescent="0.25">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9" hidden="1" customHeight="1" thickBot="1" x14ac:dyDescent="0.25">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9" hidden="1" customHeight="1" thickBot="1" x14ac:dyDescent="0.25">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5" thickBot="1" x14ac:dyDescent="0.25">
      <c r="A438" s="103" t="str">
        <f t="shared" si="45"/>
        <v>Unmetered Scattered Load</v>
      </c>
      <c r="D438" s="58"/>
      <c r="E438" s="59"/>
      <c r="F438" s="60"/>
      <c r="G438" s="61"/>
      <c r="H438" s="62"/>
      <c r="I438" s="60"/>
      <c r="J438" s="63"/>
      <c r="K438" s="62"/>
      <c r="L438" s="64"/>
      <c r="M438" s="65"/>
    </row>
    <row r="439" spans="1:13" x14ac:dyDescent="0.2">
      <c r="A439" s="103" t="str">
        <f t="shared" si="45"/>
        <v>Unmetered Scattered Load</v>
      </c>
      <c r="B439" s="103" t="s">
        <v>12</v>
      </c>
      <c r="D439" s="135" t="s">
        <v>81</v>
      </c>
      <c r="E439" s="25"/>
      <c r="F439" s="136"/>
      <c r="G439" s="137"/>
      <c r="H439" s="138">
        <f>SUM(H429:H435,H428)</f>
        <v>97.355495332129223</v>
      </c>
      <c r="I439" s="139"/>
      <c r="J439" s="139"/>
      <c r="K439" s="138">
        <f>SUM(K429:K435,K428)</f>
        <v>101.66377917380396</v>
      </c>
      <c r="L439" s="140">
        <f>K439-H439</f>
        <v>4.3082838416747364</v>
      </c>
      <c r="M439" s="141">
        <f>IF((H439)=0,"",(L439/H439))</f>
        <v>4.425311408438716E-2</v>
      </c>
    </row>
    <row r="440" spans="1:13" x14ac:dyDescent="0.2">
      <c r="A440" s="103" t="str">
        <f t="shared" si="45"/>
        <v>Unmetered Scattered Load</v>
      </c>
      <c r="B440" s="103" t="s">
        <v>12</v>
      </c>
      <c r="D440" s="142" t="s">
        <v>82</v>
      </c>
      <c r="E440" s="25"/>
      <c r="F440" s="136">
        <v>0.13</v>
      </c>
      <c r="G440" s="143"/>
      <c r="H440" s="144">
        <f>H439*F440</f>
        <v>12.6562143931768</v>
      </c>
      <c r="I440" s="145">
        <v>0.13</v>
      </c>
      <c r="J440" s="115"/>
      <c r="K440" s="144">
        <f>K439*I440</f>
        <v>13.216291292594516</v>
      </c>
      <c r="L440" s="119">
        <f>K440-H440</f>
        <v>0.56007689941771588</v>
      </c>
      <c r="M440" s="146">
        <f>IF((H440)=0,"",(L440/H440))</f>
        <v>4.4253114084387174E-2</v>
      </c>
    </row>
    <row r="441" spans="1:13" ht="15" x14ac:dyDescent="0.25">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-22.878541403050367</v>
      </c>
      <c r="I441" s="148">
        <f>OER</f>
        <v>0.23499999999999999</v>
      </c>
      <c r="J441" s="115"/>
      <c r="K441" s="144">
        <f>IF(OR(ISNUMBER(SEARCH("[DGEN]", E400))=TRUE, ISNUMBER(SEARCH("STREET LIGHT", E400))=TRUE), 0, IF(AND(E402=0, E403=0),0, IF(AND(E403=0, E402*12&gt;250000), 0, IF(AND(E402=0, E403&gt;=50), 0, IF(E402*12&lt;=250000, I441*K439*-1, IF(E403&lt;50, I441*K439*-1, 0))))))</f>
        <v>-23.890988105843928</v>
      </c>
      <c r="L441" s="119">
        <f>K441-H441</f>
        <v>-1.0124467027935609</v>
      </c>
      <c r="M441" s="146"/>
    </row>
    <row r="442" spans="1:13" ht="13.5" thickBot="1" x14ac:dyDescent="0.25">
      <c r="A442" s="103" t="str">
        <f t="shared" si="45"/>
        <v>Unmetered Scattered Load</v>
      </c>
      <c r="B442" s="103" t="s">
        <v>84</v>
      </c>
      <c r="C442" s="24">
        <f>B22</f>
        <v>7</v>
      </c>
      <c r="D442" s="226" t="s">
        <v>85</v>
      </c>
      <c r="E442" s="226"/>
      <c r="F442" s="77"/>
      <c r="G442" s="78"/>
      <c r="H442" s="79">
        <f>H439+H440+H441</f>
        <v>87.133168322255656</v>
      </c>
      <c r="I442" s="80"/>
      <c r="J442" s="80"/>
      <c r="K442" s="81">
        <f>K439+K440+K441</f>
        <v>90.989082360554548</v>
      </c>
      <c r="L442" s="82">
        <f>K442-H442</f>
        <v>3.8559140382988915</v>
      </c>
      <c r="M442" s="83">
        <f>IF((H442)=0,"",(L442/H442))</f>
        <v>4.4253114084387188E-2</v>
      </c>
    </row>
    <row r="443" spans="1:13" ht="13.5" thickBot="1" x14ac:dyDescent="0.25">
      <c r="A443" s="103" t="str">
        <f t="shared" si="45"/>
        <v>Unmetered Scattered Load</v>
      </c>
      <c r="B443" s="103" t="s">
        <v>12</v>
      </c>
      <c r="D443" s="58"/>
      <c r="E443" s="59"/>
      <c r="F443" s="60"/>
      <c r="G443" s="61"/>
      <c r="H443" s="62"/>
      <c r="I443" s="60"/>
      <c r="J443" s="63"/>
      <c r="K443" s="62"/>
      <c r="L443" s="64"/>
      <c r="M443" s="65"/>
    </row>
    <row r="444" spans="1:13" hidden="1" x14ac:dyDescent="0.2">
      <c r="A444" s="103" t="str">
        <f t="shared" si="45"/>
        <v>Unmetered Scattered Load</v>
      </c>
      <c r="B444" s="103" t="s">
        <v>78</v>
      </c>
      <c r="D444" s="135" t="s">
        <v>86</v>
      </c>
      <c r="E444" s="25"/>
      <c r="F444" s="136"/>
      <c r="G444" s="137"/>
      <c r="H444" s="138">
        <f>SUM(H436,H429:H432,H428)</f>
        <v>90.857495332129218</v>
      </c>
      <c r="I444" s="139"/>
      <c r="J444" s="139"/>
      <c r="K444" s="138">
        <f>SUM(K436,K429:K432,K428)</f>
        <v>95.165779173803941</v>
      </c>
      <c r="L444" s="140">
        <f>K444-H444</f>
        <v>4.3082838416747222</v>
      </c>
      <c r="M444" s="141">
        <f>IF((H444)=0,"",(L444/H444))</f>
        <v>4.7418034427713501E-2</v>
      </c>
    </row>
    <row r="445" spans="1:13" hidden="1" x14ac:dyDescent="0.2">
      <c r="A445" s="103" t="str">
        <f t="shared" si="45"/>
        <v>Unmetered Scattered Load</v>
      </c>
      <c r="B445" s="103" t="s">
        <v>78</v>
      </c>
      <c r="D445" s="142" t="s">
        <v>82</v>
      </c>
      <c r="E445" s="25"/>
      <c r="F445" s="136">
        <v>0.13</v>
      </c>
      <c r="G445" s="137"/>
      <c r="H445" s="144">
        <f>H444*F445</f>
        <v>11.811474393176798</v>
      </c>
      <c r="I445" s="136">
        <v>0.13</v>
      </c>
      <c r="J445" s="145"/>
      <c r="K445" s="144">
        <f>K444*I445</f>
        <v>12.371551292594512</v>
      </c>
      <c r="L445" s="119">
        <f>K445-H445</f>
        <v>0.5600768994177141</v>
      </c>
      <c r="M445" s="146">
        <f>IF((H445)=0,"",(L445/H445))</f>
        <v>4.7418034427713522E-2</v>
      </c>
    </row>
    <row r="446" spans="1:13" ht="15" hidden="1" x14ac:dyDescent="0.25">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-21.351511403050367</v>
      </c>
      <c r="I446" s="148">
        <f>OER</f>
        <v>0.23499999999999999</v>
      </c>
      <c r="J446" s="145"/>
      <c r="K446" s="144">
        <f>IF(OR(ISNUMBER(SEARCH("[DGEN]", E400))=TRUE, ISNUMBER(SEARCH("STREET LIGHT", E400))=TRUE), 0, IF(AND(E402=0, E403=0),0, IF(AND(E403=0, E402*12&gt;250000), 0, IF(AND(E402=0, E403&gt;=50), 0, IF(E402*12&lt;=250000, I446*K444*-1, IF(E403&lt;50, I446*K444*-1, 0))))))</f>
        <v>-22.363958105843924</v>
      </c>
      <c r="L446" s="119"/>
      <c r="M446" s="146"/>
    </row>
    <row r="447" spans="1:13" hidden="1" x14ac:dyDescent="0.2">
      <c r="A447" s="103" t="str">
        <f t="shared" si="45"/>
        <v>Unmetered Scattered Load</v>
      </c>
      <c r="B447" s="103" t="s">
        <v>87</v>
      </c>
      <c r="D447" s="234" t="s">
        <v>86</v>
      </c>
      <c r="E447" s="234"/>
      <c r="F447" s="149"/>
      <c r="G447" s="143"/>
      <c r="H447" s="138">
        <f>SUM(H444,H445)</f>
        <v>102.66896972530601</v>
      </c>
      <c r="I447" s="150"/>
      <c r="J447" s="150"/>
      <c r="K447" s="138">
        <f>SUM(K444,K445)</f>
        <v>107.53733046639846</v>
      </c>
      <c r="L447" s="140">
        <f>K447-H447</f>
        <v>4.8683607410924452</v>
      </c>
      <c r="M447" s="141">
        <f>IF((H447)=0,"",(L447/H447))</f>
        <v>4.7418034427713592E-2</v>
      </c>
    </row>
    <row r="448" spans="1:13" ht="13.5" hidden="1" thickBot="1" x14ac:dyDescent="0.25">
      <c r="A448" s="103" t="str">
        <f t="shared" si="45"/>
        <v>Unmetered Scattered Load</v>
      </c>
      <c r="B448" s="103" t="s">
        <v>78</v>
      </c>
      <c r="D448" s="131"/>
      <c r="E448" s="132"/>
      <c r="F448" s="151"/>
      <c r="G448" s="152"/>
      <c r="H448" s="153"/>
      <c r="I448" s="151"/>
      <c r="J448" s="133"/>
      <c r="K448" s="153"/>
      <c r="L448" s="154"/>
      <c r="M448" s="134"/>
    </row>
    <row r="449" spans="1:14" hidden="1" x14ac:dyDescent="0.2">
      <c r="A449" s="103" t="str">
        <f t="shared" si="45"/>
        <v>Unmetered Scattered Load</v>
      </c>
      <c r="B449" s="103" t="s">
        <v>17</v>
      </c>
      <c r="D449" s="135" t="s">
        <v>88</v>
      </c>
      <c r="E449" s="25"/>
      <c r="F449" s="136"/>
      <c r="G449" s="137"/>
      <c r="H449" s="138">
        <f>SUM(H437,H429:H432,H428)</f>
        <v>90.857495332129218</v>
      </c>
      <c r="I449" s="139"/>
      <c r="J449" s="139"/>
      <c r="K449" s="138">
        <f>SUM(K437,K429:K432,K428)</f>
        <v>95.165779173803941</v>
      </c>
      <c r="L449" s="140">
        <f>K449-H449</f>
        <v>4.3082838416747222</v>
      </c>
      <c r="M449" s="141">
        <f>IF((H449)=0,"",(L449/H449))</f>
        <v>4.7418034427713501E-2</v>
      </c>
    </row>
    <row r="450" spans="1:14" hidden="1" x14ac:dyDescent="0.2">
      <c r="A450" s="103" t="str">
        <f t="shared" si="45"/>
        <v>Unmetered Scattered Load</v>
      </c>
      <c r="B450" s="103" t="s">
        <v>17</v>
      </c>
      <c r="D450" s="142" t="s">
        <v>82</v>
      </c>
      <c r="E450" s="25"/>
      <c r="F450" s="136">
        <v>0.13</v>
      </c>
      <c r="G450" s="137"/>
      <c r="H450" s="144">
        <f>H449*F450</f>
        <v>11.811474393176798</v>
      </c>
      <c r="I450" s="136">
        <v>0.13</v>
      </c>
      <c r="J450" s="145"/>
      <c r="K450" s="144">
        <f>K449*I450</f>
        <v>12.371551292594512</v>
      </c>
      <c r="L450" s="119">
        <f>K450-H450</f>
        <v>0.5600768994177141</v>
      </c>
      <c r="M450" s="146">
        <f>IF((H450)=0,"",(L450/H450))</f>
        <v>4.7418034427713522E-2</v>
      </c>
    </row>
    <row r="451" spans="1:14" ht="15" hidden="1" x14ac:dyDescent="0.25">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-21.351511403050367</v>
      </c>
      <c r="I451" s="148">
        <f>OER</f>
        <v>0.23499999999999999</v>
      </c>
      <c r="J451" s="145"/>
      <c r="K451" s="144">
        <f>IF(OR(ISNUMBER(SEARCH("[DGEN]", E400))=TRUE, ISNUMBER(SEARCH("STREET LIGHT", E400))=TRUE), 0, IF(AND(E402=0, E403=0),0, IF(AND(E403=0, E402*12&gt;250000), 0, IF(AND(E402=0, E403&gt;=50), 0, IF(E402*12&lt;=250000, I451*K449*-1, IF(E403&lt;50, I451*K449*-1, 0))))))</f>
        <v>-22.363958105843924</v>
      </c>
      <c r="L451" s="119"/>
      <c r="M451" s="146"/>
    </row>
    <row r="452" spans="1:14" hidden="1" x14ac:dyDescent="0.2">
      <c r="A452" s="103" t="str">
        <f t="shared" si="45"/>
        <v>Unmetered Scattered Load</v>
      </c>
      <c r="B452" s="103" t="s">
        <v>89</v>
      </c>
      <c r="D452" s="234" t="s">
        <v>88</v>
      </c>
      <c r="E452" s="234"/>
      <c r="F452" s="149"/>
      <c r="G452" s="143"/>
      <c r="H452" s="138">
        <f>SUM(H449,H450)</f>
        <v>102.66896972530601</v>
      </c>
      <c r="I452" s="150"/>
      <c r="J452" s="150"/>
      <c r="K452" s="138">
        <f>SUM(K449,K450)</f>
        <v>107.53733046639846</v>
      </c>
      <c r="L452" s="140">
        <f>K452-H452</f>
        <v>4.8683607410924452</v>
      </c>
      <c r="M452" s="141">
        <f>IF((H452)=0,"",(L452/H452))</f>
        <v>4.7418034427713592E-2</v>
      </c>
    </row>
    <row r="453" spans="1:14" ht="13.5" hidden="1" thickBot="1" x14ac:dyDescent="0.25">
      <c r="A453" s="103" t="str">
        <f t="shared" si="45"/>
        <v>Unmetered Scattered Load</v>
      </c>
      <c r="B453" s="103" t="s">
        <v>17</v>
      </c>
      <c r="D453" s="131"/>
      <c r="E453" s="132"/>
      <c r="F453" s="155"/>
      <c r="G453" s="152"/>
      <c r="H453" s="156"/>
      <c r="I453" s="155"/>
      <c r="J453" s="133"/>
      <c r="K453" s="156"/>
      <c r="L453" s="154"/>
      <c r="M453" s="157"/>
    </row>
    <row r="456" spans="1:14" x14ac:dyDescent="0.2">
      <c r="C456" s="103"/>
      <c r="D456" s="104" t="s">
        <v>34</v>
      </c>
      <c r="E456" s="235" t="str">
        <f>D23</f>
        <v>Sentinel</v>
      </c>
      <c r="F456" s="236"/>
      <c r="G456" s="236"/>
      <c r="H456" s="236"/>
      <c r="I456" s="236"/>
      <c r="J456" s="237"/>
      <c r="K456" s="103" t="str">
        <f>IF(N23="DEMAND - INTERVAL","RTSR - INTERVAL METERED","")</f>
        <v/>
      </c>
    </row>
    <row r="457" spans="1:14" x14ac:dyDescent="0.2">
      <c r="C457" s="103"/>
      <c r="D457" s="104" t="s">
        <v>35</v>
      </c>
      <c r="E457" s="238" t="str">
        <f>H23</f>
        <v>RPP</v>
      </c>
      <c r="F457" s="239"/>
      <c r="G457" s="240"/>
      <c r="H457" s="20"/>
      <c r="I457" s="20"/>
    </row>
    <row r="458" spans="1:14" ht="15.75" x14ac:dyDescent="0.2">
      <c r="C458" s="103"/>
      <c r="D458" s="104" t="s">
        <v>36</v>
      </c>
      <c r="E458" s="21">
        <f>K23</f>
        <v>60</v>
      </c>
      <c r="F458" s="105" t="s">
        <v>11</v>
      </c>
      <c r="J458" s="22"/>
      <c r="K458" s="22"/>
      <c r="L458" s="22"/>
      <c r="M458" s="22"/>
      <c r="N458" s="22"/>
    </row>
    <row r="459" spans="1:14" ht="15.75" x14ac:dyDescent="0.25">
      <c r="C459" s="103"/>
      <c r="D459" s="104" t="s">
        <v>37</v>
      </c>
      <c r="E459" s="21">
        <f>L23</f>
        <v>0.2</v>
      </c>
      <c r="F459" s="106" t="s">
        <v>16</v>
      </c>
      <c r="G459" s="107"/>
      <c r="H459" s="108"/>
      <c r="I459" s="108"/>
      <c r="J459" s="108"/>
    </row>
    <row r="460" spans="1:14" x14ac:dyDescent="0.2">
      <c r="C460" s="103"/>
      <c r="D460" s="104" t="s">
        <v>38</v>
      </c>
      <c r="E460" s="23">
        <f>I23</f>
        <v>1.0415000000000001</v>
      </c>
    </row>
    <row r="461" spans="1:14" x14ac:dyDescent="0.2">
      <c r="C461" s="103"/>
      <c r="D461" s="104" t="s">
        <v>39</v>
      </c>
      <c r="E461" s="23">
        <f>J23</f>
        <v>1.0415000000000001</v>
      </c>
    </row>
    <row r="462" spans="1:14" x14ac:dyDescent="0.2">
      <c r="C462" s="103"/>
    </row>
    <row r="463" spans="1:14" x14ac:dyDescent="0.2">
      <c r="C463" s="103"/>
      <c r="E463" s="105"/>
      <c r="F463" s="231" t="s">
        <v>40</v>
      </c>
      <c r="G463" s="232"/>
      <c r="H463" s="233"/>
      <c r="I463" s="231" t="s">
        <v>41</v>
      </c>
      <c r="J463" s="232"/>
      <c r="K463" s="233"/>
      <c r="L463" s="231" t="s">
        <v>42</v>
      </c>
      <c r="M463" s="233"/>
    </row>
    <row r="464" spans="1:14" x14ac:dyDescent="0.2">
      <c r="C464" s="103"/>
      <c r="E464" s="220"/>
      <c r="F464" s="109" t="s">
        <v>43</v>
      </c>
      <c r="G464" s="109" t="s">
        <v>44</v>
      </c>
      <c r="H464" s="110" t="s">
        <v>45</v>
      </c>
      <c r="I464" s="109" t="s">
        <v>43</v>
      </c>
      <c r="J464" s="111" t="s">
        <v>44</v>
      </c>
      <c r="K464" s="110" t="s">
        <v>45</v>
      </c>
      <c r="L464" s="222" t="s">
        <v>46</v>
      </c>
      <c r="M464" s="224" t="s">
        <v>47</v>
      </c>
    </row>
    <row r="465" spans="1:15" x14ac:dyDescent="0.2">
      <c r="C465" s="103"/>
      <c r="E465" s="221"/>
      <c r="F465" s="112" t="s">
        <v>48</v>
      </c>
      <c r="G465" s="112"/>
      <c r="H465" s="113" t="s">
        <v>48</v>
      </c>
      <c r="I465" s="112" t="s">
        <v>48</v>
      </c>
      <c r="J465" s="113"/>
      <c r="K465" s="113" t="s">
        <v>48</v>
      </c>
      <c r="L465" s="223"/>
      <c r="M465" s="225"/>
    </row>
    <row r="466" spans="1:15" x14ac:dyDescent="0.2">
      <c r="A466" s="103" t="str">
        <f>$E456</f>
        <v>Sentinel</v>
      </c>
      <c r="D466" s="114" t="s">
        <v>49</v>
      </c>
      <c r="E466" s="25"/>
      <c r="F466" s="26">
        <v>7.73</v>
      </c>
      <c r="G466" s="115">
        <v>1</v>
      </c>
      <c r="H466" s="116">
        <f>G466*F466</f>
        <v>7.73</v>
      </c>
      <c r="I466" s="29">
        <v>8.49</v>
      </c>
      <c r="J466" s="117">
        <v>1</v>
      </c>
      <c r="K466" s="118">
        <f>J466*I466</f>
        <v>8.49</v>
      </c>
      <c r="L466" s="119">
        <f>K466-H466</f>
        <v>0.75999999999999979</v>
      </c>
      <c r="M466" s="120">
        <f>IF(ISERROR(L466/H466), "", L466/H466)</f>
        <v>9.8318240620957273E-2</v>
      </c>
    </row>
    <row r="467" spans="1:15" x14ac:dyDescent="0.2">
      <c r="A467" s="103" t="str">
        <f t="shared" ref="A467:A509" si="50">A466</f>
        <v>Sentinel</v>
      </c>
      <c r="D467" s="114" t="s">
        <v>50</v>
      </c>
      <c r="E467" s="25"/>
      <c r="F467" s="36">
        <v>22.8004</v>
      </c>
      <c r="G467" s="115">
        <f>IF($E459&gt;0, $E459, $E458)</f>
        <v>0.2</v>
      </c>
      <c r="H467" s="116">
        <f>G467*F467</f>
        <v>4.5600800000000001</v>
      </c>
      <c r="I467" s="35">
        <v>24.904399999999999</v>
      </c>
      <c r="J467" s="117">
        <f>IF($E459&gt;0, $E459, $E458)</f>
        <v>0.2</v>
      </c>
      <c r="K467" s="118">
        <f>J467*I467</f>
        <v>4.98088</v>
      </c>
      <c r="L467" s="119">
        <f>K467-H467</f>
        <v>0.42079999999999984</v>
      </c>
      <c r="M467" s="120">
        <f>IF(ISERROR(L467/H467), "", L467/H467)</f>
        <v>9.227908282310833E-2</v>
      </c>
    </row>
    <row r="468" spans="1:15" ht="13.15" hidden="1" customHeight="1" x14ac:dyDescent="0.2">
      <c r="A468" s="103" t="str">
        <f t="shared" si="50"/>
        <v>Sentinel</v>
      </c>
      <c r="D468" s="114" t="s">
        <v>51</v>
      </c>
      <c r="E468" s="25"/>
      <c r="F468" s="26">
        <v>0</v>
      </c>
      <c r="G468" s="115">
        <f>IF($E459&gt;0, $E459, $E458)</f>
        <v>0.2</v>
      </c>
      <c r="H468" s="116">
        <v>0</v>
      </c>
      <c r="I468" s="35">
        <v>0</v>
      </c>
      <c r="J468" s="117">
        <f>IF($E459&gt;0, $E459, $E458)</f>
        <v>0.2</v>
      </c>
      <c r="K468" s="118">
        <v>0</v>
      </c>
      <c r="L468" s="119"/>
      <c r="M468" s="120"/>
    </row>
    <row r="469" spans="1:15" ht="13.15" hidden="1" customHeight="1" x14ac:dyDescent="0.2">
      <c r="A469" s="103" t="str">
        <f t="shared" si="50"/>
        <v>Sentinel</v>
      </c>
      <c r="D469" s="114" t="s">
        <v>52</v>
      </c>
      <c r="E469" s="25"/>
      <c r="F469" s="26">
        <v>0</v>
      </c>
      <c r="G469" s="115">
        <f>IF($E459&gt;0, $E459, $E458)</f>
        <v>0.2</v>
      </c>
      <c r="H469" s="116">
        <v>0</v>
      </c>
      <c r="I469" s="35">
        <v>0</v>
      </c>
      <c r="J469" s="121">
        <f>IF($E459&gt;0, $E459, $E458)</f>
        <v>0.2</v>
      </c>
      <c r="K469" s="118">
        <v>0</v>
      </c>
      <c r="L469" s="119">
        <f t="shared" ref="L469:L487" si="51">K469-H469</f>
        <v>0</v>
      </c>
      <c r="M469" s="120" t="str">
        <f>IF(ISERROR(L469/H469), "", L469/H469)</f>
        <v/>
      </c>
    </row>
    <row r="470" spans="1:15" x14ac:dyDescent="0.2">
      <c r="A470" s="103" t="str">
        <f t="shared" si="50"/>
        <v>Sentinel</v>
      </c>
      <c r="D470" s="114" t="s">
        <v>53</v>
      </c>
      <c r="E470" s="25"/>
      <c r="F470" s="26">
        <v>0</v>
      </c>
      <c r="G470" s="115">
        <v>1</v>
      </c>
      <c r="H470" s="116">
        <f>G470*F470</f>
        <v>0</v>
      </c>
      <c r="I470" s="29">
        <v>0</v>
      </c>
      <c r="J470" s="117">
        <v>1</v>
      </c>
      <c r="K470" s="118">
        <f>J470*I470</f>
        <v>0</v>
      </c>
      <c r="L470" s="119">
        <f t="shared" si="51"/>
        <v>0</v>
      </c>
      <c r="M470" s="120" t="str">
        <f>IF(ISERROR(L470/H470), "", L470/H470)</f>
        <v/>
      </c>
    </row>
    <row r="471" spans="1:15" x14ac:dyDescent="0.2">
      <c r="A471" s="103" t="str">
        <f t="shared" si="50"/>
        <v>Sentinel</v>
      </c>
      <c r="D471" s="114" t="s">
        <v>54</v>
      </c>
      <c r="E471" s="25"/>
      <c r="F471" s="26">
        <v>-2.1590843850699031</v>
      </c>
      <c r="G471" s="115">
        <f>IF($E459&gt;0, $E459, $E458)</f>
        <v>0.2</v>
      </c>
      <c r="H471" s="116">
        <f>G471*F471</f>
        <v>-0.43181687701398064</v>
      </c>
      <c r="I471" s="35">
        <v>2.0389742419890253</v>
      </c>
      <c r="J471" s="117">
        <f>IF($E459&gt;0, $E459, $E458)</f>
        <v>0.2</v>
      </c>
      <c r="K471" s="118">
        <f>J471*I471</f>
        <v>0.40779484839780511</v>
      </c>
      <c r="L471" s="119">
        <f t="shared" si="51"/>
        <v>0.83961172541178575</v>
      </c>
      <c r="M471" s="120">
        <f>IF(ISERROR(L471/H471), "", L471/H471)</f>
        <v>-1.9443698708992383</v>
      </c>
    </row>
    <row r="472" spans="1:15" x14ac:dyDescent="0.2">
      <c r="A472" s="103" t="str">
        <f t="shared" si="50"/>
        <v>Sentinel</v>
      </c>
      <c r="B472" s="103" t="s">
        <v>55</v>
      </c>
      <c r="C472" s="24">
        <f>B23</f>
        <v>8</v>
      </c>
      <c r="D472" s="122" t="s">
        <v>56</v>
      </c>
      <c r="E472" s="7"/>
      <c r="F472" s="48"/>
      <c r="G472" s="38"/>
      <c r="H472" s="39">
        <f>SUM(H466:H471)</f>
        <v>11.858263122986019</v>
      </c>
      <c r="I472" s="51"/>
      <c r="J472" s="40"/>
      <c r="K472" s="39">
        <f>SUM(K466:K471)</f>
        <v>13.878674848397806</v>
      </c>
      <c r="L472" s="41">
        <f t="shared" si="51"/>
        <v>2.0204117254117868</v>
      </c>
      <c r="M472" s="42">
        <f>IF((H472)=0,"",(L472/H472))</f>
        <v>0.17038007206092665</v>
      </c>
    </row>
    <row r="473" spans="1:15" x14ac:dyDescent="0.2">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3" t="str">
        <f t="shared" si="50"/>
        <v>Sentinel</v>
      </c>
      <c r="D474" s="123" t="s">
        <v>58</v>
      </c>
      <c r="E474" s="25"/>
      <c r="F474" s="36">
        <v>-0.29389999999999999</v>
      </c>
      <c r="G474" s="55">
        <f>IF($E459&gt;0, $E459, $E458)</f>
        <v>0.2</v>
      </c>
      <c r="H474" s="116">
        <f t="shared" si="52"/>
        <v>-5.8779999999999999E-2</v>
      </c>
      <c r="I474" s="35">
        <v>0</v>
      </c>
      <c r="J474" s="56">
        <f>IF($E459&gt;0, $E459, $E458)</f>
        <v>0.2</v>
      </c>
      <c r="K474" s="118">
        <f t="shared" si="53"/>
        <v>0</v>
      </c>
      <c r="L474" s="119">
        <f t="shared" si="51"/>
        <v>5.8779999999999999E-2</v>
      </c>
      <c r="M474" s="120">
        <f t="shared" si="54"/>
        <v>-1</v>
      </c>
    </row>
    <row r="475" spans="1:15" x14ac:dyDescent="0.2">
      <c r="A475" s="103" t="str">
        <f t="shared" si="50"/>
        <v>Sentinel</v>
      </c>
      <c r="D475" s="123" t="s">
        <v>59</v>
      </c>
      <c r="E475" s="25"/>
      <c r="F475" s="36">
        <v>6.6000000000000003E-2</v>
      </c>
      <c r="G475" s="55">
        <f>IF($E459&gt;0, $E459, $E458)</f>
        <v>0.2</v>
      </c>
      <c r="H475" s="116">
        <f t="shared" si="52"/>
        <v>1.3200000000000002E-2</v>
      </c>
      <c r="I475" s="35">
        <v>0</v>
      </c>
      <c r="J475" s="56">
        <f>IF($E459&gt;0, $E459, $E458)</f>
        <v>0.2</v>
      </c>
      <c r="K475" s="118">
        <f t="shared" si="53"/>
        <v>0</v>
      </c>
      <c r="L475" s="119">
        <f t="shared" si="51"/>
        <v>-1.3200000000000002E-2</v>
      </c>
      <c r="M475" s="120">
        <f t="shared" si="54"/>
        <v>-1</v>
      </c>
    </row>
    <row r="476" spans="1:15" x14ac:dyDescent="0.2">
      <c r="A476" s="103" t="str">
        <f t="shared" si="50"/>
        <v>Sentinel</v>
      </c>
      <c r="D476" s="123" t="s">
        <v>60</v>
      </c>
      <c r="E476" s="25"/>
      <c r="F476" s="36">
        <v>0</v>
      </c>
      <c r="G476" s="55">
        <f>E458</f>
        <v>60</v>
      </c>
      <c r="H476" s="116">
        <f t="shared" si="52"/>
        <v>0</v>
      </c>
      <c r="I476" s="35">
        <v>0</v>
      </c>
      <c r="J476" s="56">
        <f>E458</f>
        <v>60</v>
      </c>
      <c r="K476" s="118">
        <f t="shared" si="53"/>
        <v>0</v>
      </c>
      <c r="L476" s="119">
        <f t="shared" si="51"/>
        <v>0</v>
      </c>
      <c r="M476" s="120" t="str">
        <f t="shared" si="54"/>
        <v/>
      </c>
    </row>
    <row r="477" spans="1:15" x14ac:dyDescent="0.2">
      <c r="A477" s="103" t="str">
        <f t="shared" si="50"/>
        <v>Sentinel</v>
      </c>
      <c r="D477" s="114" t="s">
        <v>61</v>
      </c>
      <c r="E477" s="25"/>
      <c r="F477" s="36">
        <v>0.37301722540960452</v>
      </c>
      <c r="G477" s="55">
        <f>IF($E459&gt;0, $E459, $E458)</f>
        <v>0.2</v>
      </c>
      <c r="H477" s="116">
        <f t="shared" si="52"/>
        <v>7.4603445081920905E-2</v>
      </c>
      <c r="I477" s="35">
        <v>0.39006957186592073</v>
      </c>
      <c r="J477" s="56">
        <f>IF($E459&gt;0, $E459, $E458)</f>
        <v>0.2</v>
      </c>
      <c r="K477" s="118">
        <f t="shared" si="53"/>
        <v>7.8013914373184154E-2</v>
      </c>
      <c r="L477" s="119">
        <f t="shared" si="51"/>
        <v>3.4104692912632489E-3</v>
      </c>
      <c r="M477" s="120">
        <f t="shared" si="54"/>
        <v>4.5714635396773763E-2</v>
      </c>
      <c r="O477" s="160"/>
    </row>
    <row r="478" spans="1:15" ht="25.5" x14ac:dyDescent="0.2">
      <c r="A478" s="103" t="str">
        <f t="shared" si="50"/>
        <v>Sentinel</v>
      </c>
      <c r="D478" s="123" t="s">
        <v>62</v>
      </c>
      <c r="E478" s="25"/>
      <c r="F478" s="36">
        <v>0</v>
      </c>
      <c r="G478" s="115">
        <v>1</v>
      </c>
      <c r="H478" s="116">
        <f t="shared" si="52"/>
        <v>0</v>
      </c>
      <c r="I478" s="45">
        <v>0</v>
      </c>
      <c r="J478" s="121">
        <v>1</v>
      </c>
      <c r="K478" s="118">
        <f t="shared" si="53"/>
        <v>0</v>
      </c>
      <c r="L478" s="119">
        <f t="shared" si="51"/>
        <v>0</v>
      </c>
      <c r="M478" s="120" t="str">
        <f t="shared" si="54"/>
        <v/>
      </c>
    </row>
    <row r="479" spans="1:15" x14ac:dyDescent="0.2">
      <c r="A479" s="103" t="str">
        <f t="shared" si="50"/>
        <v>Sentinel</v>
      </c>
      <c r="D479" s="114" t="s">
        <v>63</v>
      </c>
      <c r="E479" s="25"/>
      <c r="F479" s="36">
        <v>0</v>
      </c>
      <c r="G479" s="115">
        <v>1</v>
      </c>
      <c r="H479" s="116">
        <f t="shared" si="52"/>
        <v>0</v>
      </c>
      <c r="I479" s="29">
        <v>0</v>
      </c>
      <c r="J479" s="121">
        <v>1</v>
      </c>
      <c r="K479" s="118">
        <f t="shared" si="53"/>
        <v>0</v>
      </c>
      <c r="L479" s="119">
        <f t="shared" si="51"/>
        <v>0</v>
      </c>
      <c r="M479" s="120" t="str">
        <f t="shared" si="54"/>
        <v/>
      </c>
    </row>
    <row r="480" spans="1:15" x14ac:dyDescent="0.2">
      <c r="A480" s="103" t="str">
        <f t="shared" si="50"/>
        <v>Sentinel</v>
      </c>
      <c r="D480" s="114" t="s">
        <v>64</v>
      </c>
      <c r="E480" s="25"/>
      <c r="F480" s="36">
        <v>1.6291708139700125</v>
      </c>
      <c r="G480" s="55">
        <f>IF($E459&gt;0, $E459, $E458)</f>
        <v>0.2</v>
      </c>
      <c r="H480" s="116">
        <f t="shared" si="52"/>
        <v>0.32583416279400251</v>
      </c>
      <c r="I480" s="35">
        <v>0.16487081397001255</v>
      </c>
      <c r="J480" s="56">
        <f>IF($E459&gt;0, $E459, $E458)</f>
        <v>0.2</v>
      </c>
      <c r="K480" s="118">
        <f t="shared" si="53"/>
        <v>3.2974162794002511E-2</v>
      </c>
      <c r="L480" s="119">
        <f t="shared" si="51"/>
        <v>-0.29286000000000001</v>
      </c>
      <c r="M480" s="120">
        <f t="shared" si="54"/>
        <v>-0.89880078101310301</v>
      </c>
    </row>
    <row r="481" spans="1:15" ht="25.5" x14ac:dyDescent="0.2">
      <c r="A481" s="103" t="str">
        <f t="shared" si="50"/>
        <v>Sentinel</v>
      </c>
      <c r="B481" s="103" t="s">
        <v>65</v>
      </c>
      <c r="C481" s="24">
        <f>B23</f>
        <v>8</v>
      </c>
      <c r="D481" s="124" t="s">
        <v>66</v>
      </c>
      <c r="E481" s="125"/>
      <c r="F481" s="48"/>
      <c r="G481" s="49"/>
      <c r="H481" s="50">
        <f>SUM(H472:H480)</f>
        <v>12.530645530861943</v>
      </c>
      <c r="I481" s="51"/>
      <c r="J481" s="52"/>
      <c r="K481" s="50">
        <f>SUM(K472:K480)</f>
        <v>14.307187725564992</v>
      </c>
      <c r="L481" s="41">
        <f t="shared" si="51"/>
        <v>1.7765421947030493</v>
      </c>
      <c r="M481" s="42">
        <f>IF((H481)=0,"",(L481/H481))</f>
        <v>0.14177579202344948</v>
      </c>
    </row>
    <row r="482" spans="1:15" x14ac:dyDescent="0.2">
      <c r="A482" s="103" t="str">
        <f t="shared" si="50"/>
        <v>Sentinel</v>
      </c>
      <c r="D482" s="126" t="s">
        <v>67</v>
      </c>
      <c r="E482" s="25"/>
      <c r="F482" s="36">
        <v>3.3683999999999998</v>
      </c>
      <c r="G482" s="43">
        <f>IF($E459&gt;0, $E459, $E458*$E460)</f>
        <v>0.2</v>
      </c>
      <c r="H482" s="116">
        <f>G482*F482</f>
        <v>0.67368000000000006</v>
      </c>
      <c r="I482" s="35">
        <v>3.5667</v>
      </c>
      <c r="J482" s="44">
        <f>IF($E459&gt;0, $E459, $E458*$E461)</f>
        <v>0.2</v>
      </c>
      <c r="K482" s="118">
        <f>J482*I482</f>
        <v>0.71334000000000009</v>
      </c>
      <c r="L482" s="119">
        <f t="shared" si="51"/>
        <v>3.9660000000000029E-2</v>
      </c>
      <c r="M482" s="120">
        <f>IF(ISERROR(L482/H482), "", L482/H482)</f>
        <v>5.8870680441752796E-2</v>
      </c>
      <c r="N482" s="127" t="str">
        <f>IF(ISERROR(ABS(M482)), "", IF(ABS(M482)&gt;=4%, "In the manager's summary, discuss the reasoning for the change in RTSR rates", ""))</f>
        <v>In the manager's summary, discuss the reasoning for the change in RTSR rates</v>
      </c>
      <c r="O482" s="160"/>
    </row>
    <row r="483" spans="1:15" ht="25.5" x14ac:dyDescent="0.2">
      <c r="A483" s="103" t="str">
        <f t="shared" si="50"/>
        <v>Sentinel</v>
      </c>
      <c r="D483" s="128" t="s">
        <v>68</v>
      </c>
      <c r="E483" s="25"/>
      <c r="F483" s="36">
        <v>2.3723999999999998</v>
      </c>
      <c r="G483" s="43">
        <f>IF($E459&gt;0, $E459, $E458*$E460)</f>
        <v>0.2</v>
      </c>
      <c r="H483" s="116">
        <f>G483*F483</f>
        <v>0.47448000000000001</v>
      </c>
      <c r="I483" s="35">
        <v>2.5232000000000001</v>
      </c>
      <c r="J483" s="44">
        <f>IF($E459&gt;0, $E459, $E458*$E461)</f>
        <v>0.2</v>
      </c>
      <c r="K483" s="118">
        <f>J483*I483</f>
        <v>0.50464000000000009</v>
      </c>
      <c r="L483" s="119">
        <f t="shared" si="51"/>
        <v>3.0160000000000076E-2</v>
      </c>
      <c r="M483" s="120">
        <f>IF(ISERROR(L483/H483), "", L483/H483)</f>
        <v>6.3564323048389978E-2</v>
      </c>
      <c r="N483" s="127" t="str">
        <f>IF(ISERROR(ABS(M483)), "", IF(ABS(M483)&gt;=4%, "In the manager's summary, discuss the reasoning for the change in RTSR rates", ""))</f>
        <v>In the manager's summary, discuss the reasoning for the change in RTSR rates</v>
      </c>
      <c r="O483" s="160"/>
    </row>
    <row r="484" spans="1:15" ht="25.5" x14ac:dyDescent="0.2">
      <c r="A484" s="103" t="str">
        <f t="shared" si="50"/>
        <v>Sentinel</v>
      </c>
      <c r="B484" s="103" t="s">
        <v>69</v>
      </c>
      <c r="C484" s="24">
        <f>B23</f>
        <v>8</v>
      </c>
      <c r="D484" s="124" t="s">
        <v>70</v>
      </c>
      <c r="E484" s="7"/>
      <c r="F484" s="48"/>
      <c r="G484" s="49"/>
      <c r="H484" s="50">
        <f>SUM(H481:H483)</f>
        <v>13.678805530861943</v>
      </c>
      <c r="I484" s="51"/>
      <c r="J484" s="40"/>
      <c r="K484" s="50">
        <f>SUM(K481:K483)</f>
        <v>15.525167725564993</v>
      </c>
      <c r="L484" s="41">
        <f t="shared" si="51"/>
        <v>1.8463621947030493</v>
      </c>
      <c r="M484" s="42">
        <f>IF((H484)=0,"",(L484/H484))</f>
        <v>0.13497978244791264</v>
      </c>
    </row>
    <row r="485" spans="1:15" ht="25.5" x14ac:dyDescent="0.2">
      <c r="A485" s="103" t="str">
        <f t="shared" si="50"/>
        <v>Sentinel</v>
      </c>
      <c r="D485" s="129" t="s">
        <v>71</v>
      </c>
      <c r="E485" s="25"/>
      <c r="F485" s="36">
        <v>4.7000000000000002E-3</v>
      </c>
      <c r="G485" s="43">
        <f>E458*E460</f>
        <v>62.490000000000009</v>
      </c>
      <c r="H485" s="130">
        <f>G485*F485</f>
        <v>0.29370300000000005</v>
      </c>
      <c r="I485" s="35">
        <v>4.7000000000000002E-3</v>
      </c>
      <c r="J485" s="44">
        <f>E458*E461</f>
        <v>62.490000000000009</v>
      </c>
      <c r="K485" s="118">
        <f>J485*I485</f>
        <v>0.29370300000000005</v>
      </c>
      <c r="L485" s="119">
        <f t="shared" si="51"/>
        <v>0</v>
      </c>
      <c r="M485" s="120">
        <f>IF(ISERROR(L485/H485), "", L485/H485)</f>
        <v>0</v>
      </c>
    </row>
    <row r="486" spans="1:15" ht="25.5" x14ac:dyDescent="0.2">
      <c r="A486" s="103" t="str">
        <f t="shared" si="50"/>
        <v>Sentinel</v>
      </c>
      <c r="D486" s="129" t="s">
        <v>72</v>
      </c>
      <c r="E486" s="25"/>
      <c r="F486" s="36">
        <v>5.9999999999999995E-4</v>
      </c>
      <c r="G486" s="43">
        <f>E458*E460</f>
        <v>62.490000000000009</v>
      </c>
      <c r="H486" s="130">
        <f>G486*F486</f>
        <v>3.7494E-2</v>
      </c>
      <c r="I486" s="35">
        <v>5.9999999999999995E-4</v>
      </c>
      <c r="J486" s="44">
        <f>E458*E461</f>
        <v>62.490000000000009</v>
      </c>
      <c r="K486" s="118">
        <f>J486*I486</f>
        <v>3.7494E-2</v>
      </c>
      <c r="L486" s="119">
        <f t="shared" si="51"/>
        <v>0</v>
      </c>
      <c r="M486" s="120">
        <f>IF(ISERROR(L486/H486), "", L486/H486)</f>
        <v>0</v>
      </c>
    </row>
    <row r="487" spans="1:15" x14ac:dyDescent="0.2">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5" hidden="1" customHeight="1" x14ac:dyDescent="0.2">
      <c r="A488" s="103" t="str">
        <f t="shared" si="50"/>
        <v>Sentinel</v>
      </c>
      <c r="D488" s="129" t="s">
        <v>74</v>
      </c>
      <c r="E488" s="25"/>
      <c r="F488" s="34"/>
      <c r="G488" s="43"/>
      <c r="H488" s="130"/>
      <c r="I488" s="35"/>
      <c r="J488" s="44"/>
      <c r="K488" s="118"/>
      <c r="L488" s="119"/>
      <c r="M488" s="120"/>
    </row>
    <row r="489" spans="1:15" x14ac:dyDescent="0.2">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5" thickBot="1" x14ac:dyDescent="0.25">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9" hidden="1" customHeight="1" thickBot="1" x14ac:dyDescent="0.25">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9" hidden="1" customHeight="1" thickBot="1" x14ac:dyDescent="0.25">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5" thickBot="1" x14ac:dyDescent="0.25">
      <c r="A494" s="103" t="str">
        <f t="shared" si="50"/>
        <v>Sentinel</v>
      </c>
      <c r="D494" s="58"/>
      <c r="E494" s="59"/>
      <c r="F494" s="60"/>
      <c r="G494" s="61"/>
      <c r="H494" s="62"/>
      <c r="I494" s="60"/>
      <c r="J494" s="63"/>
      <c r="K494" s="62"/>
      <c r="L494" s="64"/>
      <c r="M494" s="65"/>
    </row>
    <row r="495" spans="1:15" x14ac:dyDescent="0.2">
      <c r="A495" s="103" t="str">
        <f t="shared" si="50"/>
        <v>Sentinel</v>
      </c>
      <c r="B495" s="103" t="s">
        <v>12</v>
      </c>
      <c r="D495" s="135" t="s">
        <v>81</v>
      </c>
      <c r="E495" s="25"/>
      <c r="F495" s="136"/>
      <c r="G495" s="137"/>
      <c r="H495" s="138">
        <f>SUM(H485:H491,H484)</f>
        <v>21.911202530861942</v>
      </c>
      <c r="I495" s="139"/>
      <c r="J495" s="139"/>
      <c r="K495" s="138">
        <f>SUM(K485:K491,K484)</f>
        <v>23.75756472556499</v>
      </c>
      <c r="L495" s="140">
        <f>K495-H495</f>
        <v>1.8463621947030475</v>
      </c>
      <c r="M495" s="141">
        <f>IF((H495)=0,"",(L495/H495))</f>
        <v>8.4265671503079093E-2</v>
      </c>
    </row>
    <row r="496" spans="1:15" x14ac:dyDescent="0.2">
      <c r="A496" s="103" t="str">
        <f t="shared" si="50"/>
        <v>Sentinel</v>
      </c>
      <c r="B496" s="103" t="s">
        <v>12</v>
      </c>
      <c r="D496" s="142" t="s">
        <v>82</v>
      </c>
      <c r="E496" s="25"/>
      <c r="F496" s="136">
        <v>0.13</v>
      </c>
      <c r="G496" s="143"/>
      <c r="H496" s="144">
        <f>H495*F496</f>
        <v>2.8484563290120524</v>
      </c>
      <c r="I496" s="145">
        <v>0.13</v>
      </c>
      <c r="J496" s="115"/>
      <c r="K496" s="144">
        <f>K495*I496</f>
        <v>3.088483414323449</v>
      </c>
      <c r="L496" s="119">
        <f>K496-H496</f>
        <v>0.2400270853113966</v>
      </c>
      <c r="M496" s="146">
        <f>IF((H496)=0,"",(L496/H496))</f>
        <v>8.4265671503079245E-2</v>
      </c>
    </row>
    <row r="497" spans="1:13" ht="15" x14ac:dyDescent="0.25">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-5.1491325947525564</v>
      </c>
      <c r="I497" s="148">
        <f>OER</f>
        <v>0.23499999999999999</v>
      </c>
      <c r="J497" s="115"/>
      <c r="K497" s="144">
        <f>IF(OR(ISNUMBER(SEARCH("[DGEN]", E456))=TRUE, ISNUMBER(SEARCH("STREET LIGHT", E456))=TRUE), 0, IF(AND(E458=0, E459=0),0, IF(AND(E459=0, E458*12&gt;250000), 0, IF(AND(E458=0, E459&gt;=50), 0, IF(E458*12&lt;=250000, I497*K495*-1, IF(E459&lt;50, I497*K495*-1, 0))))))</f>
        <v>-5.5830277105077721</v>
      </c>
      <c r="L497" s="119">
        <f>K497-H497</f>
        <v>-0.43389511575521578</v>
      </c>
      <c r="M497" s="146"/>
    </row>
    <row r="498" spans="1:13" ht="13.5" thickBot="1" x14ac:dyDescent="0.25">
      <c r="A498" s="103" t="str">
        <f t="shared" si="50"/>
        <v>Sentinel</v>
      </c>
      <c r="B498" s="103" t="s">
        <v>84</v>
      </c>
      <c r="C498" s="24">
        <f>B23</f>
        <v>8</v>
      </c>
      <c r="D498" s="234" t="s">
        <v>85</v>
      </c>
      <c r="E498" s="234"/>
      <c r="F498" s="77"/>
      <c r="G498" s="78"/>
      <c r="H498" s="79">
        <f>H495+H496+H497</f>
        <v>19.610526265121436</v>
      </c>
      <c r="I498" s="80"/>
      <c r="J498" s="80"/>
      <c r="K498" s="81">
        <f>K495+K496+K497</f>
        <v>21.263020429380667</v>
      </c>
      <c r="L498" s="82">
        <f>K498-H498</f>
        <v>1.652494164259231</v>
      </c>
      <c r="M498" s="83">
        <f>IF((H498)=0,"",(L498/H498))</f>
        <v>8.4265671503079273E-2</v>
      </c>
    </row>
    <row r="499" spans="1:13" ht="13.5" thickBot="1" x14ac:dyDescent="0.25">
      <c r="A499" s="103" t="str">
        <f t="shared" si="50"/>
        <v>Sentinel</v>
      </c>
      <c r="B499" s="103" t="s">
        <v>12</v>
      </c>
      <c r="D499" s="58"/>
      <c r="E499" s="59"/>
      <c r="F499" s="60"/>
      <c r="G499" s="61"/>
      <c r="H499" s="62"/>
      <c r="I499" s="60"/>
      <c r="J499" s="63"/>
      <c r="K499" s="62"/>
      <c r="L499" s="64"/>
      <c r="M499" s="65"/>
    </row>
    <row r="500" spans="1:13" ht="13.15" hidden="1" customHeight="1" x14ac:dyDescent="0.2">
      <c r="A500" s="103" t="str">
        <f t="shared" si="50"/>
        <v>Sentinel</v>
      </c>
      <c r="B500" s="103" t="s">
        <v>78</v>
      </c>
      <c r="D500" s="135" t="s">
        <v>86</v>
      </c>
      <c r="E500" s="25"/>
      <c r="F500" s="66"/>
      <c r="G500" s="67"/>
      <c r="H500" s="68">
        <f>SUM(H492,H485:H488,H484)</f>
        <v>21.044802530861944</v>
      </c>
      <c r="I500" s="69"/>
      <c r="J500" s="69"/>
      <c r="K500" s="68">
        <f>SUM(K492,K485:K488,K484)</f>
        <v>22.891164725564991</v>
      </c>
      <c r="L500" s="70">
        <f>K500-H500</f>
        <v>1.8463621947030475</v>
      </c>
      <c r="M500" s="71">
        <f>IF((H500)=0,"",(L500/H500))</f>
        <v>8.7734831058423099E-2</v>
      </c>
    </row>
    <row r="501" spans="1:13" ht="13.15" hidden="1" customHeight="1" x14ac:dyDescent="0.2">
      <c r="A501" s="103" t="str">
        <f t="shared" si="50"/>
        <v>Sentinel</v>
      </c>
      <c r="B501" s="103" t="s">
        <v>78</v>
      </c>
      <c r="D501" s="142" t="s">
        <v>82</v>
      </c>
      <c r="E501" s="25"/>
      <c r="F501" s="66">
        <v>0.13</v>
      </c>
      <c r="G501" s="67"/>
      <c r="H501" s="73">
        <f>H500*F501</f>
        <v>2.7358243290120527</v>
      </c>
      <c r="I501" s="66">
        <v>0.13</v>
      </c>
      <c r="J501" s="74"/>
      <c r="K501" s="73">
        <f>K500*I501</f>
        <v>2.9758514143234489</v>
      </c>
      <c r="L501" s="32">
        <f>K501-H501</f>
        <v>0.24002708531139616</v>
      </c>
      <c r="M501" s="75">
        <f>IF((H501)=0,"",(L501/H501))</f>
        <v>8.7734831058423085E-2</v>
      </c>
    </row>
    <row r="502" spans="1:13" ht="14.45" hidden="1" customHeight="1" x14ac:dyDescent="0.25">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-4.945528594752556</v>
      </c>
      <c r="I502" s="76">
        <f>OER</f>
        <v>0.23499999999999999</v>
      </c>
      <c r="J502" s="74"/>
      <c r="K502" s="73">
        <f>IF(OR(ISNUMBER(SEARCH("[DGEN]", E456))=TRUE, ISNUMBER(SEARCH("STREET LIGHT", E456))=TRUE), 0, IF(AND(E458=0, E459=0),0, IF(AND(E459=0, E458*12&gt;250000), 0, IF(AND(E458=0, E459&gt;=50), 0, IF(E458*12&lt;=250000, I502*K500*-1, IF(E459&lt;50, I502*K500*-1, 0))))))</f>
        <v>-5.3794237105077727</v>
      </c>
      <c r="L502" s="32"/>
      <c r="M502" s="75"/>
    </row>
    <row r="503" spans="1:13" ht="13.15" hidden="1" customHeight="1" x14ac:dyDescent="0.2">
      <c r="A503" s="103" t="str">
        <f t="shared" si="50"/>
        <v>Sentinel</v>
      </c>
      <c r="B503" s="103" t="s">
        <v>87</v>
      </c>
      <c r="D503" s="234" t="s">
        <v>86</v>
      </c>
      <c r="E503" s="234"/>
      <c r="F503" s="84"/>
      <c r="G503" s="85"/>
      <c r="H503" s="79">
        <f>SUM(H500,H501)</f>
        <v>23.780626859873998</v>
      </c>
      <c r="I503" s="86"/>
      <c r="J503" s="86"/>
      <c r="K503" s="79">
        <f>SUM(K500,K501)</f>
        <v>25.867016139888442</v>
      </c>
      <c r="L503" s="87">
        <f>K503-H503</f>
        <v>2.0863892800144441</v>
      </c>
      <c r="M503" s="88">
        <f>IF((H503)=0,"",(L503/H503))</f>
        <v>8.7734831058423113E-2</v>
      </c>
    </row>
    <row r="504" spans="1:13" ht="13.9" hidden="1" customHeight="1" thickBot="1" x14ac:dyDescent="0.25">
      <c r="A504" s="103" t="str">
        <f t="shared" si="50"/>
        <v>Sentinel</v>
      </c>
      <c r="B504" s="103" t="s">
        <v>78</v>
      </c>
      <c r="D504" s="131"/>
      <c r="E504" s="132"/>
      <c r="F504" s="89"/>
      <c r="G504" s="90"/>
      <c r="H504" s="91"/>
      <c r="I504" s="89"/>
      <c r="J504" s="61"/>
      <c r="K504" s="91"/>
      <c r="L504" s="92"/>
      <c r="M504" s="65"/>
    </row>
    <row r="505" spans="1:13" ht="13.15" hidden="1" customHeight="1" x14ac:dyDescent="0.2">
      <c r="A505" s="103" t="str">
        <f t="shared" si="50"/>
        <v>Sentinel</v>
      </c>
      <c r="B505" s="103" t="s">
        <v>17</v>
      </c>
      <c r="D505" s="135" t="s">
        <v>88</v>
      </c>
      <c r="E505" s="25"/>
      <c r="F505" s="136"/>
      <c r="G505" s="137"/>
      <c r="H505" s="138">
        <f>SUM(H493,H485:H488,H484)</f>
        <v>21.044802530861944</v>
      </c>
      <c r="I505" s="139"/>
      <c r="J505" s="139"/>
      <c r="K505" s="138">
        <f>SUM(K493,K485:K488,K484)</f>
        <v>22.891164725564991</v>
      </c>
      <c r="L505" s="140">
        <f>K505-H505</f>
        <v>1.8463621947030475</v>
      </c>
      <c r="M505" s="141">
        <f>IF((H505)=0,"",(L505/H505))</f>
        <v>8.7734831058423099E-2</v>
      </c>
    </row>
    <row r="506" spans="1:13" ht="13.15" hidden="1" customHeight="1" x14ac:dyDescent="0.2">
      <c r="A506" s="103" t="str">
        <f t="shared" si="50"/>
        <v>Sentinel</v>
      </c>
      <c r="B506" s="103" t="s">
        <v>17</v>
      </c>
      <c r="D506" s="142" t="s">
        <v>82</v>
      </c>
      <c r="E506" s="25"/>
      <c r="F506" s="136">
        <v>0.13</v>
      </c>
      <c r="G506" s="137"/>
      <c r="H506" s="144">
        <f>H505*F506</f>
        <v>2.7358243290120527</v>
      </c>
      <c r="I506" s="136">
        <v>0.13</v>
      </c>
      <c r="J506" s="145"/>
      <c r="K506" s="144">
        <f>K505*I506</f>
        <v>2.9758514143234489</v>
      </c>
      <c r="L506" s="119">
        <f>K506-H506</f>
        <v>0.24002708531139616</v>
      </c>
      <c r="M506" s="146">
        <f>IF((H506)=0,"",(L506/H506))</f>
        <v>8.7734831058423085E-2</v>
      </c>
    </row>
    <row r="507" spans="1:13" ht="14.45" hidden="1" customHeight="1" x14ac:dyDescent="0.25">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-4.945528594752556</v>
      </c>
      <c r="I507" s="148">
        <f>OER</f>
        <v>0.23499999999999999</v>
      </c>
      <c r="J507" s="145"/>
      <c r="K507" s="144">
        <f>IF(OR(ISNUMBER(SEARCH("[DGEN]", E456))=TRUE, ISNUMBER(SEARCH("STREET LIGHT", E456))=TRUE), 0, IF(AND(E458=0, E459=0),0, IF(AND(E459=0, E458*12&gt;250000), 0, IF(AND(E458=0, E459&gt;=50), 0, IF(E458*12&lt;=250000, I507*K505*-1, IF(E459&lt;50, I507*K505*-1, 0))))))</f>
        <v>-5.3794237105077727</v>
      </c>
      <c r="L507" s="119"/>
      <c r="M507" s="146"/>
    </row>
    <row r="508" spans="1:13" ht="13.15" hidden="1" customHeight="1" x14ac:dyDescent="0.2">
      <c r="A508" s="103" t="str">
        <f t="shared" si="50"/>
        <v>Sentinel</v>
      </c>
      <c r="B508" s="103" t="s">
        <v>89</v>
      </c>
      <c r="D508" s="226" t="s">
        <v>88</v>
      </c>
      <c r="E508" s="226"/>
      <c r="F508" s="84"/>
      <c r="G508" s="85"/>
      <c r="H508" s="79">
        <f>SUM(H505,H506)</f>
        <v>23.780626859873998</v>
      </c>
      <c r="I508" s="86"/>
      <c r="J508" s="86"/>
      <c r="K508" s="79">
        <f>SUM(K505,K506)</f>
        <v>25.867016139888442</v>
      </c>
      <c r="L508" s="87">
        <f>K508-H508</f>
        <v>2.0863892800144441</v>
      </c>
      <c r="M508" s="88">
        <f>IF((H508)=0,"",(L508/H508))</f>
        <v>8.7734831058423113E-2</v>
      </c>
    </row>
    <row r="509" spans="1:13" ht="13.9" hidden="1" customHeight="1" thickBot="1" x14ac:dyDescent="0.25">
      <c r="A509" s="103" t="str">
        <f t="shared" si="50"/>
        <v>Sentinel</v>
      </c>
      <c r="B509" s="103" t="s">
        <v>17</v>
      </c>
      <c r="D509" s="58"/>
      <c r="E509" s="59"/>
      <c r="F509" s="93"/>
      <c r="G509" s="90"/>
      <c r="H509" s="94"/>
      <c r="I509" s="93"/>
      <c r="J509" s="61"/>
      <c r="K509" s="94"/>
      <c r="L509" s="92"/>
      <c r="M509" s="95"/>
    </row>
    <row r="512" spans="1:13" x14ac:dyDescent="0.2">
      <c r="C512" s="103"/>
      <c r="D512" s="104" t="s">
        <v>34</v>
      </c>
      <c r="E512" s="235" t="str">
        <f>D24</f>
        <v>Street Light</v>
      </c>
      <c r="F512" s="236"/>
      <c r="G512" s="236"/>
      <c r="H512" s="236"/>
      <c r="I512" s="236"/>
      <c r="J512" s="237"/>
      <c r="K512" s="103" t="str">
        <f>IF(N24="DEMAND - INTERVAL","RTSR - INTERVAL METERED","")</f>
        <v/>
      </c>
    </row>
    <row r="513" spans="1:14" x14ac:dyDescent="0.2">
      <c r="C513" s="103"/>
      <c r="D513" s="104" t="s">
        <v>35</v>
      </c>
      <c r="E513" s="238" t="str">
        <f>H24</f>
        <v>Non-RPP (Other)</v>
      </c>
      <c r="F513" s="239"/>
      <c r="G513" s="240"/>
      <c r="H513" s="20"/>
      <c r="I513" s="20"/>
    </row>
    <row r="514" spans="1:14" ht="15.75" x14ac:dyDescent="0.2">
      <c r="C514" s="103"/>
      <c r="D514" s="104" t="s">
        <v>36</v>
      </c>
      <c r="E514" s="21">
        <f>K24</f>
        <v>340939.97242408589</v>
      </c>
      <c r="F514" s="105" t="s">
        <v>11</v>
      </c>
      <c r="J514" s="22"/>
      <c r="K514" s="22"/>
      <c r="L514" s="22"/>
      <c r="M514" s="22"/>
      <c r="N514" s="22"/>
    </row>
    <row r="515" spans="1:14" ht="15.75" x14ac:dyDescent="0.25">
      <c r="C515" s="103"/>
      <c r="D515" s="104" t="s">
        <v>37</v>
      </c>
      <c r="E515" s="21">
        <f>L24</f>
        <v>910.35058338722581</v>
      </c>
      <c r="F515" s="106" t="s">
        <v>16</v>
      </c>
      <c r="G515" s="107"/>
      <c r="H515" s="108"/>
      <c r="I515" s="108"/>
      <c r="J515" s="108"/>
    </row>
    <row r="516" spans="1:14" x14ac:dyDescent="0.2">
      <c r="C516" s="103"/>
      <c r="D516" s="104" t="s">
        <v>38</v>
      </c>
      <c r="E516" s="23">
        <f>I24</f>
        <v>1.0415000000000001</v>
      </c>
    </row>
    <row r="517" spans="1:14" x14ac:dyDescent="0.2">
      <c r="C517" s="103"/>
      <c r="D517" s="104" t="s">
        <v>39</v>
      </c>
      <c r="E517" s="23">
        <f>J24</f>
        <v>1.0415000000000001</v>
      </c>
    </row>
    <row r="518" spans="1:14" x14ac:dyDescent="0.2">
      <c r="C518" s="103"/>
    </row>
    <row r="519" spans="1:14" x14ac:dyDescent="0.2">
      <c r="C519" s="103"/>
      <c r="E519" s="105"/>
      <c r="F519" s="231" t="s">
        <v>40</v>
      </c>
      <c r="G519" s="232"/>
      <c r="H519" s="233"/>
      <c r="I519" s="231" t="s">
        <v>41</v>
      </c>
      <c r="J519" s="232"/>
      <c r="K519" s="233"/>
      <c r="L519" s="231" t="s">
        <v>42</v>
      </c>
      <c r="M519" s="233"/>
    </row>
    <row r="520" spans="1:14" x14ac:dyDescent="0.2">
      <c r="C520" s="103"/>
      <c r="E520" s="220"/>
      <c r="F520" s="109" t="s">
        <v>43</v>
      </c>
      <c r="G520" s="109" t="s">
        <v>44</v>
      </c>
      <c r="H520" s="110" t="s">
        <v>45</v>
      </c>
      <c r="I520" s="109" t="s">
        <v>43</v>
      </c>
      <c r="J520" s="111" t="s">
        <v>44</v>
      </c>
      <c r="K520" s="110" t="s">
        <v>45</v>
      </c>
      <c r="L520" s="222" t="s">
        <v>46</v>
      </c>
      <c r="M520" s="224" t="s">
        <v>47</v>
      </c>
    </row>
    <row r="521" spans="1:14" x14ac:dyDescent="0.2">
      <c r="C521" s="103"/>
      <c r="E521" s="221"/>
      <c r="F521" s="112" t="s">
        <v>48</v>
      </c>
      <c r="G521" s="112"/>
      <c r="H521" s="113" t="s">
        <v>48</v>
      </c>
      <c r="I521" s="112" t="s">
        <v>48</v>
      </c>
      <c r="J521" s="113"/>
      <c r="K521" s="113" t="s">
        <v>48</v>
      </c>
      <c r="L521" s="223"/>
      <c r="M521" s="225"/>
    </row>
    <row r="522" spans="1:14" x14ac:dyDescent="0.2">
      <c r="A522" s="103" t="str">
        <f>$E512</f>
        <v>Street Light</v>
      </c>
      <c r="D522" s="114" t="s">
        <v>49</v>
      </c>
      <c r="E522" s="25"/>
      <c r="F522" s="26">
        <v>1.2</v>
      </c>
      <c r="G522" s="115">
        <v>10652</v>
      </c>
      <c r="H522" s="116">
        <f>G522*F522</f>
        <v>12782.4</v>
      </c>
      <c r="I522" s="29">
        <v>1.28</v>
      </c>
      <c r="J522" s="117">
        <v>10652</v>
      </c>
      <c r="K522" s="118">
        <f>J522*I522</f>
        <v>13634.56</v>
      </c>
      <c r="L522" s="119">
        <f>K522-H522</f>
        <v>852.15999999999985</v>
      </c>
      <c r="M522" s="120">
        <f>IF(ISERROR(L522/H522), "", L522/H522)</f>
        <v>6.6666666666666652E-2</v>
      </c>
    </row>
    <row r="523" spans="1:14" x14ac:dyDescent="0.2">
      <c r="A523" s="103" t="str">
        <f t="shared" ref="A523:A565" si="55">A522</f>
        <v>Street Light</v>
      </c>
      <c r="D523" s="114" t="s">
        <v>50</v>
      </c>
      <c r="E523" s="25"/>
      <c r="F523" s="36">
        <v>5.1734</v>
      </c>
      <c r="G523" s="115">
        <f>IF($E515&gt;0, $E515, $E514)</f>
        <v>910.35058338722581</v>
      </c>
      <c r="H523" s="116">
        <f>G523*F523</f>
        <v>4709.6077080954738</v>
      </c>
      <c r="I523" s="35">
        <v>5.4964000000000004</v>
      </c>
      <c r="J523" s="117">
        <f>IF($E515&gt;0, $E515, $E514)</f>
        <v>910.35058338722581</v>
      </c>
      <c r="K523" s="118">
        <f>J523*I523</f>
        <v>5003.6509465295485</v>
      </c>
      <c r="L523" s="119">
        <f>K523-H523</f>
        <v>294.04323843407474</v>
      </c>
      <c r="M523" s="120">
        <f>IF(ISERROR(L523/H523), "", L523/H523)</f>
        <v>6.2434762438628541E-2</v>
      </c>
    </row>
    <row r="524" spans="1:14" ht="13.15" hidden="1" customHeight="1" x14ac:dyDescent="0.2">
      <c r="A524" s="103" t="str">
        <f t="shared" si="55"/>
        <v>Street Light</v>
      </c>
      <c r="D524" s="114" t="s">
        <v>51</v>
      </c>
      <c r="E524" s="25"/>
      <c r="F524" s="26">
        <v>0</v>
      </c>
      <c r="G524" s="115">
        <f>IF($E515&gt;0, $E515, $E514)</f>
        <v>910.35058338722581</v>
      </c>
      <c r="H524" s="116">
        <v>0</v>
      </c>
      <c r="I524" s="35">
        <v>0</v>
      </c>
      <c r="J524" s="117">
        <f>IF($E515&gt;0, $E515, $E514)</f>
        <v>910.35058338722581</v>
      </c>
      <c r="K524" s="118">
        <v>0</v>
      </c>
      <c r="L524" s="119"/>
      <c r="M524" s="120"/>
    </row>
    <row r="525" spans="1:14" ht="13.15" hidden="1" customHeight="1" x14ac:dyDescent="0.2">
      <c r="A525" s="103" t="str">
        <f t="shared" si="55"/>
        <v>Street Light</v>
      </c>
      <c r="D525" s="114" t="s">
        <v>52</v>
      </c>
      <c r="E525" s="25"/>
      <c r="F525" s="26">
        <v>0</v>
      </c>
      <c r="G525" s="115">
        <f>IF($E515&gt;0, $E515, $E514)</f>
        <v>910.35058338722581</v>
      </c>
      <c r="H525" s="116">
        <v>0</v>
      </c>
      <c r="I525" s="35">
        <v>0</v>
      </c>
      <c r="J525" s="121">
        <f>IF($E515&gt;0, $E515, $E514)</f>
        <v>910.35058338722581</v>
      </c>
      <c r="K525" s="118">
        <v>0</v>
      </c>
      <c r="L525" s="119">
        <f t="shared" ref="L525:L543" si="56">K525-H525</f>
        <v>0</v>
      </c>
      <c r="M525" s="120" t="str">
        <f>IF(ISERROR(L525/H525), "", L525/H525)</f>
        <v/>
      </c>
    </row>
    <row r="526" spans="1:14" x14ac:dyDescent="0.2">
      <c r="A526" s="103" t="str">
        <f t="shared" si="55"/>
        <v>Street Light</v>
      </c>
      <c r="D526" s="114" t="s">
        <v>53</v>
      </c>
      <c r="E526" s="25"/>
      <c r="F526" s="26">
        <v>0</v>
      </c>
      <c r="G526" s="115">
        <v>10652</v>
      </c>
      <c r="H526" s="116">
        <f>G526*F526</f>
        <v>0</v>
      </c>
      <c r="I526" s="29">
        <v>0</v>
      </c>
      <c r="J526" s="117">
        <v>10652</v>
      </c>
      <c r="K526" s="118">
        <f>J526*I526</f>
        <v>0</v>
      </c>
      <c r="L526" s="119">
        <f t="shared" si="56"/>
        <v>0</v>
      </c>
      <c r="M526" s="120" t="str">
        <f>IF(ISERROR(L526/H526), "", L526/H526)</f>
        <v/>
      </c>
    </row>
    <row r="527" spans="1:14" x14ac:dyDescent="0.2">
      <c r="A527" s="103" t="str">
        <f t="shared" si="55"/>
        <v>Street Light</v>
      </c>
      <c r="D527" s="114" t="s">
        <v>54</v>
      </c>
      <c r="E527" s="25"/>
      <c r="F527" s="26">
        <v>-0.39790483241245278</v>
      </c>
      <c r="G527" s="115">
        <f>IF($E515&gt;0, $E515, $E514)</f>
        <v>910.35058338722581</v>
      </c>
      <c r="H527" s="116">
        <f>G527*F527</f>
        <v>-362.2328963192727</v>
      </c>
      <c r="I527" s="35">
        <v>1.4052019504824254</v>
      </c>
      <c r="J527" s="117">
        <f>IF($E515&gt;0, $E515, $E514)</f>
        <v>910.35058338722581</v>
      </c>
      <c r="K527" s="118">
        <f>J527*I527</f>
        <v>1279.2264153985436</v>
      </c>
      <c r="L527" s="119">
        <f t="shared" si="56"/>
        <v>1641.4593117178163</v>
      </c>
      <c r="M527" s="120">
        <f>IF(ISERROR(L527/H527), "", L527/H527)</f>
        <v>-4.5315026006667027</v>
      </c>
    </row>
    <row r="528" spans="1:14" x14ac:dyDescent="0.2">
      <c r="A528" s="103" t="str">
        <f t="shared" si="55"/>
        <v>Street Light</v>
      </c>
      <c r="B528" s="103" t="s">
        <v>55</v>
      </c>
      <c r="C528" s="24">
        <f>B24</f>
        <v>9</v>
      </c>
      <c r="D528" s="122" t="s">
        <v>56</v>
      </c>
      <c r="E528" s="7"/>
      <c r="F528" s="48"/>
      <c r="G528" s="38"/>
      <c r="H528" s="39">
        <f>SUM(H522:H527)</f>
        <v>17129.774811776198</v>
      </c>
      <c r="I528" s="51"/>
      <c r="J528" s="40"/>
      <c r="K528" s="39">
        <f>SUM(K522:K527)</f>
        <v>19917.437361928092</v>
      </c>
      <c r="L528" s="41">
        <f t="shared" si="56"/>
        <v>2787.6625501518938</v>
      </c>
      <c r="M528" s="42">
        <f>IF((H528)=0,"",(L528/H528))</f>
        <v>0.16273783985971962</v>
      </c>
    </row>
    <row r="529" spans="1:15" x14ac:dyDescent="0.2">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5.5" x14ac:dyDescent="0.2">
      <c r="A530" s="103" t="str">
        <f t="shared" si="55"/>
        <v>Street Light</v>
      </c>
      <c r="D530" s="123" t="s">
        <v>58</v>
      </c>
      <c r="E530" s="25"/>
      <c r="F530" s="36">
        <v>-0.70650000000000002</v>
      </c>
      <c r="G530" s="55">
        <f>IF($E515&gt;0, $E515, $E514)</f>
        <v>910.35058338722581</v>
      </c>
      <c r="H530" s="116">
        <f t="shared" si="57"/>
        <v>-643.16268716307502</v>
      </c>
      <c r="I530" s="35">
        <v>0</v>
      </c>
      <c r="J530" s="56">
        <f>IF($E515&gt;0, $E515, $E514)</f>
        <v>910.35058338722581</v>
      </c>
      <c r="K530" s="118">
        <f t="shared" si="58"/>
        <v>0</v>
      </c>
      <c r="L530" s="119">
        <f t="shared" si="56"/>
        <v>643.16268716307502</v>
      </c>
      <c r="M530" s="120">
        <f t="shared" si="59"/>
        <v>-1</v>
      </c>
    </row>
    <row r="531" spans="1:15" x14ac:dyDescent="0.2">
      <c r="A531" s="103" t="str">
        <f t="shared" si="55"/>
        <v>Street Light</v>
      </c>
      <c r="D531" s="123" t="s">
        <v>59</v>
      </c>
      <c r="E531" s="25"/>
      <c r="F531" s="36">
        <v>0.16569999999999999</v>
      </c>
      <c r="G531" s="55">
        <f>IF($E515&gt;0, $E515, $E514)</f>
        <v>910.35058338722581</v>
      </c>
      <c r="H531" s="116">
        <f t="shared" si="57"/>
        <v>150.84509166726332</v>
      </c>
      <c r="I531" s="35">
        <v>0</v>
      </c>
      <c r="J531" s="56">
        <f>IF($E515&gt;0, $E515, $E514)</f>
        <v>910.35058338722581</v>
      </c>
      <c r="K531" s="118">
        <f t="shared" si="58"/>
        <v>0</v>
      </c>
      <c r="L531" s="119">
        <f t="shared" si="56"/>
        <v>-150.84509166726332</v>
      </c>
      <c r="M531" s="120">
        <f t="shared" si="59"/>
        <v>-1</v>
      </c>
    </row>
    <row r="532" spans="1:15" x14ac:dyDescent="0.2">
      <c r="A532" s="103" t="str">
        <f t="shared" si="55"/>
        <v>Street Light</v>
      </c>
      <c r="D532" s="123" t="s">
        <v>60</v>
      </c>
      <c r="E532" s="25"/>
      <c r="F532" s="36">
        <v>-6.1999999999999998E-3</v>
      </c>
      <c r="G532" s="55">
        <f>E514</f>
        <v>340939.97242408589</v>
      </c>
      <c r="H532" s="116">
        <f t="shared" si="57"/>
        <v>-2113.8278290293324</v>
      </c>
      <c r="I532" s="35">
        <v>0</v>
      </c>
      <c r="J532" s="56">
        <f>E514</f>
        <v>340939.97242408589</v>
      </c>
      <c r="K532" s="118">
        <f t="shared" si="58"/>
        <v>0</v>
      </c>
      <c r="L532" s="119">
        <f t="shared" si="56"/>
        <v>2113.8278290293324</v>
      </c>
      <c r="M532" s="120">
        <f t="shared" si="59"/>
        <v>-1</v>
      </c>
    </row>
    <row r="533" spans="1:15" x14ac:dyDescent="0.2">
      <c r="A533" s="103" t="str">
        <f t="shared" si="55"/>
        <v>Street Light</v>
      </c>
      <c r="D533" s="114" t="s">
        <v>61</v>
      </c>
      <c r="E533" s="25"/>
      <c r="F533" s="36">
        <v>0.39399003322639808</v>
      </c>
      <c r="G533" s="55">
        <f>IF($E515&gt;0, $E515, $E514)</f>
        <v>910.35058338722581</v>
      </c>
      <c r="H533" s="116">
        <f t="shared" si="57"/>
        <v>358.669056596404</v>
      </c>
      <c r="I533" s="35">
        <v>0.41200114394530563</v>
      </c>
      <c r="J533" s="56">
        <f>IF($E515&gt;0, $E515, $E514)</f>
        <v>910.35058338722581</v>
      </c>
      <c r="K533" s="118">
        <f t="shared" si="58"/>
        <v>375.06548174681336</v>
      </c>
      <c r="L533" s="119">
        <f t="shared" si="56"/>
        <v>16.396425150409357</v>
      </c>
      <c r="M533" s="120">
        <f t="shared" si="59"/>
        <v>4.5714635396773583E-2</v>
      </c>
      <c r="O533" s="160"/>
    </row>
    <row r="534" spans="1:15" ht="25.5" x14ac:dyDescent="0.2">
      <c r="A534" s="103" t="str">
        <f t="shared" si="55"/>
        <v>Street Light</v>
      </c>
      <c r="D534" s="123" t="s">
        <v>62</v>
      </c>
      <c r="E534" s="25"/>
      <c r="F534" s="36">
        <v>0</v>
      </c>
      <c r="G534" s="115">
        <v>10652</v>
      </c>
      <c r="H534" s="116">
        <f t="shared" si="57"/>
        <v>0</v>
      </c>
      <c r="I534" s="45">
        <v>0</v>
      </c>
      <c r="J534" s="121">
        <v>10652</v>
      </c>
      <c r="K534" s="118">
        <f t="shared" si="58"/>
        <v>0</v>
      </c>
      <c r="L534" s="119">
        <f t="shared" si="56"/>
        <v>0</v>
      </c>
      <c r="M534" s="120" t="str">
        <f t="shared" si="59"/>
        <v/>
      </c>
    </row>
    <row r="535" spans="1:15" x14ac:dyDescent="0.2">
      <c r="A535" s="103" t="str">
        <f t="shared" si="55"/>
        <v>Street Light</v>
      </c>
      <c r="D535" s="114" t="s">
        <v>63</v>
      </c>
      <c r="E535" s="25"/>
      <c r="F535" s="36">
        <v>0</v>
      </c>
      <c r="G535" s="115">
        <v>10652</v>
      </c>
      <c r="H535" s="116">
        <f t="shared" si="57"/>
        <v>0</v>
      </c>
      <c r="I535" s="29">
        <v>0</v>
      </c>
      <c r="J535" s="121">
        <v>10652</v>
      </c>
      <c r="K535" s="118">
        <f t="shared" si="58"/>
        <v>0</v>
      </c>
      <c r="L535" s="119">
        <f t="shared" si="56"/>
        <v>0</v>
      </c>
      <c r="M535" s="120" t="str">
        <f t="shared" si="59"/>
        <v/>
      </c>
    </row>
    <row r="536" spans="1:15" x14ac:dyDescent="0.2">
      <c r="A536" s="103" t="str">
        <f t="shared" si="55"/>
        <v>Street Light</v>
      </c>
      <c r="D536" s="114" t="s">
        <v>64</v>
      </c>
      <c r="E536" s="25"/>
      <c r="F536" s="36">
        <v>0.70075693780539838</v>
      </c>
      <c r="G536" s="55">
        <f>IF($E515&gt;0, $E515, $E514)</f>
        <v>910.35058338722581</v>
      </c>
      <c r="H536" s="116">
        <f t="shared" si="57"/>
        <v>637.93448714379031</v>
      </c>
      <c r="I536" s="35">
        <v>7.1556937805398388E-2</v>
      </c>
      <c r="J536" s="56">
        <f>IF($E515&gt;0, $E515, $E514)</f>
        <v>910.35058338722581</v>
      </c>
      <c r="K536" s="118">
        <f t="shared" si="58"/>
        <v>65.141900076547856</v>
      </c>
      <c r="L536" s="119">
        <f t="shared" si="56"/>
        <v>-572.79258706724249</v>
      </c>
      <c r="M536" s="120">
        <f t="shared" si="59"/>
        <v>-0.89788622281857478</v>
      </c>
    </row>
    <row r="537" spans="1:15" ht="25.5" x14ac:dyDescent="0.2">
      <c r="A537" s="103" t="str">
        <f t="shared" si="55"/>
        <v>Street Light</v>
      </c>
      <c r="B537" s="103" t="s">
        <v>65</v>
      </c>
      <c r="C537" s="24">
        <f>B24</f>
        <v>9</v>
      </c>
      <c r="D537" s="124" t="s">
        <v>66</v>
      </c>
      <c r="E537" s="125"/>
      <c r="F537" s="48"/>
      <c r="G537" s="49"/>
      <c r="H537" s="50">
        <f>SUM(H528:H536)</f>
        <v>15520.232930991246</v>
      </c>
      <c r="I537" s="51"/>
      <c r="J537" s="52"/>
      <c r="K537" s="50">
        <f>SUM(K528:K536)</f>
        <v>20357.644743751454</v>
      </c>
      <c r="L537" s="41">
        <f t="shared" si="56"/>
        <v>4837.4118127602087</v>
      </c>
      <c r="M537" s="42">
        <f>IF((H537)=0,"",(L537/H537))</f>
        <v>0.31168422756727615</v>
      </c>
    </row>
    <row r="538" spans="1:15" x14ac:dyDescent="0.2">
      <c r="A538" s="103" t="str">
        <f t="shared" si="55"/>
        <v>Street Light</v>
      </c>
      <c r="D538" s="126" t="s">
        <v>67</v>
      </c>
      <c r="E538" s="25"/>
      <c r="F538" s="36">
        <v>3.5356000000000001</v>
      </c>
      <c r="G538" s="43">
        <f>IF($E515&gt;0, $E515, $E514*$E516)</f>
        <v>910.35058338722581</v>
      </c>
      <c r="H538" s="116">
        <f>G538*F538</f>
        <v>3218.6355226238757</v>
      </c>
      <c r="I538" s="35">
        <v>3.7437</v>
      </c>
      <c r="J538" s="44">
        <f>IF($E515&gt;0, $E515, $E514*$E517)</f>
        <v>910.35058338722581</v>
      </c>
      <c r="K538" s="118">
        <f>J538*I538</f>
        <v>3408.0794790267573</v>
      </c>
      <c r="L538" s="119">
        <f t="shared" si="56"/>
        <v>189.44395640288167</v>
      </c>
      <c r="M538" s="120">
        <f>IF(ISERROR(L538/H538), "", L538/H538)</f>
        <v>5.8858468152505929E-2</v>
      </c>
      <c r="N538" s="127" t="str">
        <f>IF(ISERROR(ABS(M538)), "", IF(ABS(M538)&gt;=4%, "In the manager's summary, discuss the reasoning for the change in RTSR rates", ""))</f>
        <v>In the manager's summary, discuss the reasoning for the change in RTSR rates</v>
      </c>
      <c r="O538" s="160"/>
    </row>
    <row r="539" spans="1:15" ht="25.5" x14ac:dyDescent="0.2">
      <c r="A539" s="103" t="str">
        <f t="shared" si="55"/>
        <v>Street Light</v>
      </c>
      <c r="D539" s="128" t="s">
        <v>68</v>
      </c>
      <c r="E539" s="25"/>
      <c r="F539" s="36">
        <v>2.5057999999999998</v>
      </c>
      <c r="G539" s="43">
        <f>IF($E515&gt;0, $E515, $E514*$E516)</f>
        <v>910.35058338722581</v>
      </c>
      <c r="H539" s="116">
        <f>G539*F539</f>
        <v>2281.1564918517101</v>
      </c>
      <c r="I539" s="35">
        <v>2.6650999999999998</v>
      </c>
      <c r="J539" s="44">
        <f>IF($E515&gt;0, $E515, $E514*$E517)</f>
        <v>910.35058338722581</v>
      </c>
      <c r="K539" s="118">
        <f>J539*I539</f>
        <v>2426.1753397852954</v>
      </c>
      <c r="L539" s="119">
        <f t="shared" si="56"/>
        <v>145.01884793358522</v>
      </c>
      <c r="M539" s="120">
        <f>IF(ISERROR(L539/H539), "", L539/H539)</f>
        <v>6.357251177268744E-2</v>
      </c>
      <c r="N539" s="127" t="str">
        <f>IF(ISERROR(ABS(M539)), "", IF(ABS(M539)&gt;=4%, "In the manager's summary, discuss the reasoning for the change in RTSR rates", ""))</f>
        <v>In the manager's summary, discuss the reasoning for the change in RTSR rates</v>
      </c>
      <c r="O539" s="160"/>
    </row>
    <row r="540" spans="1:15" ht="25.5" x14ac:dyDescent="0.2">
      <c r="A540" s="103" t="str">
        <f t="shared" si="55"/>
        <v>Street Light</v>
      </c>
      <c r="B540" s="103" t="s">
        <v>69</v>
      </c>
      <c r="C540" s="24">
        <f>B24</f>
        <v>9</v>
      </c>
      <c r="D540" s="124" t="s">
        <v>70</v>
      </c>
      <c r="E540" s="7"/>
      <c r="F540" s="48"/>
      <c r="G540" s="49"/>
      <c r="H540" s="50">
        <f>SUM(H537:H539)</f>
        <v>21020.02494546683</v>
      </c>
      <c r="I540" s="51"/>
      <c r="J540" s="40"/>
      <c r="K540" s="50">
        <f>SUM(K537:K539)</f>
        <v>26191.899562563507</v>
      </c>
      <c r="L540" s="41">
        <f t="shared" si="56"/>
        <v>5171.874617096677</v>
      </c>
      <c r="M540" s="42">
        <f>IF((H540)=0,"",(L540/H540))</f>
        <v>0.24604512271104803</v>
      </c>
    </row>
    <row r="541" spans="1:15" ht="25.5" x14ac:dyDescent="0.2">
      <c r="A541" s="103" t="str">
        <f t="shared" si="55"/>
        <v>Street Light</v>
      </c>
      <c r="D541" s="129" t="s">
        <v>71</v>
      </c>
      <c r="E541" s="25"/>
      <c r="F541" s="36">
        <v>4.7000000000000002E-3</v>
      </c>
      <c r="G541" s="43">
        <f>E514*E516</f>
        <v>355088.98127968551</v>
      </c>
      <c r="H541" s="130">
        <f>G541*F541</f>
        <v>1668.9182120145219</v>
      </c>
      <c r="I541" s="35">
        <v>4.7000000000000002E-3</v>
      </c>
      <c r="J541" s="44">
        <f>E514*E517</f>
        <v>355088.98127968551</v>
      </c>
      <c r="K541" s="118">
        <f>J541*I541</f>
        <v>1668.9182120145219</v>
      </c>
      <c r="L541" s="119">
        <f t="shared" si="56"/>
        <v>0</v>
      </c>
      <c r="M541" s="120">
        <f>IF(ISERROR(L541/H541), "", L541/H541)</f>
        <v>0</v>
      </c>
    </row>
    <row r="542" spans="1:15" ht="25.5" x14ac:dyDescent="0.2">
      <c r="A542" s="103" t="str">
        <f t="shared" si="55"/>
        <v>Street Light</v>
      </c>
      <c r="D542" s="129" t="s">
        <v>72</v>
      </c>
      <c r="E542" s="25"/>
      <c r="F542" s="36">
        <v>5.9999999999999995E-4</v>
      </c>
      <c r="G542" s="43">
        <f>E514*E516</f>
        <v>355088.98127968551</v>
      </c>
      <c r="H542" s="130">
        <f>G542*F542</f>
        <v>213.0533887678113</v>
      </c>
      <c r="I542" s="35">
        <v>5.9999999999999995E-4</v>
      </c>
      <c r="J542" s="44">
        <f>E514*E517</f>
        <v>355088.98127968551</v>
      </c>
      <c r="K542" s="118">
        <f>J542*I542</f>
        <v>213.0533887678113</v>
      </c>
      <c r="L542" s="119">
        <f t="shared" si="56"/>
        <v>0</v>
      </c>
      <c r="M542" s="120">
        <f>IF(ISERROR(L542/H542), "", L542/H542)</f>
        <v>0</v>
      </c>
    </row>
    <row r="543" spans="1:15" x14ac:dyDescent="0.2">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5" hidden="1" customHeight="1" x14ac:dyDescent="0.2">
      <c r="A544" s="103" t="str">
        <f t="shared" si="55"/>
        <v>Street Light</v>
      </c>
      <c r="D544" s="129" t="s">
        <v>74</v>
      </c>
      <c r="E544" s="25"/>
      <c r="F544" s="34"/>
      <c r="G544" s="43"/>
      <c r="H544" s="130"/>
      <c r="I544" s="35"/>
      <c r="J544" s="44"/>
      <c r="K544" s="118"/>
      <c r="L544" s="119"/>
      <c r="M544" s="120"/>
    </row>
    <row r="545" spans="1:13" ht="13.15" hidden="1" customHeight="1" x14ac:dyDescent="0.2">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15" hidden="1" customHeight="1" x14ac:dyDescent="0.2">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15" hidden="1" customHeight="1" x14ac:dyDescent="0.2">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15" hidden="1" customHeight="1" x14ac:dyDescent="0.2">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5" thickBot="1" x14ac:dyDescent="0.25">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5" thickBot="1" x14ac:dyDescent="0.25">
      <c r="A550" s="103" t="str">
        <f t="shared" si="55"/>
        <v>Street Light</v>
      </c>
      <c r="D550" s="58"/>
      <c r="E550" s="59"/>
      <c r="F550" s="60"/>
      <c r="G550" s="61"/>
      <c r="H550" s="62"/>
      <c r="I550" s="60"/>
      <c r="J550" s="63"/>
      <c r="K550" s="62"/>
      <c r="L550" s="64"/>
      <c r="M550" s="65"/>
    </row>
    <row r="551" spans="1:13" ht="13.15" hidden="1" customHeight="1" x14ac:dyDescent="0.2">
      <c r="A551" s="103" t="str">
        <f t="shared" si="55"/>
        <v>Street Light</v>
      </c>
      <c r="B551" s="103" t="s">
        <v>12</v>
      </c>
      <c r="D551" s="135" t="s">
        <v>81</v>
      </c>
      <c r="E551" s="25"/>
      <c r="F551" s="66"/>
      <c r="G551" s="67"/>
      <c r="H551" s="68">
        <f>SUM(H541:H547,H540)</f>
        <v>67003.880661588453</v>
      </c>
      <c r="I551" s="69"/>
      <c r="J551" s="69"/>
      <c r="K551" s="68">
        <f>SUM(K541:K547,K540)</f>
        <v>76017.818056131335</v>
      </c>
      <c r="L551" s="70">
        <f>K551-H551</f>
        <v>9013.9373945428815</v>
      </c>
      <c r="M551" s="71">
        <f>IF((H551)=0,"",(L551/H551))</f>
        <v>0.13452858708391696</v>
      </c>
    </row>
    <row r="552" spans="1:13" ht="13.15" hidden="1" customHeight="1" x14ac:dyDescent="0.2">
      <c r="A552" s="103" t="str">
        <f t="shared" si="55"/>
        <v>Street Light</v>
      </c>
      <c r="B552" s="103" t="s">
        <v>12</v>
      </c>
      <c r="D552" s="142" t="s">
        <v>82</v>
      </c>
      <c r="E552" s="25"/>
      <c r="F552" s="66">
        <v>0.13</v>
      </c>
      <c r="G552" s="72"/>
      <c r="H552" s="73">
        <f>H551*F552</f>
        <v>8710.5044860064991</v>
      </c>
      <c r="I552" s="74">
        <v>0.13</v>
      </c>
      <c r="J552" s="27"/>
      <c r="K552" s="73">
        <f>K551*I552</f>
        <v>9882.3163472970737</v>
      </c>
      <c r="L552" s="32">
        <f>K552-H552</f>
        <v>1171.8118612905746</v>
      </c>
      <c r="M552" s="75">
        <f>IF((H552)=0,"",(L552/H552))</f>
        <v>0.13452858708391696</v>
      </c>
    </row>
    <row r="553" spans="1:13" ht="14.45" hidden="1" customHeight="1" x14ac:dyDescent="0.25">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15" hidden="1" customHeight="1" x14ac:dyDescent="0.2">
      <c r="A554" s="103" t="str">
        <f t="shared" si="55"/>
        <v>Street Light</v>
      </c>
      <c r="B554" s="103" t="s">
        <v>84</v>
      </c>
      <c r="D554" s="234" t="s">
        <v>85</v>
      </c>
      <c r="E554" s="234"/>
      <c r="F554" s="77"/>
      <c r="G554" s="78"/>
      <c r="H554" s="79">
        <f>H551+H552+H553</f>
        <v>75714.385147594949</v>
      </c>
      <c r="I554" s="80"/>
      <c r="J554" s="80"/>
      <c r="K554" s="81">
        <f>K551+K552+K553</f>
        <v>85900.134403428412</v>
      </c>
      <c r="L554" s="82">
        <f>K554-H554</f>
        <v>10185.749255833463</v>
      </c>
      <c r="M554" s="83">
        <f>IF((H554)=0,"",(L554/H554))</f>
        <v>0.13452858708391705</v>
      </c>
    </row>
    <row r="555" spans="1:13" ht="13.9" hidden="1" customHeight="1" thickBot="1" x14ac:dyDescent="0.25">
      <c r="A555" s="103" t="str">
        <f t="shared" si="55"/>
        <v>Street Light</v>
      </c>
      <c r="B555" s="103" t="s">
        <v>12</v>
      </c>
      <c r="D555" s="131"/>
      <c r="E555" s="132"/>
      <c r="F555" s="60"/>
      <c r="G555" s="61"/>
      <c r="H555" s="62"/>
      <c r="I555" s="60"/>
      <c r="J555" s="63"/>
      <c r="K555" s="62"/>
      <c r="L555" s="64"/>
      <c r="M555" s="65"/>
    </row>
    <row r="556" spans="1:13" ht="13.15" hidden="1" customHeight="1" x14ac:dyDescent="0.2">
      <c r="A556" s="103" t="str">
        <f t="shared" si="55"/>
        <v>Street Light</v>
      </c>
      <c r="B556" s="103" t="s">
        <v>78</v>
      </c>
      <c r="D556" s="135" t="s">
        <v>86</v>
      </c>
      <c r="E556" s="25"/>
      <c r="F556" s="66"/>
      <c r="G556" s="67"/>
      <c r="H556" s="68">
        <f>SUM(H548,H541:H544,H540)</f>
        <v>65718.458549356001</v>
      </c>
      <c r="I556" s="69"/>
      <c r="J556" s="69"/>
      <c r="K556" s="68">
        <f>SUM(K548,K541:K544,K540)</f>
        <v>70890.333166452678</v>
      </c>
      <c r="L556" s="70">
        <f>K556-H556</f>
        <v>5171.874617096677</v>
      </c>
      <c r="M556" s="71">
        <f>IF((H556)=0,"",(L556/H556))</f>
        <v>7.8697442564214834E-2</v>
      </c>
    </row>
    <row r="557" spans="1:13" ht="13.15" hidden="1" customHeight="1" x14ac:dyDescent="0.2">
      <c r="A557" s="103" t="str">
        <f t="shared" si="55"/>
        <v>Street Light</v>
      </c>
      <c r="B557" s="103" t="s">
        <v>78</v>
      </c>
      <c r="D557" s="142" t="s">
        <v>82</v>
      </c>
      <c r="E557" s="25"/>
      <c r="F557" s="66">
        <v>0.13</v>
      </c>
      <c r="G557" s="67"/>
      <c r="H557" s="73">
        <f>H556*F557</f>
        <v>8543.3996114162801</v>
      </c>
      <c r="I557" s="66">
        <v>0.13</v>
      </c>
      <c r="J557" s="74"/>
      <c r="K557" s="73">
        <f>K556*I557</f>
        <v>9215.7433116388493</v>
      </c>
      <c r="L557" s="32">
        <f>K557-H557</f>
        <v>672.34370022256917</v>
      </c>
      <c r="M557" s="75">
        <f>IF((H557)=0,"",(L557/H557))</f>
        <v>7.8697442564214973E-2</v>
      </c>
    </row>
    <row r="558" spans="1:13" ht="14.45" hidden="1" customHeight="1" x14ac:dyDescent="0.25">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15" hidden="1" customHeight="1" x14ac:dyDescent="0.2">
      <c r="A559" s="103" t="str">
        <f t="shared" si="55"/>
        <v>Street Light</v>
      </c>
      <c r="B559" s="103" t="s">
        <v>87</v>
      </c>
      <c r="D559" s="234" t="s">
        <v>86</v>
      </c>
      <c r="E559" s="234"/>
      <c r="F559" s="84"/>
      <c r="G559" s="85"/>
      <c r="H559" s="79">
        <f>SUM(H556,H557)</f>
        <v>74261.858160772274</v>
      </c>
      <c r="I559" s="86"/>
      <c r="J559" s="86"/>
      <c r="K559" s="79">
        <f>SUM(K556,K557)</f>
        <v>80106.076478091534</v>
      </c>
      <c r="L559" s="87">
        <f>K559-H559</f>
        <v>5844.2183173192607</v>
      </c>
      <c r="M559" s="88">
        <f>IF((H559)=0,"",(L559/H559))</f>
        <v>7.8697442564215056E-2</v>
      </c>
    </row>
    <row r="560" spans="1:13" ht="13.9" hidden="1" customHeight="1" thickBot="1" x14ac:dyDescent="0.25">
      <c r="A560" s="103" t="str">
        <f t="shared" si="55"/>
        <v>Street Light</v>
      </c>
      <c r="B560" s="103" t="s">
        <v>78</v>
      </c>
      <c r="D560" s="131"/>
      <c r="E560" s="132"/>
      <c r="F560" s="89"/>
      <c r="G560" s="90"/>
      <c r="H560" s="91"/>
      <c r="I560" s="89"/>
      <c r="J560" s="61"/>
      <c r="K560" s="91"/>
      <c r="L560" s="92"/>
      <c r="M560" s="65"/>
    </row>
    <row r="561" spans="1:14" x14ac:dyDescent="0.2">
      <c r="A561" s="103" t="str">
        <f t="shared" si="55"/>
        <v>Street Light</v>
      </c>
      <c r="B561" s="103" t="s">
        <v>17</v>
      </c>
      <c r="D561" s="135" t="s">
        <v>88</v>
      </c>
      <c r="E561" s="25"/>
      <c r="F561" s="136"/>
      <c r="G561" s="137"/>
      <c r="H561" s="138">
        <f>SUM(H549,H541:H544,H540)</f>
        <v>65718.458549356001</v>
      </c>
      <c r="I561" s="139"/>
      <c r="J561" s="139"/>
      <c r="K561" s="138">
        <f>SUM(K549,K541:K544,K540)</f>
        <v>70890.333166452678</v>
      </c>
      <c r="L561" s="140">
        <f>K561-H561</f>
        <v>5171.874617096677</v>
      </c>
      <c r="M561" s="141">
        <f>IF((H561)=0,"",(L561/H561))</f>
        <v>7.8697442564214834E-2</v>
      </c>
    </row>
    <row r="562" spans="1:14" x14ac:dyDescent="0.2">
      <c r="A562" s="103" t="str">
        <f t="shared" si="55"/>
        <v>Street Light</v>
      </c>
      <c r="B562" s="103" t="s">
        <v>17</v>
      </c>
      <c r="D562" s="142" t="s">
        <v>82</v>
      </c>
      <c r="E562" s="25"/>
      <c r="F562" s="136">
        <v>0.13</v>
      </c>
      <c r="G562" s="137"/>
      <c r="H562" s="144">
        <f>H561*F562</f>
        <v>8543.3996114162801</v>
      </c>
      <c r="I562" s="136">
        <v>0.13</v>
      </c>
      <c r="J562" s="145"/>
      <c r="K562" s="144">
        <f>K561*I562</f>
        <v>9215.7433116388493</v>
      </c>
      <c r="L562" s="119">
        <f>K562-H562</f>
        <v>672.34370022256917</v>
      </c>
      <c r="M562" s="146">
        <f>IF((H562)=0,"",(L562/H562))</f>
        <v>7.8697442564214973E-2</v>
      </c>
    </row>
    <row r="563" spans="1:14" ht="15" x14ac:dyDescent="0.25">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9" customHeight="1" thickBot="1" x14ac:dyDescent="0.25">
      <c r="A564" s="103" t="str">
        <f t="shared" si="55"/>
        <v>Street Light</v>
      </c>
      <c r="B564" s="103" t="s">
        <v>89</v>
      </c>
      <c r="C564" s="24">
        <f>B24</f>
        <v>9</v>
      </c>
      <c r="D564" s="226" t="s">
        <v>88</v>
      </c>
      <c r="E564" s="226"/>
      <c r="F564" s="84"/>
      <c r="G564" s="85"/>
      <c r="H564" s="79">
        <f>SUM(H561,H562)</f>
        <v>74261.858160772274</v>
      </c>
      <c r="I564" s="86"/>
      <c r="J564" s="86"/>
      <c r="K564" s="79">
        <f>SUM(K561,K562)</f>
        <v>80106.076478091534</v>
      </c>
      <c r="L564" s="87">
        <f>K564-H564</f>
        <v>5844.2183173192607</v>
      </c>
      <c r="M564" s="88">
        <f>IF((H564)=0,"",(L564/H564))</f>
        <v>7.8697442564215056E-2</v>
      </c>
    </row>
    <row r="565" spans="1:14" ht="13.5" thickBot="1" x14ac:dyDescent="0.25">
      <c r="A565" s="103" t="str">
        <f t="shared" si="55"/>
        <v>Street Light</v>
      </c>
      <c r="B565" s="103" t="s">
        <v>17</v>
      </c>
      <c r="D565" s="58"/>
      <c r="E565" s="59"/>
      <c r="F565" s="93"/>
      <c r="G565" s="90"/>
      <c r="H565" s="94"/>
      <c r="I565" s="93"/>
      <c r="J565" s="61"/>
      <c r="K565" s="94"/>
      <c r="L565" s="92"/>
      <c r="M565" s="95"/>
    </row>
    <row r="568" spans="1:14" x14ac:dyDescent="0.2">
      <c r="C568" s="103"/>
      <c r="D568" s="104" t="s">
        <v>34</v>
      </c>
      <c r="E568" s="229" t="str">
        <f>D25</f>
        <v>Residential (Low)</v>
      </c>
      <c r="F568" s="229"/>
      <c r="G568" s="229"/>
      <c r="H568" s="229"/>
      <c r="I568" s="229"/>
      <c r="J568" s="229"/>
      <c r="K568" s="103" t="str">
        <f>IF(N520="DEMAND - INTERVAL","RTSR - INTERVAL METERED","")</f>
        <v/>
      </c>
    </row>
    <row r="569" spans="1:14" x14ac:dyDescent="0.2">
      <c r="C569" s="103"/>
      <c r="D569" s="104" t="s">
        <v>35</v>
      </c>
      <c r="E569" s="230" t="str">
        <f>H25</f>
        <v>RPP</v>
      </c>
      <c r="F569" s="230"/>
      <c r="G569" s="230"/>
      <c r="H569" s="20"/>
      <c r="I569" s="20"/>
    </row>
    <row r="570" spans="1:14" ht="15.75" x14ac:dyDescent="0.2">
      <c r="C570" s="103"/>
      <c r="D570" s="104" t="s">
        <v>36</v>
      </c>
      <c r="E570" s="21">
        <f>K25</f>
        <v>325</v>
      </c>
      <c r="F570" s="105" t="s">
        <v>11</v>
      </c>
      <c r="J570" s="22"/>
      <c r="K570" s="22"/>
      <c r="L570" s="22"/>
      <c r="M570" s="22"/>
      <c r="N570" s="22"/>
    </row>
    <row r="571" spans="1:14" ht="15.75" x14ac:dyDescent="0.25">
      <c r="C571" s="103"/>
      <c r="D571" s="104" t="s">
        <v>37</v>
      </c>
      <c r="E571" s="21">
        <f>L25</f>
        <v>0</v>
      </c>
      <c r="F571" s="106" t="s">
        <v>16</v>
      </c>
      <c r="G571" s="107"/>
      <c r="H571" s="108"/>
      <c r="I571" s="108"/>
      <c r="J571" s="108"/>
    </row>
    <row r="572" spans="1:14" x14ac:dyDescent="0.2">
      <c r="C572" s="103"/>
      <c r="D572" s="104" t="s">
        <v>38</v>
      </c>
      <c r="E572" s="23">
        <f>I25</f>
        <v>1.0415000000000001</v>
      </c>
    </row>
    <row r="573" spans="1:14" x14ac:dyDescent="0.2">
      <c r="C573" s="103"/>
      <c r="D573" s="104" t="s">
        <v>39</v>
      </c>
      <c r="E573" s="23">
        <f>J25</f>
        <v>1.0415000000000001</v>
      </c>
    </row>
    <row r="574" spans="1:14" x14ac:dyDescent="0.2">
      <c r="C574" s="103"/>
    </row>
    <row r="575" spans="1:14" x14ac:dyDescent="0.2">
      <c r="C575" s="103"/>
      <c r="E575" s="105"/>
      <c r="F575" s="231" t="s">
        <v>40</v>
      </c>
      <c r="G575" s="232"/>
      <c r="H575" s="233"/>
      <c r="I575" s="231" t="s">
        <v>41</v>
      </c>
      <c r="J575" s="232"/>
      <c r="K575" s="233"/>
      <c r="L575" s="231" t="s">
        <v>42</v>
      </c>
      <c r="M575" s="233"/>
    </row>
    <row r="576" spans="1:14" x14ac:dyDescent="0.2">
      <c r="C576" s="103"/>
      <c r="E576" s="220"/>
      <c r="F576" s="109" t="s">
        <v>43</v>
      </c>
      <c r="G576" s="109" t="s">
        <v>44</v>
      </c>
      <c r="H576" s="110" t="s">
        <v>45</v>
      </c>
      <c r="I576" s="109" t="s">
        <v>43</v>
      </c>
      <c r="J576" s="111" t="s">
        <v>44</v>
      </c>
      <c r="K576" s="110" t="s">
        <v>45</v>
      </c>
      <c r="L576" s="222" t="s">
        <v>46</v>
      </c>
      <c r="M576" s="224" t="s">
        <v>47</v>
      </c>
    </row>
    <row r="577" spans="1:15" x14ac:dyDescent="0.2">
      <c r="C577" s="103"/>
      <c r="E577" s="221"/>
      <c r="F577" s="112" t="s">
        <v>48</v>
      </c>
      <c r="G577" s="112"/>
      <c r="H577" s="113" t="s">
        <v>48</v>
      </c>
      <c r="I577" s="112" t="s">
        <v>48</v>
      </c>
      <c r="J577" s="113"/>
      <c r="K577" s="113" t="s">
        <v>48</v>
      </c>
      <c r="L577" s="223"/>
      <c r="M577" s="225"/>
    </row>
    <row r="578" spans="1:15" x14ac:dyDescent="0.2">
      <c r="A578" s="103" t="str">
        <f>$E568</f>
        <v>Residential (Low)</v>
      </c>
      <c r="D578" s="114" t="s">
        <v>49</v>
      </c>
      <c r="E578" s="25"/>
      <c r="F578" s="26">
        <f>F74</f>
        <v>47.09</v>
      </c>
      <c r="G578" s="115">
        <v>1</v>
      </c>
      <c r="H578" s="116">
        <f>G578*F578</f>
        <v>47.09</v>
      </c>
      <c r="I578" s="29">
        <f>I74</f>
        <v>49.9</v>
      </c>
      <c r="J578" s="117">
        <f>G578</f>
        <v>1</v>
      </c>
      <c r="K578" s="118">
        <f>J578*I578</f>
        <v>49.9</v>
      </c>
      <c r="L578" s="119">
        <f>K578-H578</f>
        <v>2.8099999999999952</v>
      </c>
      <c r="M578" s="120">
        <f>IF(ISERROR(L578/H578), "", L578/H578)</f>
        <v>5.9672966659587913E-2</v>
      </c>
    </row>
    <row r="579" spans="1:15" x14ac:dyDescent="0.2">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15" hidden="1" customHeight="1" x14ac:dyDescent="0.2">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15" hidden="1" customHeight="1" x14ac:dyDescent="0.2">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
      <c r="A582" s="103" t="str">
        <f t="shared" si="60"/>
        <v>Residential (Low)</v>
      </c>
      <c r="D582" s="114" t="s">
        <v>53</v>
      </c>
      <c r="E582" s="25"/>
      <c r="F582" s="26">
        <f t="shared" si="61"/>
        <v>-0.87306780100811376</v>
      </c>
      <c r="G582" s="115">
        <v>1</v>
      </c>
      <c r="H582" s="116">
        <f>G582*F582</f>
        <v>-0.87306780100811376</v>
      </c>
      <c r="I582" s="29">
        <f t="shared" si="62"/>
        <v>2.0090912328787764</v>
      </c>
      <c r="J582" s="117">
        <f>G582</f>
        <v>1</v>
      </c>
      <c r="K582" s="118">
        <f>J582*I582</f>
        <v>2.0090912328787764</v>
      </c>
      <c r="L582" s="119">
        <f t="shared" si="63"/>
        <v>2.8821590338868903</v>
      </c>
      <c r="M582" s="120">
        <f>IF(ISERROR(L582/H582), "", L582/H582)</f>
        <v>-3.3011858077447358</v>
      </c>
    </row>
    <row r="583" spans="1:15" x14ac:dyDescent="0.2">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ht="25.5" x14ac:dyDescent="0.2">
      <c r="A584" s="103" t="str">
        <f t="shared" si="60"/>
        <v>Residential (Low)</v>
      </c>
      <c r="B584" s="103" t="s">
        <v>55</v>
      </c>
      <c r="C584" s="24">
        <f>B25</f>
        <v>10</v>
      </c>
      <c r="D584" s="46" t="s">
        <v>56</v>
      </c>
      <c r="E584" s="47"/>
      <c r="F584" s="48"/>
      <c r="G584" s="49"/>
      <c r="H584" s="50">
        <f>SUM(H578:H583)</f>
        <v>46.216932198991891</v>
      </c>
      <c r="I584" s="51"/>
      <c r="J584" s="52"/>
      <c r="K584" s="50">
        <f>SUM(K578:K583)</f>
        <v>51.909091232878772</v>
      </c>
      <c r="L584" s="41">
        <f t="shared" si="63"/>
        <v>5.692159033886881</v>
      </c>
      <c r="M584" s="42">
        <f>IF((H584)=0,"",(L584/H584))</f>
        <v>0.12316176697706131</v>
      </c>
    </row>
    <row r="585" spans="1:15" x14ac:dyDescent="0.2">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5.5" x14ac:dyDescent="0.2">
      <c r="A586" s="103" t="str">
        <f t="shared" si="60"/>
        <v>Residential (Low)</v>
      </c>
      <c r="D586" s="123" t="s">
        <v>58</v>
      </c>
      <c r="E586" s="25"/>
      <c r="F586" s="36">
        <f t="shared" si="61"/>
        <v>-2.0999999999999999E-3</v>
      </c>
      <c r="G586" s="55">
        <f>IF($E571&gt;0, $E571, $E570)</f>
        <v>325</v>
      </c>
      <c r="H586" s="116">
        <f t="shared" si="64"/>
        <v>-0.6825</v>
      </c>
      <c r="I586" s="35">
        <f t="shared" si="62"/>
        <v>0</v>
      </c>
      <c r="J586" s="56">
        <f>IF($E571&gt;0, $E571, $E570)</f>
        <v>325</v>
      </c>
      <c r="K586" s="118">
        <f t="shared" si="65"/>
        <v>0</v>
      </c>
      <c r="L586" s="119">
        <f t="shared" si="63"/>
        <v>0.6825</v>
      </c>
      <c r="M586" s="120">
        <f t="shared" si="66"/>
        <v>-1</v>
      </c>
    </row>
    <row r="587" spans="1:15" x14ac:dyDescent="0.2">
      <c r="A587" s="103" t="str">
        <f t="shared" si="60"/>
        <v>Residential (Low)</v>
      </c>
      <c r="D587" s="123" t="s">
        <v>59</v>
      </c>
      <c r="E587" s="25"/>
      <c r="F587" s="36">
        <f t="shared" si="61"/>
        <v>5.0000000000000001E-4</v>
      </c>
      <c r="G587" s="55">
        <f>IF($E571&gt;0, $E571, $E570)</f>
        <v>325</v>
      </c>
      <c r="H587" s="116">
        <f t="shared" si="64"/>
        <v>0.16250000000000001</v>
      </c>
      <c r="I587" s="35">
        <f t="shared" si="62"/>
        <v>0</v>
      </c>
      <c r="J587" s="56">
        <f>IF($E571&gt;0, $E571, $E570)</f>
        <v>325</v>
      </c>
      <c r="K587" s="118">
        <f t="shared" si="65"/>
        <v>0</v>
      </c>
      <c r="L587" s="119">
        <f t="shared" si="63"/>
        <v>-0.16250000000000001</v>
      </c>
      <c r="M587" s="120">
        <f t="shared" si="66"/>
        <v>-1</v>
      </c>
    </row>
    <row r="588" spans="1:15" x14ac:dyDescent="0.2">
      <c r="A588" s="103" t="str">
        <f t="shared" si="60"/>
        <v>Residential (Low)</v>
      </c>
      <c r="D588" s="123" t="s">
        <v>60</v>
      </c>
      <c r="E588" s="25"/>
      <c r="F588" s="34">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
      <c r="A589" s="103" t="str">
        <f t="shared" si="60"/>
        <v>Residential (Low)</v>
      </c>
      <c r="D589" s="114" t="s">
        <v>61</v>
      </c>
      <c r="E589" s="25"/>
      <c r="F589" s="36">
        <f t="shared" si="61"/>
        <v>1.4638437498659597E-3</v>
      </c>
      <c r="G589" s="55">
        <f>IF($E571&gt;0, $E571, $E570)</f>
        <v>325</v>
      </c>
      <c r="H589" s="116">
        <f t="shared" si="64"/>
        <v>0.47574921870643694</v>
      </c>
      <c r="I589" s="35">
        <f t="shared" si="62"/>
        <v>1.5307628331689281E-3</v>
      </c>
      <c r="J589" s="56">
        <f>IF($E571&gt;0, $E571, $E570)</f>
        <v>325</v>
      </c>
      <c r="K589" s="118">
        <f t="shared" si="65"/>
        <v>0.49749792077990163</v>
      </c>
      <c r="L589" s="119">
        <f t="shared" si="63"/>
        <v>2.1748702073464687E-2</v>
      </c>
      <c r="M589" s="120">
        <f t="shared" si="66"/>
        <v>4.5714635396773645E-2</v>
      </c>
      <c r="O589" s="160"/>
    </row>
    <row r="590" spans="1:15" ht="25.5" x14ac:dyDescent="0.2">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
      <c r="A591" s="103" t="str">
        <f t="shared" si="60"/>
        <v>Residential (Low)</v>
      </c>
      <c r="D591" s="114" t="s">
        <v>63</v>
      </c>
      <c r="E591" s="25"/>
      <c r="F591" s="36">
        <f t="shared" si="61"/>
        <v>1.4597677765093229</v>
      </c>
      <c r="G591" s="115">
        <v>1</v>
      </c>
      <c r="H591" s="116">
        <f t="shared" si="64"/>
        <v>1.4597677765093229</v>
      </c>
      <c r="I591" s="29">
        <f t="shared" si="62"/>
        <v>0.11976777650932291</v>
      </c>
      <c r="J591" s="121">
        <v>1</v>
      </c>
      <c r="K591" s="118">
        <f t="shared" si="65"/>
        <v>0.11976777650932291</v>
      </c>
      <c r="L591" s="119">
        <f t="shared" si="63"/>
        <v>-1.3399999999999999</v>
      </c>
      <c r="M591" s="120">
        <f t="shared" si="66"/>
        <v>-0.91795422639365398</v>
      </c>
    </row>
    <row r="592" spans="1:15" x14ac:dyDescent="0.2">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5.5" x14ac:dyDescent="0.2">
      <c r="A593" s="103" t="str">
        <f t="shared" si="60"/>
        <v>Residential (Low)</v>
      </c>
      <c r="B593" s="103" t="s">
        <v>65</v>
      </c>
      <c r="C593" s="24">
        <f>B25</f>
        <v>10</v>
      </c>
      <c r="D593" s="46" t="s">
        <v>66</v>
      </c>
      <c r="E593" s="47"/>
      <c r="F593" s="48"/>
      <c r="G593" s="49"/>
      <c r="H593" s="50">
        <f>SUM(H584:H592)</f>
        <v>49.772375194207662</v>
      </c>
      <c r="I593" s="51"/>
      <c r="J593" s="52"/>
      <c r="K593" s="50">
        <f>SUM(K584:K592)</f>
        <v>54.666282930167995</v>
      </c>
      <c r="L593" s="41">
        <f t="shared" si="63"/>
        <v>4.8939077359603331</v>
      </c>
      <c r="M593" s="42">
        <f>IF((H593)=0,"",(L593/H593))</f>
        <v>9.8325782461952296E-2</v>
      </c>
    </row>
    <row r="594" spans="1:15" x14ac:dyDescent="0.2">
      <c r="A594" s="103" t="str">
        <f t="shared" si="60"/>
        <v>Residential (Low)</v>
      </c>
      <c r="D594" s="126" t="s">
        <v>67</v>
      </c>
      <c r="E594" s="25"/>
      <c r="F594" s="36">
        <f t="shared" si="61"/>
        <v>1.24E-2</v>
      </c>
      <c r="G594" s="43">
        <f>IF($E571&gt;0, $E571, $E570*$E572)</f>
        <v>338.48750000000001</v>
      </c>
      <c r="H594" s="116">
        <f>G594*F594</f>
        <v>4.1972449999999997</v>
      </c>
      <c r="I594" s="35">
        <f t="shared" si="62"/>
        <v>1.3100000000000001E-2</v>
      </c>
      <c r="J594" s="44">
        <f>IF($E571&gt;0, $E571, $E570*$E573)</f>
        <v>338.48750000000001</v>
      </c>
      <c r="K594" s="118">
        <f>J594*I594</f>
        <v>4.4341862500000007</v>
      </c>
      <c r="L594" s="119">
        <f t="shared" si="63"/>
        <v>0.23694125000000099</v>
      </c>
      <c r="M594" s="120">
        <f>IF(ISERROR(L594/H594), "", L594/H594)</f>
        <v>5.6451612903226048E-2</v>
      </c>
      <c r="N594" s="127" t="str">
        <f>IF(ISERROR(ABS(M594)), "", IF(ABS(M594)&gt;=4%, "In the manager's summary, discuss the reasoning for the change in RTSR rates", ""))</f>
        <v>In the manager's summary, discuss the reasoning for the change in RTSR rates</v>
      </c>
      <c r="O594" s="160"/>
    </row>
    <row r="595" spans="1:15" ht="25.5" x14ac:dyDescent="0.2">
      <c r="A595" s="103" t="str">
        <f t="shared" si="60"/>
        <v>Residential (Low)</v>
      </c>
      <c r="D595" s="128" t="s">
        <v>68</v>
      </c>
      <c r="E595" s="25"/>
      <c r="F595" s="36">
        <f t="shared" si="61"/>
        <v>8.8999999999999999E-3</v>
      </c>
      <c r="G595" s="43">
        <f>IF($E571&gt;0, $E571, $E570*$E572)</f>
        <v>338.48750000000001</v>
      </c>
      <c r="H595" s="116">
        <f>G595*F595</f>
        <v>3.01253875</v>
      </c>
      <c r="I595" s="35">
        <f t="shared" si="62"/>
        <v>9.4999999999999998E-3</v>
      </c>
      <c r="J595" s="44">
        <f>IF($E571&gt;0, $E571, $E570*$E573)</f>
        <v>338.48750000000001</v>
      </c>
      <c r="K595" s="118">
        <f>J595*I595</f>
        <v>3.2156312499999999</v>
      </c>
      <c r="L595" s="119">
        <f t="shared" si="63"/>
        <v>0.2030924999999999</v>
      </c>
      <c r="M595" s="120">
        <f>IF(ISERROR(L595/H595), "", L595/H595)</f>
        <v>6.7415730337078622E-2</v>
      </c>
      <c r="N595" s="127" t="str">
        <f>IF(ISERROR(ABS(M595)), "", IF(ABS(M595)&gt;=4%, "In the manager's summary, discuss the reasoning for the change in RTSR rates", ""))</f>
        <v>In the manager's summary, discuss the reasoning for the change in RTSR rates</v>
      </c>
      <c r="O595" s="160"/>
    </row>
    <row r="596" spans="1:15" ht="25.5" x14ac:dyDescent="0.2">
      <c r="A596" s="103" t="str">
        <f t="shared" si="60"/>
        <v>Residential (Low)</v>
      </c>
      <c r="B596" s="103" t="s">
        <v>69</v>
      </c>
      <c r="C596" s="24">
        <f>B25</f>
        <v>10</v>
      </c>
      <c r="D596" s="46" t="s">
        <v>70</v>
      </c>
      <c r="E596" s="47"/>
      <c r="F596" s="48"/>
      <c r="G596" s="49"/>
      <c r="H596" s="50">
        <f>SUM(H593:H595)</f>
        <v>56.982158944207661</v>
      </c>
      <c r="I596" s="51"/>
      <c r="J596" s="52"/>
      <c r="K596" s="50">
        <f>SUM(K593:K595)</f>
        <v>62.316100430167999</v>
      </c>
      <c r="L596" s="41">
        <f t="shared" si="63"/>
        <v>5.333941485960338</v>
      </c>
      <c r="M596" s="42">
        <f>IF((H596)=0,"",(L596/H596))</f>
        <v>9.3607219957792462E-2</v>
      </c>
    </row>
    <row r="597" spans="1:15" ht="25.5" x14ac:dyDescent="0.2">
      <c r="A597" s="103" t="str">
        <f t="shared" si="60"/>
        <v>Residential (Low)</v>
      </c>
      <c r="D597" s="129" t="s">
        <v>71</v>
      </c>
      <c r="E597" s="25"/>
      <c r="F597" s="34">
        <f t="shared" si="61"/>
        <v>4.7000000000000002E-3</v>
      </c>
      <c r="G597" s="43">
        <f>E570*E572</f>
        <v>338.48750000000001</v>
      </c>
      <c r="H597" s="53">
        <f>G597*F597</f>
        <v>1.5908912500000001</v>
      </c>
      <c r="I597" s="35">
        <f t="shared" si="62"/>
        <v>4.7000000000000002E-3</v>
      </c>
      <c r="J597" s="44">
        <f>E570*E573</f>
        <v>338.48750000000001</v>
      </c>
      <c r="K597" s="31">
        <f>J597*I597</f>
        <v>1.5908912500000001</v>
      </c>
      <c r="L597" s="119">
        <f t="shared" si="63"/>
        <v>0</v>
      </c>
      <c r="M597" s="120">
        <f>IF(ISERROR(L597/H597), "", L597/H597)</f>
        <v>0</v>
      </c>
    </row>
    <row r="598" spans="1:15" ht="25.5" x14ac:dyDescent="0.2">
      <c r="A598" s="103" t="str">
        <f t="shared" si="60"/>
        <v>Residential (Low)</v>
      </c>
      <c r="D598" s="129" t="s">
        <v>72</v>
      </c>
      <c r="E598" s="25"/>
      <c r="F598" s="34">
        <f t="shared" si="61"/>
        <v>5.9999999999999995E-4</v>
      </c>
      <c r="G598" s="43">
        <f>E570*E572</f>
        <v>338.48750000000001</v>
      </c>
      <c r="H598" s="53">
        <f>G598*F598</f>
        <v>0.20309249999999998</v>
      </c>
      <c r="I598" s="35">
        <f t="shared" si="62"/>
        <v>5.9999999999999995E-4</v>
      </c>
      <c r="J598" s="44">
        <f>E570*E573</f>
        <v>338.48750000000001</v>
      </c>
      <c r="K598" s="31">
        <f>J598*I598</f>
        <v>0.20309249999999998</v>
      </c>
      <c r="L598" s="119">
        <f t="shared" si="63"/>
        <v>0</v>
      </c>
      <c r="M598" s="120">
        <f>IF(ISERROR(L598/H598), "", L598/H598)</f>
        <v>0</v>
      </c>
    </row>
    <row r="599" spans="1:15" x14ac:dyDescent="0.2">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5" hidden="1" customHeight="1" x14ac:dyDescent="0.2">
      <c r="A600" s="103" t="str">
        <f t="shared" si="60"/>
        <v>Residential (Low)</v>
      </c>
      <c r="D600" s="129" t="s">
        <v>74</v>
      </c>
      <c r="E600" s="25"/>
      <c r="F600" s="34">
        <f t="shared" si="61"/>
        <v>0</v>
      </c>
      <c r="G600" s="55"/>
      <c r="H600" s="130"/>
      <c r="I600" s="35">
        <f t="shared" si="62"/>
        <v>0</v>
      </c>
      <c r="J600" s="56"/>
      <c r="K600" s="118"/>
      <c r="L600" s="119"/>
      <c r="M600" s="120"/>
    </row>
    <row r="601" spans="1:15" x14ac:dyDescent="0.2">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5" thickBot="1" x14ac:dyDescent="0.25">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15" hidden="1" customHeight="1" x14ac:dyDescent="0.2">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9" hidden="1" customHeight="1" thickBot="1" x14ac:dyDescent="0.25">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5" thickBot="1" x14ac:dyDescent="0.25">
      <c r="A606" s="103" t="str">
        <f t="shared" si="60"/>
        <v>Residential (Low)</v>
      </c>
      <c r="D606" s="58"/>
      <c r="E606" s="59"/>
      <c r="F606" s="60"/>
      <c r="G606" s="61"/>
      <c r="H606" s="62"/>
      <c r="I606" s="60"/>
      <c r="J606" s="63"/>
      <c r="K606" s="62"/>
      <c r="L606" s="64"/>
      <c r="M606" s="65"/>
    </row>
    <row r="607" spans="1:15" x14ac:dyDescent="0.2">
      <c r="A607" s="103" t="str">
        <f t="shared" si="60"/>
        <v>Residential (Low)</v>
      </c>
      <c r="B607" s="103" t="s">
        <v>12</v>
      </c>
      <c r="D607" s="135" t="s">
        <v>81</v>
      </c>
      <c r="E607" s="25"/>
      <c r="F607" s="136"/>
      <c r="G607" s="137"/>
      <c r="H607" s="138">
        <f>SUM(H597:H603,H596)</f>
        <v>100.47014269420765</v>
      </c>
      <c r="I607" s="139"/>
      <c r="J607" s="139"/>
      <c r="K607" s="138">
        <f>SUM(K597:K603,K596)</f>
        <v>105.80408418016799</v>
      </c>
      <c r="L607" s="140">
        <f>K607-H607</f>
        <v>5.333941485960338</v>
      </c>
      <c r="M607" s="141">
        <f>IF((H607)=0,"",(L607/H607))</f>
        <v>5.3089816963779957E-2</v>
      </c>
    </row>
    <row r="608" spans="1:15" x14ac:dyDescent="0.2">
      <c r="A608" s="103" t="str">
        <f t="shared" si="60"/>
        <v>Residential (Low)</v>
      </c>
      <c r="B608" s="103" t="s">
        <v>12</v>
      </c>
      <c r="D608" s="142" t="s">
        <v>82</v>
      </c>
      <c r="E608" s="25"/>
      <c r="F608" s="136">
        <v>0.13</v>
      </c>
      <c r="G608" s="143"/>
      <c r="H608" s="144">
        <f>H607*F608</f>
        <v>13.061118550246995</v>
      </c>
      <c r="I608" s="145">
        <v>0.13</v>
      </c>
      <c r="J608" s="115"/>
      <c r="K608" s="144">
        <f>K607*I608</f>
        <v>13.754530943421839</v>
      </c>
      <c r="L608" s="119">
        <f>K608-H608</f>
        <v>0.69341239317484415</v>
      </c>
      <c r="M608" s="146">
        <f>IF((H608)=0,"",(L608/H608))</f>
        <v>5.3089816963779971E-2</v>
      </c>
    </row>
    <row r="609" spans="1:14" ht="15" x14ac:dyDescent="0.25">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-23.610483533138797</v>
      </c>
      <c r="I609" s="148">
        <f>OER</f>
        <v>0.23499999999999999</v>
      </c>
      <c r="J609" s="115"/>
      <c r="K609" s="144">
        <f>IF(OR(ISNUMBER(SEARCH("[DGEN]", E568))=TRUE, ISNUMBER(SEARCH("STREET LIGHT", E568))=TRUE), 0, IF(AND(E570=0, E571=0),0, IF(AND(E571=0, E570*12&gt;250000), 0, IF(AND(E570=0, E571&gt;=50), 0, IF(E570*12&lt;=250000, I609*K607*-1, IF(E571&lt;50, I609*K607*-1, 0))))))</f>
        <v>-24.863959782339478</v>
      </c>
      <c r="L609" s="119">
        <f>K609-H609</f>
        <v>-1.2534762492006806</v>
      </c>
      <c r="M609" s="146"/>
    </row>
    <row r="610" spans="1:14" ht="13.5" thickBot="1" x14ac:dyDescent="0.25">
      <c r="A610" s="103" t="str">
        <f t="shared" si="60"/>
        <v>Residential (Low)</v>
      </c>
      <c r="B610" s="103" t="s">
        <v>84</v>
      </c>
      <c r="C610" s="24">
        <f>B25</f>
        <v>10</v>
      </c>
      <c r="D610" s="226" t="s">
        <v>85</v>
      </c>
      <c r="E610" s="226"/>
      <c r="F610" s="77"/>
      <c r="G610" s="78"/>
      <c r="H610" s="79">
        <f>H607+H608+H609</f>
        <v>89.92077771131585</v>
      </c>
      <c r="I610" s="80"/>
      <c r="J610" s="80"/>
      <c r="K610" s="81">
        <f>K607+K608+K609</f>
        <v>94.694655341250353</v>
      </c>
      <c r="L610" s="82">
        <f>K610-H610</f>
        <v>4.7738776299345034</v>
      </c>
      <c r="M610" s="83">
        <f>IF((H610)=0,"",(L610/H610))</f>
        <v>5.3089816963779964E-2</v>
      </c>
    </row>
    <row r="611" spans="1:14" ht="13.5" thickBot="1" x14ac:dyDescent="0.25">
      <c r="A611" s="103" t="str">
        <f t="shared" si="60"/>
        <v>Residential (Low)</v>
      </c>
      <c r="B611" s="103" t="s">
        <v>12</v>
      </c>
      <c r="D611" s="58"/>
      <c r="E611" s="59"/>
      <c r="F611" s="60"/>
      <c r="G611" s="61"/>
      <c r="H611" s="62"/>
      <c r="I611" s="60"/>
      <c r="J611" s="63"/>
      <c r="K611" s="62"/>
      <c r="L611" s="64"/>
      <c r="M611" s="65"/>
    </row>
    <row r="614" spans="1:14" x14ac:dyDescent="0.2">
      <c r="C614" s="103"/>
      <c r="D614" s="104" t="s">
        <v>34</v>
      </c>
      <c r="E614" s="229" t="str">
        <f>D26</f>
        <v>Residential (High)</v>
      </c>
      <c r="F614" s="229"/>
      <c r="G614" s="229"/>
      <c r="H614" s="229"/>
      <c r="I614" s="229"/>
      <c r="J614" s="229"/>
      <c r="K614" s="103" t="str">
        <f>IF(N566="DEMAND - INTERVAL","RTSR - INTERVAL METERED","")</f>
        <v/>
      </c>
    </row>
    <row r="615" spans="1:14" x14ac:dyDescent="0.2">
      <c r="C615" s="103"/>
      <c r="D615" s="104" t="s">
        <v>35</v>
      </c>
      <c r="E615" s="230" t="str">
        <f>H26</f>
        <v>RPP</v>
      </c>
      <c r="F615" s="230"/>
      <c r="G615" s="230"/>
      <c r="H615" s="20"/>
      <c r="I615" s="20"/>
    </row>
    <row r="616" spans="1:14" ht="15.75" x14ac:dyDescent="0.2">
      <c r="C616" s="103"/>
      <c r="D616" s="104" t="s">
        <v>36</v>
      </c>
      <c r="E616" s="21">
        <f>K26</f>
        <v>1500</v>
      </c>
      <c r="F616" s="105" t="s">
        <v>11</v>
      </c>
      <c r="J616" s="22"/>
      <c r="K616" s="22"/>
      <c r="L616" s="22"/>
      <c r="M616" s="22"/>
      <c r="N616" s="22"/>
    </row>
    <row r="617" spans="1:14" ht="15.75" x14ac:dyDescent="0.25">
      <c r="C617" s="103"/>
      <c r="D617" s="104" t="s">
        <v>37</v>
      </c>
      <c r="E617" s="21">
        <f>L26</f>
        <v>0</v>
      </c>
      <c r="F617" s="106" t="s">
        <v>16</v>
      </c>
      <c r="G617" s="107"/>
      <c r="H617" s="108"/>
      <c r="I617" s="108"/>
      <c r="J617" s="108"/>
    </row>
    <row r="618" spans="1:14" x14ac:dyDescent="0.2">
      <c r="C618" s="103"/>
      <c r="D618" s="104" t="s">
        <v>38</v>
      </c>
      <c r="E618" s="23">
        <f>I26</f>
        <v>1.0415000000000001</v>
      </c>
    </row>
    <row r="619" spans="1:14" x14ac:dyDescent="0.2">
      <c r="C619" s="103"/>
      <c r="D619" s="104" t="s">
        <v>39</v>
      </c>
      <c r="E619" s="23">
        <f>J26</f>
        <v>1.0415000000000001</v>
      </c>
    </row>
    <row r="620" spans="1:14" x14ac:dyDescent="0.2">
      <c r="C620" s="103"/>
    </row>
    <row r="621" spans="1:14" x14ac:dyDescent="0.2">
      <c r="C621" s="103"/>
      <c r="E621" s="105"/>
      <c r="F621" s="231" t="s">
        <v>40</v>
      </c>
      <c r="G621" s="232"/>
      <c r="H621" s="233"/>
      <c r="I621" s="231" t="s">
        <v>41</v>
      </c>
      <c r="J621" s="232"/>
      <c r="K621" s="233"/>
      <c r="L621" s="231" t="s">
        <v>42</v>
      </c>
      <c r="M621" s="233"/>
    </row>
    <row r="622" spans="1:14" x14ac:dyDescent="0.2">
      <c r="C622" s="103"/>
      <c r="E622" s="220"/>
      <c r="F622" s="109" t="s">
        <v>43</v>
      </c>
      <c r="G622" s="109" t="s">
        <v>44</v>
      </c>
      <c r="H622" s="110" t="s">
        <v>45</v>
      </c>
      <c r="I622" s="109" t="s">
        <v>43</v>
      </c>
      <c r="J622" s="111" t="s">
        <v>44</v>
      </c>
      <c r="K622" s="110" t="s">
        <v>45</v>
      </c>
      <c r="L622" s="222" t="s">
        <v>46</v>
      </c>
      <c r="M622" s="224" t="s">
        <v>47</v>
      </c>
    </row>
    <row r="623" spans="1:14" x14ac:dyDescent="0.2">
      <c r="C623" s="103"/>
      <c r="E623" s="221"/>
      <c r="F623" s="112" t="s">
        <v>48</v>
      </c>
      <c r="G623" s="112"/>
      <c r="H623" s="113" t="s">
        <v>48</v>
      </c>
      <c r="I623" s="112" t="s">
        <v>48</v>
      </c>
      <c r="J623" s="113"/>
      <c r="K623" s="113" t="s">
        <v>48</v>
      </c>
      <c r="L623" s="223"/>
      <c r="M623" s="225"/>
    </row>
    <row r="624" spans="1:14" x14ac:dyDescent="0.2">
      <c r="A624" s="103" t="str">
        <f>$E614</f>
        <v>Residential (High)</v>
      </c>
      <c r="D624" s="114" t="s">
        <v>49</v>
      </c>
      <c r="E624" s="25"/>
      <c r="F624" s="26">
        <f>F74</f>
        <v>47.09</v>
      </c>
      <c r="G624" s="115">
        <v>1</v>
      </c>
      <c r="H624" s="116">
        <f>G624*F624</f>
        <v>47.09</v>
      </c>
      <c r="I624" s="29">
        <f>I74</f>
        <v>49.9</v>
      </c>
      <c r="J624" s="117">
        <f>G624</f>
        <v>1</v>
      </c>
      <c r="K624" s="118">
        <f>J624*I624</f>
        <v>49.9</v>
      </c>
      <c r="L624" s="119">
        <f>K624-H624</f>
        <v>2.8099999999999952</v>
      </c>
      <c r="M624" s="120">
        <f>IF(ISERROR(L624/H624), "", L624/H624)</f>
        <v>5.9672966659587913E-2</v>
      </c>
    </row>
    <row r="625" spans="1:15" x14ac:dyDescent="0.2">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9" hidden="1" customHeight="1" x14ac:dyDescent="0.2">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15" hidden="1" customHeight="1" x14ac:dyDescent="0.2">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
      <c r="A628" s="103" t="str">
        <f t="shared" si="67"/>
        <v>Residential (High)</v>
      </c>
      <c r="D628" s="114" t="s">
        <v>53</v>
      </c>
      <c r="E628" s="25"/>
      <c r="F628" s="26">
        <f t="shared" si="68"/>
        <v>-0.87306780100811376</v>
      </c>
      <c r="G628" s="115">
        <v>1</v>
      </c>
      <c r="H628" s="116">
        <f>G628*F628</f>
        <v>-0.87306780100811376</v>
      </c>
      <c r="I628" s="29">
        <f t="shared" si="69"/>
        <v>2.0090912328787764</v>
      </c>
      <c r="J628" s="117">
        <f>G628</f>
        <v>1</v>
      </c>
      <c r="K628" s="118">
        <f>J628*I628</f>
        <v>2.0090912328787764</v>
      </c>
      <c r="L628" s="119">
        <f t="shared" si="70"/>
        <v>2.8821590338868903</v>
      </c>
      <c r="M628" s="120">
        <f>IF(ISERROR(L628/H628), "", L628/H628)</f>
        <v>-3.3011858077447358</v>
      </c>
    </row>
    <row r="629" spans="1:15" x14ac:dyDescent="0.2">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ht="25.5" x14ac:dyDescent="0.2">
      <c r="A630" s="103" t="str">
        <f t="shared" si="67"/>
        <v>Residential (High)</v>
      </c>
      <c r="B630" s="103" t="s">
        <v>55</v>
      </c>
      <c r="C630" s="24">
        <f>B26</f>
        <v>11</v>
      </c>
      <c r="D630" s="46" t="s">
        <v>56</v>
      </c>
      <c r="E630" s="47"/>
      <c r="F630" s="48"/>
      <c r="G630" s="49"/>
      <c r="H630" s="50">
        <f>SUM(H624:H629)</f>
        <v>46.216932198991891</v>
      </c>
      <c r="I630" s="51"/>
      <c r="J630" s="52"/>
      <c r="K630" s="50">
        <f>SUM(K624:K629)</f>
        <v>51.909091232878772</v>
      </c>
      <c r="L630" s="41">
        <f t="shared" si="70"/>
        <v>5.692159033886881</v>
      </c>
      <c r="M630" s="42">
        <f>IF((H630)=0,"",(L630/H630))</f>
        <v>0.12316176697706131</v>
      </c>
    </row>
    <row r="631" spans="1:15" x14ac:dyDescent="0.2">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5.5" x14ac:dyDescent="0.2">
      <c r="A632" s="103" t="str">
        <f t="shared" si="67"/>
        <v>Residential (High)</v>
      </c>
      <c r="D632" s="123" t="s">
        <v>58</v>
      </c>
      <c r="E632" s="25"/>
      <c r="F632" s="36">
        <f t="shared" si="68"/>
        <v>-2.0999999999999999E-3</v>
      </c>
      <c r="G632" s="55">
        <f>IF($E617&gt;0, $E617, $E616)</f>
        <v>1500</v>
      </c>
      <c r="H632" s="116">
        <f t="shared" si="71"/>
        <v>-3.15</v>
      </c>
      <c r="I632" s="35">
        <f t="shared" si="69"/>
        <v>0</v>
      </c>
      <c r="J632" s="56">
        <f>IF($E617&gt;0, $E617, $E616)</f>
        <v>1500</v>
      </c>
      <c r="K632" s="118">
        <f t="shared" si="72"/>
        <v>0</v>
      </c>
      <c r="L632" s="119">
        <f t="shared" si="70"/>
        <v>3.15</v>
      </c>
      <c r="M632" s="120">
        <f t="shared" si="73"/>
        <v>-1</v>
      </c>
    </row>
    <row r="633" spans="1:15" x14ac:dyDescent="0.2">
      <c r="A633" s="103" t="str">
        <f t="shared" si="67"/>
        <v>Residential (High)</v>
      </c>
      <c r="D633" s="123" t="s">
        <v>59</v>
      </c>
      <c r="E633" s="25"/>
      <c r="F633" s="36">
        <f t="shared" si="68"/>
        <v>5.0000000000000001E-4</v>
      </c>
      <c r="G633" s="55">
        <f>IF($E617&gt;0, $E617, $E616)</f>
        <v>1500</v>
      </c>
      <c r="H633" s="116">
        <f t="shared" si="71"/>
        <v>0.75</v>
      </c>
      <c r="I633" s="35">
        <f t="shared" si="69"/>
        <v>0</v>
      </c>
      <c r="J633" s="56">
        <f>IF($E617&gt;0, $E617, $E616)</f>
        <v>1500</v>
      </c>
      <c r="K633" s="118">
        <f t="shared" si="72"/>
        <v>0</v>
      </c>
      <c r="L633" s="119">
        <f t="shared" si="70"/>
        <v>-0.75</v>
      </c>
      <c r="M633" s="120">
        <f t="shared" si="73"/>
        <v>-1</v>
      </c>
    </row>
    <row r="634" spans="1:15" x14ac:dyDescent="0.2">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
      <c r="A635" s="103" t="str">
        <f t="shared" si="67"/>
        <v>Residential (High)</v>
      </c>
      <c r="D635" s="114" t="s">
        <v>61</v>
      </c>
      <c r="E635" s="25"/>
      <c r="F635" s="36">
        <f t="shared" si="68"/>
        <v>1.4638437498659597E-3</v>
      </c>
      <c r="G635" s="55">
        <f>IF($E617&gt;0, $E617, $E616)</f>
        <v>1500</v>
      </c>
      <c r="H635" s="116">
        <f t="shared" si="71"/>
        <v>2.1957656247989394</v>
      </c>
      <c r="I635" s="35">
        <f t="shared" si="69"/>
        <v>1.5307628331689281E-3</v>
      </c>
      <c r="J635" s="56">
        <f>IF($E617&gt;0, $E617, $E616)</f>
        <v>1500</v>
      </c>
      <c r="K635" s="118">
        <f t="shared" si="72"/>
        <v>2.2961442497533922</v>
      </c>
      <c r="L635" s="119">
        <f t="shared" si="70"/>
        <v>0.10037862495445271</v>
      </c>
      <c r="M635" s="120">
        <f t="shared" si="73"/>
        <v>4.5714635396773791E-2</v>
      </c>
      <c r="O635" s="160"/>
    </row>
    <row r="636" spans="1:15" ht="25.5" x14ac:dyDescent="0.2">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
      <c r="A637" s="103" t="str">
        <f t="shared" si="67"/>
        <v>Residential (High)</v>
      </c>
      <c r="D637" s="114" t="s">
        <v>63</v>
      </c>
      <c r="E637" s="25"/>
      <c r="F637" s="36">
        <f t="shared" si="68"/>
        <v>1.4597677765093229</v>
      </c>
      <c r="G637" s="115">
        <v>1</v>
      </c>
      <c r="H637" s="116">
        <f t="shared" si="71"/>
        <v>1.4597677765093229</v>
      </c>
      <c r="I637" s="29">
        <f t="shared" si="69"/>
        <v>0.11976777650932291</v>
      </c>
      <c r="J637" s="121">
        <v>1</v>
      </c>
      <c r="K637" s="118">
        <f t="shared" si="72"/>
        <v>0.11976777650932291</v>
      </c>
      <c r="L637" s="119">
        <f t="shared" si="70"/>
        <v>-1.3399999999999999</v>
      </c>
      <c r="M637" s="120">
        <f t="shared" si="73"/>
        <v>-0.91795422639365398</v>
      </c>
    </row>
    <row r="638" spans="1:15" x14ac:dyDescent="0.2">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5.5" x14ac:dyDescent="0.2">
      <c r="A639" s="103" t="str">
        <f t="shared" si="67"/>
        <v>Residential (High)</v>
      </c>
      <c r="B639" s="103" t="s">
        <v>65</v>
      </c>
      <c r="C639" s="24">
        <f>B26</f>
        <v>11</v>
      </c>
      <c r="D639" s="46" t="s">
        <v>66</v>
      </c>
      <c r="E639" s="47"/>
      <c r="F639" s="48"/>
      <c r="G639" s="49"/>
      <c r="H639" s="50">
        <f>SUM(H630:H638)</f>
        <v>55.830585600300189</v>
      </c>
      <c r="I639" s="51"/>
      <c r="J639" s="52"/>
      <c r="K639" s="50">
        <f>SUM(K630:K638)</f>
        <v>62.683123259141517</v>
      </c>
      <c r="L639" s="41">
        <f t="shared" si="70"/>
        <v>6.852537658841328</v>
      </c>
      <c r="M639" s="42">
        <f>IF((H639)=0,"",(L639/H639))</f>
        <v>0.12273805809417272</v>
      </c>
    </row>
    <row r="640" spans="1:15" x14ac:dyDescent="0.2">
      <c r="A640" s="103" t="str">
        <f t="shared" si="67"/>
        <v>Residential (High)</v>
      </c>
      <c r="D640" s="126" t="s">
        <v>67</v>
      </c>
      <c r="E640" s="25"/>
      <c r="F640" s="36">
        <f t="shared" si="68"/>
        <v>1.24E-2</v>
      </c>
      <c r="G640" s="43">
        <f>IF($E617&gt;0, $E617, $E616*$E618)</f>
        <v>1562.2500000000002</v>
      </c>
      <c r="H640" s="116">
        <f>G640*F640</f>
        <v>19.371900000000004</v>
      </c>
      <c r="I640" s="35">
        <f t="shared" si="69"/>
        <v>1.3100000000000001E-2</v>
      </c>
      <c r="J640" s="44">
        <f>IF($E617&gt;0, $E617, $E616*$E619)</f>
        <v>1562.2500000000002</v>
      </c>
      <c r="K640" s="118">
        <f>J640*I640</f>
        <v>20.465475000000005</v>
      </c>
      <c r="L640" s="119">
        <f t="shared" si="70"/>
        <v>1.0935750000000013</v>
      </c>
      <c r="M640" s="120">
        <f>IF(ISERROR(L640/H640), "", L640/H640)</f>
        <v>5.645161290322586E-2</v>
      </c>
      <c r="N640" s="127" t="str">
        <f>IF(ISERROR(ABS(M640)), "", IF(ABS(M640)&gt;=4%, "In the manager's summary, discuss the reasoning for the change in RTSR rates", ""))</f>
        <v>In the manager's summary, discuss the reasoning for the change in RTSR rates</v>
      </c>
      <c r="O640" s="160"/>
    </row>
    <row r="641" spans="1:15" ht="25.5" x14ac:dyDescent="0.2">
      <c r="A641" s="103" t="str">
        <f t="shared" si="67"/>
        <v>Residential (High)</v>
      </c>
      <c r="D641" s="128" t="s">
        <v>68</v>
      </c>
      <c r="E641" s="25"/>
      <c r="F641" s="36">
        <f t="shared" si="68"/>
        <v>8.8999999999999999E-3</v>
      </c>
      <c r="G641" s="43">
        <f>IF($E617&gt;0, $E617, $E616*$E618)</f>
        <v>1562.2500000000002</v>
      </c>
      <c r="H641" s="116">
        <f>G641*F641</f>
        <v>13.904025000000003</v>
      </c>
      <c r="I641" s="35">
        <f t="shared" si="69"/>
        <v>9.4999999999999998E-3</v>
      </c>
      <c r="J641" s="44">
        <f>IF($E617&gt;0, $E617, $E616*$E619)</f>
        <v>1562.2500000000002</v>
      </c>
      <c r="K641" s="118">
        <f>J641*I641</f>
        <v>14.841375000000001</v>
      </c>
      <c r="L641" s="119">
        <f t="shared" si="70"/>
        <v>0.93734999999999857</v>
      </c>
      <c r="M641" s="120">
        <f>IF(ISERROR(L641/H641), "", L641/H641)</f>
        <v>6.7415730337078539E-2</v>
      </c>
      <c r="N641" s="127" t="str">
        <f>IF(ISERROR(ABS(M641)), "", IF(ABS(M641)&gt;=4%, "In the manager's summary, discuss the reasoning for the change in RTSR rates", ""))</f>
        <v>In the manager's summary, discuss the reasoning for the change in RTSR rates</v>
      </c>
      <c r="O641" s="160"/>
    </row>
    <row r="642" spans="1:15" ht="25.5" x14ac:dyDescent="0.2">
      <c r="A642" s="103" t="str">
        <f t="shared" si="67"/>
        <v>Residential (High)</v>
      </c>
      <c r="B642" s="103" t="s">
        <v>69</v>
      </c>
      <c r="C642" s="24">
        <f>B26</f>
        <v>11</v>
      </c>
      <c r="D642" s="46" t="s">
        <v>70</v>
      </c>
      <c r="E642" s="47"/>
      <c r="F642" s="48"/>
      <c r="G642" s="49"/>
      <c r="H642" s="50">
        <f>SUM(H639:H641)</f>
        <v>89.106510600300197</v>
      </c>
      <c r="I642" s="51"/>
      <c r="J642" s="52"/>
      <c r="K642" s="50">
        <f>SUM(K639:K641)</f>
        <v>97.989973259141522</v>
      </c>
      <c r="L642" s="41">
        <f t="shared" si="70"/>
        <v>8.8834626588413244</v>
      </c>
      <c r="M642" s="42">
        <f>IF((H642)=0,"",(L642/H642))</f>
        <v>9.9694877501031856E-2</v>
      </c>
    </row>
    <row r="643" spans="1:15" ht="25.5" x14ac:dyDescent="0.2">
      <c r="A643" s="103" t="str">
        <f t="shared" si="67"/>
        <v>Residential (High)</v>
      </c>
      <c r="D643" s="129" t="s">
        <v>71</v>
      </c>
      <c r="E643" s="25"/>
      <c r="F643" s="34">
        <f t="shared" si="68"/>
        <v>4.7000000000000002E-3</v>
      </c>
      <c r="G643" s="43">
        <f>E616*E618</f>
        <v>1562.2500000000002</v>
      </c>
      <c r="H643" s="53">
        <f>G643*F643</f>
        <v>7.342575000000001</v>
      </c>
      <c r="I643" s="35">
        <f t="shared" si="69"/>
        <v>4.7000000000000002E-3</v>
      </c>
      <c r="J643" s="44">
        <f>E616*E619</f>
        <v>1562.2500000000002</v>
      </c>
      <c r="K643" s="31">
        <f>J643*I643</f>
        <v>7.342575000000001</v>
      </c>
      <c r="L643" s="119">
        <f t="shared" si="70"/>
        <v>0</v>
      </c>
      <c r="M643" s="120">
        <f>IF(ISERROR(L643/H643), "", L643/H643)</f>
        <v>0</v>
      </c>
    </row>
    <row r="644" spans="1:15" ht="25.5" x14ac:dyDescent="0.2">
      <c r="A644" s="103" t="str">
        <f t="shared" si="67"/>
        <v>Residential (High)</v>
      </c>
      <c r="D644" s="129" t="s">
        <v>72</v>
      </c>
      <c r="E644" s="25"/>
      <c r="F644" s="34">
        <f t="shared" si="68"/>
        <v>5.9999999999999995E-4</v>
      </c>
      <c r="G644" s="43">
        <f>E616*E618</f>
        <v>1562.2500000000002</v>
      </c>
      <c r="H644" s="53">
        <f>G644*F644</f>
        <v>0.93735000000000002</v>
      </c>
      <c r="I644" s="35">
        <f t="shared" si="69"/>
        <v>5.9999999999999995E-4</v>
      </c>
      <c r="J644" s="44">
        <f>E616*E619</f>
        <v>1562.2500000000002</v>
      </c>
      <c r="K644" s="31">
        <f>J644*I644</f>
        <v>0.93735000000000002</v>
      </c>
      <c r="L644" s="119">
        <f t="shared" si="70"/>
        <v>0</v>
      </c>
      <c r="M644" s="120">
        <f>IF(ISERROR(L644/H644), "", L644/H644)</f>
        <v>0</v>
      </c>
    </row>
    <row r="645" spans="1:15" x14ac:dyDescent="0.2">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5.5" x14ac:dyDescent="0.2">
      <c r="A646" s="103" t="str">
        <f t="shared" si="67"/>
        <v>Residential (High)</v>
      </c>
      <c r="D646" s="129" t="s">
        <v>74</v>
      </c>
      <c r="E646" s="25"/>
      <c r="F646" s="34">
        <f t="shared" si="68"/>
        <v>0</v>
      </c>
      <c r="G646" s="55"/>
      <c r="H646" s="130"/>
      <c r="I646" s="35">
        <f t="shared" si="69"/>
        <v>0</v>
      </c>
      <c r="J646" s="56"/>
      <c r="K646" s="118"/>
      <c r="L646" s="119"/>
      <c r="M646" s="120"/>
    </row>
    <row r="647" spans="1:15" x14ac:dyDescent="0.2">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5" thickBot="1" x14ac:dyDescent="0.25">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15" hidden="1" customHeight="1" x14ac:dyDescent="0.2">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9" hidden="1" customHeight="1" thickBot="1" x14ac:dyDescent="0.25">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5" thickBot="1" x14ac:dyDescent="0.25">
      <c r="A652" s="103" t="str">
        <f t="shared" si="67"/>
        <v>Residential (High)</v>
      </c>
      <c r="D652" s="58"/>
      <c r="E652" s="59"/>
      <c r="F652" s="60"/>
      <c r="G652" s="61"/>
      <c r="H652" s="62"/>
      <c r="I652" s="60"/>
      <c r="J652" s="63"/>
      <c r="K652" s="62"/>
      <c r="L652" s="64"/>
      <c r="M652" s="65"/>
    </row>
    <row r="653" spans="1:15" x14ac:dyDescent="0.2">
      <c r="A653" s="103" t="str">
        <f t="shared" si="67"/>
        <v>Residential (High)</v>
      </c>
      <c r="B653" s="103" t="s">
        <v>12</v>
      </c>
      <c r="D653" s="135" t="s">
        <v>81</v>
      </c>
      <c r="E653" s="25"/>
      <c r="F653" s="136"/>
      <c r="G653" s="137"/>
      <c r="H653" s="138">
        <f>SUM(H643:H649,H642)</f>
        <v>288.91643560030025</v>
      </c>
      <c r="I653" s="139"/>
      <c r="J653" s="139"/>
      <c r="K653" s="138">
        <f>SUM(K643:K649,K642)</f>
        <v>297.79989825914151</v>
      </c>
      <c r="L653" s="140">
        <f>K653-H653</f>
        <v>8.8834626588412675</v>
      </c>
      <c r="M653" s="141">
        <f>IF((H653)=0,"",(L653/H653))</f>
        <v>3.0747515766569412E-2</v>
      </c>
    </row>
    <row r="654" spans="1:15" x14ac:dyDescent="0.2">
      <c r="A654" s="103" t="str">
        <f t="shared" si="67"/>
        <v>Residential (High)</v>
      </c>
      <c r="B654" s="103" t="s">
        <v>12</v>
      </c>
      <c r="D654" s="142" t="s">
        <v>82</v>
      </c>
      <c r="E654" s="25"/>
      <c r="F654" s="136">
        <v>0.13</v>
      </c>
      <c r="G654" s="143"/>
      <c r="H654" s="144">
        <f>H653*F654</f>
        <v>37.559136628039035</v>
      </c>
      <c r="I654" s="145">
        <v>0.13</v>
      </c>
      <c r="J654" s="115"/>
      <c r="K654" s="144">
        <f>K653*I654</f>
        <v>38.713986773688397</v>
      </c>
      <c r="L654" s="119">
        <f>K654-H654</f>
        <v>1.1548501456493625</v>
      </c>
      <c r="M654" s="146">
        <f>IF((H654)=0,"",(L654/H654))</f>
        <v>3.0747515766569349E-2</v>
      </c>
    </row>
    <row r="655" spans="1:15" ht="15" x14ac:dyDescent="0.25">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-67.895362366070557</v>
      </c>
      <c r="I655" s="148">
        <f>OER</f>
        <v>0.23499999999999999</v>
      </c>
      <c r="J655" s="115"/>
      <c r="K655" s="144">
        <f>IF(OR(ISNUMBER(SEARCH("[DGEN]", E614))=TRUE, ISNUMBER(SEARCH("STREET LIGHT", E614))=TRUE), 0, IF(AND(E616=0, E617=0),0, IF(AND(E617=0, E616*12&gt;250000), 0, IF(AND(E616=0, E617&gt;=50), 0, IF(E616*12&lt;=250000, I655*K653*-1, IF(E617&lt;50, I655*K653*-1, 0))))))</f>
        <v>-69.982976090898248</v>
      </c>
      <c r="L655" s="119">
        <f>K655-H655</f>
        <v>-2.0876137248276905</v>
      </c>
      <c r="M655" s="146"/>
    </row>
    <row r="656" spans="1:15" ht="13.5" thickBot="1" x14ac:dyDescent="0.25">
      <c r="A656" s="103" t="str">
        <f t="shared" si="67"/>
        <v>Residential (High)</v>
      </c>
      <c r="B656" s="103" t="s">
        <v>84</v>
      </c>
      <c r="C656" s="24">
        <f>B26</f>
        <v>11</v>
      </c>
      <c r="D656" s="226" t="s">
        <v>85</v>
      </c>
      <c r="E656" s="226"/>
      <c r="F656" s="77"/>
      <c r="G656" s="78"/>
      <c r="H656" s="79">
        <f>H653+H654+H655</f>
        <v>258.5802098622687</v>
      </c>
      <c r="I656" s="80"/>
      <c r="J656" s="80"/>
      <c r="K656" s="81">
        <f>K653+K654+K655</f>
        <v>266.53090894193167</v>
      </c>
      <c r="L656" s="82">
        <f>K656-H656</f>
        <v>7.950699079662968</v>
      </c>
      <c r="M656" s="83">
        <f>IF((H656)=0,"",(L656/H656))</f>
        <v>3.0747515766569544E-2</v>
      </c>
    </row>
    <row r="657" spans="1:14" ht="13.5" thickBot="1" x14ac:dyDescent="0.25">
      <c r="A657" s="103" t="str">
        <f t="shared" si="67"/>
        <v>Residential (High)</v>
      </c>
      <c r="B657" s="103" t="s">
        <v>12</v>
      </c>
      <c r="D657" s="58"/>
      <c r="E657" s="59"/>
      <c r="F657" s="60"/>
      <c r="G657" s="61"/>
      <c r="H657" s="62"/>
      <c r="I657" s="60"/>
      <c r="J657" s="63"/>
      <c r="K657" s="62"/>
      <c r="L657" s="64"/>
      <c r="M657" s="65"/>
    </row>
    <row r="660" spans="1:14" x14ac:dyDescent="0.2">
      <c r="C660" s="103"/>
      <c r="D660" s="104" t="s">
        <v>34</v>
      </c>
      <c r="E660" s="229" t="str">
        <f>D27</f>
        <v>Seasonal Residential (Low)</v>
      </c>
      <c r="F660" s="229"/>
      <c r="G660" s="229"/>
      <c r="H660" s="229"/>
      <c r="I660" s="229"/>
      <c r="J660" s="229"/>
      <c r="K660" s="103" t="str">
        <f>IF(N612="DEMAND - INTERVAL","RTSR - INTERVAL METERED","")</f>
        <v/>
      </c>
    </row>
    <row r="661" spans="1:14" x14ac:dyDescent="0.2">
      <c r="C661" s="103"/>
      <c r="D661" s="104" t="s">
        <v>35</v>
      </c>
      <c r="E661" s="230" t="str">
        <f>H27</f>
        <v>RPP</v>
      </c>
      <c r="F661" s="230"/>
      <c r="G661" s="230"/>
      <c r="H661" s="20"/>
      <c r="I661" s="20"/>
    </row>
    <row r="662" spans="1:14" ht="15.75" x14ac:dyDescent="0.2">
      <c r="C662" s="103"/>
      <c r="D662" s="104" t="s">
        <v>36</v>
      </c>
      <c r="E662" s="21">
        <f>K27</f>
        <v>350</v>
      </c>
      <c r="F662" s="105" t="s">
        <v>11</v>
      </c>
      <c r="J662" s="22"/>
      <c r="K662" s="22"/>
      <c r="L662" s="22"/>
      <c r="M662" s="22"/>
      <c r="N662" s="22"/>
    </row>
    <row r="663" spans="1:14" ht="15.75" x14ac:dyDescent="0.25">
      <c r="C663" s="103"/>
      <c r="D663" s="104" t="s">
        <v>37</v>
      </c>
      <c r="E663" s="21">
        <f>L27</f>
        <v>0</v>
      </c>
      <c r="F663" s="106" t="s">
        <v>16</v>
      </c>
      <c r="G663" s="107"/>
      <c r="H663" s="108"/>
      <c r="I663" s="108"/>
      <c r="J663" s="108"/>
    </row>
    <row r="664" spans="1:14" x14ac:dyDescent="0.2">
      <c r="C664" s="103"/>
      <c r="D664" s="104" t="s">
        <v>38</v>
      </c>
      <c r="E664" s="23">
        <f>I27</f>
        <v>1.0415000000000001</v>
      </c>
    </row>
    <row r="665" spans="1:14" x14ac:dyDescent="0.2">
      <c r="C665" s="103"/>
      <c r="D665" s="104" t="s">
        <v>39</v>
      </c>
      <c r="E665" s="23">
        <f>J27</f>
        <v>1.0415000000000001</v>
      </c>
    </row>
    <row r="666" spans="1:14" x14ac:dyDescent="0.2">
      <c r="C666" s="103"/>
    </row>
    <row r="667" spans="1:14" x14ac:dyDescent="0.2">
      <c r="C667" s="103"/>
      <c r="E667" s="105"/>
      <c r="F667" s="231" t="s">
        <v>40</v>
      </c>
      <c r="G667" s="232"/>
      <c r="H667" s="233"/>
      <c r="I667" s="231" t="s">
        <v>41</v>
      </c>
      <c r="J667" s="232"/>
      <c r="K667" s="233"/>
      <c r="L667" s="231" t="s">
        <v>42</v>
      </c>
      <c r="M667" s="233"/>
    </row>
    <row r="668" spans="1:14" x14ac:dyDescent="0.2">
      <c r="C668" s="103"/>
      <c r="E668" s="220"/>
      <c r="F668" s="109" t="s">
        <v>43</v>
      </c>
      <c r="G668" s="109" t="s">
        <v>44</v>
      </c>
      <c r="H668" s="110" t="s">
        <v>45</v>
      </c>
      <c r="I668" s="109" t="s">
        <v>43</v>
      </c>
      <c r="J668" s="111" t="s">
        <v>44</v>
      </c>
      <c r="K668" s="110" t="s">
        <v>45</v>
      </c>
      <c r="L668" s="222" t="s">
        <v>46</v>
      </c>
      <c r="M668" s="224" t="s">
        <v>47</v>
      </c>
    </row>
    <row r="669" spans="1:14" x14ac:dyDescent="0.2">
      <c r="C669" s="103"/>
      <c r="E669" s="221"/>
      <c r="F669" s="112" t="s">
        <v>48</v>
      </c>
      <c r="G669" s="112"/>
      <c r="H669" s="113" t="s">
        <v>48</v>
      </c>
      <c r="I669" s="112" t="s">
        <v>48</v>
      </c>
      <c r="J669" s="113"/>
      <c r="K669" s="113" t="s">
        <v>48</v>
      </c>
      <c r="L669" s="223"/>
      <c r="M669" s="225"/>
    </row>
    <row r="670" spans="1:14" x14ac:dyDescent="0.2">
      <c r="A670" s="103" t="str">
        <f>$E660</f>
        <v>Seasonal Residential (Low)</v>
      </c>
      <c r="D670" s="114" t="s">
        <v>49</v>
      </c>
      <c r="E670" s="25"/>
      <c r="F670" s="26">
        <f>F130</f>
        <v>84.27</v>
      </c>
      <c r="G670" s="115">
        <v>1</v>
      </c>
      <c r="H670" s="116">
        <f>G670*F670</f>
        <v>84.27</v>
      </c>
      <c r="I670" s="29">
        <f>I130</f>
        <v>90.87</v>
      </c>
      <c r="J670" s="117">
        <f>G670</f>
        <v>1</v>
      </c>
      <c r="K670" s="118">
        <f>J670*I670</f>
        <v>90.87</v>
      </c>
      <c r="L670" s="119">
        <f>K670-H670</f>
        <v>6.6000000000000085</v>
      </c>
      <c r="M670" s="120">
        <f>IF(ISERROR(L670/H670), "", L670/H670)</f>
        <v>7.8319686721253223E-2</v>
      </c>
    </row>
    <row r="671" spans="1:14" x14ac:dyDescent="0.2">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15" hidden="1" customHeight="1" x14ac:dyDescent="0.2">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15" hidden="1" customHeight="1" x14ac:dyDescent="0.2">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
      <c r="A674" s="103" t="str">
        <f t="shared" si="74"/>
        <v>Seasonal Residential (Low)</v>
      </c>
      <c r="D674" s="114" t="s">
        <v>53</v>
      </c>
      <c r="E674" s="25"/>
      <c r="F674" s="26">
        <f t="shared" si="75"/>
        <v>-2.9542415295111777</v>
      </c>
      <c r="G674" s="115">
        <v>1</v>
      </c>
      <c r="H674" s="116">
        <f>G674*F674</f>
        <v>-2.9542415295111777</v>
      </c>
      <c r="I674" s="29">
        <f t="shared" si="76"/>
        <v>3.2201751691573017</v>
      </c>
      <c r="J674" s="117">
        <f>G674</f>
        <v>1</v>
      </c>
      <c r="K674" s="118">
        <f>J674*I674</f>
        <v>3.2201751691573017</v>
      </c>
      <c r="L674" s="119">
        <f t="shared" si="77"/>
        <v>6.1744166986684794</v>
      </c>
      <c r="M674" s="120">
        <f>IF(ISERROR(L674/H674), "", L674/H674)</f>
        <v>-2.0900175686346563</v>
      </c>
    </row>
    <row r="675" spans="1:15" x14ac:dyDescent="0.2">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ht="25.5" x14ac:dyDescent="0.2">
      <c r="A676" s="103" t="str">
        <f t="shared" si="74"/>
        <v>Seasonal Residential (Low)</v>
      </c>
      <c r="B676" s="103" t="s">
        <v>55</v>
      </c>
      <c r="C676" s="24">
        <f>B27</f>
        <v>12</v>
      </c>
      <c r="D676" s="46" t="s">
        <v>56</v>
      </c>
      <c r="E676" s="47"/>
      <c r="F676" s="48"/>
      <c r="G676" s="49"/>
      <c r="H676" s="50">
        <f>SUM(H670:H675)</f>
        <v>81.315758470488817</v>
      </c>
      <c r="I676" s="51"/>
      <c r="J676" s="52"/>
      <c r="K676" s="50">
        <f>SUM(K670:K675)</f>
        <v>94.090175169157305</v>
      </c>
      <c r="L676" s="41">
        <f t="shared" si="77"/>
        <v>12.774416698668489</v>
      </c>
      <c r="M676" s="42">
        <f>IF((H676)=0,"",(L676/H676))</f>
        <v>0.15709644648158316</v>
      </c>
    </row>
    <row r="677" spans="1:15" x14ac:dyDescent="0.2">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5.5" x14ac:dyDescent="0.2">
      <c r="A678" s="103" t="str">
        <f t="shared" si="74"/>
        <v>Seasonal Residential (Low)</v>
      </c>
      <c r="D678" s="123" t="s">
        <v>58</v>
      </c>
      <c r="E678" s="25"/>
      <c r="F678" s="36">
        <f t="shared" si="75"/>
        <v>-2.0999999999999999E-3</v>
      </c>
      <c r="G678" s="55">
        <f>IF($E663&gt;0, $E663, $E662)</f>
        <v>350</v>
      </c>
      <c r="H678" s="116">
        <f t="shared" si="78"/>
        <v>-0.73499999999999999</v>
      </c>
      <c r="I678" s="35">
        <f t="shared" si="76"/>
        <v>0</v>
      </c>
      <c r="J678" s="56">
        <f>IF($E663&gt;0, $E663, $E662)</f>
        <v>350</v>
      </c>
      <c r="K678" s="118">
        <f t="shared" si="79"/>
        <v>0</v>
      </c>
      <c r="L678" s="119">
        <f t="shared" si="77"/>
        <v>0.73499999999999999</v>
      </c>
      <c r="M678" s="120">
        <f t="shared" si="80"/>
        <v>-1</v>
      </c>
    </row>
    <row r="679" spans="1:15" x14ac:dyDescent="0.2">
      <c r="A679" s="103" t="str">
        <f t="shared" si="74"/>
        <v>Seasonal Residential (Low)</v>
      </c>
      <c r="D679" s="123" t="s">
        <v>59</v>
      </c>
      <c r="E679" s="25"/>
      <c r="F679" s="36">
        <f t="shared" si="75"/>
        <v>5.0000000000000001E-4</v>
      </c>
      <c r="G679" s="55">
        <f>IF($E663&gt;0, $E663, $E662)</f>
        <v>350</v>
      </c>
      <c r="H679" s="116">
        <f t="shared" si="78"/>
        <v>0.17500000000000002</v>
      </c>
      <c r="I679" s="35">
        <f t="shared" si="76"/>
        <v>0</v>
      </c>
      <c r="J679" s="56">
        <f>IF($E663&gt;0, $E663, $E662)</f>
        <v>350</v>
      </c>
      <c r="K679" s="118">
        <f t="shared" si="79"/>
        <v>0</v>
      </c>
      <c r="L679" s="119">
        <f t="shared" si="77"/>
        <v>-0.17500000000000002</v>
      </c>
      <c r="M679" s="120">
        <f t="shared" si="80"/>
        <v>-1</v>
      </c>
    </row>
    <row r="680" spans="1:15" x14ac:dyDescent="0.2">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
      <c r="A681" s="103" t="str">
        <f t="shared" si="74"/>
        <v>Seasonal Residential (Low)</v>
      </c>
      <c r="D681" s="114" t="s">
        <v>61</v>
      </c>
      <c r="E681" s="25"/>
      <c r="F681" s="36">
        <f t="shared" si="75"/>
        <v>1.7666813171927334E-3</v>
      </c>
      <c r="G681" s="55">
        <f>IF($E663&gt;0, $E663, $E662)</f>
        <v>350</v>
      </c>
      <c r="H681" s="116">
        <f t="shared" si="78"/>
        <v>0.61833846101745671</v>
      </c>
      <c r="I681" s="35">
        <f t="shared" si="76"/>
        <v>1.8474445094704911E-3</v>
      </c>
      <c r="J681" s="56">
        <f>IF($E663&gt;0, $E663, $E662)</f>
        <v>350</v>
      </c>
      <c r="K681" s="118">
        <f t="shared" si="79"/>
        <v>0.64660557831467191</v>
      </c>
      <c r="L681" s="119">
        <f t="shared" si="77"/>
        <v>2.8267117297215205E-2</v>
      </c>
      <c r="M681" s="120">
        <f t="shared" si="80"/>
        <v>4.5714635396773708E-2</v>
      </c>
      <c r="O681" s="160"/>
    </row>
    <row r="682" spans="1:15" ht="25.5" x14ac:dyDescent="0.2">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
      <c r="A683" s="103" t="str">
        <f t="shared" si="74"/>
        <v>Seasonal Residential (Low)</v>
      </c>
      <c r="D683" s="114" t="s">
        <v>63</v>
      </c>
      <c r="E683" s="25"/>
      <c r="F683" s="36">
        <f t="shared" si="75"/>
        <v>2.5050939601700075</v>
      </c>
      <c r="G683" s="115">
        <v>1</v>
      </c>
      <c r="H683" s="116">
        <f t="shared" si="78"/>
        <v>2.5050939601700075</v>
      </c>
      <c r="I683" s="29">
        <f t="shared" si="76"/>
        <v>0.23509396017000769</v>
      </c>
      <c r="J683" s="121">
        <v>1</v>
      </c>
      <c r="K683" s="118">
        <f t="shared" si="79"/>
        <v>0.23509396017000769</v>
      </c>
      <c r="L683" s="119">
        <f t="shared" si="77"/>
        <v>-2.27</v>
      </c>
      <c r="M683" s="120">
        <f t="shared" si="80"/>
        <v>-0.90615363578855423</v>
      </c>
    </row>
    <row r="684" spans="1:15" x14ac:dyDescent="0.2">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5.5" x14ac:dyDescent="0.2">
      <c r="A685" s="103" t="str">
        <f t="shared" si="74"/>
        <v>Seasonal Residential (Low)</v>
      </c>
      <c r="B685" s="103" t="s">
        <v>65</v>
      </c>
      <c r="C685" s="24">
        <f>B27</f>
        <v>12</v>
      </c>
      <c r="D685" s="46" t="s">
        <v>66</v>
      </c>
      <c r="E685" s="47"/>
      <c r="F685" s="48"/>
      <c r="G685" s="49"/>
      <c r="H685" s="50">
        <f>SUM(H676:H684)</f>
        <v>86.151418891676286</v>
      </c>
      <c r="I685" s="51"/>
      <c r="J685" s="52"/>
      <c r="K685" s="50">
        <f>SUM(K676:K684)</f>
        <v>97.244102707642</v>
      </c>
      <c r="L685" s="41">
        <f t="shared" si="77"/>
        <v>11.092683815965714</v>
      </c>
      <c r="M685" s="42">
        <f>IF((H685)=0,"",(L685/H685))</f>
        <v>0.12875799329449533</v>
      </c>
    </row>
    <row r="686" spans="1:15" x14ac:dyDescent="0.2">
      <c r="A686" s="103" t="str">
        <f t="shared" si="74"/>
        <v>Seasonal Residential (Low)</v>
      </c>
      <c r="D686" s="126" t="s">
        <v>67</v>
      </c>
      <c r="E686" s="25"/>
      <c r="F686" s="36">
        <f t="shared" si="75"/>
        <v>1.2500000000000001E-2</v>
      </c>
      <c r="G686" s="43">
        <f>IF($E663&gt;0, $E663, $E662*$E664)</f>
        <v>364.52500000000003</v>
      </c>
      <c r="H686" s="116">
        <f>G686*F686</f>
        <v>4.556562500000001</v>
      </c>
      <c r="I686" s="35">
        <f t="shared" si="76"/>
        <v>1.32E-2</v>
      </c>
      <c r="J686" s="44">
        <f>IF($E663&gt;0, $E663, $E662*$E665)</f>
        <v>364.52500000000003</v>
      </c>
      <c r="K686" s="118">
        <f>J686*I686</f>
        <v>4.8117300000000007</v>
      </c>
      <c r="L686" s="119">
        <f t="shared" si="77"/>
        <v>0.25516749999999977</v>
      </c>
      <c r="M686" s="120">
        <f>IF(ISERROR(L686/H686), "", L686/H686)</f>
        <v>5.5999999999999939E-2</v>
      </c>
      <c r="N686" s="127" t="str">
        <f>IF(ISERROR(ABS(M686)), "", IF(ABS(M686)&gt;=4%, "In the manager's summary, discuss the reasoning for the change in RTSR rates", ""))</f>
        <v>In the manager's summary, discuss the reasoning for the change in RTSR rates</v>
      </c>
      <c r="O686" s="160"/>
    </row>
    <row r="687" spans="1:15" ht="25.5" x14ac:dyDescent="0.2">
      <c r="A687" s="103" t="str">
        <f t="shared" si="74"/>
        <v>Seasonal Residential (Low)</v>
      </c>
      <c r="D687" s="128" t="s">
        <v>68</v>
      </c>
      <c r="E687" s="25"/>
      <c r="F687" s="36">
        <f t="shared" si="75"/>
        <v>1.0800000000000001E-2</v>
      </c>
      <c r="G687" s="43">
        <f>IF($E663&gt;0, $E663, $E662*$E664)</f>
        <v>364.52500000000003</v>
      </c>
      <c r="H687" s="116">
        <f>G687*F687</f>
        <v>3.9368700000000008</v>
      </c>
      <c r="I687" s="35">
        <f t="shared" si="76"/>
        <v>1.15E-2</v>
      </c>
      <c r="J687" s="44">
        <f>IF($E663&gt;0, $E663, $E662*$E665)</f>
        <v>364.52500000000003</v>
      </c>
      <c r="K687" s="118">
        <f>J687*I687</f>
        <v>4.1920375000000005</v>
      </c>
      <c r="L687" s="119">
        <f t="shared" si="77"/>
        <v>0.25516749999999977</v>
      </c>
      <c r="M687" s="120">
        <f>IF(ISERROR(L687/H687), "", L687/H687)</f>
        <v>6.4814814814814742E-2</v>
      </c>
      <c r="N687" s="127" t="str">
        <f>IF(ISERROR(ABS(M687)), "", IF(ABS(M687)&gt;=4%, "In the manager's summary, discuss the reasoning for the change in RTSR rates", ""))</f>
        <v>In the manager's summary, discuss the reasoning for the change in RTSR rates</v>
      </c>
      <c r="O687" s="160"/>
    </row>
    <row r="688" spans="1:15" ht="25.5" x14ac:dyDescent="0.2">
      <c r="A688" s="103" t="str">
        <f t="shared" si="74"/>
        <v>Seasonal Residential (Low)</v>
      </c>
      <c r="B688" s="103" t="s">
        <v>69</v>
      </c>
      <c r="C688" s="24">
        <f>B27</f>
        <v>12</v>
      </c>
      <c r="D688" s="46" t="s">
        <v>70</v>
      </c>
      <c r="E688" s="47"/>
      <c r="F688" s="48"/>
      <c r="G688" s="49"/>
      <c r="H688" s="50">
        <f>SUM(H685:H687)</f>
        <v>94.644851391676283</v>
      </c>
      <c r="I688" s="51"/>
      <c r="J688" s="52"/>
      <c r="K688" s="50">
        <f>SUM(K685:K687)</f>
        <v>106.24787020764199</v>
      </c>
      <c r="L688" s="41">
        <f t="shared" si="77"/>
        <v>11.603018815965711</v>
      </c>
      <c r="M688" s="42">
        <f>IF((H688)=0,"",(L688/H688))</f>
        <v>0.12259535141481727</v>
      </c>
    </row>
    <row r="689" spans="1:13" ht="25.5" x14ac:dyDescent="0.2">
      <c r="A689" s="103" t="str">
        <f t="shared" si="74"/>
        <v>Seasonal Residential (Low)</v>
      </c>
      <c r="D689" s="129" t="s">
        <v>71</v>
      </c>
      <c r="E689" s="25"/>
      <c r="F689" s="34">
        <f t="shared" si="75"/>
        <v>4.7000000000000002E-3</v>
      </c>
      <c r="G689" s="43">
        <f>E662*E664</f>
        <v>364.52500000000003</v>
      </c>
      <c r="H689" s="53">
        <f>G689*F689</f>
        <v>1.7132675000000002</v>
      </c>
      <c r="I689" s="35">
        <f t="shared" si="76"/>
        <v>4.7000000000000002E-3</v>
      </c>
      <c r="J689" s="44">
        <f>E662*E665</f>
        <v>364.52500000000003</v>
      </c>
      <c r="K689" s="31">
        <f>J689*I689</f>
        <v>1.7132675000000002</v>
      </c>
      <c r="L689" s="119">
        <f t="shared" si="77"/>
        <v>0</v>
      </c>
      <c r="M689" s="120">
        <f>IF(ISERROR(L689/H689), "", L689/H689)</f>
        <v>0</v>
      </c>
    </row>
    <row r="690" spans="1:13" ht="25.5" x14ac:dyDescent="0.2">
      <c r="A690" s="103" t="str">
        <f t="shared" si="74"/>
        <v>Seasonal Residential (Low)</v>
      </c>
      <c r="D690" s="129" t="s">
        <v>72</v>
      </c>
      <c r="E690" s="25"/>
      <c r="F690" s="34">
        <f t="shared" si="75"/>
        <v>5.9999999999999995E-4</v>
      </c>
      <c r="G690" s="43">
        <f>E662*E664</f>
        <v>364.52500000000003</v>
      </c>
      <c r="H690" s="53">
        <f>G690*F690</f>
        <v>0.21871499999999999</v>
      </c>
      <c r="I690" s="35">
        <f t="shared" si="76"/>
        <v>5.9999999999999995E-4</v>
      </c>
      <c r="J690" s="44">
        <f>E662*E665</f>
        <v>364.52500000000003</v>
      </c>
      <c r="K690" s="31">
        <f>J690*I690</f>
        <v>0.21871499999999999</v>
      </c>
      <c r="L690" s="119">
        <f t="shared" si="77"/>
        <v>0</v>
      </c>
      <c r="M690" s="120">
        <f>IF(ISERROR(L690/H690), "", L690/H690)</f>
        <v>0</v>
      </c>
    </row>
    <row r="691" spans="1:13" x14ac:dyDescent="0.2">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5" hidden="1" customHeight="1" x14ac:dyDescent="0.2">
      <c r="A692" s="103" t="str">
        <f t="shared" si="74"/>
        <v>Seasonal Residential (Low)</v>
      </c>
      <c r="D692" s="129" t="s">
        <v>74</v>
      </c>
      <c r="E692" s="25"/>
      <c r="F692" s="34">
        <f t="shared" si="75"/>
        <v>0</v>
      </c>
      <c r="G692" s="55"/>
      <c r="H692" s="130"/>
      <c r="I692" s="35">
        <f t="shared" si="76"/>
        <v>0</v>
      </c>
      <c r="J692" s="56"/>
      <c r="K692" s="118"/>
      <c r="L692" s="119"/>
      <c r="M692" s="120"/>
    </row>
    <row r="693" spans="1:13" x14ac:dyDescent="0.2">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5" thickBot="1" x14ac:dyDescent="0.25">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15" hidden="1" customHeight="1" x14ac:dyDescent="0.2">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9" hidden="1" customHeight="1" thickBot="1" x14ac:dyDescent="0.25">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5" thickBot="1" x14ac:dyDescent="0.25">
      <c r="A698" s="103" t="str">
        <f t="shared" si="74"/>
        <v>Seasonal Residential (Low)</v>
      </c>
      <c r="D698" s="58"/>
      <c r="E698" s="59"/>
      <c r="F698" s="60"/>
      <c r="G698" s="61"/>
      <c r="H698" s="62"/>
      <c r="I698" s="60"/>
      <c r="J698" s="63"/>
      <c r="K698" s="62"/>
      <c r="L698" s="64"/>
      <c r="M698" s="65"/>
    </row>
    <row r="699" spans="1:13" x14ac:dyDescent="0.2">
      <c r="A699" s="103" t="str">
        <f t="shared" si="74"/>
        <v>Seasonal Residential (Low)</v>
      </c>
      <c r="B699" s="103" t="s">
        <v>12</v>
      </c>
      <c r="D699" s="135" t="s">
        <v>81</v>
      </c>
      <c r="E699" s="25"/>
      <c r="F699" s="136"/>
      <c r="G699" s="137"/>
      <c r="H699" s="138">
        <f>SUM(H689:H695,H688)</f>
        <v>141.45883389167628</v>
      </c>
      <c r="I699" s="139"/>
      <c r="J699" s="139"/>
      <c r="K699" s="138">
        <f>SUM(K689:K695,K688)</f>
        <v>153.061852707642</v>
      </c>
      <c r="L699" s="140">
        <f>K699-H699</f>
        <v>11.603018815965726</v>
      </c>
      <c r="M699" s="141">
        <f>IF((H699)=0,"",(L699/H699))</f>
        <v>8.2023995934045871E-2</v>
      </c>
    </row>
    <row r="700" spans="1:13" x14ac:dyDescent="0.2">
      <c r="A700" s="103" t="str">
        <f t="shared" si="74"/>
        <v>Seasonal Residential (Low)</v>
      </c>
      <c r="B700" s="103" t="s">
        <v>12</v>
      </c>
      <c r="D700" s="142" t="s">
        <v>82</v>
      </c>
      <c r="E700" s="25"/>
      <c r="F700" s="136">
        <v>0.13</v>
      </c>
      <c r="G700" s="143"/>
      <c r="H700" s="144">
        <f>H699*F700</f>
        <v>18.389648405917917</v>
      </c>
      <c r="I700" s="145">
        <v>0.13</v>
      </c>
      <c r="J700" s="115"/>
      <c r="K700" s="144">
        <f>K699*I700</f>
        <v>19.898040851993461</v>
      </c>
      <c r="L700" s="119">
        <f>K700-H700</f>
        <v>1.5083924460755433</v>
      </c>
      <c r="M700" s="146">
        <f>IF((H700)=0,"",(L700/H700))</f>
        <v>8.2023995934045815E-2</v>
      </c>
    </row>
    <row r="701" spans="1:13" ht="15" x14ac:dyDescent="0.25">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-33.242825964543925</v>
      </c>
      <c r="I701" s="148">
        <f>OER</f>
        <v>0.23499999999999999</v>
      </c>
      <c r="J701" s="115"/>
      <c r="K701" s="144">
        <f>IF(OR(ISNUMBER(SEARCH("[DGEN]", E660))=TRUE, ISNUMBER(SEARCH("STREET LIGHT", E660))=TRUE), 0, IF(AND(E662=0, E663=0),0, IF(AND(E663=0, E662*12&gt;250000), 0, IF(AND(E662=0, E663&gt;=50), 0, IF(E662*12&lt;=250000, I701*K699*-1, IF(E663&lt;50, I701*K699*-1, 0))))))</f>
        <v>-35.969535386295867</v>
      </c>
      <c r="L701" s="119">
        <f>K701-H701</f>
        <v>-2.7267094217519414</v>
      </c>
      <c r="M701" s="146"/>
    </row>
    <row r="702" spans="1:13" ht="13.5" thickBot="1" x14ac:dyDescent="0.25">
      <c r="A702" s="103" t="str">
        <f t="shared" si="74"/>
        <v>Seasonal Residential (Low)</v>
      </c>
      <c r="B702" s="103" t="s">
        <v>84</v>
      </c>
      <c r="C702" s="24">
        <f>B27</f>
        <v>12</v>
      </c>
      <c r="D702" s="226" t="s">
        <v>85</v>
      </c>
      <c r="E702" s="226"/>
      <c r="F702" s="77"/>
      <c r="G702" s="78"/>
      <c r="H702" s="79">
        <f>H699+H700+H701</f>
        <v>126.60565633305026</v>
      </c>
      <c r="I702" s="80"/>
      <c r="J702" s="80"/>
      <c r="K702" s="81">
        <f>K699+K700+K701</f>
        <v>136.99035817333962</v>
      </c>
      <c r="L702" s="82">
        <f>K702-H702</f>
        <v>10.384701840289353</v>
      </c>
      <c r="M702" s="83">
        <f>IF((H702)=0,"",(L702/H702))</f>
        <v>8.2023995934046093E-2</v>
      </c>
    </row>
    <row r="703" spans="1:13" ht="13.5" thickBot="1" x14ac:dyDescent="0.25">
      <c r="A703" s="103" t="str">
        <f t="shared" si="74"/>
        <v>Seasonal Residential (Low)</v>
      </c>
      <c r="B703" s="103" t="s">
        <v>12</v>
      </c>
      <c r="D703" s="58"/>
      <c r="E703" s="59"/>
      <c r="F703" s="60"/>
      <c r="G703" s="61"/>
      <c r="H703" s="62"/>
      <c r="I703" s="60"/>
      <c r="J703" s="63"/>
      <c r="K703" s="62"/>
      <c r="L703" s="64"/>
      <c r="M703" s="65"/>
    </row>
    <row r="706" spans="1:14" x14ac:dyDescent="0.2">
      <c r="C706" s="103"/>
      <c r="D706" s="104" t="s">
        <v>34</v>
      </c>
      <c r="E706" s="229" t="str">
        <f>D28</f>
        <v>Seasonal Residential (High)</v>
      </c>
      <c r="F706" s="229"/>
      <c r="G706" s="229"/>
      <c r="H706" s="229"/>
      <c r="I706" s="229"/>
      <c r="J706" s="229"/>
      <c r="K706" s="103" t="str">
        <f>IF(N658="DEMAND - INTERVAL","RTSR - INTERVAL METERED","")</f>
        <v/>
      </c>
    </row>
    <row r="707" spans="1:14" x14ac:dyDescent="0.2">
      <c r="C707" s="103"/>
      <c r="D707" s="104" t="s">
        <v>35</v>
      </c>
      <c r="E707" s="230" t="str">
        <f>H28</f>
        <v>RPP</v>
      </c>
      <c r="F707" s="230"/>
      <c r="G707" s="230"/>
      <c r="H707" s="20"/>
      <c r="I707" s="20"/>
    </row>
    <row r="708" spans="1:14" ht="15.75" x14ac:dyDescent="0.2">
      <c r="C708" s="103"/>
      <c r="D708" s="104" t="s">
        <v>36</v>
      </c>
      <c r="E708" s="21">
        <f>K28</f>
        <v>1500</v>
      </c>
      <c r="F708" s="105" t="s">
        <v>11</v>
      </c>
      <c r="J708" s="22"/>
      <c r="K708" s="22"/>
      <c r="L708" s="22"/>
      <c r="M708" s="22"/>
      <c r="N708" s="22"/>
    </row>
    <row r="709" spans="1:14" ht="15.75" x14ac:dyDescent="0.25">
      <c r="C709" s="103"/>
      <c r="D709" s="104" t="s">
        <v>37</v>
      </c>
      <c r="E709" s="21">
        <f>L28</f>
        <v>0</v>
      </c>
      <c r="F709" s="106" t="s">
        <v>16</v>
      </c>
      <c r="G709" s="107"/>
      <c r="H709" s="108"/>
      <c r="I709" s="108"/>
      <c r="J709" s="108"/>
    </row>
    <row r="710" spans="1:14" x14ac:dyDescent="0.2">
      <c r="C710" s="103"/>
      <c r="D710" s="104" t="s">
        <v>38</v>
      </c>
      <c r="E710" s="23">
        <f>I28</f>
        <v>1.0415000000000001</v>
      </c>
    </row>
    <row r="711" spans="1:14" x14ac:dyDescent="0.2">
      <c r="C711" s="103"/>
      <c r="D711" s="104" t="s">
        <v>39</v>
      </c>
      <c r="E711" s="23">
        <f>J28</f>
        <v>1.0415000000000001</v>
      </c>
    </row>
    <row r="712" spans="1:14" x14ac:dyDescent="0.2">
      <c r="C712" s="103"/>
    </row>
    <row r="713" spans="1:14" x14ac:dyDescent="0.2">
      <c r="C713" s="103"/>
      <c r="E713" s="105"/>
      <c r="F713" s="231" t="s">
        <v>40</v>
      </c>
      <c r="G713" s="232"/>
      <c r="H713" s="233"/>
      <c r="I713" s="231" t="s">
        <v>41</v>
      </c>
      <c r="J713" s="232"/>
      <c r="K713" s="233"/>
      <c r="L713" s="231" t="s">
        <v>42</v>
      </c>
      <c r="M713" s="233"/>
    </row>
    <row r="714" spans="1:14" x14ac:dyDescent="0.2">
      <c r="C714" s="103"/>
      <c r="E714" s="220"/>
      <c r="F714" s="109" t="s">
        <v>43</v>
      </c>
      <c r="G714" s="109" t="s">
        <v>44</v>
      </c>
      <c r="H714" s="110" t="s">
        <v>45</v>
      </c>
      <c r="I714" s="109" t="s">
        <v>43</v>
      </c>
      <c r="J714" s="111" t="s">
        <v>44</v>
      </c>
      <c r="K714" s="110" t="s">
        <v>45</v>
      </c>
      <c r="L714" s="222" t="s">
        <v>46</v>
      </c>
      <c r="M714" s="224" t="s">
        <v>47</v>
      </c>
    </row>
    <row r="715" spans="1:14" x14ac:dyDescent="0.2">
      <c r="C715" s="103"/>
      <c r="E715" s="221"/>
      <c r="F715" s="112" t="s">
        <v>48</v>
      </c>
      <c r="G715" s="112"/>
      <c r="H715" s="113" t="s">
        <v>48</v>
      </c>
      <c r="I715" s="112" t="s">
        <v>48</v>
      </c>
      <c r="J715" s="113"/>
      <c r="K715" s="113" t="s">
        <v>48</v>
      </c>
      <c r="L715" s="223"/>
      <c r="M715" s="225"/>
    </row>
    <row r="716" spans="1:14" x14ac:dyDescent="0.2">
      <c r="A716" s="103" t="str">
        <f>$E706</f>
        <v>Seasonal Residential (High)</v>
      </c>
      <c r="D716" s="114" t="s">
        <v>49</v>
      </c>
      <c r="E716" s="25"/>
      <c r="F716" s="26">
        <f>F130</f>
        <v>84.27</v>
      </c>
      <c r="G716" s="115">
        <v>1</v>
      </c>
      <c r="H716" s="116">
        <f>G716*F716</f>
        <v>84.27</v>
      </c>
      <c r="I716" s="29">
        <f>I130</f>
        <v>90.87</v>
      </c>
      <c r="J716" s="117">
        <f>G716</f>
        <v>1</v>
      </c>
      <c r="K716" s="118">
        <f>J716*I716</f>
        <v>90.87</v>
      </c>
      <c r="L716" s="119">
        <f>K716-H716</f>
        <v>6.6000000000000085</v>
      </c>
      <c r="M716" s="120">
        <f>IF(ISERROR(L716/H716), "", L716/H716)</f>
        <v>7.8319686721253223E-2</v>
      </c>
    </row>
    <row r="717" spans="1:14" x14ac:dyDescent="0.2">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15" hidden="1" customHeight="1" x14ac:dyDescent="0.2">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15" hidden="1" customHeight="1" x14ac:dyDescent="0.2">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
      <c r="A720" s="103" t="str">
        <f t="shared" si="81"/>
        <v>Seasonal Residential (High)</v>
      </c>
      <c r="D720" s="114" t="s">
        <v>53</v>
      </c>
      <c r="E720" s="25"/>
      <c r="F720" s="26">
        <f t="shared" si="82"/>
        <v>-2.9542415295111777</v>
      </c>
      <c r="G720" s="115">
        <v>1</v>
      </c>
      <c r="H720" s="116">
        <f>G720*F720</f>
        <v>-2.9542415295111777</v>
      </c>
      <c r="I720" s="29">
        <f t="shared" si="83"/>
        <v>3.2201751691573017</v>
      </c>
      <c r="J720" s="117">
        <f>G720</f>
        <v>1</v>
      </c>
      <c r="K720" s="118">
        <f>J720*I720</f>
        <v>3.2201751691573017</v>
      </c>
      <c r="L720" s="119">
        <f t="shared" si="84"/>
        <v>6.1744166986684794</v>
      </c>
      <c r="M720" s="120">
        <f>IF(ISERROR(L720/H720), "", L720/H720)</f>
        <v>-2.0900175686346563</v>
      </c>
    </row>
    <row r="721" spans="1:15" x14ac:dyDescent="0.2">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ht="25.5" x14ac:dyDescent="0.2">
      <c r="A722" s="103" t="str">
        <f t="shared" si="81"/>
        <v>Seasonal Residential (High)</v>
      </c>
      <c r="B722" s="103" t="s">
        <v>55</v>
      </c>
      <c r="C722" s="24">
        <f>B28</f>
        <v>13</v>
      </c>
      <c r="D722" s="46" t="s">
        <v>56</v>
      </c>
      <c r="E722" s="47"/>
      <c r="F722" s="48"/>
      <c r="G722" s="49"/>
      <c r="H722" s="50">
        <f>SUM(H716:H721)</f>
        <v>81.315758470488817</v>
      </c>
      <c r="I722" s="51"/>
      <c r="J722" s="52"/>
      <c r="K722" s="50">
        <f>SUM(K716:K721)</f>
        <v>94.090175169157305</v>
      </c>
      <c r="L722" s="41">
        <f t="shared" si="84"/>
        <v>12.774416698668489</v>
      </c>
      <c r="M722" s="42">
        <f>IF((H722)=0,"",(L722/H722))</f>
        <v>0.15709644648158316</v>
      </c>
    </row>
    <row r="723" spans="1:15" x14ac:dyDescent="0.2">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5.5" x14ac:dyDescent="0.2">
      <c r="A724" s="103" t="str">
        <f t="shared" si="81"/>
        <v>Seasonal Residential (High)</v>
      </c>
      <c r="D724" s="123" t="s">
        <v>58</v>
      </c>
      <c r="E724" s="25"/>
      <c r="F724" s="36">
        <f t="shared" si="82"/>
        <v>-2.0999999999999999E-3</v>
      </c>
      <c r="G724" s="55">
        <f>IF($E709&gt;0, $E709, $E708)</f>
        <v>1500</v>
      </c>
      <c r="H724" s="116">
        <f t="shared" si="85"/>
        <v>-3.15</v>
      </c>
      <c r="I724" s="35">
        <f t="shared" si="83"/>
        <v>0</v>
      </c>
      <c r="J724" s="56">
        <f>IF($E709&gt;0, $E709, $E708)</f>
        <v>1500</v>
      </c>
      <c r="K724" s="118">
        <f t="shared" si="86"/>
        <v>0</v>
      </c>
      <c r="L724" s="119">
        <f t="shared" si="84"/>
        <v>3.15</v>
      </c>
      <c r="M724" s="120">
        <f t="shared" si="87"/>
        <v>-1</v>
      </c>
    </row>
    <row r="725" spans="1:15" x14ac:dyDescent="0.2">
      <c r="A725" s="103" t="str">
        <f t="shared" si="81"/>
        <v>Seasonal Residential (High)</v>
      </c>
      <c r="D725" s="123" t="s">
        <v>59</v>
      </c>
      <c r="E725" s="25"/>
      <c r="F725" s="36">
        <f t="shared" si="82"/>
        <v>5.0000000000000001E-4</v>
      </c>
      <c r="G725" s="55">
        <f>IF($E709&gt;0, $E709, $E708)</f>
        <v>1500</v>
      </c>
      <c r="H725" s="116">
        <f t="shared" si="85"/>
        <v>0.75</v>
      </c>
      <c r="I725" s="35">
        <f t="shared" si="83"/>
        <v>0</v>
      </c>
      <c r="J725" s="56">
        <f>IF($E709&gt;0, $E709, $E708)</f>
        <v>1500</v>
      </c>
      <c r="K725" s="118">
        <f t="shared" si="86"/>
        <v>0</v>
      </c>
      <c r="L725" s="119">
        <f t="shared" si="84"/>
        <v>-0.75</v>
      </c>
      <c r="M725" s="120">
        <f t="shared" si="87"/>
        <v>-1</v>
      </c>
    </row>
    <row r="726" spans="1:15" x14ac:dyDescent="0.2">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
      <c r="A727" s="103" t="str">
        <f t="shared" si="81"/>
        <v>Seasonal Residential (High)</v>
      </c>
      <c r="D727" s="114" t="s">
        <v>61</v>
      </c>
      <c r="E727" s="25"/>
      <c r="F727" s="36">
        <f t="shared" si="82"/>
        <v>1.7666813171927334E-3</v>
      </c>
      <c r="G727" s="55">
        <f>IF($E709&gt;0, $E709, $E708)</f>
        <v>1500</v>
      </c>
      <c r="H727" s="116">
        <f t="shared" si="85"/>
        <v>2.6500219757890999</v>
      </c>
      <c r="I727" s="35">
        <f t="shared" si="83"/>
        <v>1.8474445094704911E-3</v>
      </c>
      <c r="J727" s="56">
        <f>IF($E709&gt;0, $E709, $E708)</f>
        <v>1500</v>
      </c>
      <c r="K727" s="118">
        <f t="shared" si="86"/>
        <v>2.7711667642057365</v>
      </c>
      <c r="L727" s="119">
        <f t="shared" si="84"/>
        <v>0.12114478841663656</v>
      </c>
      <c r="M727" s="120">
        <f t="shared" si="87"/>
        <v>4.5714635396773701E-2</v>
      </c>
      <c r="O727" s="160"/>
    </row>
    <row r="728" spans="1:15" ht="25.5" x14ac:dyDescent="0.2">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
      <c r="A729" s="103" t="str">
        <f t="shared" si="81"/>
        <v>Seasonal Residential (High)</v>
      </c>
      <c r="D729" s="114" t="s">
        <v>63</v>
      </c>
      <c r="E729" s="25"/>
      <c r="F729" s="36">
        <f t="shared" si="82"/>
        <v>2.5050939601700075</v>
      </c>
      <c r="G729" s="115">
        <v>1</v>
      </c>
      <c r="H729" s="116">
        <f t="shared" si="85"/>
        <v>2.5050939601700075</v>
      </c>
      <c r="I729" s="29">
        <f t="shared" si="83"/>
        <v>0.23509396017000769</v>
      </c>
      <c r="J729" s="121">
        <v>1</v>
      </c>
      <c r="K729" s="118">
        <f t="shared" si="86"/>
        <v>0.23509396017000769</v>
      </c>
      <c r="L729" s="119">
        <f t="shared" si="84"/>
        <v>-2.27</v>
      </c>
      <c r="M729" s="120">
        <f t="shared" si="87"/>
        <v>-0.90615363578855423</v>
      </c>
    </row>
    <row r="730" spans="1:15" x14ac:dyDescent="0.2">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5.5" x14ac:dyDescent="0.2">
      <c r="A731" s="103" t="str">
        <f t="shared" si="81"/>
        <v>Seasonal Residential (High)</v>
      </c>
      <c r="B731" s="103" t="s">
        <v>65</v>
      </c>
      <c r="C731" s="24">
        <f>B28</f>
        <v>13</v>
      </c>
      <c r="D731" s="46" t="s">
        <v>66</v>
      </c>
      <c r="E731" s="47"/>
      <c r="F731" s="48"/>
      <c r="G731" s="49"/>
      <c r="H731" s="50">
        <f>SUM(H722:H730)</f>
        <v>92.428994406447941</v>
      </c>
      <c r="I731" s="51"/>
      <c r="J731" s="52"/>
      <c r="K731" s="50">
        <f>SUM(K722:K730)</f>
        <v>105.45455589353307</v>
      </c>
      <c r="L731" s="41">
        <f t="shared" si="84"/>
        <v>13.025561487085128</v>
      </c>
      <c r="M731" s="42">
        <f>IF((H731)=0,"",(L731/H731))</f>
        <v>0.14092505896803798</v>
      </c>
    </row>
    <row r="732" spans="1:15" x14ac:dyDescent="0.2">
      <c r="A732" s="103" t="str">
        <f t="shared" si="81"/>
        <v>Seasonal Residential (High)</v>
      </c>
      <c r="D732" s="126" t="s">
        <v>67</v>
      </c>
      <c r="E732" s="25"/>
      <c r="F732" s="36">
        <f t="shared" si="82"/>
        <v>1.2500000000000001E-2</v>
      </c>
      <c r="G732" s="43">
        <f>IF($E709&gt;0, $E709, $E708*$E710)</f>
        <v>1562.2500000000002</v>
      </c>
      <c r="H732" s="116">
        <f>G732*F732</f>
        <v>19.528125000000003</v>
      </c>
      <c r="I732" s="35">
        <f t="shared" si="83"/>
        <v>1.32E-2</v>
      </c>
      <c r="J732" s="44">
        <f>IF($E709&gt;0, $E709, $E708*$E711)</f>
        <v>1562.2500000000002</v>
      </c>
      <c r="K732" s="118">
        <f>J732*I732</f>
        <v>20.621700000000004</v>
      </c>
      <c r="L732" s="119">
        <f t="shared" si="84"/>
        <v>1.0935750000000013</v>
      </c>
      <c r="M732" s="120">
        <f>IF(ISERROR(L732/H732), "", L732/H732)</f>
        <v>5.6000000000000057E-2</v>
      </c>
      <c r="N732" s="127" t="str">
        <f>IF(ISERROR(ABS(M732)), "", IF(ABS(M732)&gt;=4%, "In the manager's summary, discuss the reasoning for the change in RTSR rates", ""))</f>
        <v>In the manager's summary, discuss the reasoning for the change in RTSR rates</v>
      </c>
      <c r="O732" s="160"/>
    </row>
    <row r="733" spans="1:15" ht="25.5" x14ac:dyDescent="0.2">
      <c r="A733" s="103" t="str">
        <f t="shared" si="81"/>
        <v>Seasonal Residential (High)</v>
      </c>
      <c r="D733" s="128" t="s">
        <v>68</v>
      </c>
      <c r="E733" s="25"/>
      <c r="F733" s="36">
        <f t="shared" si="82"/>
        <v>1.0800000000000001E-2</v>
      </c>
      <c r="G733" s="43">
        <f>IF($E709&gt;0, $E709, $E708*$E710)</f>
        <v>1562.2500000000002</v>
      </c>
      <c r="H733" s="116">
        <f>G733*F733</f>
        <v>16.872300000000003</v>
      </c>
      <c r="I733" s="35">
        <f t="shared" si="83"/>
        <v>1.15E-2</v>
      </c>
      <c r="J733" s="44">
        <f>IF($E709&gt;0, $E709, $E708*$E711)</f>
        <v>1562.2500000000002</v>
      </c>
      <c r="K733" s="118">
        <f>J733*I733</f>
        <v>17.965875000000004</v>
      </c>
      <c r="L733" s="119">
        <f t="shared" si="84"/>
        <v>1.0935750000000013</v>
      </c>
      <c r="M733" s="120">
        <f>IF(ISERROR(L733/H733), "", L733/H733)</f>
        <v>6.4814814814814881E-2</v>
      </c>
      <c r="N733" s="127" t="str">
        <f>IF(ISERROR(ABS(M733)), "", IF(ABS(M733)&gt;=4%, "In the manager's summary, discuss the reasoning for the change in RTSR rates", ""))</f>
        <v>In the manager's summary, discuss the reasoning for the change in RTSR rates</v>
      </c>
      <c r="O733" s="160"/>
    </row>
    <row r="734" spans="1:15" ht="25.5" x14ac:dyDescent="0.2">
      <c r="A734" s="103" t="str">
        <f t="shared" si="81"/>
        <v>Seasonal Residential (High)</v>
      </c>
      <c r="B734" s="103" t="s">
        <v>69</v>
      </c>
      <c r="C734" s="24">
        <f>B28</f>
        <v>13</v>
      </c>
      <c r="D734" s="46" t="s">
        <v>70</v>
      </c>
      <c r="E734" s="47"/>
      <c r="F734" s="48"/>
      <c r="G734" s="49"/>
      <c r="H734" s="50">
        <f>SUM(H731:H733)</f>
        <v>128.82941940644795</v>
      </c>
      <c r="I734" s="51"/>
      <c r="J734" s="52"/>
      <c r="K734" s="50">
        <f>SUM(K731:K733)</f>
        <v>144.04213089353308</v>
      </c>
      <c r="L734" s="41">
        <f t="shared" si="84"/>
        <v>15.21271148708513</v>
      </c>
      <c r="M734" s="42">
        <f>IF((H734)=0,"",(L734/H734))</f>
        <v>0.11808414224929534</v>
      </c>
    </row>
    <row r="735" spans="1:15" ht="25.5" x14ac:dyDescent="0.2">
      <c r="A735" s="103" t="str">
        <f t="shared" si="81"/>
        <v>Seasonal Residential (High)</v>
      </c>
      <c r="D735" s="129" t="s">
        <v>71</v>
      </c>
      <c r="E735" s="25"/>
      <c r="F735" s="34">
        <f t="shared" si="82"/>
        <v>4.7000000000000002E-3</v>
      </c>
      <c r="G735" s="43">
        <f>E708*E710</f>
        <v>1562.2500000000002</v>
      </c>
      <c r="H735" s="53">
        <f>G735*F735</f>
        <v>7.342575000000001</v>
      </c>
      <c r="I735" s="35">
        <f t="shared" si="83"/>
        <v>4.7000000000000002E-3</v>
      </c>
      <c r="J735" s="44">
        <f>E708*E711</f>
        <v>1562.2500000000002</v>
      </c>
      <c r="K735" s="31">
        <f>J735*I735</f>
        <v>7.342575000000001</v>
      </c>
      <c r="L735" s="119">
        <f t="shared" si="84"/>
        <v>0</v>
      </c>
      <c r="M735" s="120">
        <f>IF(ISERROR(L735/H735), "", L735/H735)</f>
        <v>0</v>
      </c>
    </row>
    <row r="736" spans="1:15" ht="25.5" x14ac:dyDescent="0.2">
      <c r="A736" s="103" t="str">
        <f t="shared" si="81"/>
        <v>Seasonal Residential (High)</v>
      </c>
      <c r="D736" s="129" t="s">
        <v>72</v>
      </c>
      <c r="E736" s="25"/>
      <c r="F736" s="34">
        <f t="shared" si="82"/>
        <v>5.9999999999999995E-4</v>
      </c>
      <c r="G736" s="43">
        <f>E708*E710</f>
        <v>1562.2500000000002</v>
      </c>
      <c r="H736" s="53">
        <f>G736*F736</f>
        <v>0.93735000000000002</v>
      </c>
      <c r="I736" s="35">
        <f t="shared" si="83"/>
        <v>5.9999999999999995E-4</v>
      </c>
      <c r="J736" s="44">
        <f>E708*E711</f>
        <v>1562.2500000000002</v>
      </c>
      <c r="K736" s="31">
        <f>J736*I736</f>
        <v>0.93735000000000002</v>
      </c>
      <c r="L736" s="119">
        <f t="shared" si="84"/>
        <v>0</v>
      </c>
      <c r="M736" s="120">
        <f>IF(ISERROR(L736/H736), "", L736/H736)</f>
        <v>0</v>
      </c>
    </row>
    <row r="737" spans="1:13" x14ac:dyDescent="0.2">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5.5" x14ac:dyDescent="0.2">
      <c r="A738" s="103" t="str">
        <f t="shared" si="81"/>
        <v>Seasonal Residential (High)</v>
      </c>
      <c r="D738" s="129" t="s">
        <v>74</v>
      </c>
      <c r="E738" s="25"/>
      <c r="F738" s="34">
        <f t="shared" si="82"/>
        <v>0</v>
      </c>
      <c r="G738" s="55"/>
      <c r="H738" s="130"/>
      <c r="I738" s="35">
        <f t="shared" si="83"/>
        <v>0</v>
      </c>
      <c r="J738" s="56"/>
      <c r="K738" s="118"/>
      <c r="L738" s="119"/>
      <c r="M738" s="120"/>
    </row>
    <row r="739" spans="1:13" x14ac:dyDescent="0.2">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5" thickBot="1" x14ac:dyDescent="0.25">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15" hidden="1" customHeight="1" x14ac:dyDescent="0.2">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9" hidden="1" customHeight="1" thickBot="1" x14ac:dyDescent="0.25">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5" thickBot="1" x14ac:dyDescent="0.25">
      <c r="A744" s="103" t="str">
        <f t="shared" si="81"/>
        <v>Seasonal Residential (High)</v>
      </c>
      <c r="D744" s="58"/>
      <c r="E744" s="59"/>
      <c r="F744" s="60"/>
      <c r="G744" s="61"/>
      <c r="H744" s="62"/>
      <c r="I744" s="60"/>
      <c r="J744" s="63"/>
      <c r="K744" s="62"/>
      <c r="L744" s="64"/>
      <c r="M744" s="65"/>
    </row>
    <row r="745" spans="1:13" x14ac:dyDescent="0.2">
      <c r="A745" s="103" t="str">
        <f t="shared" si="81"/>
        <v>Seasonal Residential (High)</v>
      </c>
      <c r="B745" s="103" t="s">
        <v>12</v>
      </c>
      <c r="D745" s="135" t="s">
        <v>81</v>
      </c>
      <c r="E745" s="25"/>
      <c r="F745" s="136"/>
      <c r="G745" s="137"/>
      <c r="H745" s="138">
        <f>SUM(H735:H741,H734)</f>
        <v>328.639344406448</v>
      </c>
      <c r="I745" s="139"/>
      <c r="J745" s="139"/>
      <c r="K745" s="138">
        <f>SUM(K735:K741,K734)</f>
        <v>343.85205589353313</v>
      </c>
      <c r="L745" s="140">
        <f>K745-H745</f>
        <v>15.21271148708513</v>
      </c>
      <c r="M745" s="141">
        <f>IF((H745)=0,"",(L745/H745))</f>
        <v>4.6289988542183365E-2</v>
      </c>
    </row>
    <row r="746" spans="1:13" x14ac:dyDescent="0.2">
      <c r="A746" s="103" t="str">
        <f t="shared" si="81"/>
        <v>Seasonal Residential (High)</v>
      </c>
      <c r="B746" s="103" t="s">
        <v>12</v>
      </c>
      <c r="D746" s="142" t="s">
        <v>82</v>
      </c>
      <c r="E746" s="25"/>
      <c r="F746" s="136">
        <v>0.13</v>
      </c>
      <c r="G746" s="143"/>
      <c r="H746" s="144">
        <f>H745*F746</f>
        <v>42.723114772838244</v>
      </c>
      <c r="I746" s="145">
        <v>0.13</v>
      </c>
      <c r="J746" s="115"/>
      <c r="K746" s="144">
        <f>K745*I746</f>
        <v>44.700767266159311</v>
      </c>
      <c r="L746" s="119">
        <f>K746-H746</f>
        <v>1.9776524933210666</v>
      </c>
      <c r="M746" s="146">
        <f>IF((H746)=0,"",(L746/H746))</f>
        <v>4.6289988542183351E-2</v>
      </c>
    </row>
    <row r="747" spans="1:13" ht="15" x14ac:dyDescent="0.25">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-77.230245935515271</v>
      </c>
      <c r="I747" s="148">
        <f>OER</f>
        <v>0.23499999999999999</v>
      </c>
      <c r="J747" s="115"/>
      <c r="K747" s="144">
        <f>IF(OR(ISNUMBER(SEARCH("[DGEN]", E706))=TRUE, ISNUMBER(SEARCH("STREET LIGHT", E706))=TRUE), 0, IF(AND(E708=0, E709=0),0, IF(AND(E709=0, E708*12&gt;250000), 0, IF(AND(E708=0, E709&gt;=50), 0, IF(E708*12&lt;=250000, I747*K745*-1, IF(E709&lt;50, I747*K745*-1, 0))))))</f>
        <v>-80.805233134980284</v>
      </c>
      <c r="L747" s="119">
        <f>K747-H747</f>
        <v>-3.5749871994650135</v>
      </c>
      <c r="M747" s="146"/>
    </row>
    <row r="748" spans="1:13" ht="13.5" thickBot="1" x14ac:dyDescent="0.25">
      <c r="A748" s="103" t="str">
        <f t="shared" si="81"/>
        <v>Seasonal Residential (High)</v>
      </c>
      <c r="B748" s="103" t="s">
        <v>84</v>
      </c>
      <c r="C748" s="24">
        <f>B28</f>
        <v>13</v>
      </c>
      <c r="D748" s="226" t="s">
        <v>85</v>
      </c>
      <c r="E748" s="226"/>
      <c r="F748" s="77"/>
      <c r="G748" s="78"/>
      <c r="H748" s="79">
        <f>H745+H746+H747</f>
        <v>294.13221324377099</v>
      </c>
      <c r="I748" s="80"/>
      <c r="J748" s="80"/>
      <c r="K748" s="81">
        <f>K745+K746+K747</f>
        <v>307.74759002471217</v>
      </c>
      <c r="L748" s="82">
        <f>K748-H748</f>
        <v>13.615376780941176</v>
      </c>
      <c r="M748" s="83">
        <f>IF((H748)=0,"",(L748/H748))</f>
        <v>4.6289988542183309E-2</v>
      </c>
    </row>
    <row r="749" spans="1:13" ht="13.5" thickBot="1" x14ac:dyDescent="0.25">
      <c r="A749" s="103" t="str">
        <f t="shared" si="81"/>
        <v>Seasonal Residential (High)</v>
      </c>
      <c r="B749" s="103" t="s">
        <v>12</v>
      </c>
      <c r="D749" s="58"/>
      <c r="E749" s="59"/>
      <c r="F749" s="60"/>
      <c r="G749" s="61"/>
      <c r="H749" s="62"/>
      <c r="I749" s="60"/>
      <c r="J749" s="63"/>
      <c r="K749" s="62"/>
      <c r="L749" s="64"/>
      <c r="M749" s="65"/>
    </row>
    <row r="752" spans="1:13" x14ac:dyDescent="0.2">
      <c r="C752" s="103"/>
      <c r="D752" s="104" t="s">
        <v>34</v>
      </c>
      <c r="E752" s="229" t="str">
        <f>D29</f>
        <v>GS &lt; 50 (Low)</v>
      </c>
      <c r="F752" s="229"/>
      <c r="G752" s="229"/>
      <c r="H752" s="229"/>
      <c r="I752" s="229"/>
      <c r="J752" s="229"/>
      <c r="K752" s="103" t="str">
        <f>IF(N704="DEMAND - INTERVAL","RTSR - INTERVAL METERED","")</f>
        <v/>
      </c>
    </row>
    <row r="753" spans="1:14" x14ac:dyDescent="0.2">
      <c r="C753" s="103"/>
      <c r="D753" s="104" t="s">
        <v>35</v>
      </c>
      <c r="E753" s="230" t="str">
        <f>H29</f>
        <v>RPP</v>
      </c>
      <c r="F753" s="230"/>
      <c r="G753" s="230"/>
      <c r="H753" s="20"/>
      <c r="I753" s="20"/>
    </row>
    <row r="754" spans="1:14" ht="15.75" x14ac:dyDescent="0.2">
      <c r="C754" s="103"/>
      <c r="D754" s="104" t="s">
        <v>36</v>
      </c>
      <c r="E754" s="21">
        <f>K29</f>
        <v>1000</v>
      </c>
      <c r="F754" s="105" t="s">
        <v>11</v>
      </c>
      <c r="J754" s="22"/>
      <c r="K754" s="22"/>
      <c r="L754" s="22"/>
      <c r="M754" s="22"/>
      <c r="N754" s="22"/>
    </row>
    <row r="755" spans="1:14" ht="15.75" x14ac:dyDescent="0.25">
      <c r="C755" s="103"/>
      <c r="D755" s="104" t="s">
        <v>37</v>
      </c>
      <c r="E755" s="21">
        <f>L29</f>
        <v>0</v>
      </c>
      <c r="F755" s="106" t="s">
        <v>16</v>
      </c>
      <c r="G755" s="107"/>
      <c r="H755" s="108"/>
      <c r="I755" s="108"/>
      <c r="J755" s="108"/>
    </row>
    <row r="756" spans="1:14" x14ac:dyDescent="0.2">
      <c r="C756" s="103"/>
      <c r="D756" s="104" t="s">
        <v>38</v>
      </c>
      <c r="E756" s="23">
        <f>I29</f>
        <v>1.0415000000000001</v>
      </c>
    </row>
    <row r="757" spans="1:14" x14ac:dyDescent="0.2">
      <c r="C757" s="103"/>
      <c r="D757" s="104" t="s">
        <v>39</v>
      </c>
      <c r="E757" s="23">
        <f>J29</f>
        <v>1.0415000000000001</v>
      </c>
    </row>
    <row r="758" spans="1:14" x14ac:dyDescent="0.2">
      <c r="C758" s="103"/>
    </row>
    <row r="759" spans="1:14" x14ac:dyDescent="0.2">
      <c r="C759" s="103"/>
      <c r="E759" s="105"/>
      <c r="F759" s="231" t="s">
        <v>40</v>
      </c>
      <c r="G759" s="232"/>
      <c r="H759" s="233"/>
      <c r="I759" s="231" t="s">
        <v>41</v>
      </c>
      <c r="J759" s="232"/>
      <c r="K759" s="233"/>
      <c r="L759" s="231" t="s">
        <v>42</v>
      </c>
      <c r="M759" s="233"/>
    </row>
    <row r="760" spans="1:14" x14ac:dyDescent="0.2">
      <c r="C760" s="103"/>
      <c r="E760" s="220"/>
      <c r="F760" s="109" t="s">
        <v>43</v>
      </c>
      <c r="G760" s="109" t="s">
        <v>44</v>
      </c>
      <c r="H760" s="110" t="s">
        <v>45</v>
      </c>
      <c r="I760" s="109" t="s">
        <v>43</v>
      </c>
      <c r="J760" s="111" t="s">
        <v>44</v>
      </c>
      <c r="K760" s="110" t="s">
        <v>45</v>
      </c>
      <c r="L760" s="222" t="s">
        <v>46</v>
      </c>
      <c r="M760" s="224" t="s">
        <v>47</v>
      </c>
    </row>
    <row r="761" spans="1:14" x14ac:dyDescent="0.2">
      <c r="C761" s="103"/>
      <c r="E761" s="221"/>
      <c r="F761" s="112" t="s">
        <v>48</v>
      </c>
      <c r="G761" s="112"/>
      <c r="H761" s="113" t="s">
        <v>48</v>
      </c>
      <c r="I761" s="112" t="s">
        <v>48</v>
      </c>
      <c r="J761" s="113"/>
      <c r="K761" s="113" t="s">
        <v>48</v>
      </c>
      <c r="L761" s="223"/>
      <c r="M761" s="225"/>
    </row>
    <row r="762" spans="1:14" x14ac:dyDescent="0.2">
      <c r="A762" s="103" t="str">
        <f>$E752</f>
        <v>GS &lt; 50 (Low)</v>
      </c>
      <c r="D762" s="114" t="s">
        <v>49</v>
      </c>
      <c r="E762" s="25"/>
      <c r="F762" s="26">
        <f>F186</f>
        <v>28.21</v>
      </c>
      <c r="G762" s="115">
        <v>1</v>
      </c>
      <c r="H762" s="116">
        <f>G762*F762</f>
        <v>28.21</v>
      </c>
      <c r="I762" s="29">
        <f>I186</f>
        <v>30.13</v>
      </c>
      <c r="J762" s="117">
        <f>G762</f>
        <v>1</v>
      </c>
      <c r="K762" s="118">
        <f>J762*I762</f>
        <v>30.13</v>
      </c>
      <c r="L762" s="119">
        <f>K762-H762</f>
        <v>1.9199999999999982</v>
      </c>
      <c r="M762" s="120">
        <f>IF(ISERROR(L762/H762), "", L762/H762)</f>
        <v>6.8060971286777669E-2</v>
      </c>
    </row>
    <row r="763" spans="1:14" x14ac:dyDescent="0.2">
      <c r="A763" s="103" t="str">
        <f t="shared" ref="A763:A795" si="88">A762</f>
        <v>GS &lt; 50 (Low)</v>
      </c>
      <c r="D763" s="114" t="s">
        <v>50</v>
      </c>
      <c r="E763" s="25"/>
      <c r="F763" s="34">
        <f t="shared" ref="F763:F789" si="89">F187</f>
        <v>3.1800000000000002E-2</v>
      </c>
      <c r="G763" s="115">
        <f>IF($E755&gt;0, $E755, $E754)</f>
        <v>1000</v>
      </c>
      <c r="H763" s="116">
        <f>G763*F763</f>
        <v>31.8</v>
      </c>
      <c r="I763" s="35">
        <f t="shared" ref="I763:I789" si="90">I187</f>
        <v>3.44E-2</v>
      </c>
      <c r="J763" s="117">
        <f>IF($E755&gt;0, $E755, $E754)</f>
        <v>1000</v>
      </c>
      <c r="K763" s="118">
        <f>J763*I763</f>
        <v>34.4</v>
      </c>
      <c r="L763" s="119">
        <f>K763-H763</f>
        <v>2.5999999999999979</v>
      </c>
      <c r="M763" s="120">
        <f>IF(ISERROR(L763/H763), "", L763/H763)</f>
        <v>8.1761006289308102E-2</v>
      </c>
    </row>
    <row r="764" spans="1:14" ht="13.15" hidden="1" customHeight="1" x14ac:dyDescent="0.2">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15" hidden="1" customHeight="1" x14ac:dyDescent="0.2">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
      <c r="A767" s="103" t="str">
        <f t="shared" si="88"/>
        <v>GS &lt; 50 (Low)</v>
      </c>
      <c r="D767" s="114" t="s">
        <v>54</v>
      </c>
      <c r="E767" s="25"/>
      <c r="F767" s="36">
        <f t="shared" si="89"/>
        <v>-1.2764816444328564E-3</v>
      </c>
      <c r="G767" s="115">
        <f>IF($E755&gt;0, $E755, $E754)</f>
        <v>1000</v>
      </c>
      <c r="H767" s="116">
        <f>G767*F767</f>
        <v>-1.2764816444328564</v>
      </c>
      <c r="I767" s="35">
        <f t="shared" si="90"/>
        <v>2.2204907479117498E-3</v>
      </c>
      <c r="J767" s="117">
        <f>IF($E755&gt;0, $E755, $E754)</f>
        <v>1000</v>
      </c>
      <c r="K767" s="118">
        <f>J767*I767</f>
        <v>2.2204907479117497</v>
      </c>
      <c r="L767" s="119">
        <f t="shared" si="91"/>
        <v>3.4969723923446061</v>
      </c>
      <c r="M767" s="120">
        <f>IF(ISERROR(L767/H767), "", L767/H767)</f>
        <v>-2.7395398967121998</v>
      </c>
    </row>
    <row r="768" spans="1:14" ht="25.5" x14ac:dyDescent="0.2">
      <c r="A768" s="103" t="str">
        <f t="shared" si="88"/>
        <v>GS &lt; 50 (Low)</v>
      </c>
      <c r="B768" s="103" t="s">
        <v>55</v>
      </c>
      <c r="C768" s="24">
        <f>B29</f>
        <v>14</v>
      </c>
      <c r="D768" s="46" t="s">
        <v>56</v>
      </c>
      <c r="E768" s="47"/>
      <c r="F768" s="48"/>
      <c r="G768" s="49"/>
      <c r="H768" s="50">
        <f>SUM(H762:H767)</f>
        <v>58.733518355567149</v>
      </c>
      <c r="I768" s="51"/>
      <c r="J768" s="52"/>
      <c r="K768" s="50">
        <f>SUM(K762:K767)</f>
        <v>66.750490747911755</v>
      </c>
      <c r="L768" s="41">
        <f t="shared" si="91"/>
        <v>8.0169723923446057</v>
      </c>
      <c r="M768" s="42">
        <f>IF((H768)=0,"",(L768/H768))</f>
        <v>0.13649739734321065</v>
      </c>
    </row>
    <row r="769" spans="1:14" x14ac:dyDescent="0.2">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5.5" x14ac:dyDescent="0.2">
      <c r="A770" s="103" t="str">
        <f t="shared" si="88"/>
        <v>GS &lt; 50 (Low)</v>
      </c>
      <c r="D770" s="123" t="s">
        <v>58</v>
      </c>
      <c r="E770" s="25"/>
      <c r="F770" s="36">
        <f t="shared" si="89"/>
        <v>-2.0999999999999999E-3</v>
      </c>
      <c r="G770" s="55">
        <f>IF($E755&gt;0, $E755, $E754)</f>
        <v>1000</v>
      </c>
      <c r="H770" s="116">
        <f t="shared" si="92"/>
        <v>-2.1</v>
      </c>
      <c r="I770" s="35">
        <f t="shared" si="90"/>
        <v>0</v>
      </c>
      <c r="J770" s="56">
        <f>IF($E755&gt;0, $E755, $E754)</f>
        <v>1000</v>
      </c>
      <c r="K770" s="118">
        <f t="shared" si="93"/>
        <v>0</v>
      </c>
      <c r="L770" s="119">
        <f t="shared" si="91"/>
        <v>2.1</v>
      </c>
      <c r="M770" s="120">
        <f t="shared" si="94"/>
        <v>-1</v>
      </c>
    </row>
    <row r="771" spans="1:14" x14ac:dyDescent="0.2">
      <c r="A771" s="103" t="str">
        <f t="shared" si="88"/>
        <v>GS &lt; 50 (Low)</v>
      </c>
      <c r="D771" s="123" t="s">
        <v>59</v>
      </c>
      <c r="E771" s="25"/>
      <c r="F771" s="36">
        <f t="shared" si="89"/>
        <v>5.0000000000000001E-4</v>
      </c>
      <c r="G771" s="55">
        <f>IF($E755&gt;0, $E755, $E754)</f>
        <v>1000</v>
      </c>
      <c r="H771" s="116">
        <f t="shared" si="92"/>
        <v>0.5</v>
      </c>
      <c r="I771" s="35">
        <f t="shared" si="90"/>
        <v>0</v>
      </c>
      <c r="J771" s="56">
        <f>IF($E755&gt;0, $E755, $E754)</f>
        <v>1000</v>
      </c>
      <c r="K771" s="118">
        <f t="shared" si="93"/>
        <v>0</v>
      </c>
      <c r="L771" s="119">
        <f t="shared" si="91"/>
        <v>-0.5</v>
      </c>
      <c r="M771" s="120">
        <f t="shared" si="94"/>
        <v>-1</v>
      </c>
    </row>
    <row r="772" spans="1:14" x14ac:dyDescent="0.2">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
      <c r="A773" s="103" t="str">
        <f t="shared" si="88"/>
        <v>GS &lt; 50 (Low)</v>
      </c>
      <c r="D773" s="114" t="s">
        <v>61</v>
      </c>
      <c r="E773" s="25"/>
      <c r="F773" s="36">
        <f t="shared" si="89"/>
        <v>1.3718953260701185E-3</v>
      </c>
      <c r="G773" s="55">
        <f>IF($E755&gt;0, $E755, $E754)</f>
        <v>1000</v>
      </c>
      <c r="H773" s="116">
        <f t="shared" si="92"/>
        <v>1.3718953260701185</v>
      </c>
      <c r="I773" s="35">
        <f t="shared" si="90"/>
        <v>1.4346110207039519E-3</v>
      </c>
      <c r="J773" s="56">
        <f>IF($E755&gt;0, $E755, $E754)</f>
        <v>1000</v>
      </c>
      <c r="K773" s="118">
        <f t="shared" si="93"/>
        <v>1.434611020703952</v>
      </c>
      <c r="L773" s="119">
        <f t="shared" si="91"/>
        <v>6.2715694633833419E-2</v>
      </c>
      <c r="M773" s="120">
        <f t="shared" si="94"/>
        <v>4.5714635396773687E-2</v>
      </c>
    </row>
    <row r="774" spans="1:14" ht="25.5" x14ac:dyDescent="0.2">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
      <c r="A776" s="103" t="str">
        <f t="shared" si="88"/>
        <v>GS &lt; 50 (Low)</v>
      </c>
      <c r="D776" s="114" t="s">
        <v>64</v>
      </c>
      <c r="E776" s="25"/>
      <c r="F776" s="34">
        <f t="shared" si="89"/>
        <v>1.2344868468891121E-3</v>
      </c>
      <c r="G776" s="55">
        <f>IF($E755&gt;0, $E755, $E754)</f>
        <v>1000</v>
      </c>
      <c r="H776" s="116">
        <f t="shared" si="92"/>
        <v>1.2344868468891121</v>
      </c>
      <c r="I776" s="35">
        <f t="shared" si="90"/>
        <v>1.3448684688911199E-4</v>
      </c>
      <c r="J776" s="56">
        <f>IF($E755&gt;0, $E755, $E754)</f>
        <v>1000</v>
      </c>
      <c r="K776" s="118">
        <f t="shared" si="93"/>
        <v>0.134486846889112</v>
      </c>
      <c r="L776" s="119">
        <f t="shared" si="91"/>
        <v>-1.1000000000000001</v>
      </c>
      <c r="M776" s="120">
        <f t="shared" si="94"/>
        <v>-0.89105850157252231</v>
      </c>
    </row>
    <row r="777" spans="1:14" ht="25.5" x14ac:dyDescent="0.2">
      <c r="A777" s="103" t="str">
        <f t="shared" si="88"/>
        <v>GS &lt; 50 (Low)</v>
      </c>
      <c r="B777" s="103" t="s">
        <v>65</v>
      </c>
      <c r="C777" s="24">
        <f>B29</f>
        <v>14</v>
      </c>
      <c r="D777" s="46" t="s">
        <v>66</v>
      </c>
      <c r="E777" s="47"/>
      <c r="F777" s="48"/>
      <c r="G777" s="49"/>
      <c r="H777" s="50">
        <f>SUM(H768:H776)</f>
        <v>65.451980528526377</v>
      </c>
      <c r="I777" s="51"/>
      <c r="J777" s="52"/>
      <c r="K777" s="50">
        <f>SUM(K768:K776)</f>
        <v>74.031668615504827</v>
      </c>
      <c r="L777" s="41">
        <f t="shared" si="91"/>
        <v>8.5796880869784502</v>
      </c>
      <c r="M777" s="42">
        <f>IF((H777)=0,"",(L777/H777))</f>
        <v>0.13108370469002242</v>
      </c>
    </row>
    <row r="778" spans="1:14" x14ac:dyDescent="0.2">
      <c r="A778" s="103" t="str">
        <f t="shared" si="88"/>
        <v>GS &lt; 50 (Low)</v>
      </c>
      <c r="D778" s="126" t="s">
        <v>67</v>
      </c>
      <c r="E778" s="25"/>
      <c r="F778" s="36">
        <f t="shared" si="89"/>
        <v>1.1299999999999999E-2</v>
      </c>
      <c r="G778" s="43">
        <f>IF($E755&gt;0, $E755, $E754*$E756)</f>
        <v>1041.5</v>
      </c>
      <c r="H778" s="116">
        <f>G778*F778</f>
        <v>11.768949999999998</v>
      </c>
      <c r="I778" s="35">
        <f t="shared" si="90"/>
        <v>1.2E-2</v>
      </c>
      <c r="J778" s="44">
        <f>IF($E755&gt;0, $E755, $E754*$E757)</f>
        <v>1041.5</v>
      </c>
      <c r="K778" s="118">
        <f>J778*I778</f>
        <v>12.498000000000001</v>
      </c>
      <c r="L778" s="119">
        <f t="shared" si="91"/>
        <v>0.72905000000000264</v>
      </c>
      <c r="M778" s="120">
        <f>IF(ISERROR(L778/H778), "", L778/H778)</f>
        <v>6.1946902654867492E-2</v>
      </c>
      <c r="N778" s="127" t="str">
        <f>IF(ISERROR(ABS(M778)), "", IF(ABS(M778)&gt;=4%, "In the manager's summary, discuss the reasoning for the change in RTSR rates", ""))</f>
        <v>In the manager's summary, discuss the reasoning for the change in RTSR rates</v>
      </c>
    </row>
    <row r="779" spans="1:14" ht="25.5" x14ac:dyDescent="0.2">
      <c r="A779" s="103" t="str">
        <f t="shared" si="88"/>
        <v>GS &lt; 50 (Low)</v>
      </c>
      <c r="D779" s="128" t="s">
        <v>68</v>
      </c>
      <c r="E779" s="25"/>
      <c r="F779" s="36">
        <f t="shared" si="89"/>
        <v>8.3999999999999995E-3</v>
      </c>
      <c r="G779" s="43">
        <f>IF($E755&gt;0, $E755, $E754*$E756)</f>
        <v>1041.5</v>
      </c>
      <c r="H779" s="116">
        <f>G779*F779</f>
        <v>8.7485999999999997</v>
      </c>
      <c r="I779" s="35">
        <f t="shared" si="90"/>
        <v>8.8999999999999999E-3</v>
      </c>
      <c r="J779" s="44">
        <f>IF($E755&gt;0, $E755, $E754*$E757)</f>
        <v>1041.5</v>
      </c>
      <c r="K779" s="118">
        <f>J779*I779</f>
        <v>9.2693499999999993</v>
      </c>
      <c r="L779" s="119">
        <f t="shared" si="91"/>
        <v>0.5207499999999996</v>
      </c>
      <c r="M779" s="120">
        <f>IF(ISERROR(L779/H779), "", L779/H779)</f>
        <v>5.9523809523809479E-2</v>
      </c>
      <c r="N779" s="127" t="str">
        <f>IF(ISERROR(ABS(M779)), "", IF(ABS(M779)&gt;=4%, "In the manager's summary, discuss the reasoning for the change in RTSR rates", ""))</f>
        <v>In the manager's summary, discuss the reasoning for the change in RTSR rates</v>
      </c>
    </row>
    <row r="780" spans="1:14" ht="25.5" x14ac:dyDescent="0.2">
      <c r="A780" s="103" t="str">
        <f t="shared" si="88"/>
        <v>GS &lt; 50 (Low)</v>
      </c>
      <c r="B780" s="103" t="s">
        <v>69</v>
      </c>
      <c r="C780" s="24">
        <f>B29</f>
        <v>14</v>
      </c>
      <c r="D780" s="46" t="s">
        <v>70</v>
      </c>
      <c r="E780" s="47"/>
      <c r="F780" s="48"/>
      <c r="G780" s="49"/>
      <c r="H780" s="50">
        <f>SUM(H777:H779)</f>
        <v>85.969530528526377</v>
      </c>
      <c r="I780" s="51"/>
      <c r="J780" s="52"/>
      <c r="K780" s="50">
        <f>SUM(K777:K779)</f>
        <v>95.799018615504835</v>
      </c>
      <c r="L780" s="41">
        <f t="shared" si="91"/>
        <v>9.8294880869784578</v>
      </c>
      <c r="M780" s="42">
        <f>IF((H780)=0,"",(L780/H780))</f>
        <v>0.11433688222499762</v>
      </c>
    </row>
    <row r="781" spans="1:14" ht="25.5" x14ac:dyDescent="0.2">
      <c r="A781" s="103" t="str">
        <f t="shared" si="88"/>
        <v>GS &lt; 50 (Low)</v>
      </c>
      <c r="D781" s="129" t="s">
        <v>71</v>
      </c>
      <c r="E781" s="25"/>
      <c r="F781" s="34">
        <f t="shared" si="89"/>
        <v>4.7000000000000002E-3</v>
      </c>
      <c r="G781" s="43">
        <f>E754*E756</f>
        <v>1041.5</v>
      </c>
      <c r="H781" s="53">
        <f>G781*F781</f>
        <v>4.8950500000000003</v>
      </c>
      <c r="I781" s="35">
        <f t="shared" si="90"/>
        <v>4.7000000000000002E-3</v>
      </c>
      <c r="J781" s="44">
        <f>E754*E757</f>
        <v>1041.5</v>
      </c>
      <c r="K781" s="31">
        <f>J781*I781</f>
        <v>4.8950500000000003</v>
      </c>
      <c r="L781" s="119">
        <f t="shared" si="91"/>
        <v>0</v>
      </c>
      <c r="M781" s="120">
        <f>IF(ISERROR(L781/H781), "", L781/H781)</f>
        <v>0</v>
      </c>
    </row>
    <row r="782" spans="1:14" ht="25.5" x14ac:dyDescent="0.2">
      <c r="A782" s="103" t="str">
        <f t="shared" si="88"/>
        <v>GS &lt; 50 (Low)</v>
      </c>
      <c r="D782" s="129" t="s">
        <v>72</v>
      </c>
      <c r="E782" s="25"/>
      <c r="F782" s="34">
        <f t="shared" si="89"/>
        <v>5.9999999999999995E-4</v>
      </c>
      <c r="G782" s="43">
        <f>E754*E756</f>
        <v>1041.5</v>
      </c>
      <c r="H782" s="53">
        <f>G782*F782</f>
        <v>0.6248999999999999</v>
      </c>
      <c r="I782" s="35">
        <f t="shared" si="90"/>
        <v>5.9999999999999995E-4</v>
      </c>
      <c r="J782" s="44">
        <f>E754*E757</f>
        <v>1041.5</v>
      </c>
      <c r="K782" s="31">
        <f>J782*I782</f>
        <v>0.6248999999999999</v>
      </c>
      <c r="L782" s="119">
        <f t="shared" si="91"/>
        <v>0</v>
      </c>
      <c r="M782" s="120">
        <f>IF(ISERROR(L782/H782), "", L782/H782)</f>
        <v>0</v>
      </c>
    </row>
    <row r="783" spans="1:14" x14ac:dyDescent="0.2">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5.5" x14ac:dyDescent="0.2">
      <c r="A784" s="103" t="str">
        <f t="shared" si="88"/>
        <v>GS &lt; 50 (Low)</v>
      </c>
      <c r="D784" s="129" t="s">
        <v>74</v>
      </c>
      <c r="E784" s="25"/>
      <c r="F784" s="34">
        <f t="shared" si="89"/>
        <v>0</v>
      </c>
      <c r="G784" s="55"/>
      <c r="H784" s="130"/>
      <c r="I784" s="35">
        <f t="shared" si="90"/>
        <v>0</v>
      </c>
      <c r="J784" s="56"/>
      <c r="K784" s="118"/>
      <c r="L784" s="119"/>
      <c r="M784" s="120"/>
    </row>
    <row r="785" spans="1:14" x14ac:dyDescent="0.2">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5" thickBot="1" x14ac:dyDescent="0.25">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15" hidden="1" customHeight="1" x14ac:dyDescent="0.2">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9" hidden="1" customHeight="1" thickBot="1" x14ac:dyDescent="0.25">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5" thickBot="1" x14ac:dyDescent="0.25">
      <c r="A790" s="103" t="str">
        <f t="shared" si="88"/>
        <v>GS &lt; 50 (Low)</v>
      </c>
      <c r="D790" s="58"/>
      <c r="E790" s="59"/>
      <c r="F790" s="60"/>
      <c r="G790" s="61"/>
      <c r="H790" s="62"/>
      <c r="I790" s="60"/>
      <c r="J790" s="63"/>
      <c r="K790" s="62"/>
      <c r="L790" s="64"/>
      <c r="M790" s="65"/>
    </row>
    <row r="791" spans="1:14" x14ac:dyDescent="0.2">
      <c r="A791" s="103" t="str">
        <f t="shared" si="88"/>
        <v>GS &lt; 50 (Low)</v>
      </c>
      <c r="B791" s="103" t="s">
        <v>12</v>
      </c>
      <c r="D791" s="135" t="s">
        <v>81</v>
      </c>
      <c r="E791" s="25"/>
      <c r="F791" s="136"/>
      <c r="G791" s="137"/>
      <c r="H791" s="138">
        <f>SUM(H781:H787,H780)</f>
        <v>219.25948052852638</v>
      </c>
      <c r="I791" s="139"/>
      <c r="J791" s="139"/>
      <c r="K791" s="138">
        <f>SUM(K781:K787,K780)</f>
        <v>229.08896861550483</v>
      </c>
      <c r="L791" s="140">
        <f>K791-H791</f>
        <v>9.8294880869784436</v>
      </c>
      <c r="M791" s="141">
        <f>IF((H791)=0,"",(L791/H791))</f>
        <v>4.4830390290464976E-2</v>
      </c>
    </row>
    <row r="792" spans="1:14" x14ac:dyDescent="0.2">
      <c r="A792" s="103" t="str">
        <f t="shared" si="88"/>
        <v>GS &lt; 50 (Low)</v>
      </c>
      <c r="B792" s="103" t="s">
        <v>12</v>
      </c>
      <c r="D792" s="142" t="s">
        <v>82</v>
      </c>
      <c r="E792" s="25"/>
      <c r="F792" s="136">
        <v>0.13</v>
      </c>
      <c r="G792" s="143"/>
      <c r="H792" s="144">
        <f>H791*F792</f>
        <v>28.503732468708431</v>
      </c>
      <c r="I792" s="145">
        <v>0.13</v>
      </c>
      <c r="J792" s="115"/>
      <c r="K792" s="144">
        <f>K791*I792</f>
        <v>29.781565920015627</v>
      </c>
      <c r="L792" s="119">
        <f>K792-H792</f>
        <v>1.2778334513071954</v>
      </c>
      <c r="M792" s="146">
        <f>IF((H792)=0,"",(L792/H792))</f>
        <v>4.4830390290464893E-2</v>
      </c>
    </row>
    <row r="793" spans="1:14" ht="15" x14ac:dyDescent="0.25">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-51.525977924203694</v>
      </c>
      <c r="I793" s="148">
        <f>OER</f>
        <v>0.23499999999999999</v>
      </c>
      <c r="J793" s="115"/>
      <c r="K793" s="144">
        <f>IF(OR(ISNUMBER(SEARCH("[DGEN]", E752))=TRUE, ISNUMBER(SEARCH("STREET LIGHT", E752))=TRUE), 0, IF(AND(E754=0, E755=0),0, IF(AND(E755=0, E754*12&gt;250000), 0, IF(AND(E754=0, E755&gt;=50), 0, IF(E754*12&lt;=250000, I793*K791*-1, IF(E755&lt;50, I793*K791*-1, 0))))))</f>
        <v>-53.835907624643632</v>
      </c>
      <c r="L793" s="119">
        <f>K793-H793</f>
        <v>-2.3099297004399375</v>
      </c>
      <c r="M793" s="146"/>
    </row>
    <row r="794" spans="1:14" ht="13.5" thickBot="1" x14ac:dyDescent="0.25">
      <c r="A794" s="103" t="str">
        <f t="shared" si="88"/>
        <v>GS &lt; 50 (Low)</v>
      </c>
      <c r="B794" s="103" t="s">
        <v>84</v>
      </c>
      <c r="C794" s="24">
        <f>B29</f>
        <v>14</v>
      </c>
      <c r="D794" s="226" t="s">
        <v>85</v>
      </c>
      <c r="E794" s="226"/>
      <c r="F794" s="77"/>
      <c r="G794" s="78"/>
      <c r="H794" s="79">
        <f>H791+H792+H793</f>
        <v>196.23723507303112</v>
      </c>
      <c r="I794" s="80"/>
      <c r="J794" s="80"/>
      <c r="K794" s="81">
        <f>K791+K792+K793</f>
        <v>205.03462691087682</v>
      </c>
      <c r="L794" s="82">
        <f>K794-H794</f>
        <v>8.7973918378457086</v>
      </c>
      <c r="M794" s="83">
        <f>IF((H794)=0,"",(L794/H794))</f>
        <v>4.4830390290464983E-2</v>
      </c>
    </row>
    <row r="795" spans="1:14" ht="13.5" thickBot="1" x14ac:dyDescent="0.25">
      <c r="A795" s="103" t="str">
        <f t="shared" si="88"/>
        <v>GS &lt; 50 (Low)</v>
      </c>
      <c r="B795" s="103" t="s">
        <v>12</v>
      </c>
      <c r="D795" s="58"/>
      <c r="E795" s="59"/>
      <c r="F795" s="60"/>
      <c r="G795" s="61"/>
      <c r="H795" s="62"/>
      <c r="I795" s="60"/>
      <c r="J795" s="63"/>
      <c r="K795" s="62"/>
      <c r="L795" s="64"/>
      <c r="M795" s="65"/>
    </row>
    <row r="798" spans="1:14" x14ac:dyDescent="0.2">
      <c r="C798" s="103"/>
      <c r="D798" s="104" t="s">
        <v>34</v>
      </c>
      <c r="E798" s="229" t="str">
        <f>D30</f>
        <v>GS &lt; 50 (High)</v>
      </c>
      <c r="F798" s="229"/>
      <c r="G798" s="229"/>
      <c r="H798" s="229"/>
      <c r="I798" s="229"/>
      <c r="J798" s="229"/>
      <c r="K798" s="103" t="str">
        <f>IF(N750="DEMAND - INTERVAL","RTSR - INTERVAL METERED","")</f>
        <v/>
      </c>
    </row>
    <row r="799" spans="1:14" x14ac:dyDescent="0.2">
      <c r="C799" s="103"/>
      <c r="D799" s="104" t="s">
        <v>35</v>
      </c>
      <c r="E799" s="230" t="str">
        <f>H30</f>
        <v>RPP</v>
      </c>
      <c r="F799" s="230"/>
      <c r="G799" s="230"/>
      <c r="H799" s="20"/>
      <c r="I799" s="20"/>
    </row>
    <row r="800" spans="1:14" ht="15.75" x14ac:dyDescent="0.2">
      <c r="C800" s="103"/>
      <c r="D800" s="104" t="s">
        <v>36</v>
      </c>
      <c r="E800" s="21">
        <f>K30</f>
        <v>5000</v>
      </c>
      <c r="F800" s="105" t="s">
        <v>11</v>
      </c>
      <c r="J800" s="22"/>
      <c r="K800" s="22"/>
      <c r="L800" s="22"/>
      <c r="M800" s="22"/>
      <c r="N800" s="22"/>
    </row>
    <row r="801" spans="1:13" ht="15.75" x14ac:dyDescent="0.25">
      <c r="C801" s="103"/>
      <c r="D801" s="104" t="s">
        <v>37</v>
      </c>
      <c r="E801" s="21">
        <f>L30</f>
        <v>0</v>
      </c>
      <c r="F801" s="106" t="s">
        <v>16</v>
      </c>
      <c r="G801" s="107"/>
      <c r="H801" s="108"/>
      <c r="I801" s="108"/>
      <c r="J801" s="108"/>
    </row>
    <row r="802" spans="1:13" x14ac:dyDescent="0.2">
      <c r="C802" s="103"/>
      <c r="D802" s="104" t="s">
        <v>38</v>
      </c>
      <c r="E802" s="23">
        <f>I30</f>
        <v>1.0415000000000001</v>
      </c>
    </row>
    <row r="803" spans="1:13" x14ac:dyDescent="0.2">
      <c r="C803" s="103"/>
      <c r="D803" s="104" t="s">
        <v>39</v>
      </c>
      <c r="E803" s="23">
        <f>J30</f>
        <v>1.0415000000000001</v>
      </c>
    </row>
    <row r="804" spans="1:13" x14ac:dyDescent="0.2">
      <c r="C804" s="103"/>
    </row>
    <row r="805" spans="1:13" x14ac:dyDescent="0.2">
      <c r="C805" s="103"/>
      <c r="E805" s="105"/>
      <c r="F805" s="231" t="s">
        <v>40</v>
      </c>
      <c r="G805" s="232"/>
      <c r="H805" s="233"/>
      <c r="I805" s="231" t="s">
        <v>41</v>
      </c>
      <c r="J805" s="232"/>
      <c r="K805" s="233"/>
      <c r="L805" s="231" t="s">
        <v>42</v>
      </c>
      <c r="M805" s="233"/>
    </row>
    <row r="806" spans="1:13" x14ac:dyDescent="0.2">
      <c r="C806" s="103"/>
      <c r="E806" s="220"/>
      <c r="F806" s="109" t="s">
        <v>43</v>
      </c>
      <c r="G806" s="109" t="s">
        <v>44</v>
      </c>
      <c r="H806" s="110" t="s">
        <v>45</v>
      </c>
      <c r="I806" s="109" t="s">
        <v>43</v>
      </c>
      <c r="J806" s="111" t="s">
        <v>44</v>
      </c>
      <c r="K806" s="110" t="s">
        <v>45</v>
      </c>
      <c r="L806" s="222" t="s">
        <v>46</v>
      </c>
      <c r="M806" s="224" t="s">
        <v>47</v>
      </c>
    </row>
    <row r="807" spans="1:13" x14ac:dyDescent="0.2">
      <c r="C807" s="103"/>
      <c r="E807" s="221"/>
      <c r="F807" s="112" t="s">
        <v>48</v>
      </c>
      <c r="G807" s="112"/>
      <c r="H807" s="113" t="s">
        <v>48</v>
      </c>
      <c r="I807" s="112" t="s">
        <v>48</v>
      </c>
      <c r="J807" s="113"/>
      <c r="K807" s="113" t="s">
        <v>48</v>
      </c>
      <c r="L807" s="223"/>
      <c r="M807" s="225"/>
    </row>
    <row r="808" spans="1:13" x14ac:dyDescent="0.2">
      <c r="A808" s="103" t="str">
        <f>$E798</f>
        <v>GS &lt; 50 (High)</v>
      </c>
      <c r="D808" s="114" t="s">
        <v>49</v>
      </c>
      <c r="E808" s="25"/>
      <c r="F808" s="26">
        <f>F186</f>
        <v>28.21</v>
      </c>
      <c r="G808" s="115">
        <v>1</v>
      </c>
      <c r="H808" s="116">
        <f>G808*F808</f>
        <v>28.21</v>
      </c>
      <c r="I808" s="29">
        <f>I186</f>
        <v>30.13</v>
      </c>
      <c r="J808" s="117">
        <f>G808</f>
        <v>1</v>
      </c>
      <c r="K808" s="118">
        <f>J808*I808</f>
        <v>30.13</v>
      </c>
      <c r="L808" s="119">
        <f>K808-H808</f>
        <v>1.9199999999999982</v>
      </c>
      <c r="M808" s="120">
        <f>IF(ISERROR(L808/H808), "", L808/H808)</f>
        <v>6.8060971286777669E-2</v>
      </c>
    </row>
    <row r="809" spans="1:13" x14ac:dyDescent="0.2">
      <c r="A809" s="103" t="str">
        <f t="shared" ref="A809:A841" si="95">A808</f>
        <v>GS &lt; 50 (High)</v>
      </c>
      <c r="D809" s="114" t="s">
        <v>50</v>
      </c>
      <c r="E809" s="25"/>
      <c r="F809" s="34">
        <f t="shared" ref="F809:F835" si="96">F187</f>
        <v>3.1800000000000002E-2</v>
      </c>
      <c r="G809" s="115">
        <f>IF($E801&gt;0, $E801, $E800)</f>
        <v>5000</v>
      </c>
      <c r="H809" s="116">
        <f>G809*F809</f>
        <v>159</v>
      </c>
      <c r="I809" s="35">
        <f t="shared" ref="I809:I835" si="97">I187</f>
        <v>3.44E-2</v>
      </c>
      <c r="J809" s="117">
        <f>IF($E801&gt;0, $E801, $E800)</f>
        <v>5000</v>
      </c>
      <c r="K809" s="118">
        <f>J809*I809</f>
        <v>172</v>
      </c>
      <c r="L809" s="119">
        <f>K809-H809</f>
        <v>13</v>
      </c>
      <c r="M809" s="120">
        <f>IF(ISERROR(L809/H809), "", L809/H809)</f>
        <v>8.1761006289308172E-2</v>
      </c>
    </row>
    <row r="810" spans="1:13" ht="13.15" hidden="1" customHeight="1" x14ac:dyDescent="0.2">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15" hidden="1" customHeight="1" x14ac:dyDescent="0.2">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
      <c r="A813" s="103" t="str">
        <f t="shared" si="95"/>
        <v>GS &lt; 50 (High)</v>
      </c>
      <c r="D813" s="114" t="s">
        <v>54</v>
      </c>
      <c r="E813" s="25"/>
      <c r="F813" s="36">
        <f t="shared" si="96"/>
        <v>-1.2764816444328564E-3</v>
      </c>
      <c r="G813" s="115">
        <f>IF($E801&gt;0, $E801, $E800)</f>
        <v>5000</v>
      </c>
      <c r="H813" s="116">
        <f>G813*F813</f>
        <v>-6.3824082221642815</v>
      </c>
      <c r="I813" s="35">
        <f t="shared" si="97"/>
        <v>2.2204907479117498E-3</v>
      </c>
      <c r="J813" s="117">
        <f>IF($E801&gt;0, $E801, $E800)</f>
        <v>5000</v>
      </c>
      <c r="K813" s="118">
        <f>J813*I813</f>
        <v>11.102453739558749</v>
      </c>
      <c r="L813" s="119">
        <f t="shared" si="98"/>
        <v>17.484861961723031</v>
      </c>
      <c r="M813" s="120">
        <f>IF(ISERROR(L813/H813), "", L813/H813)</f>
        <v>-2.7395398967121998</v>
      </c>
    </row>
    <row r="814" spans="1:13" ht="25.5" x14ac:dyDescent="0.2">
      <c r="A814" s="103" t="str">
        <f t="shared" si="95"/>
        <v>GS &lt; 50 (High)</v>
      </c>
      <c r="B814" s="103" t="s">
        <v>55</v>
      </c>
      <c r="C814" s="24">
        <f>B30</f>
        <v>15</v>
      </c>
      <c r="D814" s="46" t="s">
        <v>56</v>
      </c>
      <c r="E814" s="47"/>
      <c r="F814" s="48"/>
      <c r="G814" s="49"/>
      <c r="H814" s="50">
        <f>SUM(H808:H813)</f>
        <v>180.82759177783572</v>
      </c>
      <c r="I814" s="51"/>
      <c r="J814" s="52"/>
      <c r="K814" s="50">
        <f>SUM(K808:K813)</f>
        <v>213.23245373955874</v>
      </c>
      <c r="L814" s="41">
        <f t="shared" si="98"/>
        <v>32.404861961723014</v>
      </c>
      <c r="M814" s="42">
        <f>IF((H814)=0,"",(L814/H814))</f>
        <v>0.17920308313089486</v>
      </c>
    </row>
    <row r="815" spans="1:13" x14ac:dyDescent="0.2">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5.5" x14ac:dyDescent="0.2">
      <c r="A816" s="103" t="str">
        <f t="shared" si="95"/>
        <v>GS &lt; 50 (High)</v>
      </c>
      <c r="D816" s="123" t="s">
        <v>58</v>
      </c>
      <c r="E816" s="25"/>
      <c r="F816" s="36">
        <f t="shared" si="96"/>
        <v>-2.0999999999999999E-3</v>
      </c>
      <c r="G816" s="55">
        <f>IF($E801&gt;0, $E801, $E800)</f>
        <v>5000</v>
      </c>
      <c r="H816" s="116">
        <f t="shared" si="99"/>
        <v>-10.5</v>
      </c>
      <c r="I816" s="35">
        <f t="shared" si="97"/>
        <v>0</v>
      </c>
      <c r="J816" s="56">
        <f>IF($E801&gt;0, $E801, $E800)</f>
        <v>5000</v>
      </c>
      <c r="K816" s="118">
        <f t="shared" si="100"/>
        <v>0</v>
      </c>
      <c r="L816" s="119">
        <f t="shared" si="98"/>
        <v>10.5</v>
      </c>
      <c r="M816" s="120">
        <f t="shared" si="101"/>
        <v>-1</v>
      </c>
    </row>
    <row r="817" spans="1:14" x14ac:dyDescent="0.2">
      <c r="A817" s="103" t="str">
        <f t="shared" si="95"/>
        <v>GS &lt; 50 (High)</v>
      </c>
      <c r="D817" s="123" t="s">
        <v>59</v>
      </c>
      <c r="E817" s="25"/>
      <c r="F817" s="36">
        <f t="shared" si="96"/>
        <v>5.0000000000000001E-4</v>
      </c>
      <c r="G817" s="55">
        <f>IF($E801&gt;0, $E801, $E800)</f>
        <v>5000</v>
      </c>
      <c r="H817" s="116">
        <f t="shared" si="99"/>
        <v>2.5</v>
      </c>
      <c r="I817" s="35">
        <f t="shared" si="97"/>
        <v>0</v>
      </c>
      <c r="J817" s="56">
        <f>IF($E801&gt;0, $E801, $E800)</f>
        <v>5000</v>
      </c>
      <c r="K817" s="118">
        <f t="shared" si="100"/>
        <v>0</v>
      </c>
      <c r="L817" s="119">
        <f t="shared" si="98"/>
        <v>-2.5</v>
      </c>
      <c r="M817" s="120">
        <f t="shared" si="101"/>
        <v>-1</v>
      </c>
    </row>
    <row r="818" spans="1:14" x14ac:dyDescent="0.2">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
      <c r="A819" s="103" t="str">
        <f t="shared" si="95"/>
        <v>GS &lt; 50 (High)</v>
      </c>
      <c r="D819" s="114" t="s">
        <v>61</v>
      </c>
      <c r="E819" s="25"/>
      <c r="F819" s="36">
        <f t="shared" si="96"/>
        <v>1.3718953260701185E-3</v>
      </c>
      <c r="G819" s="55">
        <f>IF($E801&gt;0, $E801, $E800)</f>
        <v>5000</v>
      </c>
      <c r="H819" s="116">
        <f t="shared" si="99"/>
        <v>6.859476630350593</v>
      </c>
      <c r="I819" s="35">
        <f t="shared" si="97"/>
        <v>1.4346110207039519E-3</v>
      </c>
      <c r="J819" s="56">
        <f>IF($E801&gt;0, $E801, $E800)</f>
        <v>5000</v>
      </c>
      <c r="K819" s="118">
        <f t="shared" si="100"/>
        <v>7.1730551035197596</v>
      </c>
      <c r="L819" s="119">
        <f t="shared" si="98"/>
        <v>0.31357847316916665</v>
      </c>
      <c r="M819" s="120">
        <f t="shared" si="101"/>
        <v>4.5714635396773617E-2</v>
      </c>
    </row>
    <row r="820" spans="1:14" ht="25.5" x14ac:dyDescent="0.2">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
      <c r="A822" s="103" t="str">
        <f t="shared" si="95"/>
        <v>GS &lt; 50 (High)</v>
      </c>
      <c r="D822" s="114" t="s">
        <v>64</v>
      </c>
      <c r="E822" s="25"/>
      <c r="F822" s="34">
        <f t="shared" si="96"/>
        <v>1.2344868468891121E-3</v>
      </c>
      <c r="G822" s="55">
        <f>IF($E801&gt;0, $E801, $E800)</f>
        <v>5000</v>
      </c>
      <c r="H822" s="116">
        <f t="shared" si="99"/>
        <v>6.1724342344455607</v>
      </c>
      <c r="I822" s="35">
        <f t="shared" si="97"/>
        <v>1.3448684688911199E-4</v>
      </c>
      <c r="J822" s="56">
        <f>IF($E801&gt;0, $E801, $E800)</f>
        <v>5000</v>
      </c>
      <c r="K822" s="118">
        <f t="shared" si="100"/>
        <v>0.67243423444555994</v>
      </c>
      <c r="L822" s="119">
        <f t="shared" si="98"/>
        <v>-5.5000000000000009</v>
      </c>
      <c r="M822" s="120">
        <f t="shared" si="101"/>
        <v>-0.89105850157252242</v>
      </c>
    </row>
    <row r="823" spans="1:14" ht="25.5" x14ac:dyDescent="0.2">
      <c r="A823" s="103" t="str">
        <f t="shared" si="95"/>
        <v>GS &lt; 50 (High)</v>
      </c>
      <c r="B823" s="103" t="s">
        <v>65</v>
      </c>
      <c r="C823" s="24">
        <f>B30</f>
        <v>15</v>
      </c>
      <c r="D823" s="46" t="s">
        <v>66</v>
      </c>
      <c r="E823" s="47"/>
      <c r="F823" s="48"/>
      <c r="G823" s="49"/>
      <c r="H823" s="50">
        <f>SUM(H814:H822)</f>
        <v>212.73990264263199</v>
      </c>
      <c r="I823" s="51"/>
      <c r="J823" s="52"/>
      <c r="K823" s="50">
        <f>SUM(K814:K822)</f>
        <v>247.95834307752418</v>
      </c>
      <c r="L823" s="41">
        <f t="shared" si="98"/>
        <v>35.218440434892187</v>
      </c>
      <c r="M823" s="42">
        <f>IF((H823)=0,"",(L823/H823))</f>
        <v>0.16554694252188959</v>
      </c>
    </row>
    <row r="824" spans="1:14" x14ac:dyDescent="0.2">
      <c r="A824" s="103" t="str">
        <f t="shared" si="95"/>
        <v>GS &lt; 50 (High)</v>
      </c>
      <c r="D824" s="126" t="s">
        <v>67</v>
      </c>
      <c r="E824" s="25"/>
      <c r="F824" s="36">
        <f t="shared" si="96"/>
        <v>1.1299999999999999E-2</v>
      </c>
      <c r="G824" s="43">
        <f>IF($E801&gt;0, $E801, $E800*$E802)</f>
        <v>5207.5000000000009</v>
      </c>
      <c r="H824" s="116">
        <f>G824*F824</f>
        <v>58.844750000000005</v>
      </c>
      <c r="I824" s="35">
        <f t="shared" si="97"/>
        <v>1.2E-2</v>
      </c>
      <c r="J824" s="44">
        <f>IF($E801&gt;0, $E801, $E800*$E803)</f>
        <v>5207.5000000000009</v>
      </c>
      <c r="K824" s="118">
        <f>J824*I824</f>
        <v>62.490000000000009</v>
      </c>
      <c r="L824" s="119">
        <f t="shared" si="98"/>
        <v>3.6452500000000043</v>
      </c>
      <c r="M824" s="120">
        <f>IF(ISERROR(L824/H824), "", L824/H824)</f>
        <v>6.1946902654867325E-2</v>
      </c>
      <c r="N824" s="127" t="str">
        <f>IF(ISERROR(ABS(M824)), "", IF(ABS(M824)&gt;=4%, "In the manager's summary, discuss the reasoning for the change in RTSR rates", ""))</f>
        <v>In the manager's summary, discuss the reasoning for the change in RTSR rates</v>
      </c>
    </row>
    <row r="825" spans="1:14" ht="25.5" x14ac:dyDescent="0.2">
      <c r="A825" s="103" t="str">
        <f t="shared" si="95"/>
        <v>GS &lt; 50 (High)</v>
      </c>
      <c r="D825" s="128" t="s">
        <v>68</v>
      </c>
      <c r="E825" s="25"/>
      <c r="F825" s="36">
        <f t="shared" si="96"/>
        <v>8.3999999999999995E-3</v>
      </c>
      <c r="G825" s="43">
        <f>IF($E801&gt;0, $E801, $E800*$E802)</f>
        <v>5207.5000000000009</v>
      </c>
      <c r="H825" s="116">
        <f>G825*F825</f>
        <v>43.743000000000002</v>
      </c>
      <c r="I825" s="35">
        <f t="shared" si="97"/>
        <v>8.8999999999999999E-3</v>
      </c>
      <c r="J825" s="44">
        <f>IF($E801&gt;0, $E801, $E800*$E803)</f>
        <v>5207.5000000000009</v>
      </c>
      <c r="K825" s="118">
        <f>J825*I825</f>
        <v>46.346750000000007</v>
      </c>
      <c r="L825" s="119">
        <f t="shared" si="98"/>
        <v>2.6037500000000051</v>
      </c>
      <c r="M825" s="120">
        <f>IF(ISERROR(L825/H825), "", L825/H825)</f>
        <v>5.9523809523809638E-2</v>
      </c>
      <c r="N825" s="127" t="str">
        <f>IF(ISERROR(ABS(M825)), "", IF(ABS(M825)&gt;=4%, "In the manager's summary, discuss the reasoning for the change in RTSR rates", ""))</f>
        <v>In the manager's summary, discuss the reasoning for the change in RTSR rates</v>
      </c>
    </row>
    <row r="826" spans="1:14" ht="25.5" x14ac:dyDescent="0.2">
      <c r="A826" s="103" t="str">
        <f t="shared" si="95"/>
        <v>GS &lt; 50 (High)</v>
      </c>
      <c r="B826" s="103" t="s">
        <v>69</v>
      </c>
      <c r="C826" s="24">
        <f>B30</f>
        <v>15</v>
      </c>
      <c r="D826" s="46" t="s">
        <v>70</v>
      </c>
      <c r="E826" s="47"/>
      <c r="F826" s="48"/>
      <c r="G826" s="49"/>
      <c r="H826" s="50">
        <f>SUM(H823:H825)</f>
        <v>315.32765264263202</v>
      </c>
      <c r="I826" s="51"/>
      <c r="J826" s="52"/>
      <c r="K826" s="50">
        <f>SUM(K823:K825)</f>
        <v>356.7950930775242</v>
      </c>
      <c r="L826" s="41">
        <f t="shared" si="98"/>
        <v>41.467440434892183</v>
      </c>
      <c r="M826" s="42">
        <f>IF((H826)=0,"",(L826/H826))</f>
        <v>0.13150587995493113</v>
      </c>
    </row>
    <row r="827" spans="1:14" ht="25.5" x14ac:dyDescent="0.2">
      <c r="A827" s="103" t="str">
        <f t="shared" si="95"/>
        <v>GS &lt; 50 (High)</v>
      </c>
      <c r="D827" s="129" t="s">
        <v>71</v>
      </c>
      <c r="E827" s="25"/>
      <c r="F827" s="34">
        <f t="shared" si="96"/>
        <v>4.7000000000000002E-3</v>
      </c>
      <c r="G827" s="43">
        <f>E800*E802</f>
        <v>5207.5000000000009</v>
      </c>
      <c r="H827" s="53">
        <f>G827*F827</f>
        <v>24.475250000000006</v>
      </c>
      <c r="I827" s="35">
        <f t="shared" si="97"/>
        <v>4.7000000000000002E-3</v>
      </c>
      <c r="J827" s="44">
        <f>E800*E803</f>
        <v>5207.5000000000009</v>
      </c>
      <c r="K827" s="31">
        <f>J827*I827</f>
        <v>24.475250000000006</v>
      </c>
      <c r="L827" s="119">
        <f t="shared" si="98"/>
        <v>0</v>
      </c>
      <c r="M827" s="120">
        <f>IF(ISERROR(L827/H827), "", L827/H827)</f>
        <v>0</v>
      </c>
    </row>
    <row r="828" spans="1:14" ht="25.5" x14ac:dyDescent="0.2">
      <c r="A828" s="103" t="str">
        <f t="shared" si="95"/>
        <v>GS &lt; 50 (High)</v>
      </c>
      <c r="D828" s="129" t="s">
        <v>72</v>
      </c>
      <c r="E828" s="25"/>
      <c r="F828" s="34">
        <f t="shared" si="96"/>
        <v>5.9999999999999995E-4</v>
      </c>
      <c r="G828" s="43">
        <f>E800*E802</f>
        <v>5207.5000000000009</v>
      </c>
      <c r="H828" s="53">
        <f>G828*F828</f>
        <v>3.1245000000000003</v>
      </c>
      <c r="I828" s="35">
        <f t="shared" si="97"/>
        <v>5.9999999999999995E-4</v>
      </c>
      <c r="J828" s="44">
        <f>E800*E803</f>
        <v>5207.5000000000009</v>
      </c>
      <c r="K828" s="31">
        <f>J828*I828</f>
        <v>3.1245000000000003</v>
      </c>
      <c r="L828" s="119">
        <f t="shared" si="98"/>
        <v>0</v>
      </c>
      <c r="M828" s="120">
        <f>IF(ISERROR(L828/H828), "", L828/H828)</f>
        <v>0</v>
      </c>
    </row>
    <row r="829" spans="1:14" x14ac:dyDescent="0.2">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5.5" x14ac:dyDescent="0.2">
      <c r="A830" s="103" t="str">
        <f t="shared" si="95"/>
        <v>GS &lt; 50 (High)</v>
      </c>
      <c r="D830" s="129" t="s">
        <v>74</v>
      </c>
      <c r="E830" s="25"/>
      <c r="F830" s="34">
        <f t="shared" si="96"/>
        <v>0</v>
      </c>
      <c r="G830" s="55"/>
      <c r="H830" s="130"/>
      <c r="I830" s="35">
        <f t="shared" si="97"/>
        <v>0</v>
      </c>
      <c r="J830" s="56"/>
      <c r="K830" s="118"/>
      <c r="L830" s="119"/>
      <c r="M830" s="120"/>
    </row>
    <row r="831" spans="1:14" x14ac:dyDescent="0.2">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5" thickBot="1" x14ac:dyDescent="0.25">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15" hidden="1" customHeight="1" x14ac:dyDescent="0.2">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9" hidden="1" customHeight="1" thickBot="1" x14ac:dyDescent="0.25">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5" thickBot="1" x14ac:dyDescent="0.25">
      <c r="A836" s="103" t="str">
        <f t="shared" si="95"/>
        <v>GS &lt; 50 (High)</v>
      </c>
      <c r="D836" s="58"/>
      <c r="E836" s="59"/>
      <c r="F836" s="60"/>
      <c r="G836" s="61"/>
      <c r="H836" s="62"/>
      <c r="I836" s="60"/>
      <c r="J836" s="63"/>
      <c r="K836" s="62"/>
      <c r="L836" s="64"/>
      <c r="M836" s="65"/>
    </row>
    <row r="837" spans="1:13" x14ac:dyDescent="0.2">
      <c r="A837" s="103" t="str">
        <f t="shared" si="95"/>
        <v>GS &lt; 50 (High)</v>
      </c>
      <c r="B837" s="103" t="s">
        <v>12</v>
      </c>
      <c r="D837" s="135" t="s">
        <v>81</v>
      </c>
      <c r="E837" s="25"/>
      <c r="F837" s="136"/>
      <c r="G837" s="137"/>
      <c r="H837" s="138">
        <f>SUM(H827:H833,H826)</f>
        <v>980.77740264263207</v>
      </c>
      <c r="I837" s="139"/>
      <c r="J837" s="139"/>
      <c r="K837" s="138">
        <f>SUM(K827:K833,K826)</f>
        <v>1022.2448430775244</v>
      </c>
      <c r="L837" s="140">
        <f>K837-H837</f>
        <v>41.467440434892296</v>
      </c>
      <c r="M837" s="141">
        <f>IF((H837)=0,"",(L837/H837))</f>
        <v>4.2280175219332493E-2</v>
      </c>
    </row>
    <row r="838" spans="1:13" x14ac:dyDescent="0.2">
      <c r="A838" s="103" t="str">
        <f t="shared" si="95"/>
        <v>GS &lt; 50 (High)</v>
      </c>
      <c r="B838" s="103" t="s">
        <v>12</v>
      </c>
      <c r="D838" s="142" t="s">
        <v>82</v>
      </c>
      <c r="E838" s="25"/>
      <c r="F838" s="136">
        <v>0.13</v>
      </c>
      <c r="G838" s="143"/>
      <c r="H838" s="144">
        <f>H837*F838</f>
        <v>127.50106234354217</v>
      </c>
      <c r="I838" s="145">
        <v>0.13</v>
      </c>
      <c r="J838" s="115"/>
      <c r="K838" s="144">
        <f>K837*I838</f>
        <v>132.89182960007818</v>
      </c>
      <c r="L838" s="119">
        <f>K838-H838</f>
        <v>5.3907672565360087</v>
      </c>
      <c r="M838" s="146">
        <f>IF((H838)=0,"",(L838/H838))</f>
        <v>4.2280175219332569E-2</v>
      </c>
    </row>
    <row r="839" spans="1:13" ht="15" x14ac:dyDescent="0.25">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-230.48268962101852</v>
      </c>
      <c r="I839" s="148">
        <f>OER</f>
        <v>0.23499999999999999</v>
      </c>
      <c r="J839" s="115"/>
      <c r="K839" s="144">
        <f>IF(OR(ISNUMBER(SEARCH("[DGEN]", E798))=TRUE, ISNUMBER(SEARCH("STREET LIGHT", E798))=TRUE), 0, IF(AND(E800=0, E801=0),0, IF(AND(E801=0, E800*12&gt;250000), 0, IF(AND(E800=0, E801&gt;=50), 0, IF(E800*12&lt;=250000, I839*K837*-1, IF(E801&lt;50, I839*K837*-1, 0))))))</f>
        <v>-240.22753812321821</v>
      </c>
      <c r="L839" s="119">
        <f>K839-H839</f>
        <v>-9.7448485021996873</v>
      </c>
      <c r="M839" s="146"/>
    </row>
    <row r="840" spans="1:13" ht="13.5" thickBot="1" x14ac:dyDescent="0.25">
      <c r="A840" s="103" t="str">
        <f t="shared" si="95"/>
        <v>GS &lt; 50 (High)</v>
      </c>
      <c r="B840" s="103" t="s">
        <v>84</v>
      </c>
      <c r="C840" s="24">
        <f>B30</f>
        <v>15</v>
      </c>
      <c r="D840" s="226" t="s">
        <v>85</v>
      </c>
      <c r="E840" s="226"/>
      <c r="F840" s="77"/>
      <c r="G840" s="78"/>
      <c r="H840" s="79">
        <f>H837+H838+H839</f>
        <v>877.79577536515569</v>
      </c>
      <c r="I840" s="80"/>
      <c r="J840" s="80"/>
      <c r="K840" s="81">
        <f>K837+K838+K839</f>
        <v>914.90913455438431</v>
      </c>
      <c r="L840" s="82">
        <f>K840-H840</f>
        <v>37.113359189228618</v>
      </c>
      <c r="M840" s="83">
        <f>IF((H840)=0,"",(L840/H840))</f>
        <v>4.2280175219332507E-2</v>
      </c>
    </row>
    <row r="841" spans="1:13" ht="13.5" thickBot="1" x14ac:dyDescent="0.25">
      <c r="A841" s="103" t="str">
        <f t="shared" si="95"/>
        <v>GS &lt; 50 (High)</v>
      </c>
      <c r="B841" s="103" t="s">
        <v>12</v>
      </c>
      <c r="D841" s="58"/>
      <c r="E841" s="59"/>
      <c r="F841" s="60"/>
      <c r="G841" s="61"/>
      <c r="H841" s="62"/>
      <c r="I841" s="60"/>
      <c r="J841" s="63"/>
      <c r="K841" s="62"/>
      <c r="L841" s="64"/>
      <c r="M841" s="65"/>
    </row>
  </sheetData>
  <mergeCells count="18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L71:M71"/>
    <mergeCell ref="E72:E73"/>
    <mergeCell ref="L72:L73"/>
    <mergeCell ref="M72:M73"/>
    <mergeCell ref="D55:F55"/>
    <mergeCell ref="D56:F56"/>
    <mergeCell ref="D57:F57"/>
    <mergeCell ref="D58:F58"/>
    <mergeCell ref="D59:F59"/>
    <mergeCell ref="D60:F60"/>
    <mergeCell ref="D106:E106"/>
    <mergeCell ref="D111:E111"/>
    <mergeCell ref="D116:E116"/>
    <mergeCell ref="E120:J120"/>
    <mergeCell ref="E121:G121"/>
    <mergeCell ref="F127:H127"/>
    <mergeCell ref="I127:K127"/>
    <mergeCell ref="E64:J64"/>
    <mergeCell ref="E65:G65"/>
    <mergeCell ref="F71:H71"/>
    <mergeCell ref="I71:K71"/>
    <mergeCell ref="D172:E172"/>
    <mergeCell ref="E176:J176"/>
    <mergeCell ref="E177:G177"/>
    <mergeCell ref="F183:H183"/>
    <mergeCell ref="I183:K183"/>
    <mergeCell ref="L183:M183"/>
    <mergeCell ref="L127:M127"/>
    <mergeCell ref="E128:E129"/>
    <mergeCell ref="L128:L129"/>
    <mergeCell ref="M128:M129"/>
    <mergeCell ref="D162:E162"/>
    <mergeCell ref="D167:E167"/>
    <mergeCell ref="L239:M239"/>
    <mergeCell ref="E240:E241"/>
    <mergeCell ref="L240:L241"/>
    <mergeCell ref="M240:M241"/>
    <mergeCell ref="E184:E185"/>
    <mergeCell ref="L184:L185"/>
    <mergeCell ref="M184:M185"/>
    <mergeCell ref="D218:E218"/>
    <mergeCell ref="D223:E223"/>
    <mergeCell ref="D228:E228"/>
    <mergeCell ref="D274:E274"/>
    <mergeCell ref="D279:E279"/>
    <mergeCell ref="D284:E284"/>
    <mergeCell ref="E288:J288"/>
    <mergeCell ref="E289:G289"/>
    <mergeCell ref="F295:H295"/>
    <mergeCell ref="I295:K295"/>
    <mergeCell ref="E232:J232"/>
    <mergeCell ref="E233:G233"/>
    <mergeCell ref="F239:H239"/>
    <mergeCell ref="I239:K239"/>
    <mergeCell ref="D340:E340"/>
    <mergeCell ref="E344:J344"/>
    <mergeCell ref="E345:G345"/>
    <mergeCell ref="F351:H351"/>
    <mergeCell ref="I351:K351"/>
    <mergeCell ref="L351:M351"/>
    <mergeCell ref="L295:M295"/>
    <mergeCell ref="E296:E297"/>
    <mergeCell ref="L296:L297"/>
    <mergeCell ref="M296:M297"/>
    <mergeCell ref="D330:E330"/>
    <mergeCell ref="D335:E335"/>
    <mergeCell ref="L407:M407"/>
    <mergeCell ref="E408:E409"/>
    <mergeCell ref="L408:L409"/>
    <mergeCell ref="M408:M409"/>
    <mergeCell ref="E352:E353"/>
    <mergeCell ref="L352:L353"/>
    <mergeCell ref="M352:M353"/>
    <mergeCell ref="D386:E386"/>
    <mergeCell ref="D391:E391"/>
    <mergeCell ref="D396:E396"/>
    <mergeCell ref="D442:E442"/>
    <mergeCell ref="D447:E447"/>
    <mergeCell ref="D452:E452"/>
    <mergeCell ref="E456:J456"/>
    <mergeCell ref="E457:G457"/>
    <mergeCell ref="F463:H463"/>
    <mergeCell ref="I463:K463"/>
    <mergeCell ref="E400:J400"/>
    <mergeCell ref="E401:G401"/>
    <mergeCell ref="F407:H407"/>
    <mergeCell ref="I407:K407"/>
    <mergeCell ref="D508:E508"/>
    <mergeCell ref="E512:J512"/>
    <mergeCell ref="E513:G513"/>
    <mergeCell ref="F519:H519"/>
    <mergeCell ref="I519:K519"/>
    <mergeCell ref="L519:M519"/>
    <mergeCell ref="L463:M463"/>
    <mergeCell ref="E464:E465"/>
    <mergeCell ref="L464:L465"/>
    <mergeCell ref="M464:M465"/>
    <mergeCell ref="D498:E498"/>
    <mergeCell ref="D503:E503"/>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E622:E623"/>
    <mergeCell ref="L622:L623"/>
    <mergeCell ref="M622:M623"/>
    <mergeCell ref="D656:E656"/>
    <mergeCell ref="E660:J660"/>
    <mergeCell ref="E661:G661"/>
    <mergeCell ref="D610:E610"/>
    <mergeCell ref="E614:J614"/>
    <mergeCell ref="E615:G615"/>
    <mergeCell ref="F621:H621"/>
    <mergeCell ref="I621:K621"/>
    <mergeCell ref="L621:M621"/>
    <mergeCell ref="D702:E702"/>
    <mergeCell ref="E706:J706"/>
    <mergeCell ref="E707:G707"/>
    <mergeCell ref="F713:H713"/>
    <mergeCell ref="I713:K713"/>
    <mergeCell ref="L713:M713"/>
    <mergeCell ref="F667:H667"/>
    <mergeCell ref="I667:K667"/>
    <mergeCell ref="L667:M667"/>
    <mergeCell ref="E668:E669"/>
    <mergeCell ref="L668:L669"/>
    <mergeCell ref="M668:M669"/>
    <mergeCell ref="F759:H759"/>
    <mergeCell ref="I759:K759"/>
    <mergeCell ref="L759:M759"/>
    <mergeCell ref="E760:E761"/>
    <mergeCell ref="L760:L761"/>
    <mergeCell ref="M760:M761"/>
    <mergeCell ref="E714:E715"/>
    <mergeCell ref="L714:L715"/>
    <mergeCell ref="M714:M715"/>
    <mergeCell ref="D748:E748"/>
    <mergeCell ref="E752:J752"/>
    <mergeCell ref="E753:G753"/>
    <mergeCell ref="E806:E807"/>
    <mergeCell ref="L806:L807"/>
    <mergeCell ref="M806:M807"/>
    <mergeCell ref="D840:E840"/>
    <mergeCell ref="D794:E794"/>
    <mergeCell ref="E798:J798"/>
    <mergeCell ref="E799:G799"/>
    <mergeCell ref="F805:H805"/>
    <mergeCell ref="I805:K805"/>
    <mergeCell ref="L805:M805"/>
  </mergeCells>
  <conditionalFormatting sqref="K16:K35">
    <cfRule type="expression" dxfId="20" priority="3">
      <formula>$G16="kVa"</formula>
    </cfRule>
    <cfRule type="expression" dxfId="19" priority="4">
      <formula>$G16="kWh"</formula>
    </cfRule>
  </conditionalFormatting>
  <conditionalFormatting sqref="K16:L35">
    <cfRule type="expression" dxfId="18" priority="1">
      <formula>$G16="kW"</formula>
    </cfRule>
  </conditionalFormatting>
  <dataValidations count="4">
    <dataValidation type="list" allowBlank="1" showInputMessage="1" showErrorMessage="1" sqref="M16:M35" xr:uid="{948CBEA3-8377-4FAF-903D-F9DE263D2BC4}">
      <formula1>"CONSUMPTION, DEMAND, DEMAND - INTERVAL"</formula1>
    </dataValidation>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77B34DC4-4F6C-4B60-A090-3DBE197EF3ED}">
      <formula1>"Monthly, per kWh, per kW"</formula1>
    </dataValidation>
    <dataValidation allowBlank="1" showInputMessage="1" showErrorMessage="1" sqref="D16:D24" xr:uid="{5C14D14A-A17E-4422-9A4B-0018A3600BEA}"/>
    <dataValidation type="list" allowBlank="1" showInputMessage="1" showErrorMessage="1" sqref="H16:H35" xr:uid="{C6764FA5-D99E-4CD4-98A6-C2CE25141C37}">
      <formula1>"RPP, Non-RPP (Retailer), Non-RPP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70D27-757E-4A43-9E11-99C349DCF213}">
  <sheetPr codeName="Sheet15"/>
  <dimension ref="A1:O637"/>
  <sheetViews>
    <sheetView topLeftCell="C14" workbookViewId="0">
      <selection activeCell="A14" sqref="A14"/>
    </sheetView>
  </sheetViews>
  <sheetFormatPr defaultColWidth="9.28515625" defaultRowHeight="12.75" x14ac:dyDescent="0.2"/>
  <cols>
    <col min="1" max="1" width="7.42578125" style="103" hidden="1" customWidth="1"/>
    <col min="2" max="2" width="12.2851562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17" style="103" customWidth="1"/>
    <col min="15" max="15" width="15.5703125" style="103" customWidth="1"/>
    <col min="16" max="16384" width="9.28515625" style="103"/>
  </cols>
  <sheetData>
    <row r="1" spans="2:14" s="98" customFormat="1" ht="27.75" hidden="1" customHeight="1" x14ac:dyDescent="0.2">
      <c r="C1" s="5"/>
    </row>
    <row r="2" spans="2:14" s="98" customFormat="1" hidden="1" x14ac:dyDescent="0.2">
      <c r="C2" s="5"/>
    </row>
    <row r="3" spans="2:14" s="98" customFormat="1" hidden="1" x14ac:dyDescent="0.2">
      <c r="C3" s="5"/>
    </row>
    <row r="4" spans="2:14" s="98" customFormat="1" hidden="1" x14ac:dyDescent="0.2">
      <c r="C4" s="5"/>
    </row>
    <row r="5" spans="2:14" s="98" customFormat="1" hidden="1" x14ac:dyDescent="0.2">
      <c r="C5" s="5"/>
    </row>
    <row r="6" spans="2:14" s="98" customFormat="1" hidden="1" x14ac:dyDescent="0.2">
      <c r="C6" s="5"/>
    </row>
    <row r="7" spans="2:14" s="98" customFormat="1" hidden="1" x14ac:dyDescent="0.2">
      <c r="C7" s="5"/>
    </row>
    <row r="8" spans="2:14" s="98" customFormat="1" hidden="1" x14ac:dyDescent="0.2">
      <c r="C8" s="5"/>
    </row>
    <row r="9" spans="2:14" s="98" customFormat="1" hidden="1" x14ac:dyDescent="0.2">
      <c r="C9" s="5"/>
    </row>
    <row r="10" spans="2:14" s="98" customFormat="1" hidden="1" x14ac:dyDescent="0.2">
      <c r="C10" s="5"/>
    </row>
    <row r="11" spans="2:14" s="98" customFormat="1" hidden="1" x14ac:dyDescent="0.2">
      <c r="C11" s="5"/>
    </row>
    <row r="12" spans="2:14" s="98" customFormat="1" hidden="1" x14ac:dyDescent="0.2">
      <c r="C12" s="5"/>
    </row>
    <row r="13" spans="2:14" s="98" customFormat="1" hidden="1" x14ac:dyDescent="0.2">
      <c r="C13" s="5"/>
    </row>
    <row r="14" spans="2:14" s="98" customFormat="1" ht="15.75" x14ac:dyDescent="0.25">
      <c r="C14" s="5"/>
      <c r="D14" s="99" t="s">
        <v>0</v>
      </c>
    </row>
    <row r="15" spans="2:14"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4" s="98" customFormat="1" ht="15" x14ac:dyDescent="0.25">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5" x14ac:dyDescent="0.25">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5" x14ac:dyDescent="0.25">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5" x14ac:dyDescent="0.25">
      <c r="C19" s="5"/>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5" x14ac:dyDescent="0.25">
      <c r="B20" s="98">
        <v>4</v>
      </c>
      <c r="C20" s="5">
        <v>4</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5" x14ac:dyDescent="0.25">
      <c r="B21" s="98">
        <v>5</v>
      </c>
      <c r="C21" s="5">
        <v>5</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5" x14ac:dyDescent="0.25">
      <c r="B22" s="98">
        <v>6</v>
      </c>
      <c r="C22" s="5">
        <v>6</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5" x14ac:dyDescent="0.25">
      <c r="B23" s="98">
        <v>7</v>
      </c>
      <c r="C23" s="5" t="str">
        <f>IF(ISERROR(VLOOKUP(D23, D16:O35, 42, FALSE)),"", VLOOKUP(D23, D16:O35, 42, FALSE))</f>
        <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5" x14ac:dyDescent="0.25">
      <c r="B24" s="98">
        <v>8</v>
      </c>
      <c r="C24" s="5" t="str">
        <f>IF(ISERROR(VLOOKUP(D24, D16:O35, 42, FALSE)),"", VLOOKUP(D24, D16:O35, 42, FALSE))</f>
        <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5" x14ac:dyDescent="0.25">
      <c r="B25" s="98">
        <v>9</v>
      </c>
      <c r="C25" s="5" t="str">
        <f>IF(ISERROR(VLOOKUP(D25, D16:O35, 42, FALSE)),"", VLOOKUP(D25, D16:O35, 42, FALSE))</f>
        <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5" x14ac:dyDescent="0.25">
      <c r="B26" s="98">
        <v>10</v>
      </c>
      <c r="C26" s="5" t="str">
        <f>IF(ISERROR(VLOOKUP(D26, D16:O35, 42, FALSE)),"", VLOOKUP(D26, D16:O35, 42, FALSE))</f>
        <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5" x14ac:dyDescent="0.25">
      <c r="B27" s="98">
        <v>11</v>
      </c>
      <c r="C27" s="5" t="str">
        <f>IF(ISERROR(VLOOKUP(D27, D16:O35, 42, FALSE)),"", VLOOKUP(D27, D16:O35, 42, FALSE))</f>
        <v/>
      </c>
      <c r="D27" s="16" t="s">
        <v>23</v>
      </c>
      <c r="E27" s="17"/>
      <c r="F27" s="18"/>
      <c r="G27" s="9" t="s">
        <v>24</v>
      </c>
      <c r="H27" s="10"/>
      <c r="I27" s="97">
        <f>'WRZ BI (2027)'!J27</f>
        <v>1.0415000000000001</v>
      </c>
      <c r="J27" s="11">
        <f t="shared" si="0"/>
        <v>1.0415000000000001</v>
      </c>
      <c r="K27" s="12"/>
      <c r="L27" s="12"/>
      <c r="M27" s="10"/>
      <c r="N27" s="13"/>
    </row>
    <row r="28" spans="2:14" s="98" customFormat="1" ht="15" x14ac:dyDescent="0.25">
      <c r="B28" s="98">
        <v>12</v>
      </c>
      <c r="C28" s="5" t="str">
        <f>IF(ISERROR(VLOOKUP(D28, D16:O35, 42, FALSE)),"", VLOOKUP(D28, D16:O35, 42, FALSE))</f>
        <v/>
      </c>
      <c r="D28" s="16" t="s">
        <v>23</v>
      </c>
      <c r="E28" s="17"/>
      <c r="F28" s="18"/>
      <c r="G28" s="9" t="s">
        <v>24</v>
      </c>
      <c r="H28" s="10"/>
      <c r="I28" s="97">
        <f>'WRZ BI (2027)'!J28</f>
        <v>1.0415000000000001</v>
      </c>
      <c r="J28" s="11">
        <f t="shared" si="0"/>
        <v>1.0415000000000001</v>
      </c>
      <c r="K28" s="12"/>
      <c r="L28" s="12"/>
      <c r="M28" s="10"/>
      <c r="N28" s="13"/>
    </row>
    <row r="29" spans="2:14" s="98" customFormat="1" ht="15" x14ac:dyDescent="0.25">
      <c r="B29" s="98">
        <v>13</v>
      </c>
      <c r="C29" s="5" t="str">
        <f>IF(ISERROR(VLOOKUP(D29, D16:O35, 42, FALSE)),"", VLOOKUP(D29, D16:O35, 42, FALSE))</f>
        <v/>
      </c>
      <c r="D29" s="16" t="s">
        <v>23</v>
      </c>
      <c r="E29" s="17"/>
      <c r="F29" s="18"/>
      <c r="G29" s="9" t="s">
        <v>24</v>
      </c>
      <c r="H29" s="10"/>
      <c r="I29" s="97">
        <f>'WRZ BI (2027)'!J29</f>
        <v>1.0415000000000001</v>
      </c>
      <c r="J29" s="11">
        <f t="shared" si="0"/>
        <v>1.0415000000000001</v>
      </c>
      <c r="K29" s="12"/>
      <c r="L29" s="12"/>
      <c r="M29" s="10"/>
      <c r="N29" s="13"/>
    </row>
    <row r="30" spans="2:14" s="98" customFormat="1" ht="15" x14ac:dyDescent="0.25">
      <c r="B30" s="98">
        <v>14</v>
      </c>
      <c r="C30" s="5" t="str">
        <f>IF(ISERROR(VLOOKUP(D30, D16:O35, 42, FALSE)),"", VLOOKUP(D30, D16:O35, 42, FALSE))</f>
        <v/>
      </c>
      <c r="D30" s="16" t="s">
        <v>23</v>
      </c>
      <c r="E30" s="17"/>
      <c r="F30" s="18"/>
      <c r="G30" s="9" t="s">
        <v>24</v>
      </c>
      <c r="H30" s="10"/>
      <c r="I30" s="97">
        <f>'WRZ BI (2027)'!J30</f>
        <v>1.0415000000000001</v>
      </c>
      <c r="J30" s="11">
        <f t="shared" si="0"/>
        <v>1.0415000000000001</v>
      </c>
      <c r="K30" s="12"/>
      <c r="L30" s="12"/>
      <c r="M30" s="10"/>
      <c r="N30" s="13"/>
    </row>
    <row r="31" spans="2:14" s="98" customFormat="1" ht="15" x14ac:dyDescent="0.25">
      <c r="B31" s="98">
        <v>15</v>
      </c>
      <c r="C31" s="5" t="str">
        <f>IF(ISERROR(VLOOKUP(D31, D16:O35, 42, FALSE)),"", VLOOKUP(D31, D16:O35, 42, FALSE))</f>
        <v/>
      </c>
      <c r="D31" s="16" t="s">
        <v>23</v>
      </c>
      <c r="E31" s="17"/>
      <c r="F31" s="18"/>
      <c r="G31" s="9" t="s">
        <v>24</v>
      </c>
      <c r="H31" s="10"/>
      <c r="I31" s="97">
        <f>'WRZ BI (2027)'!J31</f>
        <v>1.0415000000000001</v>
      </c>
      <c r="J31" s="11">
        <f t="shared" si="0"/>
        <v>1.0415000000000001</v>
      </c>
      <c r="K31" s="12"/>
      <c r="L31" s="12"/>
      <c r="M31" s="10"/>
      <c r="N31" s="13"/>
    </row>
    <row r="32" spans="2:14" s="98" customFormat="1" ht="15" x14ac:dyDescent="0.25">
      <c r="B32" s="98">
        <v>16</v>
      </c>
      <c r="C32" s="5" t="str">
        <f>IF(ISERROR(VLOOKUP(D32, D16:O35, 42, FALSE)),"", VLOOKUP(D32, D16:O35, 42, FALSE))</f>
        <v/>
      </c>
      <c r="D32" s="16" t="s">
        <v>23</v>
      </c>
      <c r="E32" s="17"/>
      <c r="F32" s="18"/>
      <c r="G32" s="9" t="s">
        <v>24</v>
      </c>
      <c r="H32" s="10"/>
      <c r="I32" s="97">
        <f>'WRZ BI (2027)'!J32</f>
        <v>1.0415000000000001</v>
      </c>
      <c r="J32" s="11">
        <f t="shared" si="0"/>
        <v>1.0415000000000001</v>
      </c>
      <c r="K32" s="12"/>
      <c r="L32" s="12"/>
      <c r="M32" s="10"/>
      <c r="N32" s="13"/>
    </row>
    <row r="33" spans="2:15" s="98" customFormat="1" ht="15" x14ac:dyDescent="0.25">
      <c r="B33" s="98">
        <v>17</v>
      </c>
      <c r="C33" s="5" t="str">
        <f>IF(ISERROR(VLOOKUP(D33, D16:O35, 42, FALSE)),"", VLOOKUP(D33, D16:O35, 42, FALSE))</f>
        <v/>
      </c>
      <c r="D33" s="16" t="s">
        <v>23</v>
      </c>
      <c r="E33" s="17"/>
      <c r="F33" s="18"/>
      <c r="G33" s="9" t="s">
        <v>24</v>
      </c>
      <c r="H33" s="10"/>
      <c r="I33" s="97">
        <f>'WRZ BI (2027)'!J33</f>
        <v>1.0415000000000001</v>
      </c>
      <c r="J33" s="11">
        <f t="shared" si="0"/>
        <v>1.0415000000000001</v>
      </c>
      <c r="K33" s="12"/>
      <c r="L33" s="12"/>
      <c r="M33" s="10"/>
      <c r="N33" s="13"/>
    </row>
    <row r="34" spans="2:15" s="98" customFormat="1" ht="15" x14ac:dyDescent="0.25">
      <c r="B34" s="98">
        <v>18</v>
      </c>
      <c r="C34" s="5" t="str">
        <f>IF(ISERROR(VLOOKUP(D34, D16:O35, 42, FALSE)),"", VLOOKUP(D34, D16:O35, 42, FALSE))</f>
        <v/>
      </c>
      <c r="D34" s="16" t="s">
        <v>23</v>
      </c>
      <c r="E34" s="17"/>
      <c r="F34" s="18"/>
      <c r="G34" s="9" t="s">
        <v>24</v>
      </c>
      <c r="H34" s="10"/>
      <c r="I34" s="97">
        <f>'WRZ BI (2027)'!J34</f>
        <v>1.0415000000000001</v>
      </c>
      <c r="J34" s="11">
        <f t="shared" si="0"/>
        <v>1.0415000000000001</v>
      </c>
      <c r="K34" s="12"/>
      <c r="L34" s="12"/>
      <c r="M34" s="10"/>
      <c r="N34" s="13"/>
    </row>
    <row r="35" spans="2:15" s="98" customFormat="1" ht="15" x14ac:dyDescent="0.25">
      <c r="B35" s="98">
        <v>19</v>
      </c>
      <c r="C35" s="5" t="str">
        <f>IF(ISERROR(VLOOKUP(D35, D16:O35, 42, FALSE)),"", VLOOKUP(D35, D16:O35, 42, FALSE))</f>
        <v/>
      </c>
      <c r="D35" s="16" t="s">
        <v>23</v>
      </c>
      <c r="E35" s="17"/>
      <c r="F35" s="18"/>
      <c r="G35" s="9" t="s">
        <v>24</v>
      </c>
      <c r="H35" s="10"/>
      <c r="I35" s="97">
        <f>'WRZ BI (2027)'!J35</f>
        <v>1.0415000000000001</v>
      </c>
      <c r="J35" s="11">
        <f t="shared" si="0"/>
        <v>1.0415000000000001</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51" si="1">H16</f>
        <v>RPP</v>
      </c>
      <c r="C41" s="5">
        <v>1</v>
      </c>
      <c r="D41" s="241" t="str">
        <f t="shared" ref="D41:D48" si="2">IF(ISBLANK(D16), "", IF(D16 = "Add additional scenarios if required", "", IF(M16="YES", D16 &amp; " - " &amp; H16 &amp; " - Interval Customers", D16 &amp; " - " &amp;H16)))</f>
        <v>Residential - RPP</v>
      </c>
      <c r="E41" s="241"/>
      <c r="F41" s="241"/>
      <c r="G41" s="100" t="str">
        <f t="shared" ref="G41:G51" si="3">IF(ISBLANK(G16), "", G16)</f>
        <v>kWh</v>
      </c>
      <c r="H41" s="101">
        <f t="shared" ref="H41:H51" si="4">IF(LEN($G41)&gt;1, (SUMPRODUCT(--($C$64:$C$2042=$B16), --($A$64:$A$2042=$D16), --($B$64:$B$2042="ST_A"), $L$64:$L$2042)), "")</f>
        <v>3.1200000000000045</v>
      </c>
      <c r="I41" s="102">
        <f t="shared" ref="I41:I51" si="5">IF(LEN($G41)&gt;1, (SUMPRODUCT(--($C$64:$C$2042=$B16), --($A$64:$A$2042=$D16), --($B$64:$B$2042="ST_A"), $M$64:$M$2042)), "")</f>
        <v>6.0258960923272695E-2</v>
      </c>
      <c r="J41" s="101">
        <f t="shared" ref="J41:J51" si="6">IF(LEN($G41)&gt;1, (SUMPRODUCT(--($C$64:$C$2042=$B16), --($A$64:$A$2042=$D16), --($B$64:$B$2042="ST_B"), $L$64:$L$2042)), "")</f>
        <v>3.1724836985979366</v>
      </c>
      <c r="K41" s="102">
        <f t="shared" ref="K41:K51" si="7">IF(LEN($G41)&gt;1, (SUMPRODUCT(--($C$64:$C$2042=$B16), --($A$64:$A$2042=$D16), --($B$64:$B$2042="ST_B"), $M$64:$M$2042)), "")</f>
        <v>5.5402580938830645E-2</v>
      </c>
      <c r="L41" s="101">
        <f t="shared" ref="L41:L51" si="8">IF(LEN($G41)&gt;1, (SUMPRODUCT(--($C$64:$C$2042=$B16), --($A$64:$A$2042=$D16), --($B$64:$B$2042="ST_C"), $L$64:$L$2042)), "")</f>
        <v>4.1098336985979387</v>
      </c>
      <c r="M41" s="102">
        <f t="shared" ref="M41:M51" si="9">IF(LEN($G41)&gt;1, (SUMPRODUCT(--($C$64:$C$2042=$B16), --($A$64:$A$2042=$D16), --($B$64:$B$2042="ST_C"), $M$64:$M$2042)), "")</f>
        <v>5.4859367035409279E-2</v>
      </c>
      <c r="N41" s="101">
        <f>IF(LEN($G41)&gt;1, (SUMPRODUCT(--($C$64:$C$2042=$B16), --($A$64:$A$2042=$D16), --($B$64:$B$2042=$B41&amp;"_TOTAL"), $L$64:$L$2042)), "")</f>
        <v>3.6783011602451552</v>
      </c>
      <c r="O41" s="102">
        <f t="shared" ref="O41:O51" si="10">IF(LEN($G41)&gt;1, (SUMPRODUCT(--($C$64:$C$2042=$B16), --($A$64:$A$2042=$D16), --($B$64:$B$2042=$B41&amp;"_TOTAL"), $M$64:$M$2042)), "")</f>
        <v>2.3492044040996217E-2</v>
      </c>
    </row>
    <row r="42" spans="2:15" s="98" customFormat="1" ht="15" x14ac:dyDescent="0.2">
      <c r="B42" s="98" t="str">
        <f t="shared" si="1"/>
        <v>RPP</v>
      </c>
      <c r="C42" s="5">
        <v>2</v>
      </c>
      <c r="D42" s="241" t="str">
        <f t="shared" si="2"/>
        <v>GS &lt;50 - RPP</v>
      </c>
      <c r="E42" s="241"/>
      <c r="F42" s="241"/>
      <c r="G42" s="100" t="str">
        <f t="shared" si="3"/>
        <v>kWh</v>
      </c>
      <c r="H42" s="101">
        <f t="shared" si="4"/>
        <v>7.5400000000000063</v>
      </c>
      <c r="I42" s="102">
        <f t="shared" si="5"/>
        <v>7.3205667475679984E-2</v>
      </c>
      <c r="J42" s="101">
        <f t="shared" si="6"/>
        <v>7.6711654394953541</v>
      </c>
      <c r="K42" s="102">
        <f t="shared" si="7"/>
        <v>6.5691016894005097E-2</v>
      </c>
      <c r="L42" s="101">
        <f t="shared" si="8"/>
        <v>10.170765439495341</v>
      </c>
      <c r="M42" s="102">
        <f t="shared" si="9"/>
        <v>6.3443895247292798E-2</v>
      </c>
      <c r="N42" s="101">
        <f>IF(LEN($G42)&gt;1, (SUMPRODUCT(--($C$64:$C$2042=$B17), --($A$64:$A$2042=$D17), --($B$64:$B$2042=$B42&amp;"_TOTAL"), $L$64:$L$2042)), "")</f>
        <v>9.1028350683482699</v>
      </c>
      <c r="O42" s="102">
        <f t="shared" si="10"/>
        <v>2.383916134253242E-2</v>
      </c>
    </row>
    <row r="43" spans="2:15" s="98" customFormat="1" ht="15" x14ac:dyDescent="0.2">
      <c r="B43" s="98" t="str">
        <f t="shared" si="1"/>
        <v>Non-RPP (Other)</v>
      </c>
      <c r="C43" s="5">
        <v>3</v>
      </c>
      <c r="D43" s="241" t="str">
        <f t="shared" si="2"/>
        <v>GS 50 - 2,999 kW - Non-RPP (Other)</v>
      </c>
      <c r="E43" s="241"/>
      <c r="F43" s="241"/>
      <c r="G43" s="100" t="str">
        <f t="shared" si="3"/>
        <v>kW</v>
      </c>
      <c r="H43" s="101">
        <f t="shared" si="4"/>
        <v>84.292499999999791</v>
      </c>
      <c r="I43" s="102">
        <f t="shared" si="5"/>
        <v>6.0271482102208236E-2</v>
      </c>
      <c r="J43" s="101">
        <f t="shared" si="6"/>
        <v>89.083331987834754</v>
      </c>
      <c r="K43" s="102">
        <f t="shared" si="7"/>
        <v>5.9309584297121833E-2</v>
      </c>
      <c r="L43" s="101">
        <f t="shared" si="8"/>
        <v>178.52583198783486</v>
      </c>
      <c r="M43" s="102">
        <f t="shared" si="9"/>
        <v>5.6734786950705059E-2</v>
      </c>
      <c r="N43" s="101">
        <f>IF(LEN($G43)&gt;1, (SUMPRODUCT(--($C$64:$C$2042=$B18), --($A$64:$A$2042=$D18), --($B$64:$B$2042=$B43&amp;"_TOTAL"), $L$64:$L$2042)), "")</f>
        <v>201.73419014625324</v>
      </c>
      <c r="O43" s="102">
        <f t="shared" si="10"/>
        <v>1.4404352689747341E-2</v>
      </c>
    </row>
    <row r="44" spans="2:15" s="98" customFormat="1" ht="15" x14ac:dyDescent="0.2">
      <c r="B44" s="98" t="str">
        <f t="shared" si="1"/>
        <v>Non-RPP (Other)</v>
      </c>
      <c r="C44" s="5"/>
      <c r="D44" s="241" t="str">
        <f t="shared" si="2"/>
        <v>GS 3,000 - 4,999 kW - Non-RPP (Other)</v>
      </c>
      <c r="E44" s="241"/>
      <c r="F44" s="241"/>
      <c r="G44" s="100" t="str">
        <f t="shared" si="3"/>
        <v>kW</v>
      </c>
      <c r="H44" s="101">
        <f t="shared" si="4"/>
        <v>315.2200000000048</v>
      </c>
      <c r="I44" s="102">
        <f t="shared" si="5"/>
        <v>1.2348958405053099E-2</v>
      </c>
      <c r="J44" s="101">
        <f t="shared" si="6"/>
        <v>391.19660587102771</v>
      </c>
      <c r="K44" s="102">
        <f t="shared" si="7"/>
        <v>1.4399288440292585E-2</v>
      </c>
      <c r="L44" s="101">
        <f t="shared" si="8"/>
        <v>2246.7966058710372</v>
      </c>
      <c r="M44" s="102">
        <f t="shared" si="9"/>
        <v>3.6722339419763453E-2</v>
      </c>
      <c r="N44" s="101" cm="1">
        <f t="array" ref="N44">IF(LEN($G44)&gt;1, (SUMPRODUCT(--($C$64:$C$2042=$B19), --($A$64:$A$2042=$D19), --($B$64:$B$2042=$B44&amp;"_TOTAL"), $L$64:$L$2042)), "")</f>
        <v>2538.8801646342617</v>
      </c>
      <c r="O44" s="102">
        <f t="shared" si="10"/>
        <v>7.3591422416125207E-3</v>
      </c>
    </row>
    <row r="45" spans="2:15" s="98" customFormat="1" ht="15" x14ac:dyDescent="0.2">
      <c r="B45" s="98" t="str">
        <f t="shared" si="1"/>
        <v>RPP</v>
      </c>
      <c r="C45" s="5">
        <v>4</v>
      </c>
      <c r="D45" s="241" t="str">
        <f t="shared" si="2"/>
        <v>Unmetered Scattered Load - RPP</v>
      </c>
      <c r="E45" s="241"/>
      <c r="F45" s="241"/>
      <c r="G45" s="100" t="str">
        <f t="shared" si="3"/>
        <v>kWh</v>
      </c>
      <c r="H45" s="101">
        <f t="shared" si="4"/>
        <v>2.230000000000004</v>
      </c>
      <c r="I45" s="102">
        <f t="shared" si="5"/>
        <v>7.8053651200014229E-2</v>
      </c>
      <c r="J45" s="101">
        <f t="shared" si="6"/>
        <v>2.2597192365657648</v>
      </c>
      <c r="K45" s="102">
        <f t="shared" si="7"/>
        <v>7.1600851482470279E-2</v>
      </c>
      <c r="L45" s="101">
        <f t="shared" si="8"/>
        <v>2.8221292365657717</v>
      </c>
      <c r="M45" s="102">
        <f t="shared" si="9"/>
        <v>6.8241124846293966E-2</v>
      </c>
      <c r="N45" s="101">
        <f t="shared" ref="N45:N51" si="11">IF(LEN($G45)&gt;1, (SUMPRODUCT(--($C$64:$C$2042=$B20), --($A$64:$A$2042=$D20), --($B$64:$B$2042=$B45&amp;"_TOTAL"), $L$64:$L$2042)), "")</f>
        <v>2.5258056667263702</v>
      </c>
      <c r="O45" s="102">
        <f t="shared" si="10"/>
        <v>2.7811562905103816E-2</v>
      </c>
    </row>
    <row r="46" spans="2:15" s="98" customFormat="1" ht="15" x14ac:dyDescent="0.2">
      <c r="B46" s="98" t="str">
        <f t="shared" si="1"/>
        <v>RPP</v>
      </c>
      <c r="C46" s="5">
        <v>5</v>
      </c>
      <c r="D46" s="241" t="str">
        <f t="shared" si="2"/>
        <v>Sentinel - RPP</v>
      </c>
      <c r="E46" s="241"/>
      <c r="F46" s="241"/>
      <c r="G46" s="100" t="str">
        <f t="shared" si="3"/>
        <v>kW</v>
      </c>
      <c r="H46" s="101">
        <f t="shared" si="4"/>
        <v>1.3281799999999997</v>
      </c>
      <c r="I46" s="102">
        <f t="shared" si="5"/>
        <v>9.5769051678143174E-2</v>
      </c>
      <c r="J46" s="101">
        <f t="shared" si="6"/>
        <v>1.3317463776514451</v>
      </c>
      <c r="K46" s="102">
        <f t="shared" si="7"/>
        <v>9.3458571788439485E-2</v>
      </c>
      <c r="L46" s="101">
        <f t="shared" si="8"/>
        <v>1.3979863776514456</v>
      </c>
      <c r="M46" s="102">
        <f t="shared" si="9"/>
        <v>9.0381768535106086E-2</v>
      </c>
      <c r="N46" s="101">
        <f t="shared" si="11"/>
        <v>1.251197807998043</v>
      </c>
      <c r="O46" s="102">
        <f t="shared" si="10"/>
        <v>5.8986847853314907E-2</v>
      </c>
    </row>
    <row r="47" spans="2:15" s="98" customFormat="1" ht="15" x14ac:dyDescent="0.2">
      <c r="B47" s="98" t="str">
        <f t="shared" si="1"/>
        <v>Non-RPP (Other)</v>
      </c>
      <c r="C47" s="5">
        <v>6</v>
      </c>
      <c r="D47" s="241" t="str">
        <f t="shared" si="2"/>
        <v>Street Light - Non-RPP (Other)</v>
      </c>
      <c r="E47" s="241"/>
      <c r="F47" s="241"/>
      <c r="G47" s="100" t="str">
        <f t="shared" si="3"/>
        <v>kW</v>
      </c>
      <c r="H47" s="101">
        <f t="shared" si="4"/>
        <v>1295.1270126375603</v>
      </c>
      <c r="I47" s="102">
        <f t="shared" si="5"/>
        <v>5.9969743565398782E-2</v>
      </c>
      <c r="J47" s="101">
        <f t="shared" si="6"/>
        <v>1311.3874494860975</v>
      </c>
      <c r="K47" s="102">
        <f t="shared" si="7"/>
        <v>5.990432101144301E-2</v>
      </c>
      <c r="L47" s="101">
        <f t="shared" si="8"/>
        <v>1612.259128255515</v>
      </c>
      <c r="M47" s="102">
        <f t="shared" si="9"/>
        <v>5.8789441426450033E-2</v>
      </c>
      <c r="N47" s="101">
        <f t="shared" si="11"/>
        <v>1821.8528149287449</v>
      </c>
      <c r="O47" s="102">
        <f t="shared" si="10"/>
        <v>2.2806554773907903E-2</v>
      </c>
    </row>
    <row r="48" spans="2:15" s="98" customFormat="1" ht="15" x14ac:dyDescent="0.2">
      <c r="B48" s="98" t="str">
        <f t="shared" si="1"/>
        <v>RPP</v>
      </c>
      <c r="C48" s="5">
        <v>7</v>
      </c>
      <c r="D48" s="241" t="str">
        <f t="shared" si="2"/>
        <v>Residential (Low) - RPP</v>
      </c>
      <c r="E48" s="241"/>
      <c r="F48" s="241"/>
      <c r="G48" s="100" t="str">
        <f t="shared" si="3"/>
        <v>kWh</v>
      </c>
      <c r="H48" s="101">
        <f t="shared" si="4"/>
        <v>3.1200000000000045</v>
      </c>
      <c r="I48" s="102">
        <f t="shared" si="5"/>
        <v>6.0258960923272695E-2</v>
      </c>
      <c r="J48" s="101">
        <f t="shared" si="6"/>
        <v>3.1427429360591148</v>
      </c>
      <c r="K48" s="102">
        <f t="shared" si="7"/>
        <v>5.7810677325253738E-2</v>
      </c>
      <c r="L48" s="101">
        <f t="shared" si="8"/>
        <v>3.5489279360591084</v>
      </c>
      <c r="M48" s="102">
        <f t="shared" si="9"/>
        <v>5.7229243957357366E-2</v>
      </c>
      <c r="N48" s="101">
        <f t="shared" si="11"/>
        <v>3.1762905027729005</v>
      </c>
      <c r="O48" s="102">
        <f t="shared" si="10"/>
        <v>3.3638976202270431E-2</v>
      </c>
    </row>
    <row r="49" spans="2:15" s="98" customFormat="1" ht="15" x14ac:dyDescent="0.2">
      <c r="B49" s="98" t="str">
        <f t="shared" si="1"/>
        <v>RPP</v>
      </c>
      <c r="C49" s="5">
        <v>8</v>
      </c>
      <c r="D49" s="241" t="str">
        <f>IF(ISBLANK(D24), "", IF(D24 = "Add additional scenarios if required", "", IF(M25="YES", D24 &amp; " - " &amp; H24 &amp; " - Interval Customers", D24 &amp; " - " &amp;H24)))</f>
        <v>Residential (High) - RPP</v>
      </c>
      <c r="E49" s="241"/>
      <c r="F49" s="241"/>
      <c r="G49" s="100" t="str">
        <f t="shared" si="3"/>
        <v>kWh</v>
      </c>
      <c r="H49" s="101">
        <f t="shared" si="4"/>
        <v>3.1200000000000045</v>
      </c>
      <c r="I49" s="102">
        <f t="shared" si="5"/>
        <v>6.0258960923272695E-2</v>
      </c>
      <c r="J49" s="101">
        <f t="shared" si="6"/>
        <v>3.2249673971958757</v>
      </c>
      <c r="K49" s="102">
        <f t="shared" si="7"/>
        <v>5.1699143439572631E-2</v>
      </c>
      <c r="L49" s="101">
        <f t="shared" si="8"/>
        <v>5.0996673971958728</v>
      </c>
      <c r="M49" s="102">
        <f t="shared" si="9"/>
        <v>5.2204496447575369E-2</v>
      </c>
      <c r="N49" s="101">
        <f t="shared" si="11"/>
        <v>4.5642023204903239</v>
      </c>
      <c r="O49" s="102">
        <f t="shared" si="10"/>
        <v>1.7141953028005575E-2</v>
      </c>
    </row>
    <row r="50" spans="2:15" s="98" customFormat="1" ht="15" x14ac:dyDescent="0.2">
      <c r="B50" s="98" t="str">
        <f t="shared" si="1"/>
        <v>RPP</v>
      </c>
      <c r="C50" s="5">
        <v>9</v>
      </c>
      <c r="D50" s="241" t="str">
        <f>IF(ISBLANK(D25), "", IF(D25 = "Add additional scenarios if required", "", IF(M26="YES", D25 &amp; " - " &amp; H25 &amp; " - Interval Customers", D25 &amp; " - " &amp;H25)))</f>
        <v>GS &lt; 50 (Low) - RPP</v>
      </c>
      <c r="E50" s="241"/>
      <c r="F50" s="241"/>
      <c r="G50" s="100" t="str">
        <f t="shared" si="3"/>
        <v>kWh</v>
      </c>
      <c r="H50" s="101">
        <f t="shared" si="4"/>
        <v>4.8400000000000034</v>
      </c>
      <c r="I50" s="102">
        <f t="shared" si="5"/>
        <v>7.2712255025196265E-2</v>
      </c>
      <c r="J50" s="101">
        <f t="shared" si="6"/>
        <v>4.9055827197476702</v>
      </c>
      <c r="K50" s="102">
        <f t="shared" si="7"/>
        <v>6.6594720272745364E-2</v>
      </c>
      <c r="L50" s="101">
        <f t="shared" si="8"/>
        <v>6.1553827197476636</v>
      </c>
      <c r="M50" s="102">
        <f t="shared" si="9"/>
        <v>6.4501150602823035E-2</v>
      </c>
      <c r="N50" s="101">
        <f t="shared" si="11"/>
        <v>5.509067534174136</v>
      </c>
      <c r="O50" s="102">
        <f t="shared" si="10"/>
        <v>2.6912243112529453E-2</v>
      </c>
    </row>
    <row r="51" spans="2:15" s="98" customFormat="1" ht="15" x14ac:dyDescent="0.2">
      <c r="B51" s="98" t="str">
        <f t="shared" si="1"/>
        <v>RPP</v>
      </c>
      <c r="C51" s="5">
        <v>10</v>
      </c>
      <c r="D51" s="241" t="str">
        <f>IF(ISBLANK(D26), "", IF(D26 = "Add additional scenarios if required", "", IF(M27="YES", D26 &amp; " - " &amp; H26 &amp; " - Interval Customers", D26 &amp; " - " &amp;H26)))</f>
        <v>GS &lt; 50 (High) - RPP</v>
      </c>
      <c r="E51" s="241"/>
      <c r="F51" s="241"/>
      <c r="G51" s="100" t="str">
        <f t="shared" si="3"/>
        <v>kWh</v>
      </c>
      <c r="H51" s="101">
        <f t="shared" si="4"/>
        <v>15.640000000000015</v>
      </c>
      <c r="I51" s="102">
        <f t="shared" si="5"/>
        <v>7.3669778325253399E-2</v>
      </c>
      <c r="J51" s="101">
        <f t="shared" si="6"/>
        <v>15.96791359873842</v>
      </c>
      <c r="K51" s="102">
        <f t="shared" si="7"/>
        <v>6.487957433349921E-2</v>
      </c>
      <c r="L51" s="101">
        <f t="shared" si="8"/>
        <v>22.216913598738472</v>
      </c>
      <c r="M51" s="102">
        <f t="shared" si="9"/>
        <v>6.2591152624891275E-2</v>
      </c>
      <c r="N51" s="101">
        <f t="shared" si="11"/>
        <v>19.884137670871155</v>
      </c>
      <c r="O51" s="102">
        <f t="shared" si="10"/>
        <v>2.1772692125943859E-2</v>
      </c>
    </row>
    <row r="52" spans="2:15" s="98" customFormat="1" ht="15" x14ac:dyDescent="0.2">
      <c r="C52" s="5"/>
      <c r="D52" s="241"/>
      <c r="E52" s="241"/>
      <c r="F52" s="241"/>
      <c r="G52" s="100"/>
      <c r="H52" s="101"/>
      <c r="I52" s="102"/>
      <c r="J52" s="101"/>
      <c r="K52" s="102"/>
      <c r="L52" s="101"/>
      <c r="M52" s="102"/>
      <c r="N52" s="101"/>
      <c r="O52" s="102"/>
    </row>
    <row r="53" spans="2:15" s="98" customFormat="1" ht="15" x14ac:dyDescent="0.2">
      <c r="B53" s="98">
        <f t="shared" ref="B53:B60" si="12">H28</f>
        <v>0</v>
      </c>
      <c r="C53" s="5">
        <v>12</v>
      </c>
      <c r="D53" s="241" t="str">
        <f t="shared" ref="D53:D60" si="13">IF(ISBLANK(D28), "", IF(D28 = "Add additional scenarios if required", "", IF(M28="YES", D28 &amp; " - " &amp; H28 &amp; " - Interval Customers", D28 &amp; " - " &amp;H28)))</f>
        <v/>
      </c>
      <c r="E53" s="241"/>
      <c r="F53" s="241"/>
      <c r="G53" s="100" t="str">
        <f t="shared" ref="G53:G60" si="14">IF(ISBLANK(G28), "", G28)</f>
        <v/>
      </c>
      <c r="H53" s="101" t="str">
        <f t="shared" ref="H53:H60" si="15">IF(LEN($G53)&gt;1, (SUMPRODUCT(--($C$64:$C$2042=$B28), --($A$64:$A$2042=$D28), --($B$64:$B$2042="ST_A"), $L$64:$L$2042)), "")</f>
        <v/>
      </c>
      <c r="I53" s="102" t="str">
        <f t="shared" ref="I53:I60" si="16">IF(LEN($G53)&gt;1, (SUMPRODUCT(--($C$64:$C$2042=$B28), --($A$64:$A$2042=$D28), --($B$64:$B$2042="ST_A"), $M$64:$M$2042)), "")</f>
        <v/>
      </c>
      <c r="J53" s="101" t="str">
        <f t="shared" ref="J53:J60" si="17">IF(LEN($G53)&gt;1, (SUMPRODUCT(--($C$64:$C$2042=$B28), --($A$64:$A$2042=$D28), --($B$64:$B$2042="ST_B"), $L$64:$L$2042)), "")</f>
        <v/>
      </c>
      <c r="K53" s="102" t="str">
        <f t="shared" ref="K53:K60" si="18">IF(LEN($G53)&gt;1, (SUMPRODUCT(--($C$64:$C$2042=$B28), --($A$64:$A$2042=$D28), --($B$64:$B$2042="ST_B"), $M$64:$M$2042)), "")</f>
        <v/>
      </c>
      <c r="L53" s="101" t="str">
        <f t="shared" ref="L53:L60" si="19">IF(LEN($G53)&gt;1, (SUMPRODUCT(--($C$64:$C$2042=$B28), --($A$64:$A$2042=$D28), --($B$64:$B$2042="ST_C"), $L$64:$L$2042)), "")</f>
        <v/>
      </c>
      <c r="M53" s="102" t="str">
        <f t="shared" ref="M53:M60" si="20">IF(LEN($G53)&gt;1, (SUMPRODUCT(--($C$64:$C$2042=$B28), --($A$64:$A$2042=$D28), --($B$64:$B$2042="ST_C"), $M$64:$M$2042)), "")</f>
        <v/>
      </c>
      <c r="N53" s="101" t="str">
        <f t="shared" ref="N53:N60" si="21">IF(LEN($G53)&gt;1, (SUMPRODUCT(--($C$64:$C$2042=$B28), --($A$64:$A$2042=$D28), --($B$64:$B$2042=$B53&amp;"_TOTAL"), $L$64:$L$2042)), "")</f>
        <v/>
      </c>
      <c r="O53" s="102" t="str">
        <f t="shared" ref="O53:O60" si="22">IF(LEN($G53)&gt;1, (SUMPRODUCT(--($C$64:$C$2042=$B28), --($A$64:$A$2042=$D28), --($B$64:$B$2042=$B53&amp;"_TOTAL"), $M$64:$M$2042)), "")</f>
        <v/>
      </c>
    </row>
    <row r="54" spans="2:15" s="98" customFormat="1" ht="15" x14ac:dyDescent="0.2">
      <c r="B54" s="98">
        <f t="shared" si="12"/>
        <v>0</v>
      </c>
      <c r="C54" s="5">
        <v>13</v>
      </c>
      <c r="D54" s="241" t="str">
        <f t="shared" si="13"/>
        <v/>
      </c>
      <c r="E54" s="241"/>
      <c r="F54" s="241"/>
      <c r="G54" s="100" t="str">
        <f t="shared" si="14"/>
        <v/>
      </c>
      <c r="H54" s="101" t="str">
        <f t="shared" si="15"/>
        <v/>
      </c>
      <c r="I54" s="102" t="str">
        <f t="shared" si="16"/>
        <v/>
      </c>
      <c r="J54" s="101" t="str">
        <f t="shared" si="17"/>
        <v/>
      </c>
      <c r="K54" s="102" t="str">
        <f t="shared" si="18"/>
        <v/>
      </c>
      <c r="L54" s="101" t="str">
        <f t="shared" si="19"/>
        <v/>
      </c>
      <c r="M54" s="102" t="str">
        <f t="shared" si="20"/>
        <v/>
      </c>
      <c r="N54" s="101" t="str">
        <f t="shared" si="21"/>
        <v/>
      </c>
      <c r="O54" s="102" t="str">
        <f t="shared" si="22"/>
        <v/>
      </c>
    </row>
    <row r="55" spans="2:15" s="98" customFormat="1" ht="15" x14ac:dyDescent="0.2">
      <c r="B55" s="98">
        <f t="shared" si="12"/>
        <v>0</v>
      </c>
      <c r="C55" s="5">
        <v>14</v>
      </c>
      <c r="D55" s="241" t="str">
        <f t="shared" si="13"/>
        <v/>
      </c>
      <c r="E55" s="241"/>
      <c r="F55" s="241"/>
      <c r="G55" s="100" t="str">
        <f t="shared" si="14"/>
        <v/>
      </c>
      <c r="H55" s="101" t="str">
        <f t="shared" si="15"/>
        <v/>
      </c>
      <c r="I55" s="102" t="str">
        <f t="shared" si="16"/>
        <v/>
      </c>
      <c r="J55" s="101" t="str">
        <f t="shared" si="17"/>
        <v/>
      </c>
      <c r="K55" s="102" t="str">
        <f t="shared" si="18"/>
        <v/>
      </c>
      <c r="L55" s="101" t="str">
        <f t="shared" si="19"/>
        <v/>
      </c>
      <c r="M55" s="102" t="str">
        <f t="shared" si="20"/>
        <v/>
      </c>
      <c r="N55" s="101" t="str">
        <f t="shared" si="21"/>
        <v/>
      </c>
      <c r="O55" s="102" t="str">
        <f t="shared" si="22"/>
        <v/>
      </c>
    </row>
    <row r="56" spans="2:15" s="98" customFormat="1" ht="15" x14ac:dyDescent="0.2">
      <c r="B56" s="98">
        <f t="shared" si="12"/>
        <v>0</v>
      </c>
      <c r="C56" s="5">
        <v>15</v>
      </c>
      <c r="D56" s="241" t="str">
        <f t="shared" si="13"/>
        <v/>
      </c>
      <c r="E56" s="241"/>
      <c r="F56" s="241"/>
      <c r="G56" s="100" t="str">
        <f t="shared" si="14"/>
        <v/>
      </c>
      <c r="H56" s="101" t="str">
        <f t="shared" si="15"/>
        <v/>
      </c>
      <c r="I56" s="102" t="str">
        <f t="shared" si="16"/>
        <v/>
      </c>
      <c r="J56" s="101" t="str">
        <f t="shared" si="17"/>
        <v/>
      </c>
      <c r="K56" s="102" t="str">
        <f t="shared" si="18"/>
        <v/>
      </c>
      <c r="L56" s="101" t="str">
        <f t="shared" si="19"/>
        <v/>
      </c>
      <c r="M56" s="102" t="str">
        <f t="shared" si="20"/>
        <v/>
      </c>
      <c r="N56" s="101" t="str">
        <f t="shared" si="21"/>
        <v/>
      </c>
      <c r="O56" s="102" t="str">
        <f t="shared" si="22"/>
        <v/>
      </c>
    </row>
    <row r="57" spans="2:15" s="98" customFormat="1" ht="15" x14ac:dyDescent="0.2">
      <c r="B57" s="98">
        <f t="shared" si="12"/>
        <v>0</v>
      </c>
      <c r="C57" s="5">
        <v>16</v>
      </c>
      <c r="D57" s="241" t="str">
        <f t="shared" si="13"/>
        <v/>
      </c>
      <c r="E57" s="241"/>
      <c r="F57" s="241"/>
      <c r="G57" s="100" t="str">
        <f t="shared" si="14"/>
        <v/>
      </c>
      <c r="H57" s="101" t="str">
        <f t="shared" si="15"/>
        <v/>
      </c>
      <c r="I57" s="102" t="str">
        <f t="shared" si="16"/>
        <v/>
      </c>
      <c r="J57" s="101" t="str">
        <f t="shared" si="17"/>
        <v/>
      </c>
      <c r="K57" s="102" t="str">
        <f t="shared" si="18"/>
        <v/>
      </c>
      <c r="L57" s="101" t="str">
        <f t="shared" si="19"/>
        <v/>
      </c>
      <c r="M57" s="102" t="str">
        <f t="shared" si="20"/>
        <v/>
      </c>
      <c r="N57" s="101" t="str">
        <f t="shared" si="21"/>
        <v/>
      </c>
      <c r="O57" s="102" t="str">
        <f t="shared" si="22"/>
        <v/>
      </c>
    </row>
    <row r="58" spans="2:15" s="98" customFormat="1" ht="15" x14ac:dyDescent="0.2">
      <c r="B58" s="98">
        <f t="shared" si="12"/>
        <v>0</v>
      </c>
      <c r="C58" s="5">
        <v>17</v>
      </c>
      <c r="D58" s="241" t="str">
        <f t="shared" si="13"/>
        <v/>
      </c>
      <c r="E58" s="241"/>
      <c r="F58" s="241"/>
      <c r="G58" s="100" t="str">
        <f t="shared" si="14"/>
        <v/>
      </c>
      <c r="H58" s="101" t="str">
        <f t="shared" si="15"/>
        <v/>
      </c>
      <c r="I58" s="102" t="str">
        <f t="shared" si="16"/>
        <v/>
      </c>
      <c r="J58" s="101" t="str">
        <f t="shared" si="17"/>
        <v/>
      </c>
      <c r="K58" s="102" t="str">
        <f t="shared" si="18"/>
        <v/>
      </c>
      <c r="L58" s="101" t="str">
        <f t="shared" si="19"/>
        <v/>
      </c>
      <c r="M58" s="102" t="str">
        <f t="shared" si="20"/>
        <v/>
      </c>
      <c r="N58" s="101" t="str">
        <f t="shared" si="21"/>
        <v/>
      </c>
      <c r="O58" s="102" t="str">
        <f t="shared" si="22"/>
        <v/>
      </c>
    </row>
    <row r="59" spans="2:15" s="98" customFormat="1" ht="15" x14ac:dyDescent="0.2">
      <c r="B59" s="98">
        <f t="shared" si="12"/>
        <v>0</v>
      </c>
      <c r="C59" s="5">
        <v>18</v>
      </c>
      <c r="D59" s="241" t="str">
        <f t="shared" si="13"/>
        <v/>
      </c>
      <c r="E59" s="241"/>
      <c r="F59" s="241"/>
      <c r="G59" s="100" t="str">
        <f t="shared" si="14"/>
        <v/>
      </c>
      <c r="H59" s="101" t="str">
        <f t="shared" si="15"/>
        <v/>
      </c>
      <c r="I59" s="102" t="str">
        <f t="shared" si="16"/>
        <v/>
      </c>
      <c r="J59" s="101" t="str">
        <f t="shared" si="17"/>
        <v/>
      </c>
      <c r="K59" s="102" t="str">
        <f t="shared" si="18"/>
        <v/>
      </c>
      <c r="L59" s="101" t="str">
        <f t="shared" si="19"/>
        <v/>
      </c>
      <c r="M59" s="102" t="str">
        <f t="shared" si="20"/>
        <v/>
      </c>
      <c r="N59" s="101" t="str">
        <f t="shared" si="21"/>
        <v/>
      </c>
      <c r="O59" s="102" t="str">
        <f t="shared" si="22"/>
        <v/>
      </c>
    </row>
    <row r="60" spans="2:15" s="98" customFormat="1" ht="15" x14ac:dyDescent="0.2">
      <c r="B60" s="98">
        <f t="shared" si="12"/>
        <v>0</v>
      </c>
      <c r="C60" s="5">
        <v>19</v>
      </c>
      <c r="D60" s="241" t="str">
        <f t="shared" si="13"/>
        <v/>
      </c>
      <c r="E60" s="241"/>
      <c r="F60" s="241"/>
      <c r="G60" s="100" t="str">
        <f t="shared" si="14"/>
        <v/>
      </c>
      <c r="H60" s="101" t="str">
        <f t="shared" si="15"/>
        <v/>
      </c>
      <c r="I60" s="102" t="str">
        <f t="shared" si="16"/>
        <v/>
      </c>
      <c r="J60" s="101" t="str">
        <f t="shared" si="17"/>
        <v/>
      </c>
      <c r="K60" s="102" t="str">
        <f t="shared" si="18"/>
        <v/>
      </c>
      <c r="L60" s="101" t="str">
        <f t="shared" si="19"/>
        <v/>
      </c>
      <c r="M60" s="102" t="str">
        <f t="shared" si="20"/>
        <v/>
      </c>
      <c r="N60" s="101" t="str">
        <f t="shared" si="21"/>
        <v/>
      </c>
      <c r="O60" s="102" t="str">
        <f t="shared" si="22"/>
        <v/>
      </c>
    </row>
    <row r="61" spans="2:15" s="98" customFormat="1" ht="15" x14ac:dyDescent="0.2">
      <c r="C61" s="5"/>
      <c r="O61" s="102"/>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v>49.9</v>
      </c>
      <c r="G74" s="115">
        <v>1</v>
      </c>
      <c r="H74" s="116">
        <f>G74*F74</f>
        <v>49.9</v>
      </c>
      <c r="I74" s="29">
        <v>53.02</v>
      </c>
      <c r="J74" s="117">
        <f>G74</f>
        <v>1</v>
      </c>
      <c r="K74" s="118">
        <f>J74*I74</f>
        <v>53.02</v>
      </c>
      <c r="L74" s="119">
        <f>K74-H74</f>
        <v>3.1200000000000045</v>
      </c>
      <c r="M74" s="120">
        <f>IF(ISERROR(L74/H74), "", L74/H74)</f>
        <v>6.2525050100200499E-2</v>
      </c>
    </row>
    <row r="75" spans="1:14" x14ac:dyDescent="0.2">
      <c r="A75" s="103" t="str">
        <f t="shared" ref="A75:A117" si="23">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idden="1" x14ac:dyDescent="0.2">
      <c r="A76" s="103" t="str">
        <f t="shared" si="23"/>
        <v>Residential</v>
      </c>
      <c r="D76" s="114" t="s">
        <v>51</v>
      </c>
      <c r="E76" s="25"/>
      <c r="F76" s="34"/>
      <c r="G76" s="115">
        <f>IF($E67&gt;0, $E67, $E66)</f>
        <v>750</v>
      </c>
      <c r="H76" s="116">
        <v>0</v>
      </c>
      <c r="I76" s="35"/>
      <c r="J76" s="117">
        <f>IF($E67&gt;0, $E67, $E66)</f>
        <v>750</v>
      </c>
      <c r="K76" s="118">
        <v>0</v>
      </c>
      <c r="L76" s="119"/>
      <c r="M76" s="120"/>
    </row>
    <row r="77" spans="1:14" hidden="1" x14ac:dyDescent="0.2">
      <c r="A77" s="103" t="str">
        <f t="shared" si="23"/>
        <v>Residential</v>
      </c>
      <c r="D77" s="114" t="s">
        <v>52</v>
      </c>
      <c r="E77" s="25"/>
      <c r="F77" s="34"/>
      <c r="G77" s="115">
        <f>IF($E67&gt;0, $E67, $E66)</f>
        <v>750</v>
      </c>
      <c r="H77" s="116">
        <v>0</v>
      </c>
      <c r="I77" s="35"/>
      <c r="J77" s="121">
        <f>IF($E67&gt;0, $E67, $E66)</f>
        <v>750</v>
      </c>
      <c r="K77" s="118">
        <v>0</v>
      </c>
      <c r="L77" s="119">
        <f t="shared" ref="L77:L95" si="24">K77-H77</f>
        <v>0</v>
      </c>
      <c r="M77" s="120" t="str">
        <f>IF(ISERROR(L77/H77), "", L77/H77)</f>
        <v/>
      </c>
    </row>
    <row r="78" spans="1:14" x14ac:dyDescent="0.2">
      <c r="A78" s="103" t="str">
        <f t="shared" si="23"/>
        <v>Residential</v>
      </c>
      <c r="D78" s="114" t="s">
        <v>53</v>
      </c>
      <c r="E78" s="25"/>
      <c r="F78" s="26">
        <f>'WRZ BI (2028)'!I78</f>
        <v>1.8765316924843465</v>
      </c>
      <c r="G78" s="115">
        <v>1</v>
      </c>
      <c r="H78" s="116">
        <f>G78*F78</f>
        <v>1.8765316924843465</v>
      </c>
      <c r="I78" s="29">
        <v>1.8765316924843465</v>
      </c>
      <c r="J78" s="117">
        <f>G78</f>
        <v>1</v>
      </c>
      <c r="K78" s="118">
        <f>J78*I78</f>
        <v>1.8765316924843465</v>
      </c>
      <c r="L78" s="119">
        <f t="shared" si="24"/>
        <v>0</v>
      </c>
      <c r="M78" s="120">
        <f>IF(ISERROR(L78/H78), "", L78/H78)</f>
        <v>0</v>
      </c>
    </row>
    <row r="79" spans="1:14" x14ac:dyDescent="0.2">
      <c r="A79" s="103" t="str">
        <f t="shared" si="23"/>
        <v>Residential</v>
      </c>
      <c r="D79" s="114" t="s">
        <v>54</v>
      </c>
      <c r="E79" s="25"/>
      <c r="F79" s="36">
        <f>'WRZ BI (2028)'!I79</f>
        <v>0</v>
      </c>
      <c r="G79" s="115">
        <f>IF($E67&gt;0, $E67, $E66)</f>
        <v>750</v>
      </c>
      <c r="H79" s="116">
        <f>G79*F79</f>
        <v>0</v>
      </c>
      <c r="I79" s="201">
        <v>0</v>
      </c>
      <c r="J79" s="117">
        <f>IF($E67&gt;0, $E67, $E66)</f>
        <v>750</v>
      </c>
      <c r="K79" s="118">
        <f>J79*I79</f>
        <v>0</v>
      </c>
      <c r="L79" s="119">
        <f t="shared" si="24"/>
        <v>0</v>
      </c>
      <c r="M79" s="120" t="str">
        <f>IF(ISERROR(L79/H79), "", L79/H79)</f>
        <v/>
      </c>
    </row>
    <row r="80" spans="1:14" ht="25.5" x14ac:dyDescent="0.2">
      <c r="A80" s="103" t="str">
        <f t="shared" si="23"/>
        <v>Residential</v>
      </c>
      <c r="B80" s="103" t="s">
        <v>55</v>
      </c>
      <c r="C80" s="24">
        <f>B16</f>
        <v>1</v>
      </c>
      <c r="D80" s="46" t="s">
        <v>56</v>
      </c>
      <c r="E80" s="47"/>
      <c r="F80" s="48"/>
      <c r="G80" s="49"/>
      <c r="H80" s="50">
        <f>SUM(H74:H79)</f>
        <v>51.776531692484348</v>
      </c>
      <c r="I80" s="51"/>
      <c r="J80" s="52"/>
      <c r="K80" s="50">
        <f>SUM(K74:K79)</f>
        <v>54.896531692484352</v>
      </c>
      <c r="L80" s="41">
        <f t="shared" si="24"/>
        <v>3.1200000000000045</v>
      </c>
      <c r="M80" s="42">
        <f>IF((H80)=0,"",(L80/H80))</f>
        <v>6.0258960923272695E-2</v>
      </c>
    </row>
    <row r="81" spans="1:14" x14ac:dyDescent="0.2">
      <c r="A81" s="103" t="str">
        <f t="shared" si="23"/>
        <v>Residential</v>
      </c>
      <c r="D81" s="123" t="s">
        <v>57</v>
      </c>
      <c r="E81" s="25"/>
      <c r="F81" s="34">
        <f>IF((E66*12&gt;=150000), 0, IF(E65="RPP",(F97*OffPeakPer+F98*MidPeakPer+F99*OnPeakPer),IF(E65="Non-RPP (Retailer)",F100,F101)))</f>
        <v>0.12752000000000002</v>
      </c>
      <c r="G81" s="43">
        <f>IF(F81=0, 0, $E66*E68-E66)</f>
        <v>31.125000000000114</v>
      </c>
      <c r="H81" s="28">
        <f t="shared" ref="H81:H88" si="25">G81*F81</f>
        <v>3.9690600000000154</v>
      </c>
      <c r="I81" s="35">
        <f>IF((E66*12&gt;=150000), 0, IF(E65="RPP",(I97*OffPeakPer+I98*MidPeakPer+I99*OnPeakPer),IF(E65="Non-RPP (Retailer)",I100,I101)))</f>
        <v>0.12752000000000002</v>
      </c>
      <c r="J81" s="44">
        <f>IF(I81=0, 0, E66*E69-E66)</f>
        <v>31.125000000000114</v>
      </c>
      <c r="K81" s="31">
        <f t="shared" ref="K81:K88" si="26">J81*I81</f>
        <v>3.9690600000000154</v>
      </c>
      <c r="L81" s="119">
        <f t="shared" si="24"/>
        <v>0</v>
      </c>
      <c r="M81" s="120">
        <f t="shared" ref="M81:M88" si="27">IF(ISERROR(L81/H81), "", L81/H81)</f>
        <v>0</v>
      </c>
    </row>
    <row r="82" spans="1:14" ht="25.5" x14ac:dyDescent="0.2">
      <c r="A82" s="103" t="str">
        <f t="shared" si="23"/>
        <v>Residential</v>
      </c>
      <c r="D82" s="123" t="s">
        <v>58</v>
      </c>
      <c r="E82" s="25"/>
      <c r="F82" s="36">
        <v>0</v>
      </c>
      <c r="G82" s="55">
        <f>IF($E67&gt;0, $E67, $E66)</f>
        <v>750</v>
      </c>
      <c r="H82" s="116">
        <f t="shared" si="25"/>
        <v>0</v>
      </c>
      <c r="I82" s="29">
        <v>0</v>
      </c>
      <c r="J82" s="56">
        <f>IF($E67&gt;0, $E67, $E66)</f>
        <v>750</v>
      </c>
      <c r="K82" s="118">
        <f t="shared" si="26"/>
        <v>0</v>
      </c>
      <c r="L82" s="119">
        <f t="shared" si="24"/>
        <v>0</v>
      </c>
      <c r="M82" s="120" t="str">
        <f t="shared" si="27"/>
        <v/>
      </c>
    </row>
    <row r="83" spans="1:14" x14ac:dyDescent="0.2">
      <c r="A83" s="103" t="str">
        <f t="shared" si="23"/>
        <v>Residential</v>
      </c>
      <c r="D83" s="123" t="s">
        <v>59</v>
      </c>
      <c r="E83" s="25"/>
      <c r="F83" s="36"/>
      <c r="G83" s="55">
        <f>IF($E67&gt;0, $E67, $E66)</f>
        <v>750</v>
      </c>
      <c r="H83" s="116">
        <f t="shared" si="25"/>
        <v>0</v>
      </c>
      <c r="I83" s="29">
        <v>0</v>
      </c>
      <c r="J83" s="56">
        <f>IF($E67&gt;0, $E67, $E66)</f>
        <v>750</v>
      </c>
      <c r="K83" s="118">
        <f t="shared" si="26"/>
        <v>0</v>
      </c>
      <c r="L83" s="119">
        <f t="shared" si="24"/>
        <v>0</v>
      </c>
      <c r="M83" s="120" t="str">
        <f t="shared" si="27"/>
        <v/>
      </c>
    </row>
    <row r="84" spans="1:14" x14ac:dyDescent="0.2">
      <c r="A84" s="103" t="str">
        <f t="shared" si="23"/>
        <v>Residential</v>
      </c>
      <c r="D84" s="123" t="s">
        <v>60</v>
      </c>
      <c r="E84" s="25"/>
      <c r="F84" s="34">
        <v>0</v>
      </c>
      <c r="G84" s="55">
        <f>E66</f>
        <v>750</v>
      </c>
      <c r="H84" s="116">
        <f t="shared" si="25"/>
        <v>0</v>
      </c>
      <c r="I84" s="29">
        <v>0</v>
      </c>
      <c r="J84" s="56">
        <f>E66</f>
        <v>750</v>
      </c>
      <c r="K84" s="118">
        <f t="shared" si="26"/>
        <v>0</v>
      </c>
      <c r="L84" s="119">
        <f t="shared" si="24"/>
        <v>0</v>
      </c>
      <c r="M84" s="120" t="str">
        <f t="shared" si="27"/>
        <v/>
      </c>
    </row>
    <row r="85" spans="1:14" x14ac:dyDescent="0.2">
      <c r="A85" s="103" t="str">
        <f t="shared" si="23"/>
        <v>Residential</v>
      </c>
      <c r="D85" s="114" t="s">
        <v>61</v>
      </c>
      <c r="E85" s="25"/>
      <c r="F85" s="36">
        <f>'WRZ BI (2028)'!I85</f>
        <v>1.5307628331689281E-3</v>
      </c>
      <c r="G85" s="55">
        <f>IF($E67&gt;0, $E67, $E66)</f>
        <v>750</v>
      </c>
      <c r="H85" s="116">
        <f t="shared" si="25"/>
        <v>1.1480721248766961</v>
      </c>
      <c r="I85" s="201">
        <v>1.6007410979661781E-3</v>
      </c>
      <c r="J85" s="56">
        <f>IF($E67&gt;0, $E67, $E66)</f>
        <v>750</v>
      </c>
      <c r="K85" s="118">
        <f t="shared" si="26"/>
        <v>1.2005558234746336</v>
      </c>
      <c r="L85" s="119">
        <f t="shared" si="24"/>
        <v>5.2483698597937556E-2</v>
      </c>
      <c r="M85" s="120">
        <f t="shared" si="27"/>
        <v>4.5714635396773833E-2</v>
      </c>
    </row>
    <row r="86" spans="1:14" ht="25.5" x14ac:dyDescent="0.2">
      <c r="A86" s="103" t="str">
        <f t="shared" si="23"/>
        <v>Residential</v>
      </c>
      <c r="D86" s="123" t="s">
        <v>62</v>
      </c>
      <c r="E86" s="25"/>
      <c r="F86" s="26">
        <v>0.42</v>
      </c>
      <c r="G86" s="115">
        <v>1</v>
      </c>
      <c r="H86" s="116">
        <f t="shared" si="25"/>
        <v>0.42</v>
      </c>
      <c r="I86" s="29">
        <v>0.42</v>
      </c>
      <c r="J86" s="121">
        <v>1</v>
      </c>
      <c r="K86" s="118">
        <f t="shared" si="26"/>
        <v>0.42</v>
      </c>
      <c r="L86" s="119">
        <f t="shared" si="24"/>
        <v>0</v>
      </c>
      <c r="M86" s="120">
        <f t="shared" si="27"/>
        <v>0</v>
      </c>
    </row>
    <row r="87" spans="1:14" x14ac:dyDescent="0.2">
      <c r="A87" s="103" t="str">
        <f t="shared" si="23"/>
        <v>Residential</v>
      </c>
      <c r="D87" s="114" t="s">
        <v>63</v>
      </c>
      <c r="E87" s="25"/>
      <c r="F87" s="26">
        <f>'WRZ BI (2028)'!I87</f>
        <v>-5.1282808421435705E-2</v>
      </c>
      <c r="G87" s="115">
        <v>1</v>
      </c>
      <c r="H87" s="116">
        <f t="shared" si="25"/>
        <v>-5.1282808421435705E-2</v>
      </c>
      <c r="I87" s="29">
        <v>-5.1282808421435705E-2</v>
      </c>
      <c r="J87" s="121">
        <v>1</v>
      </c>
      <c r="K87" s="118">
        <f t="shared" si="26"/>
        <v>-5.1282808421435705E-2</v>
      </c>
      <c r="L87" s="119">
        <f t="shared" si="24"/>
        <v>0</v>
      </c>
      <c r="M87" s="120">
        <f t="shared" si="27"/>
        <v>0</v>
      </c>
    </row>
    <row r="88" spans="1:14" x14ac:dyDescent="0.2">
      <c r="A88" s="103" t="str">
        <f t="shared" si="23"/>
        <v>Residential</v>
      </c>
      <c r="D88" s="114" t="s">
        <v>64</v>
      </c>
      <c r="E88" s="25"/>
      <c r="F88" s="34">
        <v>0</v>
      </c>
      <c r="G88" s="55">
        <f>IF($E67&gt;0, $E67, $E66)</f>
        <v>750</v>
      </c>
      <c r="H88" s="116">
        <f t="shared" si="25"/>
        <v>0</v>
      </c>
      <c r="I88" s="29">
        <v>0</v>
      </c>
      <c r="J88" s="56">
        <f>IF($E67&gt;0, $E67, $E66)</f>
        <v>750</v>
      </c>
      <c r="K88" s="118">
        <f t="shared" si="26"/>
        <v>0</v>
      </c>
      <c r="L88" s="119">
        <f t="shared" si="24"/>
        <v>0</v>
      </c>
      <c r="M88" s="120" t="str">
        <f t="shared" si="27"/>
        <v/>
      </c>
    </row>
    <row r="89" spans="1:14" ht="25.5" x14ac:dyDescent="0.2">
      <c r="A89" s="103" t="str">
        <f t="shared" si="23"/>
        <v>Residential</v>
      </c>
      <c r="B89" s="103" t="s">
        <v>65</v>
      </c>
      <c r="C89" s="24">
        <f>B16</f>
        <v>1</v>
      </c>
      <c r="D89" s="46" t="s">
        <v>66</v>
      </c>
      <c r="E89" s="47"/>
      <c r="F89" s="48"/>
      <c r="G89" s="49"/>
      <c r="H89" s="50">
        <f>SUM(H80:H88)</f>
        <v>57.262381008939627</v>
      </c>
      <c r="I89" s="51"/>
      <c r="J89" s="52"/>
      <c r="K89" s="50">
        <f>SUM(K80:K88)</f>
        <v>60.434864707537564</v>
      </c>
      <c r="L89" s="41">
        <f t="shared" si="24"/>
        <v>3.1724836985979366</v>
      </c>
      <c r="M89" s="42">
        <f>IF((H89)=0,"",(L89/H89))</f>
        <v>5.5402580938830645E-2</v>
      </c>
    </row>
    <row r="90" spans="1:14" x14ac:dyDescent="0.2">
      <c r="A90" s="103" t="str">
        <f t="shared" si="23"/>
        <v>Residential</v>
      </c>
      <c r="D90" s="126" t="s">
        <v>67</v>
      </c>
      <c r="E90" s="25"/>
      <c r="F90" s="36">
        <f>'WRZ BI (2028)'!I90</f>
        <v>1.3100000000000001E-2</v>
      </c>
      <c r="G90" s="43">
        <f>IF($E67&gt;0, $E67, $E66*$E68)</f>
        <v>781.12500000000011</v>
      </c>
      <c r="H90" s="116">
        <f>G90*F90</f>
        <v>10.232737500000002</v>
      </c>
      <c r="I90" s="201">
        <v>1.38E-2</v>
      </c>
      <c r="J90" s="44">
        <f>IF($E67&gt;0, $E67, $E66*$E69)</f>
        <v>781.12500000000011</v>
      </c>
      <c r="K90" s="118">
        <f>J90*I90</f>
        <v>10.779525000000001</v>
      </c>
      <c r="L90" s="119">
        <f t="shared" si="24"/>
        <v>0.54678749999999887</v>
      </c>
      <c r="M90" s="120">
        <f>IF(ISERROR(L90/H90), "", L90/H90)</f>
        <v>5.3435114503816668E-2</v>
      </c>
      <c r="N90" s="127"/>
    </row>
    <row r="91" spans="1:14" ht="25.5" x14ac:dyDescent="0.2">
      <c r="A91" s="103" t="str">
        <f t="shared" si="23"/>
        <v>Residential</v>
      </c>
      <c r="D91" s="128" t="s">
        <v>68</v>
      </c>
      <c r="E91" s="25"/>
      <c r="F91" s="36">
        <f>'WRZ BI (2028)'!I91</f>
        <v>9.4999999999999998E-3</v>
      </c>
      <c r="G91" s="43">
        <f>IF($E67&gt;0, $E67, $E66*$E68)</f>
        <v>781.12500000000011</v>
      </c>
      <c r="H91" s="116">
        <f>G91*F91</f>
        <v>7.4206875000000005</v>
      </c>
      <c r="I91" s="201">
        <v>0.01</v>
      </c>
      <c r="J91" s="44">
        <f>IF($E67&gt;0, $E67, $E66*$E69)</f>
        <v>781.12500000000011</v>
      </c>
      <c r="K91" s="118">
        <f>J91*I91</f>
        <v>7.8112500000000011</v>
      </c>
      <c r="L91" s="119">
        <f t="shared" si="24"/>
        <v>0.39056250000000059</v>
      </c>
      <c r="M91" s="120">
        <f>IF(ISERROR(L91/H91), "", L91/H91)</f>
        <v>5.2631578947368494E-2</v>
      </c>
      <c r="N91" s="127"/>
    </row>
    <row r="92" spans="1:14" ht="25.5" x14ac:dyDescent="0.2">
      <c r="A92" s="103" t="str">
        <f t="shared" si="23"/>
        <v>Residential</v>
      </c>
      <c r="B92" s="103" t="s">
        <v>69</v>
      </c>
      <c r="C92" s="24">
        <f>B16</f>
        <v>1</v>
      </c>
      <c r="D92" s="46" t="s">
        <v>70</v>
      </c>
      <c r="E92" s="47"/>
      <c r="F92" s="48"/>
      <c r="G92" s="49"/>
      <c r="H92" s="50">
        <f>SUM(H89:H91)</f>
        <v>74.915806008939626</v>
      </c>
      <c r="I92" s="51"/>
      <c r="J92" s="52"/>
      <c r="K92" s="50">
        <f>SUM(K89:K91)</f>
        <v>79.025639707537565</v>
      </c>
      <c r="L92" s="41">
        <f t="shared" si="24"/>
        <v>4.1098336985979387</v>
      </c>
      <c r="M92" s="42">
        <f>IF((H92)=0,"",(L92/H92))</f>
        <v>5.4859367035409279E-2</v>
      </c>
    </row>
    <row r="93" spans="1:14" ht="25.5" x14ac:dyDescent="0.2">
      <c r="A93" s="103" t="str">
        <f t="shared" si="23"/>
        <v>Residential</v>
      </c>
      <c r="D93" s="129" t="s">
        <v>71</v>
      </c>
      <c r="E93" s="25"/>
      <c r="F93" s="34">
        <v>4.7000000000000002E-3</v>
      </c>
      <c r="G93" s="43">
        <f>E66*E68</f>
        <v>781.12500000000011</v>
      </c>
      <c r="H93" s="53">
        <f>G93*F93</f>
        <v>3.6712875000000005</v>
      </c>
      <c r="I93" s="35">
        <v>4.7000000000000002E-3</v>
      </c>
      <c r="J93" s="44">
        <f>E66*E69</f>
        <v>781.12500000000011</v>
      </c>
      <c r="K93" s="31">
        <f>J93*I93</f>
        <v>3.6712875000000005</v>
      </c>
      <c r="L93" s="119">
        <f t="shared" si="24"/>
        <v>0</v>
      </c>
      <c r="M93" s="120">
        <f>IF(ISERROR(L93/H93), "", L93/H93)</f>
        <v>0</v>
      </c>
    </row>
    <row r="94" spans="1:14" ht="25.5" x14ac:dyDescent="0.2">
      <c r="A94" s="103" t="str">
        <f t="shared" si="23"/>
        <v>Residential</v>
      </c>
      <c r="D94" s="129" t="s">
        <v>72</v>
      </c>
      <c r="E94" s="25"/>
      <c r="F94" s="34">
        <v>5.9999999999999995E-4</v>
      </c>
      <c r="G94" s="43">
        <f>E66*E68</f>
        <v>781.12500000000011</v>
      </c>
      <c r="H94" s="53">
        <f>G94*F94</f>
        <v>0.46867500000000001</v>
      </c>
      <c r="I94" s="35">
        <v>5.9999999999999995E-4</v>
      </c>
      <c r="J94" s="44">
        <f>E66*E69</f>
        <v>781.12500000000011</v>
      </c>
      <c r="K94" s="31">
        <f>J94*I94</f>
        <v>0.46867500000000001</v>
      </c>
      <c r="L94" s="119">
        <f t="shared" si="24"/>
        <v>0</v>
      </c>
      <c r="M94" s="120">
        <f>IF(ISERROR(L94/H94), "", L94/H94)</f>
        <v>0</v>
      </c>
    </row>
    <row r="95" spans="1:14" x14ac:dyDescent="0.2">
      <c r="A95" s="103" t="str">
        <f t="shared" si="23"/>
        <v>Residential</v>
      </c>
      <c r="D95" s="25" t="s">
        <v>73</v>
      </c>
      <c r="E95" s="25"/>
      <c r="F95" s="54">
        <v>0.25</v>
      </c>
      <c r="G95" s="115">
        <v>1</v>
      </c>
      <c r="H95" s="130">
        <f>G95*F95</f>
        <v>0.25</v>
      </c>
      <c r="I95" s="45">
        <v>0.25</v>
      </c>
      <c r="J95" s="117">
        <v>1</v>
      </c>
      <c r="K95" s="118">
        <f>J95*I95</f>
        <v>0.25</v>
      </c>
      <c r="L95" s="119">
        <f t="shared" si="24"/>
        <v>0</v>
      </c>
      <c r="M95" s="120">
        <f>IF(ISERROR(L95/H95), "", L95/H95)</f>
        <v>0</v>
      </c>
    </row>
    <row r="96" spans="1:14" ht="25.5" hidden="1" x14ac:dyDescent="0.2">
      <c r="A96" s="103" t="str">
        <f t="shared" si="23"/>
        <v>Residential</v>
      </c>
      <c r="D96" s="129" t="s">
        <v>74</v>
      </c>
      <c r="E96" s="25"/>
      <c r="F96" s="34"/>
      <c r="G96" s="55"/>
      <c r="H96" s="130"/>
      <c r="I96" s="35"/>
      <c r="J96" s="56"/>
      <c r="K96" s="118"/>
      <c r="L96" s="119"/>
      <c r="M96" s="120"/>
    </row>
    <row r="97" spans="1:13" x14ac:dyDescent="0.2">
      <c r="A97" s="103" t="str">
        <f t="shared" si="2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2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2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5" hidden="1" thickBot="1" x14ac:dyDescent="0.25">
      <c r="A100" s="103" t="str">
        <f t="shared" si="23"/>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5" hidden="1" thickBot="1" x14ac:dyDescent="0.25">
      <c r="A101" s="103" t="str">
        <f t="shared" si="2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23"/>
        <v>Residential</v>
      </c>
      <c r="D102" s="58"/>
      <c r="E102" s="59"/>
      <c r="F102" s="60"/>
      <c r="G102" s="61"/>
      <c r="H102" s="62"/>
      <c r="I102" s="60"/>
      <c r="J102" s="63"/>
      <c r="K102" s="62"/>
      <c r="L102" s="64"/>
      <c r="M102" s="65"/>
    </row>
    <row r="103" spans="1:13" x14ac:dyDescent="0.2">
      <c r="A103" s="103" t="str">
        <f t="shared" si="23"/>
        <v>Residential</v>
      </c>
      <c r="B103" s="103" t="s">
        <v>12</v>
      </c>
      <c r="D103" s="135" t="s">
        <v>81</v>
      </c>
      <c r="E103" s="25"/>
      <c r="F103" s="136"/>
      <c r="G103" s="137"/>
      <c r="H103" s="138">
        <f>SUM(H93:H99,H92)</f>
        <v>174.94576850893964</v>
      </c>
      <c r="I103" s="139"/>
      <c r="J103" s="139"/>
      <c r="K103" s="138">
        <f>SUM(K93:K99,K92)</f>
        <v>179.05560220753756</v>
      </c>
      <c r="L103" s="140">
        <f>K103-H103</f>
        <v>4.1098336985979245</v>
      </c>
      <c r="M103" s="141">
        <f>IF((H103)=0,"",(L103/H103))</f>
        <v>2.3492044040996134E-2</v>
      </c>
    </row>
    <row r="104" spans="1:13" x14ac:dyDescent="0.2">
      <c r="A104" s="103" t="str">
        <f t="shared" si="23"/>
        <v>Residential</v>
      </c>
      <c r="B104" s="103" t="s">
        <v>12</v>
      </c>
      <c r="D104" s="142" t="s">
        <v>82</v>
      </c>
      <c r="E104" s="25"/>
      <c r="F104" s="136">
        <v>0.13</v>
      </c>
      <c r="G104" s="143"/>
      <c r="H104" s="144">
        <f>H103*F104</f>
        <v>22.742949906162153</v>
      </c>
      <c r="I104" s="145">
        <v>0.13</v>
      </c>
      <c r="J104" s="115"/>
      <c r="K104" s="144">
        <f>K103*I104</f>
        <v>23.277228286979884</v>
      </c>
      <c r="L104" s="119">
        <f>K104-H104</f>
        <v>0.5342783808177316</v>
      </c>
      <c r="M104" s="146">
        <f>IF((H104)=0,"",(L104/H104))</f>
        <v>2.3492044040996196E-2</v>
      </c>
    </row>
    <row r="105" spans="1:13" ht="15" x14ac:dyDescent="0.25">
      <c r="A105" s="103" t="str">
        <f t="shared" si="23"/>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-41.112255599600815</v>
      </c>
      <c r="I105" s="148">
        <v>0.23499999999999999</v>
      </c>
      <c r="J105" s="115"/>
      <c r="K105" s="144">
        <f>IF(OR(ISNUMBER(SEARCH("[DGEN]", E64))=TRUE, ISNUMBER(SEARCH("STREET LIGHT", E64))=TRUE), 0, IF(AND(E66=0, E67=0),0, IF(AND(E67=0, E66*12&gt;250000), 0, IF(AND(E66=0, E67&gt;=50), 0, IF(E66*12&lt;=250000, I105*K103*-1, IF(E67&lt;50, I105*K103*-1, 0))))))</f>
        <v>-42.078066518771323</v>
      </c>
      <c r="L105" s="119">
        <f>K105-H105</f>
        <v>-0.96581091917050799</v>
      </c>
      <c r="M105" s="146"/>
    </row>
    <row r="106" spans="1:13" ht="13.5" thickBot="1" x14ac:dyDescent="0.25">
      <c r="A106" s="103" t="str">
        <f t="shared" si="23"/>
        <v>Residential</v>
      </c>
      <c r="B106" s="103" t="s">
        <v>84</v>
      </c>
      <c r="C106" s="24">
        <f>B16</f>
        <v>1</v>
      </c>
      <c r="D106" s="226" t="s">
        <v>85</v>
      </c>
      <c r="E106" s="226"/>
      <c r="F106" s="77"/>
      <c r="G106" s="78"/>
      <c r="H106" s="79">
        <f>H103+H104+H105</f>
        <v>156.57646281550097</v>
      </c>
      <c r="I106" s="80"/>
      <c r="J106" s="80"/>
      <c r="K106" s="81">
        <f>K103+K104+K105</f>
        <v>160.25476397574613</v>
      </c>
      <c r="L106" s="82">
        <f>K106-H106</f>
        <v>3.6783011602451552</v>
      </c>
      <c r="M106" s="83">
        <f>IF((H106)=0,"",(L106/H106))</f>
        <v>2.3492044040996217E-2</v>
      </c>
    </row>
    <row r="107" spans="1:13" ht="13.5" thickBot="1" x14ac:dyDescent="0.25">
      <c r="A107" s="103" t="str">
        <f t="shared" si="23"/>
        <v>Residential</v>
      </c>
      <c r="B107" s="103" t="s">
        <v>12</v>
      </c>
      <c r="D107" s="58"/>
      <c r="E107" s="59"/>
      <c r="F107" s="60"/>
      <c r="G107" s="61"/>
      <c r="H107" s="62"/>
      <c r="I107" s="60"/>
      <c r="J107" s="63"/>
      <c r="K107" s="62"/>
      <c r="L107" s="64"/>
      <c r="M107" s="65"/>
    </row>
    <row r="108" spans="1:13" ht="13.15" hidden="1" customHeight="1" x14ac:dyDescent="0.2">
      <c r="A108" s="103" t="str">
        <f t="shared" si="23"/>
        <v>Residential</v>
      </c>
      <c r="B108" s="103" t="s">
        <v>78</v>
      </c>
      <c r="D108" s="135" t="s">
        <v>86</v>
      </c>
      <c r="E108" s="25"/>
      <c r="F108" s="136"/>
      <c r="G108" s="137"/>
      <c r="H108" s="138">
        <f>SUM(H100,H93:H96,H92)</f>
        <v>164.11576850893965</v>
      </c>
      <c r="I108" s="139"/>
      <c r="J108" s="139"/>
      <c r="K108" s="138">
        <f>SUM(K100,K93:K96,K92)</f>
        <v>168.22560220753758</v>
      </c>
      <c r="L108" s="140">
        <f>K108-H108</f>
        <v>4.1098336985979245</v>
      </c>
      <c r="M108" s="141">
        <f>IF((H108)=0,"",(L108/H108))</f>
        <v>2.5042284089685479E-2</v>
      </c>
    </row>
    <row r="109" spans="1:13" hidden="1" x14ac:dyDescent="0.2">
      <c r="A109" s="103" t="str">
        <f t="shared" si="23"/>
        <v>Residential</v>
      </c>
      <c r="B109" s="103" t="s">
        <v>78</v>
      </c>
      <c r="D109" s="142" t="s">
        <v>82</v>
      </c>
      <c r="E109" s="25"/>
      <c r="F109" s="136">
        <v>0.13</v>
      </c>
      <c r="G109" s="137"/>
      <c r="H109" s="144">
        <f>H108*F109</f>
        <v>21.335049906162155</v>
      </c>
      <c r="I109" s="136">
        <v>0.13</v>
      </c>
      <c r="J109" s="145"/>
      <c r="K109" s="144">
        <f>K108*I109</f>
        <v>21.869328286979886</v>
      </c>
      <c r="L109" s="119">
        <f>K109-H109</f>
        <v>0.5342783808177316</v>
      </c>
      <c r="M109" s="146">
        <f>IF((H109)=0,"",(L109/H109))</f>
        <v>2.5042284089685545E-2</v>
      </c>
    </row>
    <row r="110" spans="1:13" ht="15" hidden="1" x14ac:dyDescent="0.25">
      <c r="A110" s="103" t="str">
        <f t="shared" si="23"/>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-38.567205599600818</v>
      </c>
      <c r="I110" s="148">
        <v>0.23499999999999999</v>
      </c>
      <c r="J110" s="145"/>
      <c r="K110" s="144">
        <f>IF(OR(ISNUMBER(SEARCH("[DGEN]", E64))=TRUE, ISNUMBER(SEARCH("STREET LIGHT", E64))=TRUE), 0, IF(AND(E66=0, E67=0),0, IF(AND(E67=0, E66*12&gt;250000), 0, IF(AND(E66=0, E67&gt;=50), 0, IF(E66*12&lt;=250000, I110*K108*-1, IF(E67&lt;50, I110*K108*-1, 0))))))</f>
        <v>-39.533016518771326</v>
      </c>
      <c r="L110" s="119"/>
      <c r="M110" s="146"/>
    </row>
    <row r="111" spans="1:13" hidden="1" x14ac:dyDescent="0.2">
      <c r="A111" s="103" t="str">
        <f t="shared" si="23"/>
        <v>Residential</v>
      </c>
      <c r="B111" s="103" t="s">
        <v>87</v>
      </c>
      <c r="D111" s="234" t="s">
        <v>86</v>
      </c>
      <c r="E111" s="234"/>
      <c r="F111" s="149"/>
      <c r="G111" s="143"/>
      <c r="H111" s="138">
        <f>SUM(H108,H109)</f>
        <v>185.45081841510182</v>
      </c>
      <c r="I111" s="150"/>
      <c r="J111" s="150"/>
      <c r="K111" s="138">
        <f>SUM(K108,K109)</f>
        <v>190.09493049451746</v>
      </c>
      <c r="L111" s="140">
        <f>K111-H111</f>
        <v>4.6441120794156348</v>
      </c>
      <c r="M111" s="141">
        <f>IF((H111)=0,"",(L111/H111))</f>
        <v>2.5042284089685368E-2</v>
      </c>
    </row>
    <row r="112" spans="1:13" ht="13.5" hidden="1" thickBot="1" x14ac:dyDescent="0.25">
      <c r="A112" s="103" t="str">
        <f t="shared" si="23"/>
        <v>Residential</v>
      </c>
      <c r="B112" s="103" t="s">
        <v>78</v>
      </c>
      <c r="D112" s="131"/>
      <c r="E112" s="132"/>
      <c r="F112" s="151"/>
      <c r="G112" s="152"/>
      <c r="H112" s="153"/>
      <c r="I112" s="151"/>
      <c r="J112" s="133"/>
      <c r="K112" s="153"/>
      <c r="L112" s="154"/>
      <c r="M112" s="134"/>
    </row>
    <row r="113" spans="1:14" hidden="1" x14ac:dyDescent="0.2">
      <c r="A113" s="103" t="str">
        <f t="shared" si="23"/>
        <v>Residential</v>
      </c>
      <c r="B113" s="103" t="s">
        <v>17</v>
      </c>
      <c r="D113" s="135" t="s">
        <v>88</v>
      </c>
      <c r="E113" s="25"/>
      <c r="F113" s="136"/>
      <c r="G113" s="137"/>
      <c r="H113" s="138">
        <f>SUM(H101,H93:H96,H92)</f>
        <v>164.11576850893965</v>
      </c>
      <c r="I113" s="139"/>
      <c r="J113" s="139"/>
      <c r="K113" s="138">
        <f>SUM(K101,K93:K96,K92)</f>
        <v>168.22560220753758</v>
      </c>
      <c r="L113" s="140">
        <f>K113-H113</f>
        <v>4.1098336985979245</v>
      </c>
      <c r="M113" s="141">
        <f>IF((H113)=0,"",(L113/H113))</f>
        <v>2.5042284089685479E-2</v>
      </c>
    </row>
    <row r="114" spans="1:14" hidden="1" x14ac:dyDescent="0.2">
      <c r="A114" s="103" t="str">
        <f t="shared" si="23"/>
        <v>Residential</v>
      </c>
      <c r="B114" s="103" t="s">
        <v>17</v>
      </c>
      <c r="D114" s="142" t="s">
        <v>82</v>
      </c>
      <c r="E114" s="25"/>
      <c r="F114" s="136">
        <v>0.13</v>
      </c>
      <c r="G114" s="137"/>
      <c r="H114" s="144">
        <f>H113*F114</f>
        <v>21.335049906162155</v>
      </c>
      <c r="I114" s="136">
        <v>0.13</v>
      </c>
      <c r="J114" s="145"/>
      <c r="K114" s="144">
        <f>K113*I114</f>
        <v>21.869328286979886</v>
      </c>
      <c r="L114" s="119">
        <f>K114-H114</f>
        <v>0.5342783808177316</v>
      </c>
      <c r="M114" s="146">
        <f>IF((H114)=0,"",(L114/H114))</f>
        <v>2.5042284089685545E-2</v>
      </c>
    </row>
    <row r="115" spans="1:14" ht="15" hidden="1" x14ac:dyDescent="0.25">
      <c r="A115" s="103" t="str">
        <f t="shared" si="23"/>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-38.567205599600818</v>
      </c>
      <c r="I115" s="148">
        <v>0.23499999999999999</v>
      </c>
      <c r="J115" s="145"/>
      <c r="K115" s="144">
        <f>IF(OR(ISNUMBER(SEARCH("[DGEN]", E64))=TRUE, ISNUMBER(SEARCH("STREET LIGHT", E64))=TRUE), 0, IF(AND(E66=0, E67=0),0, IF(AND(E67=0, E66*12&gt;250000), 0, IF(AND(E66=0, E67&gt;=50), 0, IF(E66*12&lt;=250000, I115*K113*-1, IF(E67&lt;50, I115*K113*-1, 0))))))</f>
        <v>-39.533016518771326</v>
      </c>
      <c r="L115" s="119"/>
      <c r="M115" s="146"/>
    </row>
    <row r="116" spans="1:14" hidden="1" x14ac:dyDescent="0.2">
      <c r="A116" s="103" t="str">
        <f t="shared" si="23"/>
        <v>Residential</v>
      </c>
      <c r="B116" s="103" t="s">
        <v>89</v>
      </c>
      <c r="D116" s="234" t="s">
        <v>88</v>
      </c>
      <c r="E116" s="234"/>
      <c r="F116" s="149"/>
      <c r="G116" s="143"/>
      <c r="H116" s="138">
        <f>SUM(H113,H114)</f>
        <v>185.45081841510182</v>
      </c>
      <c r="I116" s="150"/>
      <c r="J116" s="150"/>
      <c r="K116" s="138">
        <f>SUM(K113,K114)</f>
        <v>190.09493049451746</v>
      </c>
      <c r="L116" s="140">
        <f>K116-H116</f>
        <v>4.6441120794156348</v>
      </c>
      <c r="M116" s="141">
        <f>IF((H116)=0,"",(L116/H116))</f>
        <v>2.5042284089685368E-2</v>
      </c>
    </row>
    <row r="117" spans="1:14" ht="13.5" hidden="1" thickBot="1" x14ac:dyDescent="0.25">
      <c r="A117" s="103" t="str">
        <f t="shared" si="23"/>
        <v>Residential</v>
      </c>
      <c r="B117" s="103" t="s">
        <v>17</v>
      </c>
      <c r="D117" s="131"/>
      <c r="E117" s="132"/>
      <c r="F117" s="155"/>
      <c r="G117" s="152"/>
      <c r="H117" s="156"/>
      <c r="I117" s="155"/>
      <c r="J117" s="133"/>
      <c r="K117" s="156"/>
      <c r="L117" s="154"/>
      <c r="M117" s="157"/>
    </row>
    <row r="120" spans="1:14" x14ac:dyDescent="0.2">
      <c r="C120" s="103"/>
      <c r="D120" s="104" t="s">
        <v>34</v>
      </c>
      <c r="E120" s="229" t="str">
        <f>D17</f>
        <v>GS &lt;50</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2000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3" x14ac:dyDescent="0.2">
      <c r="C129" s="103"/>
      <c r="E129" s="221"/>
      <c r="F129" s="112" t="s">
        <v>48</v>
      </c>
      <c r="G129" s="112"/>
      <c r="H129" s="113" t="s">
        <v>48</v>
      </c>
      <c r="I129" s="112" t="s">
        <v>48</v>
      </c>
      <c r="J129" s="113"/>
      <c r="K129" s="113" t="s">
        <v>48</v>
      </c>
      <c r="L129" s="223"/>
      <c r="M129" s="225"/>
    </row>
    <row r="130" spans="1:13" x14ac:dyDescent="0.2">
      <c r="A130" s="103" t="str">
        <f>$E120</f>
        <v>GS &lt;50</v>
      </c>
      <c r="D130" s="114" t="s">
        <v>49</v>
      </c>
      <c r="E130" s="25"/>
      <c r="F130" s="26">
        <f>'WRZ BI (2028)'!I130</f>
        <v>30.13</v>
      </c>
      <c r="G130" s="115">
        <v>1</v>
      </c>
      <c r="H130" s="116">
        <f>G130*F130</f>
        <v>30.13</v>
      </c>
      <c r="I130" s="29">
        <v>32.270000000000003</v>
      </c>
      <c r="J130" s="117">
        <f>G130</f>
        <v>1</v>
      </c>
      <c r="K130" s="118">
        <f>J130*I130</f>
        <v>32.270000000000003</v>
      </c>
      <c r="L130" s="119">
        <f>K130-H130</f>
        <v>2.1400000000000041</v>
      </c>
      <c r="M130" s="120">
        <f>IF(ISERROR(L130/H130), "", L130/H130)</f>
        <v>7.1025555924328049E-2</v>
      </c>
    </row>
    <row r="131" spans="1:13" x14ac:dyDescent="0.2">
      <c r="A131" s="103" t="str">
        <f t="shared" ref="A131:A173" si="28">A130</f>
        <v>GS &lt;50</v>
      </c>
      <c r="D131" s="114" t="s">
        <v>50</v>
      </c>
      <c r="E131" s="25"/>
      <c r="F131" s="36">
        <f>'WRZ BI (2028)'!I131</f>
        <v>3.44E-2</v>
      </c>
      <c r="G131" s="115">
        <f>IF($E123&gt;0, $E123, $E122)</f>
        <v>2000</v>
      </c>
      <c r="H131" s="116">
        <f>G131*F131</f>
        <v>68.8</v>
      </c>
      <c r="I131" s="201">
        <v>3.7100000000000001E-2</v>
      </c>
      <c r="J131" s="117">
        <f>IF($E123&gt;0, $E123, $E122)</f>
        <v>2000</v>
      </c>
      <c r="K131" s="118">
        <f>J131*I131</f>
        <v>74.2</v>
      </c>
      <c r="L131" s="119">
        <f>K131-H131</f>
        <v>5.4000000000000057</v>
      </c>
      <c r="M131" s="120">
        <f>IF(ISERROR(L131/H131), "", L131/H131)</f>
        <v>7.848837209302334E-2</v>
      </c>
    </row>
    <row r="132" spans="1:13" ht="13.15" hidden="1" customHeight="1" x14ac:dyDescent="0.2">
      <c r="A132" s="103" t="str">
        <f t="shared" si="28"/>
        <v>GS &lt;50</v>
      </c>
      <c r="D132" s="114" t="s">
        <v>51</v>
      </c>
      <c r="E132" s="25"/>
      <c r="F132" s="34"/>
      <c r="G132" s="115">
        <f>IF($E123&gt;0, $E123, $E122)</f>
        <v>2000</v>
      </c>
      <c r="H132" s="116">
        <v>0</v>
      </c>
      <c r="I132" s="35"/>
      <c r="J132" s="117">
        <f>IF($E123&gt;0, $E123, $E122)</f>
        <v>2000</v>
      </c>
      <c r="K132" s="118">
        <v>0</v>
      </c>
      <c r="L132" s="119"/>
      <c r="M132" s="120"/>
    </row>
    <row r="133" spans="1:13" ht="13.15" hidden="1" customHeight="1" x14ac:dyDescent="0.2">
      <c r="A133" s="103" t="str">
        <f t="shared" si="28"/>
        <v>GS &lt;50</v>
      </c>
      <c r="D133" s="114" t="s">
        <v>52</v>
      </c>
      <c r="E133" s="25"/>
      <c r="F133" s="34"/>
      <c r="G133" s="115">
        <f>IF($E123&gt;0, $E123, $E122)</f>
        <v>2000</v>
      </c>
      <c r="H133" s="116">
        <v>0</v>
      </c>
      <c r="I133" s="35"/>
      <c r="J133" s="121">
        <f>IF($E123&gt;0, $E123, $E122)</f>
        <v>2000</v>
      </c>
      <c r="K133" s="118">
        <v>0</v>
      </c>
      <c r="L133" s="119">
        <f t="shared" ref="L133:L151" si="29">K133-H133</f>
        <v>0</v>
      </c>
      <c r="M133" s="120" t="str">
        <f>IF(ISERROR(L133/H133), "", L133/H133)</f>
        <v/>
      </c>
    </row>
    <row r="134" spans="1:13" x14ac:dyDescent="0.2">
      <c r="A134" s="103" t="str">
        <f t="shared" si="28"/>
        <v>GS &lt;50</v>
      </c>
      <c r="D134" s="114" t="s">
        <v>53</v>
      </c>
      <c r="E134" s="25"/>
      <c r="F134" s="26">
        <f>'WRZ BI (2028)'!I134</f>
        <v>0</v>
      </c>
      <c r="G134" s="115">
        <v>1</v>
      </c>
      <c r="H134" s="116">
        <f>G134*F134</f>
        <v>0</v>
      </c>
      <c r="I134" s="29">
        <v>0</v>
      </c>
      <c r="J134" s="117">
        <f>G134</f>
        <v>1</v>
      </c>
      <c r="K134" s="118">
        <f>J134*I134</f>
        <v>0</v>
      </c>
      <c r="L134" s="119">
        <f t="shared" si="29"/>
        <v>0</v>
      </c>
      <c r="M134" s="120" t="str">
        <f>IF(ISERROR(L134/H134), "", L134/H134)</f>
        <v/>
      </c>
    </row>
    <row r="135" spans="1:13" x14ac:dyDescent="0.2">
      <c r="A135" s="103" t="str">
        <f t="shared" si="28"/>
        <v>GS &lt;50</v>
      </c>
      <c r="D135" s="114" t="s">
        <v>54</v>
      </c>
      <c r="E135" s="25"/>
      <c r="F135" s="36">
        <f>'WRZ BI (2028)'!I135</f>
        <v>2.0337449742528959E-3</v>
      </c>
      <c r="G135" s="115">
        <f>IF($E123&gt;0, $E123, $E122)</f>
        <v>2000</v>
      </c>
      <c r="H135" s="116">
        <f>G135*F135</f>
        <v>4.0674899485057914</v>
      </c>
      <c r="I135" s="201">
        <v>2.0337449742528959E-3</v>
      </c>
      <c r="J135" s="117">
        <f>IF($E123&gt;0, $E123, $E122)</f>
        <v>2000</v>
      </c>
      <c r="K135" s="118">
        <f>J135*I135</f>
        <v>4.0674899485057914</v>
      </c>
      <c r="L135" s="119">
        <f t="shared" si="29"/>
        <v>0</v>
      </c>
      <c r="M135" s="120">
        <f>IF(ISERROR(L135/H135), "", L135/H135)</f>
        <v>0</v>
      </c>
    </row>
    <row r="136" spans="1:13" ht="25.5" x14ac:dyDescent="0.2">
      <c r="A136" s="103" t="str">
        <f t="shared" si="28"/>
        <v>GS &lt;50</v>
      </c>
      <c r="B136" s="103" t="s">
        <v>55</v>
      </c>
      <c r="C136" s="24">
        <f>B17</f>
        <v>2</v>
      </c>
      <c r="D136" s="46" t="s">
        <v>56</v>
      </c>
      <c r="E136" s="47"/>
      <c r="F136" s="48"/>
      <c r="G136" s="49"/>
      <c r="H136" s="50">
        <f>SUM(H130:H135)</f>
        <v>102.99748994850579</v>
      </c>
      <c r="I136" s="51"/>
      <c r="J136" s="52"/>
      <c r="K136" s="50">
        <f>SUM(K130:K135)</f>
        <v>110.53748994850579</v>
      </c>
      <c r="L136" s="41">
        <f t="shared" si="29"/>
        <v>7.5400000000000063</v>
      </c>
      <c r="M136" s="42">
        <f>IF((H136)=0,"",(L136/H136))</f>
        <v>7.3205667475679984E-2</v>
      </c>
    </row>
    <row r="137" spans="1:13" x14ac:dyDescent="0.2">
      <c r="A137" s="103" t="str">
        <f t="shared" si="28"/>
        <v>GS &lt;50</v>
      </c>
      <c r="D137" s="123" t="s">
        <v>57</v>
      </c>
      <c r="E137" s="25"/>
      <c r="F137" s="34">
        <f>IF((E122*12&gt;=150000), 0, IF(E121="RPP",(F153*OffPeakPer+F154*MidPeakPer+F155*OnPeakPer),IF(E121="Non-RPP (Retailer)",F156,F157)))</f>
        <v>0.12752000000000002</v>
      </c>
      <c r="G137" s="43">
        <f>IF(F137=0, 0, $E122*E124-E122)</f>
        <v>83</v>
      </c>
      <c r="H137" s="28">
        <f t="shared" ref="H137:H144" si="30">G137*F137</f>
        <v>10.584160000000002</v>
      </c>
      <c r="I137" s="35">
        <f>IF((E122*12&gt;=150000), 0, IF(E121="RPP",(I153*OffPeakPer+I154*MidPeakPer+I155*OnPeakPer),IF(E121="Non-RPP (Retailer)",I156,I157)))</f>
        <v>0.12752000000000002</v>
      </c>
      <c r="J137" s="44">
        <f>IF(I137=0, 0, E122*E125-E122)</f>
        <v>83</v>
      </c>
      <c r="K137" s="31">
        <f t="shared" ref="K137:K144" si="31">J137*I137</f>
        <v>10.584160000000002</v>
      </c>
      <c r="L137" s="119">
        <f t="shared" si="29"/>
        <v>0</v>
      </c>
      <c r="M137" s="120">
        <f t="shared" ref="M137:M144" si="32">IF(ISERROR(L137/H137), "", L137/H137)</f>
        <v>0</v>
      </c>
    </row>
    <row r="138" spans="1:13" ht="25.5" x14ac:dyDescent="0.2">
      <c r="A138" s="103" t="str">
        <f t="shared" si="28"/>
        <v>GS &lt;50</v>
      </c>
      <c r="D138" s="123" t="s">
        <v>58</v>
      </c>
      <c r="E138" s="25"/>
      <c r="F138" s="36">
        <f>'WRZ BI (2028)'!I138</f>
        <v>0</v>
      </c>
      <c r="G138" s="55">
        <f>IF($E123&gt;0, $E123, $E122)</f>
        <v>2000</v>
      </c>
      <c r="H138" s="116">
        <f t="shared" si="30"/>
        <v>0</v>
      </c>
      <c r="I138" s="29">
        <v>0</v>
      </c>
      <c r="J138" s="56">
        <f>IF($E123&gt;0, $E123, $E122)</f>
        <v>2000</v>
      </c>
      <c r="K138" s="118">
        <f t="shared" si="31"/>
        <v>0</v>
      </c>
      <c r="L138" s="119">
        <f t="shared" si="29"/>
        <v>0</v>
      </c>
      <c r="M138" s="120" t="str">
        <f t="shared" si="32"/>
        <v/>
      </c>
    </row>
    <row r="139" spans="1:13" x14ac:dyDescent="0.2">
      <c r="A139" s="103" t="str">
        <f t="shared" si="28"/>
        <v>GS &lt;50</v>
      </c>
      <c r="D139" s="123" t="s">
        <v>59</v>
      </c>
      <c r="E139" s="25"/>
      <c r="F139" s="36">
        <f>'WRZ BI (2028)'!I139</f>
        <v>0</v>
      </c>
      <c r="G139" s="55">
        <f>IF($E123&gt;0, $E123, $E122)</f>
        <v>2000</v>
      </c>
      <c r="H139" s="116">
        <f t="shared" si="30"/>
        <v>0</v>
      </c>
      <c r="I139" s="29">
        <v>0</v>
      </c>
      <c r="J139" s="56">
        <f>IF($E123&gt;0, $E123, $E122)</f>
        <v>2000</v>
      </c>
      <c r="K139" s="118">
        <f t="shared" si="31"/>
        <v>0</v>
      </c>
      <c r="L139" s="119">
        <f t="shared" si="29"/>
        <v>0</v>
      </c>
      <c r="M139" s="120" t="str">
        <f t="shared" si="32"/>
        <v/>
      </c>
    </row>
    <row r="140" spans="1:13" x14ac:dyDescent="0.2">
      <c r="A140" s="103" t="str">
        <f t="shared" si="28"/>
        <v>GS &lt;50</v>
      </c>
      <c r="D140" s="123" t="s">
        <v>60</v>
      </c>
      <c r="E140" s="25"/>
      <c r="F140" s="36">
        <f>'WRZ BI (2028)'!I140</f>
        <v>0</v>
      </c>
      <c r="G140" s="55">
        <f>E122</f>
        <v>2000</v>
      </c>
      <c r="H140" s="116">
        <f t="shared" si="30"/>
        <v>0</v>
      </c>
      <c r="I140" s="29">
        <v>0</v>
      </c>
      <c r="J140" s="56">
        <f>E122</f>
        <v>2000</v>
      </c>
      <c r="K140" s="118">
        <f t="shared" si="31"/>
        <v>0</v>
      </c>
      <c r="L140" s="119">
        <f t="shared" si="29"/>
        <v>0</v>
      </c>
      <c r="M140" s="120" t="str">
        <f t="shared" si="32"/>
        <v/>
      </c>
    </row>
    <row r="141" spans="1:13" x14ac:dyDescent="0.2">
      <c r="A141" s="103" t="str">
        <f t="shared" si="28"/>
        <v>GS &lt;50</v>
      </c>
      <c r="D141" s="114" t="s">
        <v>61</v>
      </c>
      <c r="E141" s="25"/>
      <c r="F141" s="36">
        <f>'WRZ BI (2028)'!I141</f>
        <v>1.4346110207039519E-3</v>
      </c>
      <c r="G141" s="55">
        <f>IF($E123&gt;0, $E123, $E122)</f>
        <v>2000</v>
      </c>
      <c r="H141" s="116">
        <f t="shared" si="30"/>
        <v>2.8692220414079039</v>
      </c>
      <c r="I141" s="201">
        <v>1.5001937404516264E-3</v>
      </c>
      <c r="J141" s="56">
        <f>IF($E123&gt;0, $E123, $E122)</f>
        <v>2000</v>
      </c>
      <c r="K141" s="118">
        <f t="shared" si="31"/>
        <v>3.0003874809032527</v>
      </c>
      <c r="L141" s="119">
        <f t="shared" si="29"/>
        <v>0.13116543949534876</v>
      </c>
      <c r="M141" s="120">
        <f t="shared" si="32"/>
        <v>4.5714635396773597E-2</v>
      </c>
    </row>
    <row r="142" spans="1:13" ht="25.5" x14ac:dyDescent="0.2">
      <c r="A142" s="103" t="str">
        <f t="shared" si="28"/>
        <v>GS &lt;50</v>
      </c>
      <c r="D142" s="123" t="s">
        <v>62</v>
      </c>
      <c r="E142" s="25"/>
      <c r="F142" s="26">
        <v>0.42</v>
      </c>
      <c r="G142" s="115">
        <v>1</v>
      </c>
      <c r="H142" s="116">
        <f t="shared" si="30"/>
        <v>0.42</v>
      </c>
      <c r="I142" s="29">
        <v>0.42</v>
      </c>
      <c r="J142" s="121">
        <v>1</v>
      </c>
      <c r="K142" s="118">
        <f t="shared" si="31"/>
        <v>0.42</v>
      </c>
      <c r="L142" s="119">
        <f t="shared" si="29"/>
        <v>0</v>
      </c>
      <c r="M142" s="120">
        <f t="shared" si="32"/>
        <v>0</v>
      </c>
    </row>
    <row r="143" spans="1:13" x14ac:dyDescent="0.2">
      <c r="A143" s="103" t="str">
        <f t="shared" si="28"/>
        <v>GS &lt;50</v>
      </c>
      <c r="D143" s="114" t="s">
        <v>63</v>
      </c>
      <c r="E143" s="25"/>
      <c r="F143" s="36">
        <v>0</v>
      </c>
      <c r="G143" s="115">
        <v>1</v>
      </c>
      <c r="H143" s="116">
        <f t="shared" si="30"/>
        <v>0</v>
      </c>
      <c r="I143" s="29">
        <v>0</v>
      </c>
      <c r="J143" s="121">
        <v>1</v>
      </c>
      <c r="K143" s="118">
        <f t="shared" si="31"/>
        <v>0</v>
      </c>
      <c r="L143" s="119">
        <f t="shared" si="29"/>
        <v>0</v>
      </c>
      <c r="M143" s="120" t="str">
        <f t="shared" si="32"/>
        <v/>
      </c>
    </row>
    <row r="144" spans="1:13" x14ac:dyDescent="0.2">
      <c r="A144" s="103" t="str">
        <f t="shared" si="28"/>
        <v>GS &lt;50</v>
      </c>
      <c r="D144" s="114" t="s">
        <v>64</v>
      </c>
      <c r="E144" s="25"/>
      <c r="F144" s="34">
        <f>'WRZ BI (2028)'!I144</f>
        <v>-4.7198133811646176E-5</v>
      </c>
      <c r="G144" s="55">
        <f>IF($E123&gt;0, $E123, $E122)</f>
        <v>2000</v>
      </c>
      <c r="H144" s="116">
        <f t="shared" si="30"/>
        <v>-9.4396267623292354E-2</v>
      </c>
      <c r="I144" s="201">
        <v>-4.7198133811646176E-5</v>
      </c>
      <c r="J144" s="56">
        <f>IF($E123&gt;0, $E123, $E122)</f>
        <v>2000</v>
      </c>
      <c r="K144" s="118">
        <f t="shared" si="31"/>
        <v>-9.4396267623292354E-2</v>
      </c>
      <c r="L144" s="119">
        <f t="shared" si="29"/>
        <v>0</v>
      </c>
      <c r="M144" s="120">
        <f t="shared" si="32"/>
        <v>0</v>
      </c>
    </row>
    <row r="145" spans="1:14" ht="25.5" x14ac:dyDescent="0.2">
      <c r="A145" s="103" t="str">
        <f t="shared" si="28"/>
        <v>GS &lt;50</v>
      </c>
      <c r="B145" s="103" t="s">
        <v>65</v>
      </c>
      <c r="C145" s="24">
        <f>B17</f>
        <v>2</v>
      </c>
      <c r="D145" s="46" t="s">
        <v>66</v>
      </c>
      <c r="E145" s="47"/>
      <c r="F145" s="48"/>
      <c r="G145" s="49"/>
      <c r="H145" s="50">
        <f>SUM(H136:H144)</f>
        <v>116.7764757222904</v>
      </c>
      <c r="I145" s="51"/>
      <c r="J145" s="52"/>
      <c r="K145" s="50">
        <f>SUM(K136:K144)</f>
        <v>124.44764116178575</v>
      </c>
      <c r="L145" s="41">
        <f t="shared" si="29"/>
        <v>7.6711654394953541</v>
      </c>
      <c r="M145" s="42">
        <f>IF((H145)=0,"",(L145/H145))</f>
        <v>6.5691016894005097E-2</v>
      </c>
    </row>
    <row r="146" spans="1:14" x14ac:dyDescent="0.2">
      <c r="A146" s="103" t="str">
        <f t="shared" si="28"/>
        <v>GS &lt;50</v>
      </c>
      <c r="D146" s="126" t="s">
        <v>67</v>
      </c>
      <c r="E146" s="25"/>
      <c r="F146" s="36">
        <f>'WRZ BI (2028)'!I146</f>
        <v>1.2E-2</v>
      </c>
      <c r="G146" s="43">
        <f>IF($E123&gt;0, $E123, $E122*$E124)</f>
        <v>2083</v>
      </c>
      <c r="H146" s="116">
        <f>G146*F146</f>
        <v>24.996000000000002</v>
      </c>
      <c r="I146" s="201">
        <v>1.2699999999999999E-2</v>
      </c>
      <c r="J146" s="44">
        <f>IF($E123&gt;0, $E123, $E122*$E125)</f>
        <v>2083</v>
      </c>
      <c r="K146" s="118">
        <f>J146*I146</f>
        <v>26.4541</v>
      </c>
      <c r="L146" s="119">
        <f t="shared" si="29"/>
        <v>1.4580999999999982</v>
      </c>
      <c r="M146" s="120">
        <f>IF(ISERROR(L146/H146), "", L146/H146)</f>
        <v>5.8333333333333258E-2</v>
      </c>
      <c r="N146" s="127"/>
    </row>
    <row r="147" spans="1:14" ht="25.5" x14ac:dyDescent="0.2">
      <c r="A147" s="103" t="str">
        <f t="shared" si="28"/>
        <v>GS &lt;50</v>
      </c>
      <c r="D147" s="128" t="s">
        <v>68</v>
      </c>
      <c r="E147" s="25"/>
      <c r="F147" s="36">
        <f>'WRZ BI (2028)'!I147</f>
        <v>8.8999999999999999E-3</v>
      </c>
      <c r="G147" s="43">
        <f>IF($E123&gt;0, $E123, $E122*$E124)</f>
        <v>2083</v>
      </c>
      <c r="H147" s="116">
        <f>G147*F147</f>
        <v>18.538699999999999</v>
      </c>
      <c r="I147" s="201">
        <v>9.4000000000000004E-3</v>
      </c>
      <c r="J147" s="44">
        <f>IF($E123&gt;0, $E123, $E122*$E125)</f>
        <v>2083</v>
      </c>
      <c r="K147" s="118">
        <f>J147*I147</f>
        <v>19.580200000000001</v>
      </c>
      <c r="L147" s="119">
        <f t="shared" si="29"/>
        <v>1.0415000000000028</v>
      </c>
      <c r="M147" s="120">
        <f>IF(ISERROR(L147/H147), "", L147/H147)</f>
        <v>5.6179775280899028E-2</v>
      </c>
      <c r="N147" s="127"/>
    </row>
    <row r="148" spans="1:14" ht="25.5" x14ac:dyDescent="0.2">
      <c r="A148" s="103" t="str">
        <f t="shared" si="28"/>
        <v>GS &lt;50</v>
      </c>
      <c r="B148" s="103" t="s">
        <v>69</v>
      </c>
      <c r="C148" s="24">
        <f>B17</f>
        <v>2</v>
      </c>
      <c r="D148" s="46" t="s">
        <v>70</v>
      </c>
      <c r="E148" s="47"/>
      <c r="F148" s="48"/>
      <c r="G148" s="49"/>
      <c r="H148" s="50">
        <f>SUM(H145:H147)</f>
        <v>160.31117572229041</v>
      </c>
      <c r="I148" s="51"/>
      <c r="J148" s="52"/>
      <c r="K148" s="50">
        <f>SUM(K145:K147)</f>
        <v>170.48194116178576</v>
      </c>
      <c r="L148" s="41">
        <f t="shared" si="29"/>
        <v>10.170765439495341</v>
      </c>
      <c r="M148" s="42">
        <f>IF((H148)=0,"",(L148/H148))</f>
        <v>6.3443895247292798E-2</v>
      </c>
    </row>
    <row r="149" spans="1:14" ht="25.5" x14ac:dyDescent="0.2">
      <c r="A149" s="103" t="str">
        <f t="shared" si="28"/>
        <v>GS &lt;50</v>
      </c>
      <c r="D149" s="129" t="s">
        <v>71</v>
      </c>
      <c r="E149" s="25"/>
      <c r="F149" s="34">
        <v>4.7000000000000002E-3</v>
      </c>
      <c r="G149" s="43">
        <f>E122*E124</f>
        <v>2083</v>
      </c>
      <c r="H149" s="53">
        <f>G149*F149</f>
        <v>9.7901000000000007</v>
      </c>
      <c r="I149" s="35">
        <v>4.7000000000000002E-3</v>
      </c>
      <c r="J149" s="44">
        <f>E122*E125</f>
        <v>2083</v>
      </c>
      <c r="K149" s="31">
        <f>J149*I149</f>
        <v>9.7901000000000007</v>
      </c>
      <c r="L149" s="119">
        <f t="shared" si="29"/>
        <v>0</v>
      </c>
      <c r="M149" s="120">
        <f>IF(ISERROR(L149/H149), "", L149/H149)</f>
        <v>0</v>
      </c>
    </row>
    <row r="150" spans="1:14" ht="25.5" x14ac:dyDescent="0.2">
      <c r="A150" s="103" t="str">
        <f t="shared" si="28"/>
        <v>GS &lt;50</v>
      </c>
      <c r="D150" s="129" t="s">
        <v>72</v>
      </c>
      <c r="E150" s="25"/>
      <c r="F150" s="34">
        <v>5.9999999999999995E-4</v>
      </c>
      <c r="G150" s="43">
        <f>E122*E124</f>
        <v>2083</v>
      </c>
      <c r="H150" s="53">
        <f>G150*F150</f>
        <v>1.2497999999999998</v>
      </c>
      <c r="I150" s="35">
        <v>5.9999999999999995E-4</v>
      </c>
      <c r="J150" s="44">
        <f>E122*E125</f>
        <v>2083</v>
      </c>
      <c r="K150" s="31">
        <f>J150*I150</f>
        <v>1.2497999999999998</v>
      </c>
      <c r="L150" s="119">
        <f t="shared" si="29"/>
        <v>0</v>
      </c>
      <c r="M150" s="120">
        <f>IF(ISERROR(L150/H150), "", L150/H150)</f>
        <v>0</v>
      </c>
    </row>
    <row r="151" spans="1:14" x14ac:dyDescent="0.2">
      <c r="A151" s="103" t="str">
        <f t="shared" si="28"/>
        <v>GS &lt;50</v>
      </c>
      <c r="D151" s="25" t="s">
        <v>73</v>
      </c>
      <c r="E151" s="25"/>
      <c r="F151" s="54">
        <v>0.25</v>
      </c>
      <c r="G151" s="115">
        <v>1</v>
      </c>
      <c r="H151" s="130">
        <f>G151*F151</f>
        <v>0.25</v>
      </c>
      <c r="I151" s="45">
        <v>0.25</v>
      </c>
      <c r="J151" s="117">
        <v>1</v>
      </c>
      <c r="K151" s="118">
        <f>J151*I151</f>
        <v>0.25</v>
      </c>
      <c r="L151" s="119">
        <f t="shared" si="29"/>
        <v>0</v>
      </c>
      <c r="M151" s="120">
        <f>IF(ISERROR(L151/H151), "", L151/H151)</f>
        <v>0</v>
      </c>
    </row>
    <row r="152" spans="1:14" ht="26.45" hidden="1" customHeight="1" x14ac:dyDescent="0.2">
      <c r="A152" s="103" t="str">
        <f t="shared" si="28"/>
        <v>GS &lt;50</v>
      </c>
      <c r="D152" s="129" t="s">
        <v>74</v>
      </c>
      <c r="E152" s="25"/>
      <c r="F152" s="34"/>
      <c r="G152" s="55"/>
      <c r="H152" s="130"/>
      <c r="I152" s="35"/>
      <c r="J152" s="56"/>
      <c r="K152" s="118"/>
      <c r="L152" s="119"/>
      <c r="M152" s="120"/>
    </row>
    <row r="153" spans="1:14" x14ac:dyDescent="0.2">
      <c r="A153" s="103" t="str">
        <f t="shared" si="28"/>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
      <c r="A154" s="103" t="str">
        <f t="shared" si="28"/>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5" thickBot="1" x14ac:dyDescent="0.25">
      <c r="A155" s="103" t="str">
        <f t="shared" si="28"/>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9" hidden="1" customHeight="1" thickBot="1" x14ac:dyDescent="0.25">
      <c r="A156" s="103" t="str">
        <f t="shared" si="28"/>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9" hidden="1" customHeight="1" thickBot="1" x14ac:dyDescent="0.25">
      <c r="A157" s="103" t="str">
        <f t="shared" si="28"/>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5" thickBot="1" x14ac:dyDescent="0.25">
      <c r="A158" s="103" t="str">
        <f t="shared" si="28"/>
        <v>GS &lt;50</v>
      </c>
      <c r="D158" s="58"/>
      <c r="E158" s="59"/>
      <c r="F158" s="60"/>
      <c r="G158" s="61"/>
      <c r="H158" s="62"/>
      <c r="I158" s="60"/>
      <c r="J158" s="63"/>
      <c r="K158" s="62"/>
      <c r="L158" s="64"/>
      <c r="M158" s="65"/>
    </row>
    <row r="159" spans="1:14" x14ac:dyDescent="0.2">
      <c r="A159" s="103" t="str">
        <f t="shared" si="28"/>
        <v>GS &lt;50</v>
      </c>
      <c r="B159" s="103" t="s">
        <v>12</v>
      </c>
      <c r="D159" s="135" t="s">
        <v>81</v>
      </c>
      <c r="E159" s="25"/>
      <c r="F159" s="136"/>
      <c r="G159" s="137"/>
      <c r="H159" s="138">
        <f>SUM(H149:H155,H148)</f>
        <v>426.64107572229045</v>
      </c>
      <c r="I159" s="139"/>
      <c r="J159" s="139"/>
      <c r="K159" s="138">
        <f>SUM(K149:K155,K148)</f>
        <v>436.81184116178576</v>
      </c>
      <c r="L159" s="140">
        <f>K159-H159</f>
        <v>10.170765439495312</v>
      </c>
      <c r="M159" s="141">
        <f>IF((H159)=0,"",(L159/H159))</f>
        <v>2.383916134253251E-2</v>
      </c>
    </row>
    <row r="160" spans="1:14" x14ac:dyDescent="0.2">
      <c r="A160" s="103" t="str">
        <f t="shared" si="28"/>
        <v>GS &lt;50</v>
      </c>
      <c r="B160" s="103" t="s">
        <v>12</v>
      </c>
      <c r="D160" s="142" t="s">
        <v>82</v>
      </c>
      <c r="E160" s="25"/>
      <c r="F160" s="136">
        <v>0.13</v>
      </c>
      <c r="G160" s="143"/>
      <c r="H160" s="144">
        <f>H159*F160</f>
        <v>55.463339843897764</v>
      </c>
      <c r="I160" s="145">
        <v>0.13</v>
      </c>
      <c r="J160" s="115"/>
      <c r="K160" s="144">
        <f>K159*I160</f>
        <v>56.785539351032149</v>
      </c>
      <c r="L160" s="119">
        <f>K160-H160</f>
        <v>1.3221995071343855</v>
      </c>
      <c r="M160" s="146">
        <f>IF((H160)=0,"",(L160/H160))</f>
        <v>2.3839161342532417E-2</v>
      </c>
    </row>
    <row r="161" spans="1:13" ht="15" x14ac:dyDescent="0.25">
      <c r="A161" s="103" t="str">
        <f t="shared" si="28"/>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-100.26065279473825</v>
      </c>
      <c r="I161" s="148">
        <v>0.23499999999999999</v>
      </c>
      <c r="J161" s="115"/>
      <c r="K161" s="144">
        <f>IF(OR(ISNUMBER(SEARCH("[DGEN]", E120))=TRUE, ISNUMBER(SEARCH("STREET LIGHT", E120))=TRUE), 0, IF(AND(E122=0, E123=0),0, IF(AND(E123=0, E122*12&gt;250000), 0, IF(AND(E122=0, E123&gt;=50), 0, IF(E122*12&lt;=250000, I161*K159*-1, IF(E123&lt;50, I161*K159*-1, 0))))))</f>
        <v>-102.65078267301965</v>
      </c>
      <c r="L161" s="119">
        <f>K161-H161</f>
        <v>-2.3901298782813996</v>
      </c>
      <c r="M161" s="146"/>
    </row>
    <row r="162" spans="1:13" ht="13.5" thickBot="1" x14ac:dyDescent="0.25">
      <c r="A162" s="103" t="str">
        <f t="shared" si="28"/>
        <v>GS &lt;50</v>
      </c>
      <c r="B162" s="103" t="s">
        <v>84</v>
      </c>
      <c r="C162" s="24">
        <f>B17</f>
        <v>2</v>
      </c>
      <c r="D162" s="226" t="s">
        <v>85</v>
      </c>
      <c r="E162" s="226"/>
      <c r="F162" s="77"/>
      <c r="G162" s="78"/>
      <c r="H162" s="79">
        <f>H159+H160+H161</f>
        <v>381.84376277144997</v>
      </c>
      <c r="I162" s="80"/>
      <c r="J162" s="80"/>
      <c r="K162" s="81">
        <f>K159+K160+K161</f>
        <v>390.94659783979824</v>
      </c>
      <c r="L162" s="82">
        <f>K162-H162</f>
        <v>9.1028350683482699</v>
      </c>
      <c r="M162" s="83">
        <f>IF((H162)=0,"",(L162/H162))</f>
        <v>2.383916134253242E-2</v>
      </c>
    </row>
    <row r="163" spans="1:13" ht="13.5" thickBot="1" x14ac:dyDescent="0.25">
      <c r="A163" s="103" t="str">
        <f t="shared" si="28"/>
        <v>GS &lt;50</v>
      </c>
      <c r="B163" s="103" t="s">
        <v>12</v>
      </c>
      <c r="D163" s="58"/>
      <c r="E163" s="59"/>
      <c r="F163" s="60"/>
      <c r="G163" s="61"/>
      <c r="H163" s="62"/>
      <c r="I163" s="60"/>
      <c r="J163" s="63"/>
      <c r="K163" s="62"/>
      <c r="L163" s="64"/>
      <c r="M163" s="65"/>
    </row>
    <row r="164" spans="1:13" hidden="1" x14ac:dyDescent="0.2">
      <c r="A164" s="103" t="str">
        <f t="shared" si="28"/>
        <v>GS &lt;50</v>
      </c>
      <c r="B164" s="103" t="s">
        <v>78</v>
      </c>
      <c r="D164" s="135" t="s">
        <v>86</v>
      </c>
      <c r="E164" s="25"/>
      <c r="F164" s="136"/>
      <c r="G164" s="137"/>
      <c r="H164" s="138">
        <f>SUM(H156,H149:H152,H148)</f>
        <v>397.7610757222904</v>
      </c>
      <c r="I164" s="139"/>
      <c r="J164" s="139"/>
      <c r="K164" s="138">
        <f>SUM(K156,K149:K152,K148)</f>
        <v>407.93184116178577</v>
      </c>
      <c r="L164" s="140">
        <f>K164-H164</f>
        <v>10.170765439495369</v>
      </c>
      <c r="M164" s="141">
        <f>IF((H164)=0,"",(L164/H164))</f>
        <v>2.5570037040518297E-2</v>
      </c>
    </row>
    <row r="165" spans="1:13" hidden="1" x14ac:dyDescent="0.2">
      <c r="A165" s="103" t="str">
        <f t="shared" si="28"/>
        <v>GS &lt;50</v>
      </c>
      <c r="B165" s="103" t="s">
        <v>78</v>
      </c>
      <c r="D165" s="142" t="s">
        <v>82</v>
      </c>
      <c r="E165" s="25"/>
      <c r="F165" s="136">
        <v>0.13</v>
      </c>
      <c r="G165" s="137"/>
      <c r="H165" s="144">
        <f>H164*F165</f>
        <v>51.708939843897753</v>
      </c>
      <c r="I165" s="136">
        <v>0.13</v>
      </c>
      <c r="J165" s="145"/>
      <c r="K165" s="144">
        <f>K164*I165</f>
        <v>53.031139351032152</v>
      </c>
      <c r="L165" s="119">
        <f>K165-H165</f>
        <v>1.3221995071343997</v>
      </c>
      <c r="M165" s="146">
        <f>IF((H165)=0,"",(L165/H165))</f>
        <v>2.5570037040518332E-2</v>
      </c>
    </row>
    <row r="166" spans="1:13" ht="15" hidden="1" x14ac:dyDescent="0.25">
      <c r="A166" s="103" t="str">
        <f t="shared" si="28"/>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-93.473852794738235</v>
      </c>
      <c r="I166" s="148">
        <v>0.23499999999999999</v>
      </c>
      <c r="J166" s="145"/>
      <c r="K166" s="144">
        <f>IF(OR(ISNUMBER(SEARCH("[DGEN]", E120))=TRUE, ISNUMBER(SEARCH("STREET LIGHT", E120))=TRUE), 0, IF(AND(E122=0, E123=0),0, IF(AND(E123=0, E122*12&gt;250000), 0, IF(AND(E122=0, E123&gt;=50), 0, IF(E122*12&lt;=250000, I166*K164*-1, IF(E123&lt;50, I166*K164*-1, 0))))))</f>
        <v>-95.863982673019649</v>
      </c>
      <c r="L166" s="119"/>
      <c r="M166" s="146"/>
    </row>
    <row r="167" spans="1:13" hidden="1" x14ac:dyDescent="0.2">
      <c r="A167" s="103" t="str">
        <f t="shared" si="28"/>
        <v>GS &lt;50</v>
      </c>
      <c r="B167" s="103" t="s">
        <v>87</v>
      </c>
      <c r="D167" s="234" t="s">
        <v>86</v>
      </c>
      <c r="E167" s="234"/>
      <c r="F167" s="149"/>
      <c r="G167" s="143"/>
      <c r="H167" s="138">
        <f>SUM(H164,H165)</f>
        <v>449.47001556618818</v>
      </c>
      <c r="I167" s="150"/>
      <c r="J167" s="150"/>
      <c r="K167" s="138">
        <f>SUM(K164,K165)</f>
        <v>460.96298051281792</v>
      </c>
      <c r="L167" s="140">
        <f>K167-H167</f>
        <v>11.492964946629741</v>
      </c>
      <c r="M167" s="141">
        <f>IF((H167)=0,"",(L167/H167))</f>
        <v>2.5570037040518238E-2</v>
      </c>
    </row>
    <row r="168" spans="1:13" ht="13.5" hidden="1" thickBot="1" x14ac:dyDescent="0.25">
      <c r="A168" s="103" t="str">
        <f t="shared" si="28"/>
        <v>GS &lt;50</v>
      </c>
      <c r="B168" s="103" t="s">
        <v>78</v>
      </c>
      <c r="D168" s="131"/>
      <c r="E168" s="132"/>
      <c r="F168" s="151"/>
      <c r="G168" s="152"/>
      <c r="H168" s="153"/>
      <c r="I168" s="151"/>
      <c r="J168" s="133"/>
      <c r="K168" s="153"/>
      <c r="L168" s="154"/>
      <c r="M168" s="134"/>
    </row>
    <row r="169" spans="1:13" hidden="1" x14ac:dyDescent="0.2">
      <c r="A169" s="103" t="str">
        <f t="shared" si="28"/>
        <v>GS &lt;50</v>
      </c>
      <c r="B169" s="103" t="s">
        <v>17</v>
      </c>
      <c r="D169" s="135" t="s">
        <v>88</v>
      </c>
      <c r="E169" s="25"/>
      <c r="F169" s="136"/>
      <c r="G169" s="137"/>
      <c r="H169" s="138">
        <f>SUM(H157,H149:H152,H148)</f>
        <v>397.7610757222904</v>
      </c>
      <c r="I169" s="139"/>
      <c r="J169" s="139"/>
      <c r="K169" s="138">
        <f>SUM(K157,K149:K152,K148)</f>
        <v>407.93184116178577</v>
      </c>
      <c r="L169" s="140">
        <f>K169-H169</f>
        <v>10.170765439495369</v>
      </c>
      <c r="M169" s="141">
        <f>IF((H169)=0,"",(L169/H169))</f>
        <v>2.5570037040518297E-2</v>
      </c>
    </row>
    <row r="170" spans="1:13" hidden="1" x14ac:dyDescent="0.2">
      <c r="A170" s="103" t="str">
        <f t="shared" si="28"/>
        <v>GS &lt;50</v>
      </c>
      <c r="B170" s="103" t="s">
        <v>17</v>
      </c>
      <c r="D170" s="142" t="s">
        <v>82</v>
      </c>
      <c r="E170" s="25"/>
      <c r="F170" s="136">
        <v>0.13</v>
      </c>
      <c r="G170" s="137"/>
      <c r="H170" s="144">
        <f>H169*F170</f>
        <v>51.708939843897753</v>
      </c>
      <c r="I170" s="136">
        <v>0.13</v>
      </c>
      <c r="J170" s="145"/>
      <c r="K170" s="144">
        <f>K169*I170</f>
        <v>53.031139351032152</v>
      </c>
      <c r="L170" s="119">
        <f>K170-H170</f>
        <v>1.3221995071343997</v>
      </c>
      <c r="M170" s="146">
        <f>IF((H170)=0,"",(L170/H170))</f>
        <v>2.5570037040518332E-2</v>
      </c>
    </row>
    <row r="171" spans="1:13" ht="15" hidden="1" x14ac:dyDescent="0.25">
      <c r="A171" s="103" t="str">
        <f t="shared" si="28"/>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-93.473852794738235</v>
      </c>
      <c r="I171" s="148">
        <v>0.23499999999999999</v>
      </c>
      <c r="J171" s="145"/>
      <c r="K171" s="144">
        <f>IF(OR(ISNUMBER(SEARCH("[DGEN]", E120))=TRUE, ISNUMBER(SEARCH("STREET LIGHT", E120))=TRUE), 0, IF(AND(E122=0, E123=0),0, IF(AND(E123=0, E122*12&gt;250000), 0, IF(AND(E122=0, E123&gt;=50), 0, IF(E122*12&lt;=250000, I171*K169*-1, IF(E123&lt;50, I171*K169*-1, 0))))))</f>
        <v>-95.863982673019649</v>
      </c>
      <c r="L171" s="119"/>
      <c r="M171" s="146"/>
    </row>
    <row r="172" spans="1:13" hidden="1" x14ac:dyDescent="0.2">
      <c r="A172" s="103" t="str">
        <f t="shared" si="28"/>
        <v>GS &lt;50</v>
      </c>
      <c r="B172" s="103" t="s">
        <v>89</v>
      </c>
      <c r="D172" s="234" t="s">
        <v>88</v>
      </c>
      <c r="E172" s="234"/>
      <c r="F172" s="149"/>
      <c r="G172" s="143"/>
      <c r="H172" s="138">
        <f>SUM(H169,H170)</f>
        <v>449.47001556618818</v>
      </c>
      <c r="I172" s="150"/>
      <c r="J172" s="150"/>
      <c r="K172" s="138">
        <f>SUM(K169,K170)</f>
        <v>460.96298051281792</v>
      </c>
      <c r="L172" s="140">
        <f>K172-H172</f>
        <v>11.492964946629741</v>
      </c>
      <c r="M172" s="141">
        <f>IF((H172)=0,"",(L172/H172))</f>
        <v>2.5570037040518238E-2</v>
      </c>
    </row>
    <row r="173" spans="1:13" ht="13.5" hidden="1" thickBot="1" x14ac:dyDescent="0.25">
      <c r="A173" s="103" t="str">
        <f t="shared" si="28"/>
        <v>GS &lt;50</v>
      </c>
      <c r="B173" s="103" t="s">
        <v>17</v>
      </c>
      <c r="D173" s="131"/>
      <c r="E173" s="132"/>
      <c r="F173" s="155"/>
      <c r="G173" s="152"/>
      <c r="H173" s="156"/>
      <c r="I173" s="155"/>
      <c r="J173" s="133"/>
      <c r="K173" s="156"/>
      <c r="L173" s="154"/>
      <c r="M173" s="157"/>
    </row>
    <row r="176" spans="1:13" x14ac:dyDescent="0.2">
      <c r="C176" s="103"/>
      <c r="D176" s="104" t="s">
        <v>34</v>
      </c>
      <c r="E176" s="235" t="str">
        <f>D18</f>
        <v>GS 50 - 2,999 kW</v>
      </c>
      <c r="F176" s="236"/>
      <c r="G176" s="236"/>
      <c r="H176" s="236"/>
      <c r="I176" s="236"/>
      <c r="J176" s="237"/>
      <c r="K176" s="103" t="str">
        <f>IF(N18="DEMAND - INTERVAL","RTSR - INTERVAL METERED","")</f>
        <v/>
      </c>
    </row>
    <row r="177" spans="1:14" x14ac:dyDescent="0.2">
      <c r="C177" s="103"/>
      <c r="D177" s="104" t="s">
        <v>35</v>
      </c>
      <c r="E177" s="238" t="str">
        <f>H18</f>
        <v>Non-RPP (Other)</v>
      </c>
      <c r="F177" s="239"/>
      <c r="G177" s="240"/>
      <c r="H177" s="20"/>
      <c r="I177" s="20"/>
    </row>
    <row r="178" spans="1:14" ht="15.75" x14ac:dyDescent="0.2">
      <c r="C178" s="103"/>
      <c r="D178" s="104" t="s">
        <v>36</v>
      </c>
      <c r="E178" s="21">
        <f>K18</f>
        <v>75000</v>
      </c>
      <c r="F178" s="105" t="s">
        <v>11</v>
      </c>
      <c r="J178" s="22"/>
      <c r="K178" s="22"/>
      <c r="L178" s="22"/>
      <c r="M178" s="22"/>
      <c r="N178" s="22"/>
    </row>
    <row r="179" spans="1:14" ht="15.75" x14ac:dyDescent="0.25">
      <c r="C179" s="103"/>
      <c r="D179" s="104" t="s">
        <v>37</v>
      </c>
      <c r="E179" s="21">
        <f>L18</f>
        <v>175</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50 - 2,999 kW</v>
      </c>
      <c r="D186" s="114" t="s">
        <v>49</v>
      </c>
      <c r="E186" s="25"/>
      <c r="F186" s="26">
        <f>'WRZ BI (2028)'!I186</f>
        <v>177.15</v>
      </c>
      <c r="G186" s="115">
        <v>1</v>
      </c>
      <c r="H186" s="116">
        <f>G186*F186</f>
        <v>177.15</v>
      </c>
      <c r="I186" s="29">
        <v>190.13</v>
      </c>
      <c r="J186" s="117">
        <f>G186</f>
        <v>1</v>
      </c>
      <c r="K186" s="118">
        <f>J186*I186</f>
        <v>190.13</v>
      </c>
      <c r="L186" s="119">
        <f>K186-H186</f>
        <v>12.97999999999999</v>
      </c>
      <c r="M186" s="120">
        <f>IF(ISERROR(L186/H186), "", L186/H186)</f>
        <v>7.3271239062940946E-2</v>
      </c>
    </row>
    <row r="187" spans="1:14" x14ac:dyDescent="0.2">
      <c r="A187" s="103" t="str">
        <f t="shared" ref="A187:A229" si="33">A186</f>
        <v>GS 50 - 2,999 kW</v>
      </c>
      <c r="D187" s="114" t="s">
        <v>50</v>
      </c>
      <c r="E187" s="25"/>
      <c r="F187" s="36">
        <f>'WRZ BI (2028)'!I187</f>
        <v>6.5758999999999999</v>
      </c>
      <c r="G187" s="115">
        <f>IF($E179&gt;0, $E179, $E178)</f>
        <v>175</v>
      </c>
      <c r="H187" s="116">
        <f>G187*F187</f>
        <v>1150.7825</v>
      </c>
      <c r="I187" s="35">
        <v>6.9833999999999996</v>
      </c>
      <c r="J187" s="117">
        <f>IF($E179&gt;0, $E179, $E178)</f>
        <v>175</v>
      </c>
      <c r="K187" s="118">
        <f>J187*I187</f>
        <v>1222.095</v>
      </c>
      <c r="L187" s="119">
        <f>K187-H187</f>
        <v>71.3125</v>
      </c>
      <c r="M187" s="120">
        <f>IF(ISERROR(L187/H187), "", L187/H187)</f>
        <v>6.196870390364817E-2</v>
      </c>
    </row>
    <row r="188" spans="1:14" ht="13.15" hidden="1" customHeight="1" x14ac:dyDescent="0.2">
      <c r="A188" s="103" t="str">
        <f t="shared" si="33"/>
        <v>GS 50 - 2,999 kW</v>
      </c>
      <c r="D188" s="114" t="s">
        <v>51</v>
      </c>
      <c r="E188" s="25"/>
      <c r="F188" s="34"/>
      <c r="G188" s="115">
        <f>IF($E179&gt;0, $E179, $E178)</f>
        <v>175</v>
      </c>
      <c r="H188" s="116">
        <v>0</v>
      </c>
      <c r="I188" s="35"/>
      <c r="J188" s="117">
        <f>IF($E179&gt;0, $E179, $E178)</f>
        <v>175</v>
      </c>
      <c r="K188" s="118">
        <v>0</v>
      </c>
      <c r="L188" s="119"/>
      <c r="M188" s="120"/>
    </row>
    <row r="189" spans="1:14" ht="13.15" hidden="1" customHeight="1" x14ac:dyDescent="0.2">
      <c r="A189" s="103" t="str">
        <f t="shared" si="33"/>
        <v>GS 50 - 2,999 kW</v>
      </c>
      <c r="D189" s="114" t="s">
        <v>52</v>
      </c>
      <c r="E189" s="25"/>
      <c r="F189" s="34"/>
      <c r="G189" s="115">
        <f>IF($E179&gt;0, $E179, $E178)</f>
        <v>175</v>
      </c>
      <c r="H189" s="116">
        <v>0</v>
      </c>
      <c r="I189" s="35"/>
      <c r="J189" s="121">
        <f>IF($E179&gt;0, $E179, $E178)</f>
        <v>175</v>
      </c>
      <c r="K189" s="118">
        <v>0</v>
      </c>
      <c r="L189" s="119">
        <f t="shared" ref="L189:L207" si="34">K189-H189</f>
        <v>0</v>
      </c>
      <c r="M189" s="120" t="str">
        <f>IF(ISERROR(L189/H189), "", L189/H189)</f>
        <v/>
      </c>
    </row>
    <row r="190" spans="1:14" x14ac:dyDescent="0.2">
      <c r="A190" s="103" t="str">
        <f t="shared" si="33"/>
        <v>GS 50 - 2,999 kW</v>
      </c>
      <c r="D190" s="114" t="s">
        <v>53</v>
      </c>
      <c r="E190" s="25"/>
      <c r="F190" s="26">
        <f>'WRZ BI (2028)'!I190</f>
        <v>0</v>
      </c>
      <c r="G190" s="115">
        <v>1</v>
      </c>
      <c r="H190" s="116">
        <f>G190*F190</f>
        <v>0</v>
      </c>
      <c r="I190" s="29">
        <v>0</v>
      </c>
      <c r="J190" s="117">
        <f>G190</f>
        <v>1</v>
      </c>
      <c r="K190" s="118">
        <f>J190*I190</f>
        <v>0</v>
      </c>
      <c r="L190" s="119">
        <f t="shared" si="34"/>
        <v>0</v>
      </c>
      <c r="M190" s="120" t="str">
        <f>IF(ISERROR(L190/H190), "", L190/H190)</f>
        <v/>
      </c>
    </row>
    <row r="191" spans="1:14" x14ac:dyDescent="0.2">
      <c r="A191" s="103" t="str">
        <f t="shared" si="33"/>
        <v>GS 50 - 2,999 kW</v>
      </c>
      <c r="D191" s="114" t="s">
        <v>54</v>
      </c>
      <c r="E191" s="25"/>
      <c r="F191" s="36">
        <f>'WRZ BI (2028)'!I191</f>
        <v>0.40351138310124002</v>
      </c>
      <c r="G191" s="115">
        <f>IF($E179&gt;0, $E179, $E178)</f>
        <v>175</v>
      </c>
      <c r="H191" s="116">
        <f>G191*F191</f>
        <v>70.614492042717004</v>
      </c>
      <c r="I191" s="201">
        <v>0.40351138310124002</v>
      </c>
      <c r="J191" s="117">
        <f>IF($E179&gt;0, $E179, $E178)</f>
        <v>175</v>
      </c>
      <c r="K191" s="118">
        <f>J191*I191</f>
        <v>70.614492042717004</v>
      </c>
      <c r="L191" s="119">
        <f t="shared" si="34"/>
        <v>0</v>
      </c>
      <c r="M191" s="120">
        <f>IF(ISERROR(L191/H191), "", L191/H191)</f>
        <v>0</v>
      </c>
    </row>
    <row r="192" spans="1:14" x14ac:dyDescent="0.2">
      <c r="A192" s="103" t="str">
        <f t="shared" si="33"/>
        <v>GS 50 - 2,999 kW</v>
      </c>
      <c r="B192" s="103" t="s">
        <v>55</v>
      </c>
      <c r="C192" s="24">
        <f>B18</f>
        <v>3</v>
      </c>
      <c r="D192" s="122" t="s">
        <v>56</v>
      </c>
      <c r="E192" s="7"/>
      <c r="F192" s="37"/>
      <c r="G192" s="38"/>
      <c r="H192" s="39">
        <f>SUM(H186:H191)</f>
        <v>1398.5469920427172</v>
      </c>
      <c r="I192" s="51"/>
      <c r="J192" s="40"/>
      <c r="K192" s="39">
        <f>SUM(K186:K191)</f>
        <v>1482.839492042717</v>
      </c>
      <c r="L192" s="41">
        <f t="shared" si="34"/>
        <v>84.292499999999791</v>
      </c>
      <c r="M192" s="42">
        <f>IF((H192)=0,"",(L192/H192))</f>
        <v>6.0271482102208236E-2</v>
      </c>
    </row>
    <row r="193" spans="1:14" x14ac:dyDescent="0.2">
      <c r="A193" s="103" t="str">
        <f t="shared" si="33"/>
        <v>GS 50 - 2,999 kW</v>
      </c>
      <c r="D193" s="123" t="s">
        <v>57</v>
      </c>
      <c r="E193" s="25"/>
      <c r="F193" s="34">
        <f>IF((E178*12&gt;=150000), 0, IF(E177="RPP",(F209*OffPeakPer+F210*MidPeakPer+F211*OnPeakPer),IF(E177="Non-RPP (Retailer)",F212,F213)))</f>
        <v>0</v>
      </c>
      <c r="G193" s="43">
        <f>IF(F193=0, 0, $E178*E180-E178)</f>
        <v>0</v>
      </c>
      <c r="H193" s="28">
        <f t="shared" ref="H193:H200" si="35">G193*F193</f>
        <v>0</v>
      </c>
      <c r="I193" s="35">
        <f>IF((E178*12&gt;=150000), 0, IF(E177="RPP",(I209*OffPeakPer+I210*MidPeakPer+I211*OnPeakPer),IF(E177="Non-RPP (Retailer)",I212,I213)))</f>
        <v>0</v>
      </c>
      <c r="J193" s="44">
        <f>IF(I193=0, 0, E178*E181-E178)</f>
        <v>0</v>
      </c>
      <c r="K193" s="31">
        <f t="shared" ref="K193:K200" si="36">J193*I193</f>
        <v>0</v>
      </c>
      <c r="L193" s="32">
        <f t="shared" si="34"/>
        <v>0</v>
      </c>
      <c r="M193" s="33" t="str">
        <f t="shared" ref="M193:M200" si="37">IF(ISERROR(L193/H193), "", L193/H193)</f>
        <v/>
      </c>
    </row>
    <row r="194" spans="1:14" ht="25.5" x14ac:dyDescent="0.2">
      <c r="A194" s="103" t="str">
        <f t="shared" si="33"/>
        <v>GS 50 - 2,999 kW</v>
      </c>
      <c r="D194" s="123" t="s">
        <v>58</v>
      </c>
      <c r="E194" s="25"/>
      <c r="F194" s="36">
        <f>'WRZ BI (2028)'!I194</f>
        <v>0</v>
      </c>
      <c r="G194" s="55">
        <f>IF($E179&gt;0, $E179, $E178)</f>
        <v>175</v>
      </c>
      <c r="H194" s="116">
        <f t="shared" si="35"/>
        <v>0</v>
      </c>
      <c r="I194" s="29">
        <v>0</v>
      </c>
      <c r="J194" s="56">
        <f>IF($E179&gt;0, $E179, $E178)</f>
        <v>175</v>
      </c>
      <c r="K194" s="118">
        <f t="shared" si="36"/>
        <v>0</v>
      </c>
      <c r="L194" s="119">
        <f t="shared" si="34"/>
        <v>0</v>
      </c>
      <c r="M194" s="120" t="str">
        <f t="shared" si="37"/>
        <v/>
      </c>
    </row>
    <row r="195" spans="1:14" x14ac:dyDescent="0.2">
      <c r="A195" s="103" t="str">
        <f t="shared" si="33"/>
        <v>GS 50 - 2,999 kW</v>
      </c>
      <c r="D195" s="123" t="s">
        <v>59</v>
      </c>
      <c r="E195" s="25"/>
      <c r="F195" s="36">
        <f>'WRZ BI (2028)'!I195</f>
        <v>0</v>
      </c>
      <c r="G195" s="55">
        <f>IF($E179&gt;0, $E179, $E178)</f>
        <v>175</v>
      </c>
      <c r="H195" s="116">
        <f t="shared" si="35"/>
        <v>0</v>
      </c>
      <c r="I195" s="29">
        <v>0</v>
      </c>
      <c r="J195" s="56">
        <f>IF($E179&gt;0, $E179, $E178)</f>
        <v>175</v>
      </c>
      <c r="K195" s="118">
        <f t="shared" si="36"/>
        <v>0</v>
      </c>
      <c r="L195" s="119">
        <f t="shared" si="34"/>
        <v>0</v>
      </c>
      <c r="M195" s="120" t="str">
        <f t="shared" si="37"/>
        <v/>
      </c>
    </row>
    <row r="196" spans="1:14" x14ac:dyDescent="0.2">
      <c r="A196" s="103" t="str">
        <f t="shared" si="33"/>
        <v>GS 50 - 2,999 kW</v>
      </c>
      <c r="D196" s="123" t="s">
        <v>60</v>
      </c>
      <c r="E196" s="25"/>
      <c r="F196" s="36">
        <f>'WRZ BI (2028)'!I196</f>
        <v>0</v>
      </c>
      <c r="G196" s="55">
        <f>E178</f>
        <v>75000</v>
      </c>
      <c r="H196" s="116">
        <f t="shared" si="35"/>
        <v>0</v>
      </c>
      <c r="I196" s="29">
        <v>0</v>
      </c>
      <c r="J196" s="56">
        <f>E178</f>
        <v>75000</v>
      </c>
      <c r="K196" s="118">
        <f t="shared" si="36"/>
        <v>0</v>
      </c>
      <c r="L196" s="119">
        <f t="shared" si="34"/>
        <v>0</v>
      </c>
      <c r="M196" s="120" t="str">
        <f t="shared" si="37"/>
        <v/>
      </c>
    </row>
    <row r="197" spans="1:14" x14ac:dyDescent="0.2">
      <c r="A197" s="103" t="str">
        <f t="shared" si="33"/>
        <v>GS 50 - 2,999 kW</v>
      </c>
      <c r="D197" s="114" t="s">
        <v>61</v>
      </c>
      <c r="E197" s="25"/>
      <c r="F197" s="36">
        <f>'WRZ BI (2028)'!I197</f>
        <v>0.59884941769788869</v>
      </c>
      <c r="G197" s="55">
        <f>IF($E179&gt;0, $E179, $E178)</f>
        <v>175</v>
      </c>
      <c r="H197" s="116">
        <f t="shared" si="35"/>
        <v>104.79864809713052</v>
      </c>
      <c r="I197" s="201">
        <v>0.6262256004855179</v>
      </c>
      <c r="J197" s="56">
        <f>IF($E179&gt;0, $E179, $E178)</f>
        <v>175</v>
      </c>
      <c r="K197" s="118">
        <f t="shared" si="36"/>
        <v>109.58948008496563</v>
      </c>
      <c r="L197" s="119">
        <f t="shared" si="34"/>
        <v>4.7908319878351051</v>
      </c>
      <c r="M197" s="120">
        <f t="shared" si="37"/>
        <v>4.5714635396773617E-2</v>
      </c>
    </row>
    <row r="198" spans="1:14" ht="25.5" x14ac:dyDescent="0.2">
      <c r="A198" s="103" t="str">
        <f t="shared" si="33"/>
        <v>GS 50 - 2,999 kW</v>
      </c>
      <c r="D198" s="123" t="s">
        <v>62</v>
      </c>
      <c r="E198" s="25"/>
      <c r="F198" s="26">
        <v>0</v>
      </c>
      <c r="G198" s="115">
        <v>1</v>
      </c>
      <c r="H198" s="116">
        <f t="shared" si="35"/>
        <v>0</v>
      </c>
      <c r="I198" s="29">
        <v>0</v>
      </c>
      <c r="J198" s="121">
        <v>1</v>
      </c>
      <c r="K198" s="118">
        <f t="shared" si="36"/>
        <v>0</v>
      </c>
      <c r="L198" s="119">
        <f t="shared" si="34"/>
        <v>0</v>
      </c>
      <c r="M198" s="120" t="str">
        <f t="shared" si="37"/>
        <v/>
      </c>
    </row>
    <row r="199" spans="1:14" x14ac:dyDescent="0.2">
      <c r="A199" s="103" t="str">
        <f t="shared" si="33"/>
        <v>GS 50 - 2,999 kW</v>
      </c>
      <c r="D199" s="114" t="s">
        <v>63</v>
      </c>
      <c r="E199" s="25"/>
      <c r="F199" s="26">
        <v>0</v>
      </c>
      <c r="G199" s="115">
        <v>1</v>
      </c>
      <c r="H199" s="116">
        <f t="shared" si="35"/>
        <v>0</v>
      </c>
      <c r="I199" s="29">
        <v>0</v>
      </c>
      <c r="J199" s="121">
        <v>1</v>
      </c>
      <c r="K199" s="118">
        <f t="shared" si="36"/>
        <v>0</v>
      </c>
      <c r="L199" s="119">
        <f t="shared" si="34"/>
        <v>0</v>
      </c>
      <c r="M199" s="120" t="str">
        <f t="shared" si="37"/>
        <v/>
      </c>
    </row>
    <row r="200" spans="1:14" x14ac:dyDescent="0.2">
      <c r="A200" s="103" t="str">
        <f t="shared" si="33"/>
        <v>GS 50 - 2,999 kW</v>
      </c>
      <c r="D200" s="114" t="s">
        <v>64</v>
      </c>
      <c r="E200" s="25"/>
      <c r="F200" s="36">
        <f>'WRZ BI (2028)'!I200</f>
        <v>-7.6569637284924462E-3</v>
      </c>
      <c r="G200" s="55">
        <f>IF($E179&gt;0, $E179, $E178)</f>
        <v>175</v>
      </c>
      <c r="H200" s="116">
        <f t="shared" si="35"/>
        <v>-1.339968652486178</v>
      </c>
      <c r="I200" s="201">
        <v>-7.6569637284924462E-3</v>
      </c>
      <c r="J200" s="56">
        <f>IF($E179&gt;0, $E179, $E178)</f>
        <v>175</v>
      </c>
      <c r="K200" s="118">
        <f t="shared" si="36"/>
        <v>-1.339968652486178</v>
      </c>
      <c r="L200" s="119">
        <f t="shared" si="34"/>
        <v>0</v>
      </c>
      <c r="M200" s="120">
        <f t="shared" si="37"/>
        <v>0</v>
      </c>
    </row>
    <row r="201" spans="1:14" ht="25.5" x14ac:dyDescent="0.2">
      <c r="A201" s="103" t="str">
        <f t="shared" si="33"/>
        <v>GS 50 - 2,999 kW</v>
      </c>
      <c r="B201" s="103" t="s">
        <v>65</v>
      </c>
      <c r="C201" s="24">
        <f>B18</f>
        <v>3</v>
      </c>
      <c r="D201" s="124" t="s">
        <v>66</v>
      </c>
      <c r="E201" s="125"/>
      <c r="F201" s="48"/>
      <c r="G201" s="49"/>
      <c r="H201" s="50">
        <f>SUM(H192:H200)</f>
        <v>1502.0056714873615</v>
      </c>
      <c r="I201" s="51"/>
      <c r="J201" s="52"/>
      <c r="K201" s="50">
        <f>SUM(K192:K200)</f>
        <v>1591.0890034751963</v>
      </c>
      <c r="L201" s="41">
        <f t="shared" si="34"/>
        <v>89.083331987834754</v>
      </c>
      <c r="M201" s="42">
        <f>IF((H201)=0,"",(L201/H201))</f>
        <v>5.9309584297121833E-2</v>
      </c>
    </row>
    <row r="202" spans="1:14" x14ac:dyDescent="0.2">
      <c r="A202" s="103" t="str">
        <f t="shared" si="33"/>
        <v>GS 50 - 2,999 kW</v>
      </c>
      <c r="D202" s="126" t="s">
        <v>67</v>
      </c>
      <c r="E202" s="25"/>
      <c r="F202" s="36">
        <f>'WRZ BI (2028)'!I202</f>
        <v>5.5044000000000004</v>
      </c>
      <c r="G202" s="43">
        <f>IF($E179&gt;0, $E179, $E178*$E180)</f>
        <v>175</v>
      </c>
      <c r="H202" s="116">
        <f>G202*F202</f>
        <v>963.2700000000001</v>
      </c>
      <c r="I202" s="201">
        <v>5.8074000000000003</v>
      </c>
      <c r="J202" s="44">
        <f>IF($E179&gt;0, $E179, $E178*$E181)</f>
        <v>175</v>
      </c>
      <c r="K202" s="118">
        <f>J202*I202</f>
        <v>1016.2950000000001</v>
      </c>
      <c r="L202" s="119">
        <f t="shared" si="34"/>
        <v>53.024999999999977</v>
      </c>
      <c r="M202" s="120">
        <f>IF(ISERROR(L202/H202), "", L202/H202)</f>
        <v>5.5046871593634153E-2</v>
      </c>
      <c r="N202" s="127"/>
    </row>
    <row r="203" spans="1:14" ht="25.5" x14ac:dyDescent="0.2">
      <c r="A203" s="103" t="str">
        <f t="shared" si="33"/>
        <v>GS 50 - 2,999 kW</v>
      </c>
      <c r="D203" s="128" t="s">
        <v>68</v>
      </c>
      <c r="E203" s="25"/>
      <c r="F203" s="36">
        <f>'WRZ BI (2028)'!I203</f>
        <v>3.8936999999999999</v>
      </c>
      <c r="G203" s="43">
        <f>IF($E179&gt;0, $E179, $E178*$E180)</f>
        <v>175</v>
      </c>
      <c r="H203" s="116">
        <f>G203*F203</f>
        <v>681.39750000000004</v>
      </c>
      <c r="I203" s="201">
        <v>4.1017999999999999</v>
      </c>
      <c r="J203" s="44">
        <f>IF($E179&gt;0, $E179, $E178*$E181)</f>
        <v>175</v>
      </c>
      <c r="K203" s="118">
        <f>J203*I203</f>
        <v>717.81499999999994</v>
      </c>
      <c r="L203" s="119">
        <f t="shared" si="34"/>
        <v>36.417499999999905</v>
      </c>
      <c r="M203" s="120">
        <f>IF(ISERROR(L203/H203), "", L203/H203)</f>
        <v>5.3445309089041132E-2</v>
      </c>
      <c r="N203" s="127"/>
    </row>
    <row r="204" spans="1:14" ht="25.5" x14ac:dyDescent="0.2">
      <c r="A204" s="103" t="str">
        <f t="shared" si="33"/>
        <v>GS 50 - 2,999 kW</v>
      </c>
      <c r="B204" s="103" t="s">
        <v>69</v>
      </c>
      <c r="C204" s="24">
        <f>B18</f>
        <v>3</v>
      </c>
      <c r="D204" s="124" t="s">
        <v>70</v>
      </c>
      <c r="E204" s="7"/>
      <c r="F204" s="48"/>
      <c r="G204" s="49"/>
      <c r="H204" s="50">
        <f>SUM(H201:H203)</f>
        <v>3146.6731714873617</v>
      </c>
      <c r="I204" s="51"/>
      <c r="J204" s="40"/>
      <c r="K204" s="50">
        <f>SUM(K201:K203)</f>
        <v>3325.1990034751966</v>
      </c>
      <c r="L204" s="41">
        <f t="shared" si="34"/>
        <v>178.52583198783486</v>
      </c>
      <c r="M204" s="42">
        <f>IF((H204)=0,"",(L204/H204))</f>
        <v>5.6734786950705059E-2</v>
      </c>
    </row>
    <row r="205" spans="1:14" ht="25.5" x14ac:dyDescent="0.2">
      <c r="A205" s="103" t="str">
        <f t="shared" si="33"/>
        <v>GS 50 - 2,999 kW</v>
      </c>
      <c r="D205" s="129" t="s">
        <v>71</v>
      </c>
      <c r="E205" s="25"/>
      <c r="F205" s="34">
        <v>4.7000000000000002E-3</v>
      </c>
      <c r="G205" s="43">
        <f>E178*E180</f>
        <v>78112.5</v>
      </c>
      <c r="H205" s="53">
        <f>G205*F205</f>
        <v>367.12875000000003</v>
      </c>
      <c r="I205" s="35">
        <v>4.7000000000000002E-3</v>
      </c>
      <c r="J205" s="44">
        <f>E178*E181</f>
        <v>78112.5</v>
      </c>
      <c r="K205" s="118">
        <f>J205*I205</f>
        <v>367.12875000000003</v>
      </c>
      <c r="L205" s="119">
        <f t="shared" si="34"/>
        <v>0</v>
      </c>
      <c r="M205" s="120">
        <f>IF(ISERROR(L205/H205), "", L205/H205)</f>
        <v>0</v>
      </c>
    </row>
    <row r="206" spans="1:14" ht="25.5" x14ac:dyDescent="0.2">
      <c r="A206" s="103" t="str">
        <f t="shared" si="33"/>
        <v>GS 50 - 2,999 kW</v>
      </c>
      <c r="D206" s="129" t="s">
        <v>72</v>
      </c>
      <c r="E206" s="25"/>
      <c r="F206" s="34">
        <v>5.9999999999999995E-4</v>
      </c>
      <c r="G206" s="43">
        <f>E178*E180</f>
        <v>78112.5</v>
      </c>
      <c r="H206" s="53">
        <f>G206*F206</f>
        <v>46.867499999999993</v>
      </c>
      <c r="I206" s="35">
        <v>5.9999999999999995E-4</v>
      </c>
      <c r="J206" s="44">
        <f>E178*E181</f>
        <v>78112.5</v>
      </c>
      <c r="K206" s="118">
        <f>J206*I206</f>
        <v>46.867499999999993</v>
      </c>
      <c r="L206" s="119">
        <f t="shared" si="34"/>
        <v>0</v>
      </c>
      <c r="M206" s="120">
        <f>IF(ISERROR(L206/H206), "", L206/H206)</f>
        <v>0</v>
      </c>
    </row>
    <row r="207" spans="1:14" x14ac:dyDescent="0.2">
      <c r="A207" s="103" t="str">
        <f t="shared" si="33"/>
        <v>GS 50 - 2,999 kW</v>
      </c>
      <c r="D207" s="25" t="s">
        <v>73</v>
      </c>
      <c r="E207" s="25"/>
      <c r="F207" s="54">
        <v>0.25</v>
      </c>
      <c r="G207" s="27">
        <v>1</v>
      </c>
      <c r="H207" s="130">
        <f>G207*F207</f>
        <v>0.25</v>
      </c>
      <c r="I207" s="45">
        <v>0.25</v>
      </c>
      <c r="J207" s="30">
        <v>1</v>
      </c>
      <c r="K207" s="118">
        <f>J207*I207</f>
        <v>0.25</v>
      </c>
      <c r="L207" s="119">
        <f t="shared" si="34"/>
        <v>0</v>
      </c>
      <c r="M207" s="120">
        <f>IF(ISERROR(L207/H207), "", L207/H207)</f>
        <v>0</v>
      </c>
    </row>
    <row r="208" spans="1:14" ht="26.45" hidden="1" customHeight="1" x14ac:dyDescent="0.2">
      <c r="A208" s="103" t="str">
        <f t="shared" si="33"/>
        <v>GS 50 - 2,999 kW</v>
      </c>
      <c r="D208" s="129" t="s">
        <v>74</v>
      </c>
      <c r="E208" s="25"/>
      <c r="F208" s="34"/>
      <c r="G208" s="43"/>
      <c r="H208" s="130"/>
      <c r="I208" s="35"/>
      <c r="J208" s="44"/>
      <c r="K208" s="118"/>
      <c r="L208" s="119"/>
      <c r="M208" s="120"/>
    </row>
    <row r="209" spans="1:13" ht="13.15" hidden="1" customHeight="1" x14ac:dyDescent="0.2">
      <c r="A209" s="103" t="str">
        <f t="shared" si="33"/>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15" hidden="1" customHeight="1" x14ac:dyDescent="0.2">
      <c r="A210" s="103" t="str">
        <f t="shared" si="33"/>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15" hidden="1" customHeight="1" x14ac:dyDescent="0.2">
      <c r="A211" s="103" t="str">
        <f t="shared" si="33"/>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15" hidden="1" customHeight="1" x14ac:dyDescent="0.2">
      <c r="A212" s="103" t="str">
        <f t="shared" si="33"/>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5" thickBot="1" x14ac:dyDescent="0.25">
      <c r="A213" s="103" t="str">
        <f t="shared" si="33"/>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5" thickBot="1" x14ac:dyDescent="0.25">
      <c r="A214" s="103" t="str">
        <f t="shared" si="33"/>
        <v>GS 50 - 2,999 kW</v>
      </c>
      <c r="D214" s="58"/>
      <c r="E214" s="59"/>
      <c r="F214" s="60"/>
      <c r="G214" s="61"/>
      <c r="H214" s="62"/>
      <c r="I214" s="60"/>
      <c r="J214" s="63"/>
      <c r="K214" s="62"/>
      <c r="L214" s="64"/>
      <c r="M214" s="65"/>
    </row>
    <row r="215" spans="1:13" ht="13.15" hidden="1" customHeight="1" x14ac:dyDescent="0.2">
      <c r="A215" s="103" t="str">
        <f t="shared" si="33"/>
        <v>GS 50 - 2,999 kW</v>
      </c>
      <c r="B215" s="103" t="s">
        <v>12</v>
      </c>
      <c r="D215" s="135" t="s">
        <v>81</v>
      </c>
      <c r="E215" s="25"/>
      <c r="F215" s="66"/>
      <c r="G215" s="67"/>
      <c r="H215" s="68">
        <f>SUM(H205:H211,H204)</f>
        <v>12676.648171487363</v>
      </c>
      <c r="I215" s="69"/>
      <c r="J215" s="69"/>
      <c r="K215" s="68">
        <f>SUM(K205:K211,K204)</f>
        <v>13700.351253475199</v>
      </c>
      <c r="L215" s="70">
        <f>K215-H215</f>
        <v>1023.7030819878364</v>
      </c>
      <c r="M215" s="71">
        <f>IF((H215)=0,"",(L215/H215))</f>
        <v>8.0755028311851024E-2</v>
      </c>
    </row>
    <row r="216" spans="1:13" ht="13.15" hidden="1" customHeight="1" x14ac:dyDescent="0.2">
      <c r="A216" s="103" t="str">
        <f t="shared" si="33"/>
        <v>GS 50 - 2,999 kW</v>
      </c>
      <c r="B216" s="103" t="s">
        <v>12</v>
      </c>
      <c r="D216" s="142" t="s">
        <v>82</v>
      </c>
      <c r="E216" s="25"/>
      <c r="F216" s="66">
        <v>0.13</v>
      </c>
      <c r="G216" s="72"/>
      <c r="H216" s="73">
        <f>H215*F216</f>
        <v>1647.9642622933573</v>
      </c>
      <c r="I216" s="74">
        <v>0.13</v>
      </c>
      <c r="J216" s="27"/>
      <c r="K216" s="73">
        <f>K215*I216</f>
        <v>1781.045662951776</v>
      </c>
      <c r="L216" s="32">
        <f>K216-H216</f>
        <v>133.08140065841872</v>
      </c>
      <c r="M216" s="75">
        <f>IF((H216)=0,"",(L216/H216))</f>
        <v>8.0755028311850996E-2</v>
      </c>
    </row>
    <row r="217" spans="1:13" ht="14.45" hidden="1" customHeight="1" x14ac:dyDescent="0.25">
      <c r="A217" s="103" t="str">
        <f t="shared" si="33"/>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15" hidden="1" customHeight="1" x14ac:dyDescent="0.2">
      <c r="A218" s="103" t="str">
        <f t="shared" si="33"/>
        <v>GS 50 - 2,999 kW</v>
      </c>
      <c r="B218" s="103" t="s">
        <v>84</v>
      </c>
      <c r="D218" s="234" t="s">
        <v>85</v>
      </c>
      <c r="E218" s="234"/>
      <c r="F218" s="77"/>
      <c r="G218" s="78"/>
      <c r="H218" s="79">
        <f>H215+H216+H217</f>
        <v>14324.61243378072</v>
      </c>
      <c r="I218" s="80"/>
      <c r="J218" s="80"/>
      <c r="K218" s="81">
        <f>K215+K216+K217</f>
        <v>15481.396916426975</v>
      </c>
      <c r="L218" s="82">
        <f>K218-H218</f>
        <v>1156.7844826462551</v>
      </c>
      <c r="M218" s="83">
        <f>IF((H218)=0,"",(L218/H218))</f>
        <v>8.0755028311851024E-2</v>
      </c>
    </row>
    <row r="219" spans="1:13" ht="13.9" hidden="1" customHeight="1" thickBot="1" x14ac:dyDescent="0.25">
      <c r="A219" s="103" t="str">
        <f t="shared" si="33"/>
        <v>GS 50 - 2,999 kW</v>
      </c>
      <c r="B219" s="103" t="s">
        <v>12</v>
      </c>
      <c r="D219" s="131"/>
      <c r="E219" s="132"/>
      <c r="F219" s="60"/>
      <c r="G219" s="61"/>
      <c r="H219" s="62"/>
      <c r="I219" s="60"/>
      <c r="J219" s="63"/>
      <c r="K219" s="62"/>
      <c r="L219" s="64"/>
      <c r="M219" s="65"/>
    </row>
    <row r="220" spans="1:13" ht="13.15" hidden="1" customHeight="1" x14ac:dyDescent="0.2">
      <c r="A220" s="103" t="str">
        <f t="shared" si="33"/>
        <v>GS 50 - 2,999 kW</v>
      </c>
      <c r="B220" s="103" t="s">
        <v>78</v>
      </c>
      <c r="D220" s="135" t="s">
        <v>86</v>
      </c>
      <c r="E220" s="25"/>
      <c r="F220" s="66"/>
      <c r="G220" s="67"/>
      <c r="H220" s="68">
        <f>SUM(H212,H205:H208,H204)</f>
        <v>12393.880921487362</v>
      </c>
      <c r="I220" s="69"/>
      <c r="J220" s="69"/>
      <c r="K220" s="68">
        <f>SUM(K212,K205:K208,K204)</f>
        <v>12572.406753475196</v>
      </c>
      <c r="L220" s="70">
        <f>K220-H220</f>
        <v>178.52583198783395</v>
      </c>
      <c r="M220" s="71">
        <f>IF((H220)=0,"",(L220/H220))</f>
        <v>1.4404352689747279E-2</v>
      </c>
    </row>
    <row r="221" spans="1:13" ht="13.15" hidden="1" customHeight="1" x14ac:dyDescent="0.2">
      <c r="A221" s="103" t="str">
        <f t="shared" si="33"/>
        <v>GS 50 - 2,999 kW</v>
      </c>
      <c r="B221" s="103" t="s">
        <v>78</v>
      </c>
      <c r="D221" s="142" t="s">
        <v>82</v>
      </c>
      <c r="E221" s="25"/>
      <c r="F221" s="66">
        <v>0.13</v>
      </c>
      <c r="G221" s="67"/>
      <c r="H221" s="73">
        <f>H220*F221</f>
        <v>1611.2045197933571</v>
      </c>
      <c r="I221" s="66">
        <v>0.13</v>
      </c>
      <c r="J221" s="74"/>
      <c r="K221" s="73">
        <f>K220*I221</f>
        <v>1634.4128779517755</v>
      </c>
      <c r="L221" s="32">
        <f>K221-H221</f>
        <v>23.208358158418378</v>
      </c>
      <c r="M221" s="75">
        <f>IF((H221)=0,"",(L221/H221))</f>
        <v>1.4404352689747255E-2</v>
      </c>
    </row>
    <row r="222" spans="1:13" ht="14.45" hidden="1" customHeight="1" x14ac:dyDescent="0.25">
      <c r="A222" s="103" t="str">
        <f t="shared" si="33"/>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15" hidden="1" customHeight="1" x14ac:dyDescent="0.2">
      <c r="A223" s="103" t="str">
        <f t="shared" si="33"/>
        <v>GS 50 - 2,999 kW</v>
      </c>
      <c r="B223" s="103" t="s">
        <v>87</v>
      </c>
      <c r="D223" s="234" t="s">
        <v>86</v>
      </c>
      <c r="E223" s="234"/>
      <c r="F223" s="84"/>
      <c r="G223" s="85"/>
      <c r="H223" s="79">
        <f>SUM(H220,H221)</f>
        <v>14005.085441280718</v>
      </c>
      <c r="I223" s="86"/>
      <c r="J223" s="86"/>
      <c r="K223" s="79">
        <f>SUM(K220,K221)</f>
        <v>14206.819631426972</v>
      </c>
      <c r="L223" s="87">
        <f>K223-H223</f>
        <v>201.73419014625324</v>
      </c>
      <c r="M223" s="88">
        <f>IF((H223)=0,"",(L223/H223))</f>
        <v>1.4404352689747341E-2</v>
      </c>
    </row>
    <row r="224" spans="1:13" ht="13.9" hidden="1" customHeight="1" thickBot="1" x14ac:dyDescent="0.25">
      <c r="A224" s="103" t="str">
        <f t="shared" si="33"/>
        <v>GS 50 - 2,999 kW</v>
      </c>
      <c r="B224" s="103" t="s">
        <v>78</v>
      </c>
      <c r="D224" s="131"/>
      <c r="E224" s="132"/>
      <c r="F224" s="89"/>
      <c r="G224" s="90"/>
      <c r="H224" s="91"/>
      <c r="I224" s="89"/>
      <c r="J224" s="61"/>
      <c r="K224" s="91"/>
      <c r="L224" s="92"/>
      <c r="M224" s="65"/>
    </row>
    <row r="225" spans="1:13" x14ac:dyDescent="0.2">
      <c r="A225" s="103" t="str">
        <f t="shared" si="33"/>
        <v>GS 50 - 2,999 kW</v>
      </c>
      <c r="B225" s="103" t="s">
        <v>17</v>
      </c>
      <c r="D225" s="135" t="s">
        <v>88</v>
      </c>
      <c r="E225" s="25"/>
      <c r="F225" s="136"/>
      <c r="G225" s="137"/>
      <c r="H225" s="138">
        <f>SUM(H213,H205:H208,H204)</f>
        <v>12393.880921487362</v>
      </c>
      <c r="I225" s="139"/>
      <c r="J225" s="139"/>
      <c r="K225" s="138">
        <f>SUM(K213,K205:K208,K204)</f>
        <v>12572.406753475196</v>
      </c>
      <c r="L225" s="140">
        <f>K225-H225</f>
        <v>178.52583198783395</v>
      </c>
      <c r="M225" s="141">
        <f>IF((H225)=0,"",(L225/H225))</f>
        <v>1.4404352689747279E-2</v>
      </c>
    </row>
    <row r="226" spans="1:13" x14ac:dyDescent="0.2">
      <c r="A226" s="103" t="str">
        <f t="shared" si="33"/>
        <v>GS 50 - 2,999 kW</v>
      </c>
      <c r="B226" s="103" t="s">
        <v>17</v>
      </c>
      <c r="D226" s="142" t="s">
        <v>82</v>
      </c>
      <c r="E226" s="25"/>
      <c r="F226" s="136">
        <v>0.13</v>
      </c>
      <c r="G226" s="137"/>
      <c r="H226" s="144">
        <f>H225*F226</f>
        <v>1611.2045197933571</v>
      </c>
      <c r="I226" s="136">
        <v>0.13</v>
      </c>
      <c r="J226" s="145"/>
      <c r="K226" s="144">
        <f>K225*I226</f>
        <v>1634.4128779517755</v>
      </c>
      <c r="L226" s="119">
        <f>K226-H226</f>
        <v>23.208358158418378</v>
      </c>
      <c r="M226" s="146">
        <f>IF((H226)=0,"",(L226/H226))</f>
        <v>1.4404352689747255E-2</v>
      </c>
    </row>
    <row r="227" spans="1:13" ht="15" x14ac:dyDescent="0.25">
      <c r="A227" s="103" t="str">
        <f t="shared" si="33"/>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9" customHeight="1" thickBot="1" x14ac:dyDescent="0.25">
      <c r="A228" s="103" t="str">
        <f t="shared" si="33"/>
        <v>GS 50 - 2,999 kW</v>
      </c>
      <c r="B228" s="103" t="s">
        <v>89</v>
      </c>
      <c r="C228" s="24">
        <f>B18</f>
        <v>3</v>
      </c>
      <c r="D228" s="226" t="s">
        <v>88</v>
      </c>
      <c r="E228" s="226"/>
      <c r="F228" s="84"/>
      <c r="G228" s="85"/>
      <c r="H228" s="79">
        <f>SUM(H225,H226)</f>
        <v>14005.085441280718</v>
      </c>
      <c r="I228" s="86"/>
      <c r="J228" s="86"/>
      <c r="K228" s="79">
        <f>SUM(K225,K226)</f>
        <v>14206.819631426972</v>
      </c>
      <c r="L228" s="87">
        <f>K228-H228</f>
        <v>201.73419014625324</v>
      </c>
      <c r="M228" s="88">
        <f>IF((H228)=0,"",(L228/H228))</f>
        <v>1.4404352689747341E-2</v>
      </c>
    </row>
    <row r="229" spans="1:13" ht="13.5" thickBot="1" x14ac:dyDescent="0.25">
      <c r="A229" s="103" t="str">
        <f t="shared" si="33"/>
        <v>GS 50 - 2,999 kW</v>
      </c>
      <c r="B229" s="103" t="s">
        <v>17</v>
      </c>
      <c r="D229" s="58"/>
      <c r="E229" s="59"/>
      <c r="F229" s="93"/>
      <c r="G229" s="90"/>
      <c r="H229" s="94"/>
      <c r="I229" s="93"/>
      <c r="J229" s="61"/>
      <c r="K229" s="94"/>
      <c r="L229" s="92"/>
      <c r="M229" s="95"/>
    </row>
    <row r="232" spans="1:13" x14ac:dyDescent="0.2">
      <c r="D232" s="104" t="s">
        <v>34</v>
      </c>
      <c r="E232" s="235" t="str">
        <f>$D$19</f>
        <v>GS 3,000 - 4,999 kW</v>
      </c>
      <c r="F232" s="236"/>
      <c r="G232" s="236"/>
      <c r="H232" s="236"/>
      <c r="I232" s="236"/>
      <c r="J232" s="237"/>
      <c r="K232" s="103" t="str">
        <f>IF(N74="DEMAND - INTERVAL","RTSR - INTERVAL METERED","")</f>
        <v/>
      </c>
    </row>
    <row r="233" spans="1:13" x14ac:dyDescent="0.2">
      <c r="D233" s="104" t="s">
        <v>35</v>
      </c>
      <c r="E233" s="238" t="str">
        <f>$H$19</f>
        <v>Non-RPP (Other)</v>
      </c>
      <c r="F233" s="239"/>
      <c r="G233" s="240"/>
      <c r="H233" s="20"/>
      <c r="I233" s="20"/>
    </row>
    <row r="234" spans="1:13" ht="15.75" x14ac:dyDescent="0.2">
      <c r="D234" s="104" t="s">
        <v>36</v>
      </c>
      <c r="E234" s="21">
        <f>K19</f>
        <v>2000000</v>
      </c>
      <c r="F234" s="105" t="s">
        <v>11</v>
      </c>
      <c r="J234" s="22"/>
      <c r="K234" s="22"/>
      <c r="L234" s="22"/>
      <c r="M234" s="22"/>
    </row>
    <row r="235" spans="1:13" ht="15.75" x14ac:dyDescent="0.25">
      <c r="D235" s="104" t="s">
        <v>37</v>
      </c>
      <c r="E235" s="21">
        <f>L19</f>
        <v>4000</v>
      </c>
      <c r="F235" s="106" t="s">
        <v>16</v>
      </c>
      <c r="G235" s="107"/>
      <c r="H235" s="108"/>
      <c r="I235" s="108"/>
      <c r="J235" s="108"/>
    </row>
    <row r="236" spans="1:13" x14ac:dyDescent="0.2">
      <c r="D236" s="104" t="s">
        <v>38</v>
      </c>
      <c r="E236" s="23">
        <f>$I$19</f>
        <v>1.0310999999999999</v>
      </c>
    </row>
    <row r="237" spans="1:13" x14ac:dyDescent="0.2">
      <c r="D237" s="104" t="s">
        <v>39</v>
      </c>
      <c r="E237" s="23">
        <f>$J$19</f>
        <v>1.0310999999999999</v>
      </c>
    </row>
    <row r="239" spans="1:13" x14ac:dyDescent="0.2">
      <c r="E239" s="105"/>
      <c r="F239" s="231" t="s">
        <v>40</v>
      </c>
      <c r="G239" s="232"/>
      <c r="H239" s="233"/>
      <c r="I239" s="231" t="s">
        <v>41</v>
      </c>
      <c r="J239" s="232"/>
      <c r="K239" s="233"/>
      <c r="L239" s="231" t="s">
        <v>42</v>
      </c>
      <c r="M239" s="233"/>
    </row>
    <row r="240" spans="1:13" x14ac:dyDescent="0.2">
      <c r="E240" s="220"/>
      <c r="F240" s="109" t="s">
        <v>43</v>
      </c>
      <c r="G240" s="109" t="s">
        <v>44</v>
      </c>
      <c r="H240" s="110" t="s">
        <v>45</v>
      </c>
      <c r="I240" s="109" t="s">
        <v>43</v>
      </c>
      <c r="J240" s="111" t="s">
        <v>44</v>
      </c>
      <c r="K240" s="110" t="s">
        <v>45</v>
      </c>
      <c r="L240" s="222" t="s">
        <v>46</v>
      </c>
      <c r="M240" s="224" t="s">
        <v>47</v>
      </c>
    </row>
    <row r="241" spans="1:13" x14ac:dyDescent="0.2">
      <c r="E241" s="221"/>
      <c r="F241" s="112" t="s">
        <v>48</v>
      </c>
      <c r="G241" s="112"/>
      <c r="H241" s="113" t="s">
        <v>48</v>
      </c>
      <c r="I241" s="112" t="s">
        <v>48</v>
      </c>
      <c r="J241" s="113"/>
      <c r="K241" s="113" t="s">
        <v>48</v>
      </c>
      <c r="L241" s="223"/>
      <c r="M241" s="225"/>
    </row>
    <row r="242" spans="1:13" x14ac:dyDescent="0.2">
      <c r="A242" s="103" t="str">
        <f>$E232</f>
        <v>GS 3,000 - 4,999 kW</v>
      </c>
      <c r="D242" s="114" t="s">
        <v>49</v>
      </c>
      <c r="E242" s="25"/>
      <c r="F242" s="26">
        <v>4763.71</v>
      </c>
      <c r="G242" s="115">
        <v>1</v>
      </c>
      <c r="H242" s="116">
        <f>G242*F242</f>
        <v>4763.71</v>
      </c>
      <c r="I242" s="29">
        <v>5028.13</v>
      </c>
      <c r="J242" s="117">
        <f>G242</f>
        <v>1</v>
      </c>
      <c r="K242" s="118">
        <f>J242*I242</f>
        <v>5028.13</v>
      </c>
      <c r="L242" s="119">
        <f>K242-H242</f>
        <v>264.42000000000007</v>
      </c>
      <c r="M242" s="120">
        <f>IF(ISERROR(L242/H242), "", L242/H242)</f>
        <v>5.5507157236691584E-2</v>
      </c>
    </row>
    <row r="243" spans="1:13" x14ac:dyDescent="0.2">
      <c r="A243" s="103" t="str">
        <f t="shared" ref="A243:A285" si="38">A242</f>
        <v>GS 3,000 - 4,999 kW</v>
      </c>
      <c r="D243" s="114" t="s">
        <v>50</v>
      </c>
      <c r="E243" s="25"/>
      <c r="F243" s="34">
        <v>4.8133999999999997</v>
      </c>
      <c r="G243" s="115">
        <f>IF(E235&gt;0, E235, E234)</f>
        <v>4000</v>
      </c>
      <c r="H243" s="116">
        <f>G243*F243</f>
        <v>19253.599999999999</v>
      </c>
      <c r="I243" s="35">
        <v>4.8261000000000003</v>
      </c>
      <c r="J243" s="117">
        <f>IF(E235&gt;0, E235, E234)</f>
        <v>4000</v>
      </c>
      <c r="K243" s="118">
        <f>J243*I243</f>
        <v>19304.400000000001</v>
      </c>
      <c r="L243" s="119">
        <f>K243-H243</f>
        <v>50.80000000000291</v>
      </c>
      <c r="M243" s="120">
        <f>IF(ISERROR(L243/H243), "", L243/H243)</f>
        <v>2.6384676112520731E-3</v>
      </c>
    </row>
    <row r="244" spans="1:13" ht="13.15" hidden="1" customHeight="1" x14ac:dyDescent="0.2">
      <c r="A244" s="103" t="str">
        <f t="shared" si="38"/>
        <v>GS 3,000 - 4,999 kW</v>
      </c>
      <c r="D244" s="114" t="s">
        <v>51</v>
      </c>
      <c r="E244" s="25"/>
      <c r="F244" s="34"/>
      <c r="G244" s="115">
        <f>IF($E235&gt;0, $E235, $E234)</f>
        <v>4000</v>
      </c>
      <c r="H244" s="116">
        <v>0</v>
      </c>
      <c r="I244" s="35"/>
      <c r="J244" s="117">
        <f>IF($E235&gt;0, $E235, $E234)</f>
        <v>4000</v>
      </c>
      <c r="K244" s="118">
        <v>0</v>
      </c>
      <c r="L244" s="119"/>
      <c r="M244" s="120"/>
    </row>
    <row r="245" spans="1:13" ht="13.15" hidden="1" customHeight="1" x14ac:dyDescent="0.2">
      <c r="A245" s="103" t="str">
        <f t="shared" si="38"/>
        <v>GS 3,000 - 4,999 kW</v>
      </c>
      <c r="D245" s="114" t="s">
        <v>52</v>
      </c>
      <c r="E245" s="25"/>
      <c r="F245" s="34"/>
      <c r="G245" s="115">
        <f>IF($E235&gt;0, $E235, $E234)</f>
        <v>4000</v>
      </c>
      <c r="H245" s="116">
        <v>0</v>
      </c>
      <c r="I245" s="35"/>
      <c r="J245" s="121">
        <f>IF($E235&gt;0, $E235, $E234)</f>
        <v>4000</v>
      </c>
      <c r="K245" s="118">
        <v>0</v>
      </c>
      <c r="L245" s="119">
        <f t="shared" ref="L245:L263" si="39">K245-H245</f>
        <v>0</v>
      </c>
      <c r="M245" s="120" t="str">
        <f>IF(ISERROR(L245/H245), "", L245/H245)</f>
        <v/>
      </c>
    </row>
    <row r="246" spans="1:13" x14ac:dyDescent="0.2">
      <c r="A246" s="103" t="str">
        <f t="shared" si="38"/>
        <v>GS 3,000 - 4,999 kW</v>
      </c>
      <c r="D246" s="114" t="s">
        <v>53</v>
      </c>
      <c r="E246" s="25"/>
      <c r="F246" s="26">
        <f>'WRZ BI (2028)'!I246</f>
        <v>0</v>
      </c>
      <c r="G246" s="115">
        <v>1</v>
      </c>
      <c r="H246" s="116">
        <f>G246*F246</f>
        <v>0</v>
      </c>
      <c r="I246" s="29">
        <v>0</v>
      </c>
      <c r="J246" s="117">
        <f>G246</f>
        <v>1</v>
      </c>
      <c r="K246" s="118">
        <f>J246*I246</f>
        <v>0</v>
      </c>
      <c r="L246" s="119">
        <f t="shared" si="39"/>
        <v>0</v>
      </c>
      <c r="M246" s="120" t="str">
        <f>IF(ISERROR(L246/H246), "", L246/H246)</f>
        <v/>
      </c>
    </row>
    <row r="247" spans="1:13" x14ac:dyDescent="0.2">
      <c r="A247" s="103" t="str">
        <f t="shared" si="38"/>
        <v>GS 3,000 - 4,999 kW</v>
      </c>
      <c r="D247" s="114" t="s">
        <v>54</v>
      </c>
      <c r="E247" s="25"/>
      <c r="F247" s="36">
        <f>'WRZ BI (2028)'!I247</f>
        <v>0.37718237436760665</v>
      </c>
      <c r="G247" s="115">
        <f>IF(E235&gt;0, E235, E234)</f>
        <v>4000</v>
      </c>
      <c r="H247" s="116">
        <f>G247*F247</f>
        <v>1508.7294974704266</v>
      </c>
      <c r="I247" s="201">
        <v>0.37718237436760665</v>
      </c>
      <c r="J247" s="117">
        <f>IF(E235&gt;0, E235, E234)</f>
        <v>4000</v>
      </c>
      <c r="K247" s="118">
        <f>J247*I247</f>
        <v>1508.7294974704266</v>
      </c>
      <c r="L247" s="119">
        <f t="shared" si="39"/>
        <v>0</v>
      </c>
      <c r="M247" s="120">
        <f>IF(ISERROR(L247/H247), "", L247/H247)</f>
        <v>0</v>
      </c>
    </row>
    <row r="248" spans="1:13" x14ac:dyDescent="0.2">
      <c r="A248" s="103" t="str">
        <f t="shared" si="38"/>
        <v>GS 3,000 - 4,999 kW</v>
      </c>
      <c r="B248" s="103" t="s">
        <v>55</v>
      </c>
      <c r="D248" s="122" t="s">
        <v>56</v>
      </c>
      <c r="E248" s="7"/>
      <c r="F248" s="37"/>
      <c r="G248" s="38"/>
      <c r="H248" s="39">
        <f>SUM(H242:H247)</f>
        <v>25526.039497470425</v>
      </c>
      <c r="I248" s="51"/>
      <c r="J248" s="40"/>
      <c r="K248" s="39">
        <f>SUM(K242:K247)</f>
        <v>25841.25949747043</v>
      </c>
      <c r="L248" s="41">
        <f t="shared" si="39"/>
        <v>315.2200000000048</v>
      </c>
      <c r="M248" s="42">
        <f>IF((H248)=0,"",(L248/H248))</f>
        <v>1.2348958405053099E-2</v>
      </c>
    </row>
    <row r="249" spans="1:13" x14ac:dyDescent="0.2">
      <c r="A249" s="103" t="str">
        <f t="shared" si="38"/>
        <v>GS 3,000 - 4,999 kW</v>
      </c>
      <c r="D249" s="123" t="s">
        <v>57</v>
      </c>
      <c r="E249" s="25"/>
      <c r="F249" s="34">
        <f>IF((E234*12&gt;=150000), 0, IF(E233="RPP",(F265*OffPeakPer+F266*MidPeakPer+F267*OnPeakPer),IF(E233="Non-RPP (Retailer)",F268,F269)))</f>
        <v>0</v>
      </c>
      <c r="G249" s="43">
        <f>IF(F249=0, 0, E234*E236-E234)</f>
        <v>0</v>
      </c>
      <c r="H249" s="28">
        <f t="shared" ref="H249:H256" si="40">G249*F249</f>
        <v>0</v>
      </c>
      <c r="I249" s="35">
        <f>IF((E234*12&gt;=150000), 0, IF(E233="RPP",(I265*OffPeakPer+I266*MidPeakPer+I267*OnPeakPer),IF(E233="Non-RPP (Retailer)",I268,I269)))</f>
        <v>0</v>
      </c>
      <c r="J249" s="44">
        <f>IF(I249=0, 0, E234*E237-E234)</f>
        <v>0</v>
      </c>
      <c r="K249" s="31">
        <f t="shared" ref="K249:K256" si="41">J249*I249</f>
        <v>0</v>
      </c>
      <c r="L249" s="32">
        <f t="shared" si="39"/>
        <v>0</v>
      </c>
      <c r="M249" s="33" t="str">
        <f t="shared" ref="M249:M256" si="42">IF(ISERROR(L249/H249), "", L249/H249)</f>
        <v/>
      </c>
    </row>
    <row r="250" spans="1:13" ht="25.5" x14ac:dyDescent="0.2">
      <c r="A250" s="103" t="str">
        <f t="shared" si="38"/>
        <v>GS 3,000 - 4,999 kW</v>
      </c>
      <c r="D250" s="123" t="s">
        <v>58</v>
      </c>
      <c r="E250" s="25"/>
      <c r="F250" s="36">
        <f>'WRZ BI (2028)'!I250</f>
        <v>0</v>
      </c>
      <c r="G250" s="55">
        <f>IF(E235&gt;0, E235, E234)</f>
        <v>4000</v>
      </c>
      <c r="H250" s="116">
        <f t="shared" si="40"/>
        <v>0</v>
      </c>
      <c r="I250" s="29">
        <v>0</v>
      </c>
      <c r="J250" s="56">
        <f>IF(E235&gt;0, E235, E234)</f>
        <v>4000</v>
      </c>
      <c r="K250" s="118">
        <f t="shared" si="41"/>
        <v>0</v>
      </c>
      <c r="L250" s="119">
        <f t="shared" si="39"/>
        <v>0</v>
      </c>
      <c r="M250" s="120" t="str">
        <f t="shared" si="42"/>
        <v/>
      </c>
    </row>
    <row r="251" spans="1:13" x14ac:dyDescent="0.2">
      <c r="A251" s="103" t="str">
        <f t="shared" si="38"/>
        <v>GS 3,000 - 4,999 kW</v>
      </c>
      <c r="D251" s="123" t="s">
        <v>59</v>
      </c>
      <c r="E251" s="25"/>
      <c r="F251" s="36">
        <f>'WRZ BI (2028)'!I251</f>
        <v>0</v>
      </c>
      <c r="G251" s="55">
        <f>IF(E235&gt;0, E235, E234)</f>
        <v>4000</v>
      </c>
      <c r="H251" s="116">
        <f t="shared" si="40"/>
        <v>0</v>
      </c>
      <c r="I251" s="29">
        <v>0</v>
      </c>
      <c r="J251" s="56">
        <f>IF(E235&gt;0, E235, E234)</f>
        <v>4000</v>
      </c>
      <c r="K251" s="118">
        <f t="shared" si="41"/>
        <v>0</v>
      </c>
      <c r="L251" s="119">
        <f t="shared" si="39"/>
        <v>0</v>
      </c>
      <c r="M251" s="120" t="str">
        <f t="shared" si="42"/>
        <v/>
      </c>
    </row>
    <row r="252" spans="1:13" x14ac:dyDescent="0.2">
      <c r="A252" s="103" t="str">
        <f t="shared" si="38"/>
        <v>GS 3,000 - 4,999 kW</v>
      </c>
      <c r="D252" s="123" t="s">
        <v>60</v>
      </c>
      <c r="E252" s="25"/>
      <c r="F252" s="36">
        <f>'WRZ BI (2028)'!I252</f>
        <v>0</v>
      </c>
      <c r="G252" s="55">
        <f>E234</f>
        <v>2000000</v>
      </c>
      <c r="H252" s="116">
        <f t="shared" si="40"/>
        <v>0</v>
      </c>
      <c r="I252" s="29">
        <v>0</v>
      </c>
      <c r="J252" s="56">
        <f>E234</f>
        <v>2000000</v>
      </c>
      <c r="K252" s="118">
        <f t="shared" si="41"/>
        <v>0</v>
      </c>
      <c r="L252" s="119">
        <f t="shared" si="39"/>
        <v>0</v>
      </c>
      <c r="M252" s="120" t="str">
        <f t="shared" si="42"/>
        <v/>
      </c>
    </row>
    <row r="253" spans="1:13" x14ac:dyDescent="0.2">
      <c r="A253" s="103" t="str">
        <f t="shared" si="38"/>
        <v>GS 3,000 - 4,999 kW</v>
      </c>
      <c r="D253" s="114" t="s">
        <v>61</v>
      </c>
      <c r="E253" s="25"/>
      <c r="F253" s="36">
        <f>'WRZ BI (2028)'!I253</f>
        <v>0.41549388511794461</v>
      </c>
      <c r="G253" s="55">
        <f>IF(E235&gt;0, E235, E234)</f>
        <v>4000</v>
      </c>
      <c r="H253" s="116">
        <f t="shared" si="40"/>
        <v>1661.9755404717785</v>
      </c>
      <c r="I253" s="201">
        <v>0.4344880365857004</v>
      </c>
      <c r="J253" s="56">
        <f>IF(E235&gt;0, E235, E234)</f>
        <v>4000</v>
      </c>
      <c r="K253" s="118">
        <f t="shared" si="41"/>
        <v>1737.9521463428016</v>
      </c>
      <c r="L253" s="119">
        <f t="shared" si="39"/>
        <v>75.976605871023139</v>
      </c>
      <c r="M253" s="120">
        <f t="shared" si="42"/>
        <v>4.5714635396773624E-2</v>
      </c>
    </row>
    <row r="254" spans="1:13" ht="25.5" x14ac:dyDescent="0.2">
      <c r="A254" s="103" t="str">
        <f t="shared" si="38"/>
        <v>GS 3,000 - 4,999 kW</v>
      </c>
      <c r="D254" s="123" t="s">
        <v>62</v>
      </c>
      <c r="E254" s="25"/>
      <c r="F254" s="26">
        <v>0</v>
      </c>
      <c r="G254" s="115">
        <v>1</v>
      </c>
      <c r="H254" s="116">
        <f t="shared" si="40"/>
        <v>0</v>
      </c>
      <c r="I254" s="29">
        <v>0</v>
      </c>
      <c r="J254" s="121">
        <v>1</v>
      </c>
      <c r="K254" s="118">
        <f t="shared" si="41"/>
        <v>0</v>
      </c>
      <c r="L254" s="119">
        <f t="shared" si="39"/>
        <v>0</v>
      </c>
      <c r="M254" s="120" t="str">
        <f t="shared" si="42"/>
        <v/>
      </c>
    </row>
    <row r="255" spans="1:13" x14ac:dyDescent="0.2">
      <c r="A255" s="103" t="str">
        <f t="shared" si="38"/>
        <v>GS 3,000 - 4,999 kW</v>
      </c>
      <c r="D255" s="114" t="s">
        <v>63</v>
      </c>
      <c r="E255" s="25"/>
      <c r="F255" s="26">
        <v>0</v>
      </c>
      <c r="G255" s="115">
        <v>1</v>
      </c>
      <c r="H255" s="116">
        <f t="shared" si="40"/>
        <v>0</v>
      </c>
      <c r="I255" s="29">
        <v>0</v>
      </c>
      <c r="J255" s="121">
        <v>1</v>
      </c>
      <c r="K255" s="118">
        <f t="shared" si="41"/>
        <v>0</v>
      </c>
      <c r="L255" s="119">
        <f t="shared" si="39"/>
        <v>0</v>
      </c>
      <c r="M255" s="120" t="str">
        <f t="shared" si="42"/>
        <v/>
      </c>
    </row>
    <row r="256" spans="1:13" x14ac:dyDescent="0.2">
      <c r="A256" s="103" t="str">
        <f t="shared" si="38"/>
        <v>GS 3,000 - 4,999 kW</v>
      </c>
      <c r="D256" s="114" t="s">
        <v>64</v>
      </c>
      <c r="E256" s="25"/>
      <c r="F256" s="36">
        <f>'WRZ BI (2028)'!I256</f>
        <v>-5.0604024727160376E-3</v>
      </c>
      <c r="G256" s="55">
        <f>IF(E235&gt;0, E235, E234)</f>
        <v>4000</v>
      </c>
      <c r="H256" s="116">
        <f t="shared" si="40"/>
        <v>-20.241609890864151</v>
      </c>
      <c r="I256" s="201">
        <v>-5.0604024727160376E-3</v>
      </c>
      <c r="J256" s="56">
        <f>IF(E235&gt;0, E235, E234)</f>
        <v>4000</v>
      </c>
      <c r="K256" s="118">
        <f t="shared" si="41"/>
        <v>-20.241609890864151</v>
      </c>
      <c r="L256" s="119">
        <f t="shared" si="39"/>
        <v>0</v>
      </c>
      <c r="M256" s="120">
        <f t="shared" si="42"/>
        <v>0</v>
      </c>
    </row>
    <row r="257" spans="1:13" ht="25.5" x14ac:dyDescent="0.2">
      <c r="A257" s="103" t="str">
        <f t="shared" si="38"/>
        <v>GS 3,000 - 4,999 kW</v>
      </c>
      <c r="B257" s="103" t="s">
        <v>65</v>
      </c>
      <c r="D257" s="124" t="s">
        <v>66</v>
      </c>
      <c r="E257" s="125"/>
      <c r="F257" s="48"/>
      <c r="G257" s="49"/>
      <c r="H257" s="50">
        <f>SUM(H248:H256)</f>
        <v>27167.77342805134</v>
      </c>
      <c r="I257" s="51"/>
      <c r="J257" s="52"/>
      <c r="K257" s="50">
        <f>SUM(K248:K256)</f>
        <v>27558.970033922367</v>
      </c>
      <c r="L257" s="41">
        <f t="shared" si="39"/>
        <v>391.19660587102771</v>
      </c>
      <c r="M257" s="42">
        <f>IF((H257)=0,"",(L257/H257))</f>
        <v>1.4399288440292585E-2</v>
      </c>
    </row>
    <row r="258" spans="1:13" x14ac:dyDescent="0.2">
      <c r="A258" s="103" t="str">
        <f t="shared" si="38"/>
        <v>GS 3,000 - 4,999 kW</v>
      </c>
      <c r="D258" s="126" t="s">
        <v>67</v>
      </c>
      <c r="E258" s="25"/>
      <c r="F258" s="36">
        <f>'WRZ BI (2028)'!I258</f>
        <v>5.8160999999999996</v>
      </c>
      <c r="G258" s="43">
        <f>IF(E235&gt;0, E235, E234*E236)</f>
        <v>4000</v>
      </c>
      <c r="H258" s="116">
        <f>G258*F258</f>
        <v>23264.399999999998</v>
      </c>
      <c r="I258" s="201">
        <v>6.1363000000000003</v>
      </c>
      <c r="J258" s="44">
        <f>IF(E235&gt;0, E235, E234*E237)</f>
        <v>4000</v>
      </c>
      <c r="K258" s="118">
        <f>J258*I258</f>
        <v>24545.200000000001</v>
      </c>
      <c r="L258" s="119">
        <f t="shared" si="39"/>
        <v>1280.8000000000029</v>
      </c>
      <c r="M258" s="120">
        <f>IF(ISERROR(L258/H258), "", L258/H258)</f>
        <v>5.5054074035866089E-2</v>
      </c>
    </row>
    <row r="259" spans="1:13" ht="25.5" x14ac:dyDescent="0.2">
      <c r="A259" s="103" t="str">
        <f t="shared" si="38"/>
        <v>GS 3,000 - 4,999 kW</v>
      </c>
      <c r="D259" s="128" t="s">
        <v>68</v>
      </c>
      <c r="E259" s="25"/>
      <c r="F259" s="36">
        <f>'WRZ BI (2028)'!I259</f>
        <v>2.6878000000000002</v>
      </c>
      <c r="G259" s="43">
        <f>IF(E235&gt;0, E235, E234*E236)</f>
        <v>4000</v>
      </c>
      <c r="H259" s="116">
        <f>G259*F259</f>
        <v>10751.2</v>
      </c>
      <c r="I259" s="201">
        <v>2.8315000000000001</v>
      </c>
      <c r="J259" s="44">
        <f>IF(E235&gt;0, E235, E234*E237)</f>
        <v>4000</v>
      </c>
      <c r="K259" s="118">
        <f>J259*I259</f>
        <v>11326</v>
      </c>
      <c r="L259" s="119">
        <f t="shared" si="39"/>
        <v>574.79999999999927</v>
      </c>
      <c r="M259" s="120">
        <f>IF(ISERROR(L259/H259), "", L259/H259)</f>
        <v>5.3463799389835483E-2</v>
      </c>
    </row>
    <row r="260" spans="1:13" ht="25.5" x14ac:dyDescent="0.2">
      <c r="A260" s="103" t="str">
        <f t="shared" si="38"/>
        <v>GS 3,000 - 4,999 kW</v>
      </c>
      <c r="B260" s="103" t="s">
        <v>69</v>
      </c>
      <c r="D260" s="124" t="s">
        <v>70</v>
      </c>
      <c r="E260" s="7"/>
      <c r="F260" s="48"/>
      <c r="G260" s="49"/>
      <c r="H260" s="50">
        <f>SUM(H257:H259)</f>
        <v>61183.373428051331</v>
      </c>
      <c r="I260" s="51"/>
      <c r="J260" s="40"/>
      <c r="K260" s="50">
        <f>SUM(K257:K259)</f>
        <v>63430.170033922368</v>
      </c>
      <c r="L260" s="41">
        <f t="shared" si="39"/>
        <v>2246.7966058710372</v>
      </c>
      <c r="M260" s="42">
        <f>IF((H260)=0,"",(L260/H260))</f>
        <v>3.6722339419763453E-2</v>
      </c>
    </row>
    <row r="261" spans="1:13" ht="19.5" customHeight="1" x14ac:dyDescent="0.2">
      <c r="A261" s="103" t="str">
        <f t="shared" si="38"/>
        <v>GS 3,000 - 4,999 kW</v>
      </c>
      <c r="D261" s="129" t="s">
        <v>71</v>
      </c>
      <c r="E261" s="25"/>
      <c r="F261" s="34">
        <v>4.7000000000000002E-3</v>
      </c>
      <c r="G261" s="43">
        <f>E234*E236</f>
        <v>2062199.9999999998</v>
      </c>
      <c r="H261" s="53">
        <f>G261*F261</f>
        <v>9692.34</v>
      </c>
      <c r="I261" s="35">
        <v>4.7000000000000002E-3</v>
      </c>
      <c r="J261" s="44">
        <f>E234*E237</f>
        <v>2062199.9999999998</v>
      </c>
      <c r="K261" s="118">
        <f>J261*I261</f>
        <v>9692.34</v>
      </c>
      <c r="L261" s="119">
        <f t="shared" si="39"/>
        <v>0</v>
      </c>
      <c r="M261" s="120">
        <f>IF(ISERROR(L261/H261), "", L261/H261)</f>
        <v>0</v>
      </c>
    </row>
    <row r="262" spans="1:13" ht="16.5" customHeight="1" x14ac:dyDescent="0.2">
      <c r="A262" s="103" t="str">
        <f t="shared" si="38"/>
        <v>GS 3,000 - 4,999 kW</v>
      </c>
      <c r="D262" s="129" t="s">
        <v>72</v>
      </c>
      <c r="E262" s="25"/>
      <c r="F262" s="34">
        <v>5.9999999999999995E-4</v>
      </c>
      <c r="G262" s="43">
        <f>E234*E236</f>
        <v>2062199.9999999998</v>
      </c>
      <c r="H262" s="53">
        <f>G262*F262</f>
        <v>1237.3199999999997</v>
      </c>
      <c r="I262" s="35">
        <v>5.9999999999999995E-4</v>
      </c>
      <c r="J262" s="44">
        <f>E234*E237</f>
        <v>2062199.9999999998</v>
      </c>
      <c r="K262" s="118">
        <f>J262*I262</f>
        <v>1237.3199999999997</v>
      </c>
      <c r="L262" s="119">
        <f t="shared" si="39"/>
        <v>0</v>
      </c>
      <c r="M262" s="120">
        <f>IF(ISERROR(L262/H262), "", L262/H262)</f>
        <v>0</v>
      </c>
    </row>
    <row r="263" spans="1:13" x14ac:dyDescent="0.2">
      <c r="A263" s="103" t="str">
        <f t="shared" si="38"/>
        <v>GS 3,000 - 4,999 kW</v>
      </c>
      <c r="D263" s="25" t="s">
        <v>73</v>
      </c>
      <c r="E263" s="25"/>
      <c r="F263" s="54">
        <v>0.25</v>
      </c>
      <c r="G263" s="27">
        <v>1</v>
      </c>
      <c r="H263" s="130">
        <f>G263*F263</f>
        <v>0.25</v>
      </c>
      <c r="I263" s="45">
        <v>0.25</v>
      </c>
      <c r="J263" s="30">
        <v>1</v>
      </c>
      <c r="K263" s="118">
        <f>J263*I263</f>
        <v>0.25</v>
      </c>
      <c r="L263" s="119">
        <f t="shared" si="39"/>
        <v>0</v>
      </c>
      <c r="M263" s="120">
        <f>IF(ISERROR(L263/H263), "", L263/H263)</f>
        <v>0</v>
      </c>
    </row>
    <row r="264" spans="1:13" ht="25.5" x14ac:dyDescent="0.2">
      <c r="A264" s="103" t="str">
        <f t="shared" si="38"/>
        <v>GS 3,000 - 4,999 kW</v>
      </c>
      <c r="D264" s="129" t="s">
        <v>74</v>
      </c>
      <c r="E264" s="25"/>
      <c r="F264" s="34"/>
      <c r="G264" s="43"/>
      <c r="H264" s="130"/>
      <c r="I264" s="35"/>
      <c r="J264" s="44"/>
      <c r="K264" s="118"/>
      <c r="L264" s="119"/>
      <c r="M264" s="120"/>
    </row>
    <row r="265" spans="1:13" ht="13.15" hidden="1" customHeight="1" x14ac:dyDescent="0.2">
      <c r="A265" s="103" t="str">
        <f t="shared" si="38"/>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ht="13.15" hidden="1" customHeight="1" x14ac:dyDescent="0.2">
      <c r="A266" s="103" t="str">
        <f t="shared" si="38"/>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ht="13.15" hidden="1" customHeight="1" x14ac:dyDescent="0.2">
      <c r="A267" s="103" t="str">
        <f t="shared" si="38"/>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ht="13.15" hidden="1" customHeight="1" x14ac:dyDescent="0.2">
      <c r="A268" s="103" t="str">
        <f t="shared" si="38"/>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5" thickBot="1" x14ac:dyDescent="0.25">
      <c r="A269" s="103" t="str">
        <f t="shared" si="38"/>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5" thickBot="1" x14ac:dyDescent="0.25">
      <c r="A270" s="103" t="str">
        <f t="shared" si="38"/>
        <v>GS 3,000 - 4,999 kW</v>
      </c>
      <c r="D270" s="58"/>
      <c r="E270" s="59"/>
      <c r="F270" s="60"/>
      <c r="G270" s="61"/>
      <c r="H270" s="62"/>
      <c r="I270" s="60"/>
      <c r="J270" s="63"/>
      <c r="K270" s="62"/>
      <c r="L270" s="64"/>
      <c r="M270" s="65"/>
    </row>
    <row r="271" spans="1:13" ht="13.15" hidden="1" customHeight="1" thickBot="1" x14ac:dyDescent="0.25">
      <c r="A271" s="103" t="str">
        <f t="shared" si="38"/>
        <v>GS 3,000 - 4,999 kW</v>
      </c>
      <c r="B271" s="103" t="s">
        <v>12</v>
      </c>
      <c r="D271" s="135" t="s">
        <v>81</v>
      </c>
      <c r="E271" s="25"/>
      <c r="F271" s="66"/>
      <c r="G271" s="67"/>
      <c r="H271" s="68">
        <f>SUM(H261:H267,H260)</f>
        <v>312772.02342805127</v>
      </c>
      <c r="I271" s="69"/>
      <c r="J271" s="69"/>
      <c r="K271" s="68">
        <f>SUM(K261:K267,K260)</f>
        <v>337331.82403392234</v>
      </c>
      <c r="L271" s="70">
        <f>K271-H271</f>
        <v>24559.800605871074</v>
      </c>
      <c r="M271" s="71">
        <f>IF((H271)=0,"",(L271/H271))</f>
        <v>7.8523009624358889E-2</v>
      </c>
    </row>
    <row r="272" spans="1:13" ht="12.4" hidden="1" customHeight="1" x14ac:dyDescent="0.2">
      <c r="A272" s="103" t="str">
        <f t="shared" si="38"/>
        <v>GS 3,000 - 4,999 kW</v>
      </c>
      <c r="B272" s="103" t="s">
        <v>12</v>
      </c>
      <c r="D272" s="142" t="s">
        <v>82</v>
      </c>
      <c r="E272" s="25"/>
      <c r="F272" s="66">
        <v>0.13</v>
      </c>
      <c r="G272" s="72"/>
      <c r="H272" s="73">
        <f>H271*F272</f>
        <v>40660.363045646664</v>
      </c>
      <c r="I272" s="74">
        <v>0.13</v>
      </c>
      <c r="J272" s="27"/>
      <c r="K272" s="73">
        <f>K271*I272</f>
        <v>43853.137124409906</v>
      </c>
      <c r="L272" s="32">
        <f>K272-H272</f>
        <v>3192.7740787632429</v>
      </c>
      <c r="M272" s="75">
        <f>IF((H272)=0,"",(L272/H272))</f>
        <v>7.8523009624358972E-2</v>
      </c>
    </row>
    <row r="273" spans="1:13" ht="14.65" hidden="1" customHeight="1" x14ac:dyDescent="0.25">
      <c r="A273" s="103" t="str">
        <f t="shared" si="38"/>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8"/>
        <v>GS 3,000 - 4,999 kW</v>
      </c>
      <c r="B274" s="103" t="s">
        <v>84</v>
      </c>
      <c r="D274" s="234" t="s">
        <v>85</v>
      </c>
      <c r="E274" s="234"/>
      <c r="F274" s="77"/>
      <c r="G274" s="78"/>
      <c r="H274" s="79">
        <f>H271+H272+H273</f>
        <v>353432.38647369796</v>
      </c>
      <c r="I274" s="80"/>
      <c r="J274" s="80"/>
      <c r="K274" s="81">
        <f>K271+K272+K273</f>
        <v>381184.96115833224</v>
      </c>
      <c r="L274" s="82">
        <f>K274-H274</f>
        <v>27752.574684634281</v>
      </c>
      <c r="M274" s="83">
        <f>IF((H274)=0,"",(L274/H274))</f>
        <v>7.8523009624358792E-2</v>
      </c>
    </row>
    <row r="275" spans="1:13" ht="13.15" hidden="1" customHeight="1" x14ac:dyDescent="0.2">
      <c r="A275" s="103" t="str">
        <f t="shared" si="38"/>
        <v>GS 3,000 - 4,999 kW</v>
      </c>
      <c r="B275" s="103" t="s">
        <v>12</v>
      </c>
      <c r="D275" s="131"/>
      <c r="E275" s="132"/>
      <c r="F275" s="60"/>
      <c r="G275" s="61"/>
      <c r="H275" s="62"/>
      <c r="I275" s="60"/>
      <c r="J275" s="63"/>
      <c r="K275" s="62"/>
      <c r="L275" s="64"/>
      <c r="M275" s="65"/>
    </row>
    <row r="276" spans="1:13" ht="13.15" hidden="1" customHeight="1" x14ac:dyDescent="0.2">
      <c r="A276" s="103" t="str">
        <f t="shared" si="38"/>
        <v>GS 3,000 - 4,999 kW</v>
      </c>
      <c r="B276" s="103" t="s">
        <v>78</v>
      </c>
      <c r="D276" s="135" t="s">
        <v>86</v>
      </c>
      <c r="E276" s="25"/>
      <c r="F276" s="66"/>
      <c r="G276" s="67"/>
      <c r="H276" s="68">
        <f>SUM(H268,H261:H264,H260)</f>
        <v>305306.85942805128</v>
      </c>
      <c r="I276" s="69"/>
      <c r="J276" s="69"/>
      <c r="K276" s="68">
        <f>SUM(K268,K261:K264,K260)</f>
        <v>307553.65603392234</v>
      </c>
      <c r="L276" s="70">
        <f>K276-H276</f>
        <v>2246.796605871059</v>
      </c>
      <c r="M276" s="71">
        <f>IF((H276)=0,"",(L276/H276))</f>
        <v>7.3591422416126222E-3</v>
      </c>
    </row>
    <row r="277" spans="1:13" ht="12.4" hidden="1" customHeight="1" x14ac:dyDescent="0.2">
      <c r="A277" s="103" t="str">
        <f t="shared" si="38"/>
        <v>GS 3,000 - 4,999 kW</v>
      </c>
      <c r="B277" s="103" t="s">
        <v>78</v>
      </c>
      <c r="D277" s="142" t="s">
        <v>82</v>
      </c>
      <c r="E277" s="25"/>
      <c r="F277" s="66">
        <v>0.13</v>
      </c>
      <c r="G277" s="67"/>
      <c r="H277" s="73">
        <f>H276*F277</f>
        <v>39689.891725646667</v>
      </c>
      <c r="I277" s="66">
        <v>0.13</v>
      </c>
      <c r="J277" s="74"/>
      <c r="K277" s="73">
        <f>K276*I277</f>
        <v>39981.975284409906</v>
      </c>
      <c r="L277" s="32">
        <f>K277-H277</f>
        <v>292.08355876323913</v>
      </c>
      <c r="M277" s="75">
        <f>IF((H277)=0,"",(L277/H277))</f>
        <v>7.3591422416126586E-3</v>
      </c>
    </row>
    <row r="278" spans="1:13" ht="14.65" hidden="1" customHeight="1" x14ac:dyDescent="0.25">
      <c r="A278" s="103" t="str">
        <f t="shared" si="38"/>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8"/>
        <v>GS 3,000 - 4,999 kW</v>
      </c>
      <c r="B279" s="103" t="s">
        <v>87</v>
      </c>
      <c r="D279" s="234" t="s">
        <v>86</v>
      </c>
      <c r="E279" s="234"/>
      <c r="F279" s="84"/>
      <c r="G279" s="85"/>
      <c r="H279" s="79">
        <f>SUM(H276,H277)</f>
        <v>344996.75115369796</v>
      </c>
      <c r="I279" s="86"/>
      <c r="J279" s="86"/>
      <c r="K279" s="79">
        <f>SUM(K276,K277)</f>
        <v>347535.63131833222</v>
      </c>
      <c r="L279" s="87">
        <f>K279-H279</f>
        <v>2538.8801646342617</v>
      </c>
      <c r="M279" s="88">
        <f>IF((H279)=0,"",(L279/H279))</f>
        <v>7.3591422416125207E-3</v>
      </c>
    </row>
    <row r="280" spans="1:13" ht="13.15" hidden="1" customHeight="1" x14ac:dyDescent="0.2">
      <c r="A280" s="103" t="str">
        <f t="shared" si="38"/>
        <v>GS 3,000 - 4,999 kW</v>
      </c>
      <c r="B280" s="103" t="s">
        <v>78</v>
      </c>
      <c r="D280" s="131"/>
      <c r="E280" s="132"/>
      <c r="F280" s="89"/>
      <c r="G280" s="90"/>
      <c r="H280" s="91"/>
      <c r="I280" s="89"/>
      <c r="J280" s="61"/>
      <c r="K280" s="91"/>
      <c r="L280" s="92"/>
      <c r="M280" s="65"/>
    </row>
    <row r="281" spans="1:13" x14ac:dyDescent="0.2">
      <c r="A281" s="103" t="str">
        <f t="shared" si="38"/>
        <v>GS 3,000 - 4,999 kW</v>
      </c>
      <c r="B281" s="103" t="s">
        <v>17</v>
      </c>
      <c r="D281" s="135" t="s">
        <v>88</v>
      </c>
      <c r="E281" s="25"/>
      <c r="F281" s="136"/>
      <c r="G281" s="137"/>
      <c r="H281" s="138">
        <f>SUM(H269,H261:H264,H260)</f>
        <v>305306.85942805128</v>
      </c>
      <c r="I281" s="139"/>
      <c r="J281" s="139"/>
      <c r="K281" s="138">
        <f>SUM(K269,K261:K264,K260)</f>
        <v>307553.65603392234</v>
      </c>
      <c r="L281" s="140">
        <f>K281-H281</f>
        <v>2246.796605871059</v>
      </c>
      <c r="M281" s="141">
        <f>IF((H281)=0,"",(L281/H281))</f>
        <v>7.3591422416126222E-3</v>
      </c>
    </row>
    <row r="282" spans="1:13" x14ac:dyDescent="0.2">
      <c r="A282" s="103" t="str">
        <f t="shared" si="38"/>
        <v>GS 3,000 - 4,999 kW</v>
      </c>
      <c r="B282" s="103" t="s">
        <v>17</v>
      </c>
      <c r="D282" s="142" t="s">
        <v>82</v>
      </c>
      <c r="E282" s="25"/>
      <c r="F282" s="136">
        <v>0.13</v>
      </c>
      <c r="G282" s="137"/>
      <c r="H282" s="144">
        <f>H281*F282</f>
        <v>39689.891725646667</v>
      </c>
      <c r="I282" s="136">
        <v>0.13</v>
      </c>
      <c r="J282" s="145"/>
      <c r="K282" s="144">
        <f>K281*I282</f>
        <v>39981.975284409906</v>
      </c>
      <c r="L282" s="119">
        <f>K282-H282</f>
        <v>292.08355876323913</v>
      </c>
      <c r="M282" s="146">
        <f>IF((H282)=0,"",(L282/H282))</f>
        <v>7.3591422416126586E-3</v>
      </c>
    </row>
    <row r="283" spans="1:13" ht="15" x14ac:dyDescent="0.25">
      <c r="A283" s="103" t="str">
        <f t="shared" si="38"/>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25">
      <c r="A284" s="103" t="str">
        <f t="shared" si="38"/>
        <v>GS 3,000 - 4,999 kW</v>
      </c>
      <c r="B284" s="103" t="s">
        <v>89</v>
      </c>
      <c r="D284" s="226" t="s">
        <v>88</v>
      </c>
      <c r="E284" s="226"/>
      <c r="F284" s="84"/>
      <c r="G284" s="85"/>
      <c r="H284" s="79">
        <f>SUM(H281,H282)</f>
        <v>344996.75115369796</v>
      </c>
      <c r="I284" s="86"/>
      <c r="J284" s="86"/>
      <c r="K284" s="79">
        <f>SUM(K281,K282)</f>
        <v>347535.63131833222</v>
      </c>
      <c r="L284" s="87">
        <f>K284-H284</f>
        <v>2538.8801646342617</v>
      </c>
      <c r="M284" s="88">
        <f>IF((H284)=0,"",(L284/H284))</f>
        <v>7.3591422416125207E-3</v>
      </c>
    </row>
    <row r="285" spans="1:13" ht="13.5" thickBot="1" x14ac:dyDescent="0.25">
      <c r="A285" s="103" t="str">
        <f t="shared" si="38"/>
        <v>GS 3,000 - 4,999 kW</v>
      </c>
      <c r="B285" s="103" t="s">
        <v>17</v>
      </c>
      <c r="D285" s="58"/>
      <c r="E285" s="59"/>
      <c r="F285" s="93"/>
      <c r="G285" s="90"/>
      <c r="H285" s="94"/>
      <c r="I285" s="93"/>
      <c r="J285" s="61"/>
      <c r="K285" s="94"/>
      <c r="L285" s="92"/>
      <c r="M285" s="95"/>
    </row>
    <row r="288" spans="1:13" x14ac:dyDescent="0.2">
      <c r="C288" s="103"/>
      <c r="D288" s="104" t="s">
        <v>34</v>
      </c>
      <c r="E288" s="229" t="str">
        <f>D20</f>
        <v>Unmetered Scattered Load</v>
      </c>
      <c r="F288" s="229"/>
      <c r="G288" s="229"/>
      <c r="H288" s="229"/>
      <c r="I288" s="229"/>
      <c r="J288" s="229"/>
      <c r="K288" s="103" t="str">
        <f>IF(N20="DEMAND - INTERVAL","RTSR - INTERVAL METERED","")</f>
        <v/>
      </c>
    </row>
    <row r="289" spans="1:14" x14ac:dyDescent="0.2">
      <c r="C289" s="103"/>
      <c r="D289" s="104" t="s">
        <v>35</v>
      </c>
      <c r="E289" s="230" t="str">
        <f>H20</f>
        <v>RPP</v>
      </c>
      <c r="F289" s="230"/>
      <c r="G289" s="230"/>
      <c r="H289" s="20"/>
      <c r="I289" s="20"/>
    </row>
    <row r="290" spans="1:14" ht="15.75" x14ac:dyDescent="0.2">
      <c r="C290" s="103"/>
      <c r="D290" s="104" t="s">
        <v>36</v>
      </c>
      <c r="E290" s="21">
        <f>K20</f>
        <v>450</v>
      </c>
      <c r="F290" s="105" t="s">
        <v>11</v>
      </c>
      <c r="J290" s="22"/>
      <c r="K290" s="22"/>
      <c r="L290" s="22"/>
      <c r="M290" s="22"/>
      <c r="N290" s="22"/>
    </row>
    <row r="291" spans="1:14" ht="15.75" x14ac:dyDescent="0.25">
      <c r="C291" s="103"/>
      <c r="D291" s="104" t="s">
        <v>37</v>
      </c>
      <c r="E291" s="21">
        <f>L20</f>
        <v>0</v>
      </c>
      <c r="F291" s="106" t="s">
        <v>16</v>
      </c>
      <c r="G291" s="107"/>
      <c r="H291" s="108"/>
      <c r="I291" s="108"/>
      <c r="J291" s="108"/>
    </row>
    <row r="292" spans="1:14" x14ac:dyDescent="0.2">
      <c r="C292" s="103"/>
      <c r="D292" s="104" t="s">
        <v>38</v>
      </c>
      <c r="E292" s="23">
        <f>I20</f>
        <v>1.0415000000000001</v>
      </c>
    </row>
    <row r="293" spans="1:14" x14ac:dyDescent="0.2">
      <c r="C293" s="103"/>
      <c r="D293" s="104" t="s">
        <v>39</v>
      </c>
      <c r="E293" s="23">
        <f>J20</f>
        <v>1.0415000000000001</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Unmetered Scattered Load</v>
      </c>
      <c r="D298" s="114" t="s">
        <v>49</v>
      </c>
      <c r="E298" s="25"/>
      <c r="F298" s="26">
        <f>'WRZ BI (2028)'!I298</f>
        <v>12.35</v>
      </c>
      <c r="G298" s="115">
        <v>1</v>
      </c>
      <c r="H298" s="116">
        <f>G298*F298</f>
        <v>12.35</v>
      </c>
      <c r="I298" s="29">
        <v>13.32</v>
      </c>
      <c r="J298" s="117">
        <v>1</v>
      </c>
      <c r="K298" s="118">
        <f>J298*I298</f>
        <v>13.32</v>
      </c>
      <c r="L298" s="119">
        <f>K298-H298</f>
        <v>0.97000000000000064</v>
      </c>
      <c r="M298" s="120">
        <f>IF(ISERROR(L298/H298), "", L298/H298)</f>
        <v>7.8542510121457548E-2</v>
      </c>
    </row>
    <row r="299" spans="1:14" x14ac:dyDescent="0.2">
      <c r="A299" s="103" t="str">
        <f t="shared" ref="A299:A341" si="43">A298</f>
        <v>Unmetered Scattered Load</v>
      </c>
      <c r="D299" s="114" t="s">
        <v>50</v>
      </c>
      <c r="E299" s="25"/>
      <c r="F299" s="34">
        <f>'WRZ BI (2028)'!I299</f>
        <v>3.3399999999999999E-2</v>
      </c>
      <c r="G299" s="115">
        <f>IF($E291&gt;0, $E291, $E290)</f>
        <v>450</v>
      </c>
      <c r="H299" s="116">
        <f>G299*F299</f>
        <v>15.03</v>
      </c>
      <c r="I299" s="35">
        <v>3.6200000000000003E-2</v>
      </c>
      <c r="J299" s="117">
        <f>IF($E291&gt;0, $E291, $E290)</f>
        <v>450</v>
      </c>
      <c r="K299" s="118">
        <f>J299*I299</f>
        <v>16.290000000000003</v>
      </c>
      <c r="L299" s="119">
        <f>K299-H299</f>
        <v>1.2600000000000033</v>
      </c>
      <c r="M299" s="120">
        <f>IF(ISERROR(L299/H299), "", L299/H299)</f>
        <v>8.3832335329341548E-2</v>
      </c>
    </row>
    <row r="300" spans="1:14" ht="13.15" hidden="1" customHeight="1" x14ac:dyDescent="0.2">
      <c r="A300" s="103" t="str">
        <f t="shared" si="43"/>
        <v>Unmetered Scattered Load</v>
      </c>
      <c r="D300" s="114" t="s">
        <v>51</v>
      </c>
      <c r="E300" s="25"/>
      <c r="F300" s="34"/>
      <c r="G300" s="115">
        <f>IF($E291&gt;0, $E291, $E290)</f>
        <v>450</v>
      </c>
      <c r="H300" s="116">
        <v>0</v>
      </c>
      <c r="I300" s="35"/>
      <c r="J300" s="117">
        <f>IF($E291&gt;0, $E291, $E290)</f>
        <v>450</v>
      </c>
      <c r="K300" s="118">
        <v>0</v>
      </c>
      <c r="L300" s="119"/>
      <c r="M300" s="120"/>
    </row>
    <row r="301" spans="1:14" ht="13.15" hidden="1" customHeight="1" x14ac:dyDescent="0.2">
      <c r="A301" s="103" t="str">
        <f t="shared" si="43"/>
        <v>Unmetered Scattered Load</v>
      </c>
      <c r="D301" s="114" t="s">
        <v>52</v>
      </c>
      <c r="E301" s="25"/>
      <c r="F301" s="34"/>
      <c r="G301" s="115">
        <f>IF($E291&gt;0, $E291, $E290)</f>
        <v>450</v>
      </c>
      <c r="H301" s="116">
        <v>0</v>
      </c>
      <c r="I301" s="35"/>
      <c r="J301" s="121">
        <f>IF($E291&gt;0, $E291, $E290)</f>
        <v>450</v>
      </c>
      <c r="K301" s="118">
        <v>0</v>
      </c>
      <c r="L301" s="119">
        <f t="shared" ref="L301:L319" si="44">K301-H301</f>
        <v>0</v>
      </c>
      <c r="M301" s="120" t="str">
        <f>IF(ISERROR(L301/H301), "", L301/H301)</f>
        <v/>
      </c>
    </row>
    <row r="302" spans="1:14" x14ac:dyDescent="0.2">
      <c r="A302" s="103" t="str">
        <f t="shared" si="43"/>
        <v>Unmetered Scattered Load</v>
      </c>
      <c r="D302" s="114" t="s">
        <v>53</v>
      </c>
      <c r="E302" s="25"/>
      <c r="F302" s="26">
        <f>'WRZ BI (2028)'!I302</f>
        <v>0</v>
      </c>
      <c r="G302" s="115">
        <v>1</v>
      </c>
      <c r="H302" s="116">
        <f>G302*F302</f>
        <v>0</v>
      </c>
      <c r="I302" s="29">
        <v>0</v>
      </c>
      <c r="J302" s="117">
        <v>1</v>
      </c>
      <c r="K302" s="118">
        <f>J302*I302</f>
        <v>0</v>
      </c>
      <c r="L302" s="119">
        <f t="shared" si="44"/>
        <v>0</v>
      </c>
      <c r="M302" s="120" t="str">
        <f>IF(ISERROR(L302/H302), "", L302/H302)</f>
        <v/>
      </c>
    </row>
    <row r="303" spans="1:14" x14ac:dyDescent="0.2">
      <c r="A303" s="103" t="str">
        <f t="shared" si="43"/>
        <v>Unmetered Scattered Load</v>
      </c>
      <c r="D303" s="114" t="s">
        <v>54</v>
      </c>
      <c r="E303" s="25"/>
      <c r="F303" s="36">
        <f>'WRZ BI (2028)'!I303</f>
        <v>2.6446490107334816E-3</v>
      </c>
      <c r="G303" s="115">
        <f>IF($E291&gt;0, $E291, $E290)</f>
        <v>450</v>
      </c>
      <c r="H303" s="116">
        <f>G303*F303</f>
        <v>1.1900920548300666</v>
      </c>
      <c r="I303" s="201">
        <v>2.6446490107334816E-3</v>
      </c>
      <c r="J303" s="117">
        <f>IF($E291&gt;0, $E291, $E290)</f>
        <v>450</v>
      </c>
      <c r="K303" s="118">
        <f>J303*I303</f>
        <v>1.1900920548300666</v>
      </c>
      <c r="L303" s="119">
        <f t="shared" si="44"/>
        <v>0</v>
      </c>
      <c r="M303" s="120">
        <f>IF(ISERROR(L303/H303), "", L303/H303)</f>
        <v>0</v>
      </c>
    </row>
    <row r="304" spans="1:14" ht="25.5" x14ac:dyDescent="0.2">
      <c r="A304" s="103" t="str">
        <f t="shared" si="43"/>
        <v>Unmetered Scattered Load</v>
      </c>
      <c r="B304" s="103" t="s">
        <v>55</v>
      </c>
      <c r="C304" s="24">
        <f>B20</f>
        <v>4</v>
      </c>
      <c r="D304" s="46" t="s">
        <v>56</v>
      </c>
      <c r="E304" s="47"/>
      <c r="F304" s="48"/>
      <c r="G304" s="49"/>
      <c r="H304" s="50">
        <f>SUM(H298:H303)</f>
        <v>28.570092054830067</v>
      </c>
      <c r="I304" s="51"/>
      <c r="J304" s="52"/>
      <c r="K304" s="50">
        <f>SUM(K298:K303)</f>
        <v>30.800092054830071</v>
      </c>
      <c r="L304" s="41">
        <f t="shared" si="44"/>
        <v>2.230000000000004</v>
      </c>
      <c r="M304" s="42">
        <f>IF((H304)=0,"",(L304/H304))</f>
        <v>7.8053651200014229E-2</v>
      </c>
    </row>
    <row r="305" spans="1:14" x14ac:dyDescent="0.2">
      <c r="A305" s="103" t="str">
        <f t="shared" si="43"/>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45">G305*F305</f>
        <v>2.3814360000000092</v>
      </c>
      <c r="I305" s="35">
        <f>IF((E290*12&gt;=150000), 0, IF(E289="RPP",(I321*OffPeakPer+I322*MidPeakPer+I323*OnPeakPer),IF(E289="Non-RPP (Retailer)",I324,I325)))</f>
        <v>0.12752000000000002</v>
      </c>
      <c r="J305" s="44">
        <f>IF(I305=0, 0, E290*E293-E290)</f>
        <v>18.675000000000068</v>
      </c>
      <c r="K305" s="31">
        <f t="shared" ref="K305:K312" si="46">J305*I305</f>
        <v>2.3814360000000092</v>
      </c>
      <c r="L305" s="119">
        <f t="shared" si="44"/>
        <v>0</v>
      </c>
      <c r="M305" s="120">
        <f t="shared" ref="M305:M312" si="47">IF(ISERROR(L305/H305), "", L305/H305)</f>
        <v>0</v>
      </c>
    </row>
    <row r="306" spans="1:14" ht="25.5" x14ac:dyDescent="0.2">
      <c r="A306" s="103" t="str">
        <f t="shared" si="43"/>
        <v>Unmetered Scattered Load</v>
      </c>
      <c r="D306" s="123" t="s">
        <v>58</v>
      </c>
      <c r="E306" s="25"/>
      <c r="F306" s="36">
        <f>'WRZ BI (2028)'!I306</f>
        <v>0</v>
      </c>
      <c r="G306" s="55">
        <f>IF($E291&gt;0, $E291, $E290)</f>
        <v>450</v>
      </c>
      <c r="H306" s="116">
        <f t="shared" si="45"/>
        <v>0</v>
      </c>
      <c r="I306" s="29">
        <v>0</v>
      </c>
      <c r="J306" s="56">
        <f>IF($E291&gt;0, $E291, $E290)</f>
        <v>450</v>
      </c>
      <c r="K306" s="118">
        <f t="shared" si="46"/>
        <v>0</v>
      </c>
      <c r="L306" s="119">
        <f t="shared" si="44"/>
        <v>0</v>
      </c>
      <c r="M306" s="120" t="str">
        <f t="shared" si="47"/>
        <v/>
      </c>
    </row>
    <row r="307" spans="1:14" x14ac:dyDescent="0.2">
      <c r="A307" s="103" t="str">
        <f t="shared" si="43"/>
        <v>Unmetered Scattered Load</v>
      </c>
      <c r="D307" s="123" t="s">
        <v>59</v>
      </c>
      <c r="E307" s="25"/>
      <c r="F307" s="36">
        <f>'WRZ BI (2028)'!I307</f>
        <v>0</v>
      </c>
      <c r="G307" s="55">
        <f>IF($E291&gt;0, $E291, $E290)</f>
        <v>450</v>
      </c>
      <c r="H307" s="116">
        <f t="shared" si="45"/>
        <v>0</v>
      </c>
      <c r="I307" s="29">
        <v>0</v>
      </c>
      <c r="J307" s="56">
        <f>IF($E291&gt;0, $E291, $E290)</f>
        <v>450</v>
      </c>
      <c r="K307" s="118">
        <f t="shared" si="46"/>
        <v>0</v>
      </c>
      <c r="L307" s="119">
        <f t="shared" si="44"/>
        <v>0</v>
      </c>
      <c r="M307" s="120" t="str">
        <f t="shared" si="47"/>
        <v/>
      </c>
    </row>
    <row r="308" spans="1:14" x14ac:dyDescent="0.2">
      <c r="A308" s="103" t="str">
        <f t="shared" si="43"/>
        <v>Unmetered Scattered Load</v>
      </c>
      <c r="D308" s="123" t="s">
        <v>60</v>
      </c>
      <c r="E308" s="25"/>
      <c r="F308" s="36">
        <f>'WRZ BI (2028)'!I308</f>
        <v>0</v>
      </c>
      <c r="G308" s="55">
        <f>E290</f>
        <v>450</v>
      </c>
      <c r="H308" s="116">
        <f t="shared" si="45"/>
        <v>0</v>
      </c>
      <c r="I308" s="29">
        <v>0</v>
      </c>
      <c r="J308" s="56">
        <f>E290</f>
        <v>450</v>
      </c>
      <c r="K308" s="118">
        <f t="shared" si="46"/>
        <v>0</v>
      </c>
      <c r="L308" s="119">
        <f t="shared" si="44"/>
        <v>0</v>
      </c>
      <c r="M308" s="120" t="str">
        <f t="shared" si="47"/>
        <v/>
      </c>
    </row>
    <row r="309" spans="1:14" x14ac:dyDescent="0.2">
      <c r="A309" s="103" t="str">
        <f t="shared" si="43"/>
        <v>Unmetered Scattered Load</v>
      </c>
      <c r="D309" s="114" t="s">
        <v>61</v>
      </c>
      <c r="E309" s="25"/>
      <c r="F309" s="36">
        <f>'WRZ BI (2028)'!I309</f>
        <v>1.4446740600836533E-3</v>
      </c>
      <c r="G309" s="55">
        <f>IF($E291&gt;0, $E291, $E290)</f>
        <v>450</v>
      </c>
      <c r="H309" s="116">
        <f t="shared" si="45"/>
        <v>0.65010332703764395</v>
      </c>
      <c r="I309" s="201">
        <v>1.5107168080075541E-3</v>
      </c>
      <c r="J309" s="56">
        <f>IF($E291&gt;0, $E291, $E290)</f>
        <v>450</v>
      </c>
      <c r="K309" s="118">
        <f t="shared" si="46"/>
        <v>0.67982256360339932</v>
      </c>
      <c r="L309" s="119">
        <f t="shared" si="44"/>
        <v>2.9719236565755369E-2</v>
      </c>
      <c r="M309" s="120">
        <f t="shared" si="47"/>
        <v>4.571463539677361E-2</v>
      </c>
    </row>
    <row r="310" spans="1:14" ht="25.5" x14ac:dyDescent="0.2">
      <c r="A310" s="103" t="str">
        <f t="shared" si="43"/>
        <v>Unmetered Scattered Load</v>
      </c>
      <c r="D310" s="123" t="s">
        <v>62</v>
      </c>
      <c r="E310" s="25"/>
      <c r="F310" s="36">
        <v>0</v>
      </c>
      <c r="G310" s="115">
        <v>1</v>
      </c>
      <c r="H310" s="116">
        <f t="shared" si="45"/>
        <v>0</v>
      </c>
      <c r="I310" s="29">
        <v>0</v>
      </c>
      <c r="J310" s="121">
        <v>1</v>
      </c>
      <c r="K310" s="118">
        <f t="shared" si="46"/>
        <v>0</v>
      </c>
      <c r="L310" s="119">
        <f t="shared" si="44"/>
        <v>0</v>
      </c>
      <c r="M310" s="120" t="str">
        <f t="shared" si="47"/>
        <v/>
      </c>
    </row>
    <row r="311" spans="1:14" x14ac:dyDescent="0.2">
      <c r="A311" s="103" t="str">
        <f t="shared" si="43"/>
        <v>Unmetered Scattered Load</v>
      </c>
      <c r="D311" s="114" t="s">
        <v>63</v>
      </c>
      <c r="E311" s="25"/>
      <c r="F311" s="36">
        <v>0</v>
      </c>
      <c r="G311" s="115">
        <v>1</v>
      </c>
      <c r="H311" s="116">
        <f t="shared" si="45"/>
        <v>0</v>
      </c>
      <c r="I311" s="29">
        <v>0</v>
      </c>
      <c r="J311" s="121">
        <v>1</v>
      </c>
      <c r="K311" s="118">
        <f t="shared" si="46"/>
        <v>0</v>
      </c>
      <c r="L311" s="119">
        <f t="shared" si="44"/>
        <v>0</v>
      </c>
      <c r="M311" s="120" t="str">
        <f t="shared" si="47"/>
        <v/>
      </c>
    </row>
    <row r="312" spans="1:14" x14ac:dyDescent="0.2">
      <c r="A312" s="103" t="str">
        <f t="shared" si="43"/>
        <v>Unmetered Scattered Load</v>
      </c>
      <c r="D312" s="114" t="s">
        <v>64</v>
      </c>
      <c r="E312" s="25"/>
      <c r="F312" s="34">
        <f>'WRZ BI (2028)'!I312</f>
        <v>-9.2627036607196623E-5</v>
      </c>
      <c r="G312" s="55">
        <f>IF($E291&gt;0, $E291, $E290)</f>
        <v>450</v>
      </c>
      <c r="H312" s="116">
        <f t="shared" si="45"/>
        <v>-4.1682166473238483E-2</v>
      </c>
      <c r="I312" s="201">
        <v>-9.2627036607196623E-5</v>
      </c>
      <c r="J312" s="56">
        <f>IF($E291&gt;0, $E291, $E290)</f>
        <v>450</v>
      </c>
      <c r="K312" s="118">
        <f t="shared" si="46"/>
        <v>-4.1682166473238483E-2</v>
      </c>
      <c r="L312" s="119">
        <f t="shared" si="44"/>
        <v>0</v>
      </c>
      <c r="M312" s="120">
        <f t="shared" si="47"/>
        <v>0</v>
      </c>
    </row>
    <row r="313" spans="1:14" ht="25.5" x14ac:dyDescent="0.2">
      <c r="A313" s="103" t="str">
        <f t="shared" si="43"/>
        <v>Unmetered Scattered Load</v>
      </c>
      <c r="B313" s="103" t="s">
        <v>65</v>
      </c>
      <c r="C313" s="24">
        <f>B20</f>
        <v>4</v>
      </c>
      <c r="D313" s="46" t="s">
        <v>66</v>
      </c>
      <c r="E313" s="47"/>
      <c r="F313" s="48"/>
      <c r="G313" s="49"/>
      <c r="H313" s="50">
        <f>SUM(H304:H312)</f>
        <v>31.559949215394482</v>
      </c>
      <c r="I313" s="51"/>
      <c r="J313" s="52"/>
      <c r="K313" s="50">
        <f>SUM(K304:K312)</f>
        <v>33.819668451960247</v>
      </c>
      <c r="L313" s="41">
        <f t="shared" si="44"/>
        <v>2.2597192365657648</v>
      </c>
      <c r="M313" s="42">
        <f>IF((H313)=0,"",(L313/H313))</f>
        <v>7.1600851482470279E-2</v>
      </c>
    </row>
    <row r="314" spans="1:14" x14ac:dyDescent="0.2">
      <c r="A314" s="103" t="str">
        <f t="shared" si="43"/>
        <v>Unmetered Scattered Load</v>
      </c>
      <c r="D314" s="126" t="s">
        <v>67</v>
      </c>
      <c r="E314" s="25"/>
      <c r="F314" s="36">
        <f>'WRZ BI (2028)'!I314</f>
        <v>1.2E-2</v>
      </c>
      <c r="G314" s="43">
        <f>IF($E291&gt;0, $E291, $E290*$E292)</f>
        <v>468.67500000000007</v>
      </c>
      <c r="H314" s="116">
        <f>G314*F314</f>
        <v>5.6241000000000012</v>
      </c>
      <c r="I314" s="201">
        <v>1.2699999999999999E-2</v>
      </c>
      <c r="J314" s="44">
        <f>IF($E291&gt;0, $E291, $E290*$E293)</f>
        <v>468.67500000000007</v>
      </c>
      <c r="K314" s="118">
        <f>J314*I314</f>
        <v>5.9521725000000005</v>
      </c>
      <c r="L314" s="119">
        <f t="shared" si="44"/>
        <v>0.32807249999999932</v>
      </c>
      <c r="M314" s="120">
        <f>IF(ISERROR(L314/H314), "", L314/H314)</f>
        <v>5.8333333333333202E-2</v>
      </c>
      <c r="N314" s="127"/>
    </row>
    <row r="315" spans="1:14" ht="25.5" x14ac:dyDescent="0.2">
      <c r="A315" s="103" t="str">
        <f t="shared" si="43"/>
        <v>Unmetered Scattered Load</v>
      </c>
      <c r="D315" s="128" t="s">
        <v>68</v>
      </c>
      <c r="E315" s="25"/>
      <c r="F315" s="36">
        <f>'WRZ BI (2028)'!I315</f>
        <v>8.8999999999999999E-3</v>
      </c>
      <c r="G315" s="43">
        <f>IF($E291&gt;0, $E291, $E290*$E292)</f>
        <v>468.67500000000007</v>
      </c>
      <c r="H315" s="116">
        <f>G315*F315</f>
        <v>4.1712075000000004</v>
      </c>
      <c r="I315" s="201">
        <v>9.4000000000000004E-3</v>
      </c>
      <c r="J315" s="44">
        <f>IF($E291&gt;0, $E291, $E290*$E293)</f>
        <v>468.67500000000007</v>
      </c>
      <c r="K315" s="118">
        <f>J315*I315</f>
        <v>4.4055450000000009</v>
      </c>
      <c r="L315" s="119">
        <f t="shared" si="44"/>
        <v>0.23433750000000053</v>
      </c>
      <c r="M315" s="120">
        <f>IF(ISERROR(L315/H315), "", L315/H315)</f>
        <v>5.6179775280899E-2</v>
      </c>
      <c r="N315" s="127"/>
    </row>
    <row r="316" spans="1:14" ht="25.5" x14ac:dyDescent="0.2">
      <c r="A316" s="103" t="str">
        <f t="shared" si="43"/>
        <v>Unmetered Scattered Load</v>
      </c>
      <c r="B316" s="103" t="s">
        <v>69</v>
      </c>
      <c r="C316" s="24">
        <f>B20</f>
        <v>4</v>
      </c>
      <c r="D316" s="46" t="s">
        <v>70</v>
      </c>
      <c r="E316" s="47"/>
      <c r="F316" s="48"/>
      <c r="G316" s="49"/>
      <c r="H316" s="50">
        <f>SUM(H313:H315)</f>
        <v>41.355256715394482</v>
      </c>
      <c r="I316" s="51"/>
      <c r="J316" s="52"/>
      <c r="K316" s="50">
        <f>SUM(K313:K315)</f>
        <v>44.177385951960254</v>
      </c>
      <c r="L316" s="41">
        <f t="shared" si="44"/>
        <v>2.8221292365657717</v>
      </c>
      <c r="M316" s="42">
        <f>IF((H316)=0,"",(L316/H316))</f>
        <v>6.8241124846293966E-2</v>
      </c>
    </row>
    <row r="317" spans="1:14" ht="25.5" x14ac:dyDescent="0.2">
      <c r="A317" s="103" t="str">
        <f t="shared" si="43"/>
        <v>Unmetered Scattered Load</v>
      </c>
      <c r="D317" s="129" t="s">
        <v>71</v>
      </c>
      <c r="E317" s="25"/>
      <c r="F317" s="34">
        <v>4.7000000000000002E-3</v>
      </c>
      <c r="G317" s="43">
        <f>E290*E292</f>
        <v>468.67500000000007</v>
      </c>
      <c r="H317" s="53">
        <f>G317*F317</f>
        <v>2.2027725000000005</v>
      </c>
      <c r="I317" s="35">
        <v>4.7000000000000002E-3</v>
      </c>
      <c r="J317" s="44">
        <f>E290*E293</f>
        <v>468.67500000000007</v>
      </c>
      <c r="K317" s="31">
        <f>J317*I317</f>
        <v>2.2027725000000005</v>
      </c>
      <c r="L317" s="119">
        <f t="shared" si="44"/>
        <v>0</v>
      </c>
      <c r="M317" s="120">
        <f>IF(ISERROR(L317/H317), "", L317/H317)</f>
        <v>0</v>
      </c>
    </row>
    <row r="318" spans="1:14" ht="25.5" x14ac:dyDescent="0.2">
      <c r="A318" s="103" t="str">
        <f t="shared" si="43"/>
        <v>Unmetered Scattered Load</v>
      </c>
      <c r="D318" s="129" t="s">
        <v>72</v>
      </c>
      <c r="E318" s="25"/>
      <c r="F318" s="34">
        <v>5.9999999999999995E-4</v>
      </c>
      <c r="G318" s="43">
        <f>E290*E292</f>
        <v>468.67500000000007</v>
      </c>
      <c r="H318" s="53">
        <f>G318*F318</f>
        <v>0.28120500000000004</v>
      </c>
      <c r="I318" s="35">
        <v>5.9999999999999995E-4</v>
      </c>
      <c r="J318" s="44">
        <f>E290*E293</f>
        <v>468.67500000000007</v>
      </c>
      <c r="K318" s="31">
        <f>J318*I318</f>
        <v>0.28120500000000004</v>
      </c>
      <c r="L318" s="119">
        <f t="shared" si="44"/>
        <v>0</v>
      </c>
      <c r="M318" s="120">
        <f>IF(ISERROR(L318/H318), "", L318/H318)</f>
        <v>0</v>
      </c>
    </row>
    <row r="319" spans="1:14" x14ac:dyDescent="0.2">
      <c r="A319" s="103" t="str">
        <f t="shared" si="43"/>
        <v>Unmetered Scattered Load</v>
      </c>
      <c r="D319" s="25" t="s">
        <v>73</v>
      </c>
      <c r="E319" s="25"/>
      <c r="F319" s="54">
        <v>0.25</v>
      </c>
      <c r="G319" s="115">
        <v>1</v>
      </c>
      <c r="H319" s="130">
        <f>G319*F319</f>
        <v>0.25</v>
      </c>
      <c r="I319" s="45">
        <v>0.25</v>
      </c>
      <c r="J319" s="117">
        <v>1</v>
      </c>
      <c r="K319" s="118">
        <f>J319*I319</f>
        <v>0.25</v>
      </c>
      <c r="L319" s="119">
        <f t="shared" si="44"/>
        <v>0</v>
      </c>
      <c r="M319" s="120">
        <f>IF(ISERROR(L319/H319), "", L319/H319)</f>
        <v>0</v>
      </c>
    </row>
    <row r="320" spans="1:14" ht="26.45" hidden="1" customHeight="1" x14ac:dyDescent="0.2">
      <c r="A320" s="103" t="str">
        <f t="shared" si="43"/>
        <v>Unmetered Scattered Load</v>
      </c>
      <c r="D320" s="129" t="s">
        <v>74</v>
      </c>
      <c r="E320" s="25"/>
      <c r="F320" s="34"/>
      <c r="G320" s="55"/>
      <c r="H320" s="130"/>
      <c r="I320" s="35"/>
      <c r="J320" s="56"/>
      <c r="K320" s="118"/>
      <c r="L320" s="119"/>
      <c r="M320" s="120"/>
    </row>
    <row r="321" spans="1:13" x14ac:dyDescent="0.2">
      <c r="A321" s="103" t="str">
        <f t="shared" si="43"/>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
      <c r="A322" s="103" t="str">
        <f t="shared" si="43"/>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5" thickBot="1" x14ac:dyDescent="0.25">
      <c r="A323" s="103" t="str">
        <f t="shared" si="43"/>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9" hidden="1" customHeight="1" thickBot="1" x14ac:dyDescent="0.25">
      <c r="A324" s="103" t="str">
        <f t="shared" si="43"/>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9" hidden="1" customHeight="1" thickBot="1" x14ac:dyDescent="0.25">
      <c r="A325" s="103" t="str">
        <f t="shared" si="43"/>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5" thickBot="1" x14ac:dyDescent="0.25">
      <c r="A326" s="103" t="str">
        <f t="shared" si="43"/>
        <v>Unmetered Scattered Load</v>
      </c>
      <c r="D326" s="58"/>
      <c r="E326" s="59"/>
      <c r="F326" s="60"/>
      <c r="G326" s="61"/>
      <c r="H326" s="62"/>
      <c r="I326" s="60"/>
      <c r="J326" s="63"/>
      <c r="K326" s="62"/>
      <c r="L326" s="64"/>
      <c r="M326" s="65"/>
    </row>
    <row r="327" spans="1:13" x14ac:dyDescent="0.2">
      <c r="A327" s="103" t="str">
        <f t="shared" si="43"/>
        <v>Unmetered Scattered Load</v>
      </c>
      <c r="B327" s="103" t="s">
        <v>12</v>
      </c>
      <c r="D327" s="135" t="s">
        <v>81</v>
      </c>
      <c r="E327" s="25"/>
      <c r="F327" s="136"/>
      <c r="G327" s="137"/>
      <c r="H327" s="138">
        <f>SUM(H317:H323,H316)</f>
        <v>101.47323421539448</v>
      </c>
      <c r="I327" s="139"/>
      <c r="J327" s="139"/>
      <c r="K327" s="138">
        <f>SUM(K317:K323,K316)</f>
        <v>104.29536345196027</v>
      </c>
      <c r="L327" s="140">
        <f>K327-H327</f>
        <v>2.822129236565786</v>
      </c>
      <c r="M327" s="141">
        <f>IF((H327)=0,"",(L327/H327))</f>
        <v>2.781156290510391E-2</v>
      </c>
    </row>
    <row r="328" spans="1:13" x14ac:dyDescent="0.2">
      <c r="A328" s="103" t="str">
        <f t="shared" si="43"/>
        <v>Unmetered Scattered Load</v>
      </c>
      <c r="B328" s="103" t="s">
        <v>12</v>
      </c>
      <c r="D328" s="142" t="s">
        <v>82</v>
      </c>
      <c r="E328" s="25"/>
      <c r="F328" s="136">
        <v>0.13</v>
      </c>
      <c r="G328" s="143"/>
      <c r="H328" s="144">
        <f>H327*F328</f>
        <v>13.191520448001283</v>
      </c>
      <c r="I328" s="145">
        <v>0.13</v>
      </c>
      <c r="J328" s="115"/>
      <c r="K328" s="144">
        <f>K327*I328</f>
        <v>13.558397248754835</v>
      </c>
      <c r="L328" s="119">
        <f>K328-H328</f>
        <v>0.36687680075355189</v>
      </c>
      <c r="M328" s="146">
        <f>IF((H328)=0,"",(L328/H328))</f>
        <v>2.7811562905103886E-2</v>
      </c>
    </row>
    <row r="329" spans="1:13" ht="15" x14ac:dyDescent="0.25">
      <c r="A329" s="103" t="str">
        <f t="shared" si="43"/>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-23.846210040617702</v>
      </c>
      <c r="I329" s="148">
        <v>0.23499999999999999</v>
      </c>
      <c r="J329" s="115"/>
      <c r="K329" s="144">
        <f>IF(OR(ISNUMBER(SEARCH("[DGEN]", E288))=TRUE, ISNUMBER(SEARCH("STREET LIGHT", E288))=TRUE), 0, IF(AND(E290=0, E291=0),0, IF(AND(E291=0, E290*12&gt;250000), 0, IF(AND(E290=0, E291&gt;=50), 0, IF(E290*12&lt;=250000, I329*K327*-1, IF(E291&lt;50, I329*K327*-1, 0))))))</f>
        <v>-24.509410411210663</v>
      </c>
      <c r="L329" s="119">
        <f>K329-H329</f>
        <v>-0.66320037059296055</v>
      </c>
      <c r="M329" s="146"/>
    </row>
    <row r="330" spans="1:13" ht="13.5" thickBot="1" x14ac:dyDescent="0.25">
      <c r="A330" s="103" t="str">
        <f t="shared" si="43"/>
        <v>Unmetered Scattered Load</v>
      </c>
      <c r="B330" s="103" t="s">
        <v>84</v>
      </c>
      <c r="C330" s="24">
        <f>B20</f>
        <v>4</v>
      </c>
      <c r="D330" s="226" t="s">
        <v>85</v>
      </c>
      <c r="E330" s="226"/>
      <c r="F330" s="77"/>
      <c r="G330" s="78"/>
      <c r="H330" s="79">
        <f>H327+H328+H329</f>
        <v>90.818544622778063</v>
      </c>
      <c r="I330" s="80"/>
      <c r="J330" s="80"/>
      <c r="K330" s="81">
        <f>K327+K328+K329</f>
        <v>93.344350289504433</v>
      </c>
      <c r="L330" s="82">
        <f>K330-H330</f>
        <v>2.5258056667263702</v>
      </c>
      <c r="M330" s="83">
        <f>IF((H330)=0,"",(L330/H330))</f>
        <v>2.7811562905103816E-2</v>
      </c>
    </row>
    <row r="331" spans="1:13" ht="13.5" thickBot="1" x14ac:dyDescent="0.25">
      <c r="A331" s="103" t="str">
        <f t="shared" si="43"/>
        <v>Unmetered Scattered Load</v>
      </c>
      <c r="B331" s="103" t="s">
        <v>12</v>
      </c>
      <c r="D331" s="58"/>
      <c r="E331" s="59"/>
      <c r="F331" s="60"/>
      <c r="G331" s="61"/>
      <c r="H331" s="62"/>
      <c r="I331" s="60"/>
      <c r="J331" s="63"/>
      <c r="K331" s="62"/>
      <c r="L331" s="64"/>
      <c r="M331" s="65"/>
    </row>
    <row r="332" spans="1:13" hidden="1" x14ac:dyDescent="0.2">
      <c r="A332" s="103" t="str">
        <f t="shared" si="43"/>
        <v>Unmetered Scattered Load</v>
      </c>
      <c r="B332" s="103" t="s">
        <v>78</v>
      </c>
      <c r="D332" s="135" t="s">
        <v>86</v>
      </c>
      <c r="E332" s="25"/>
      <c r="F332" s="136"/>
      <c r="G332" s="137"/>
      <c r="H332" s="138">
        <f>SUM(H324,H317:H320,H316)</f>
        <v>94.975234215394494</v>
      </c>
      <c r="I332" s="139"/>
      <c r="J332" s="139"/>
      <c r="K332" s="138">
        <f>SUM(K324,K317:K320,K316)</f>
        <v>97.797363451960251</v>
      </c>
      <c r="L332" s="140">
        <f>K332-H332</f>
        <v>2.8221292365657575</v>
      </c>
      <c r="M332" s="141">
        <f>IF((H332)=0,"",(L332/H332))</f>
        <v>2.9714369855255589E-2</v>
      </c>
    </row>
    <row r="333" spans="1:13" hidden="1" x14ac:dyDescent="0.2">
      <c r="A333" s="103" t="str">
        <f t="shared" si="43"/>
        <v>Unmetered Scattered Load</v>
      </c>
      <c r="B333" s="103" t="s">
        <v>78</v>
      </c>
      <c r="D333" s="142" t="s">
        <v>82</v>
      </c>
      <c r="E333" s="25"/>
      <c r="F333" s="136">
        <v>0.13</v>
      </c>
      <c r="G333" s="137"/>
      <c r="H333" s="144">
        <f>H332*F333</f>
        <v>12.346780448001285</v>
      </c>
      <c r="I333" s="136">
        <v>0.13</v>
      </c>
      <c r="J333" s="145"/>
      <c r="K333" s="144">
        <f>K332*I333</f>
        <v>12.713657248754833</v>
      </c>
      <c r="L333" s="119">
        <f>K333-H333</f>
        <v>0.36687680075354834</v>
      </c>
      <c r="M333" s="146">
        <f>IF((H333)=0,"",(L333/H333))</f>
        <v>2.9714369855255579E-2</v>
      </c>
    </row>
    <row r="334" spans="1:13" ht="15" hidden="1" x14ac:dyDescent="0.25">
      <c r="A334" s="103" t="str">
        <f t="shared" si="43"/>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-22.319180040617706</v>
      </c>
      <c r="I334" s="148">
        <v>0.23499999999999999</v>
      </c>
      <c r="J334" s="145"/>
      <c r="K334" s="144">
        <f>IF(OR(ISNUMBER(SEARCH("[DGEN]", E288))=TRUE, ISNUMBER(SEARCH("STREET LIGHT", E288))=TRUE), 0, IF(AND(E290=0, E291=0),0, IF(AND(E291=0, E290*12&gt;250000), 0, IF(AND(E290=0, E291&gt;=50), 0, IF(E290*12&lt;=250000, I334*K332*-1, IF(E291&lt;50, I334*K332*-1, 0))))))</f>
        <v>-22.982380411210659</v>
      </c>
      <c r="L334" s="119"/>
      <c r="M334" s="146"/>
    </row>
    <row r="335" spans="1:13" hidden="1" x14ac:dyDescent="0.2">
      <c r="A335" s="103" t="str">
        <f t="shared" si="43"/>
        <v>Unmetered Scattered Load</v>
      </c>
      <c r="B335" s="103" t="s">
        <v>87</v>
      </c>
      <c r="D335" s="234" t="s">
        <v>86</v>
      </c>
      <c r="E335" s="234"/>
      <c r="F335" s="149"/>
      <c r="G335" s="143"/>
      <c r="H335" s="138">
        <f>SUM(H332,H333)</f>
        <v>107.32201466339578</v>
      </c>
      <c r="I335" s="150"/>
      <c r="J335" s="150"/>
      <c r="K335" s="138">
        <f>SUM(K332,K333)</f>
        <v>110.51102070071508</v>
      </c>
      <c r="L335" s="140">
        <f>K335-H335</f>
        <v>3.1890060373193023</v>
      </c>
      <c r="M335" s="141">
        <f>IF((H335)=0,"",(L335/H335))</f>
        <v>2.9714369855255558E-2</v>
      </c>
    </row>
    <row r="336" spans="1:13" ht="13.5" hidden="1" thickBot="1" x14ac:dyDescent="0.25">
      <c r="A336" s="103" t="str">
        <f t="shared" si="43"/>
        <v>Unmetered Scattered Load</v>
      </c>
      <c r="B336" s="103" t="s">
        <v>78</v>
      </c>
      <c r="D336" s="131"/>
      <c r="E336" s="132"/>
      <c r="F336" s="151"/>
      <c r="G336" s="152"/>
      <c r="H336" s="153"/>
      <c r="I336" s="151"/>
      <c r="J336" s="133"/>
      <c r="K336" s="153"/>
      <c r="L336" s="154"/>
      <c r="M336" s="134"/>
    </row>
    <row r="337" spans="1:14" hidden="1" x14ac:dyDescent="0.2">
      <c r="A337" s="103" t="str">
        <f t="shared" si="43"/>
        <v>Unmetered Scattered Load</v>
      </c>
      <c r="B337" s="103" t="s">
        <v>17</v>
      </c>
      <c r="D337" s="135" t="s">
        <v>88</v>
      </c>
      <c r="E337" s="25"/>
      <c r="F337" s="136"/>
      <c r="G337" s="137"/>
      <c r="H337" s="138">
        <f>SUM(H325,H317:H320,H316)</f>
        <v>94.975234215394494</v>
      </c>
      <c r="I337" s="139"/>
      <c r="J337" s="139"/>
      <c r="K337" s="138">
        <f>SUM(K325,K317:K320,K316)</f>
        <v>97.797363451960251</v>
      </c>
      <c r="L337" s="140">
        <f>K337-H337</f>
        <v>2.8221292365657575</v>
      </c>
      <c r="M337" s="141">
        <f>IF((H337)=0,"",(L337/H337))</f>
        <v>2.9714369855255589E-2</v>
      </c>
    </row>
    <row r="338" spans="1:14" hidden="1" x14ac:dyDescent="0.2">
      <c r="A338" s="103" t="str">
        <f t="shared" si="43"/>
        <v>Unmetered Scattered Load</v>
      </c>
      <c r="B338" s="103" t="s">
        <v>17</v>
      </c>
      <c r="D338" s="142" t="s">
        <v>82</v>
      </c>
      <c r="E338" s="25"/>
      <c r="F338" s="136">
        <v>0.13</v>
      </c>
      <c r="G338" s="137"/>
      <c r="H338" s="144">
        <f>H337*F338</f>
        <v>12.346780448001285</v>
      </c>
      <c r="I338" s="136">
        <v>0.13</v>
      </c>
      <c r="J338" s="145"/>
      <c r="K338" s="144">
        <f>K337*I338</f>
        <v>12.713657248754833</v>
      </c>
      <c r="L338" s="119">
        <f>K338-H338</f>
        <v>0.36687680075354834</v>
      </c>
      <c r="M338" s="146">
        <f>IF((H338)=0,"",(L338/H338))</f>
        <v>2.9714369855255579E-2</v>
      </c>
    </row>
    <row r="339" spans="1:14" ht="15" hidden="1" x14ac:dyDescent="0.25">
      <c r="A339" s="103" t="str">
        <f t="shared" si="43"/>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-22.319180040617706</v>
      </c>
      <c r="I339" s="148">
        <v>0.23499999999999999</v>
      </c>
      <c r="J339" s="145"/>
      <c r="K339" s="144">
        <f>IF(OR(ISNUMBER(SEARCH("[DGEN]", E288))=TRUE, ISNUMBER(SEARCH("STREET LIGHT", E288))=TRUE), 0, IF(AND(E290=0, E291=0),0, IF(AND(E291=0, E290*12&gt;250000), 0, IF(AND(E290=0, E291&gt;=50), 0, IF(E290*12&lt;=250000, I339*K337*-1, IF(E291&lt;50, I339*K337*-1, 0))))))</f>
        <v>-22.982380411210659</v>
      </c>
      <c r="L339" s="119"/>
      <c r="M339" s="146"/>
    </row>
    <row r="340" spans="1:14" hidden="1" x14ac:dyDescent="0.2">
      <c r="A340" s="103" t="str">
        <f t="shared" si="43"/>
        <v>Unmetered Scattered Load</v>
      </c>
      <c r="B340" s="103" t="s">
        <v>89</v>
      </c>
      <c r="D340" s="234" t="s">
        <v>88</v>
      </c>
      <c r="E340" s="234"/>
      <c r="F340" s="149"/>
      <c r="G340" s="143"/>
      <c r="H340" s="138">
        <f>SUM(H337,H338)</f>
        <v>107.32201466339578</v>
      </c>
      <c r="I340" s="150"/>
      <c r="J340" s="150"/>
      <c r="K340" s="138">
        <f>SUM(K337,K338)</f>
        <v>110.51102070071508</v>
      </c>
      <c r="L340" s="140">
        <f>K340-H340</f>
        <v>3.1890060373193023</v>
      </c>
      <c r="M340" s="141">
        <f>IF((H340)=0,"",(L340/H340))</f>
        <v>2.9714369855255558E-2</v>
      </c>
    </row>
    <row r="341" spans="1:14" ht="13.5" hidden="1" thickBot="1" x14ac:dyDescent="0.25">
      <c r="A341" s="103" t="str">
        <f t="shared" si="43"/>
        <v>Unmetered Scattered Load</v>
      </c>
      <c r="B341" s="103" t="s">
        <v>17</v>
      </c>
      <c r="D341" s="131"/>
      <c r="E341" s="132"/>
      <c r="F341" s="155"/>
      <c r="G341" s="152"/>
      <c r="H341" s="156"/>
      <c r="I341" s="155"/>
      <c r="J341" s="133"/>
      <c r="K341" s="156"/>
      <c r="L341" s="154"/>
      <c r="M341" s="157"/>
    </row>
    <row r="344" spans="1:14" x14ac:dyDescent="0.2">
      <c r="C344" s="103"/>
      <c r="D344" s="104" t="s">
        <v>34</v>
      </c>
      <c r="E344" s="235" t="str">
        <f>D21</f>
        <v>Sentinel</v>
      </c>
      <c r="F344" s="236"/>
      <c r="G344" s="236"/>
      <c r="H344" s="236"/>
      <c r="I344" s="236"/>
      <c r="J344" s="237"/>
      <c r="K344" s="103" t="str">
        <f>IF(N21="DEMAND - INTERVAL","RTSR - INTERVAL METERED","")</f>
        <v/>
      </c>
    </row>
    <row r="345" spans="1:14" x14ac:dyDescent="0.2">
      <c r="C345" s="103"/>
      <c r="D345" s="104" t="s">
        <v>35</v>
      </c>
      <c r="E345" s="238" t="str">
        <f>H21</f>
        <v>RPP</v>
      </c>
      <c r="F345" s="239"/>
      <c r="G345" s="240"/>
      <c r="H345" s="20"/>
      <c r="I345" s="20"/>
    </row>
    <row r="346" spans="1:14" ht="15.75" x14ac:dyDescent="0.2">
      <c r="C346" s="103"/>
      <c r="D346" s="104" t="s">
        <v>36</v>
      </c>
      <c r="E346" s="21">
        <f>K21</f>
        <v>60</v>
      </c>
      <c r="F346" s="105" t="s">
        <v>11</v>
      </c>
      <c r="J346" s="22"/>
      <c r="K346" s="22"/>
      <c r="L346" s="22"/>
      <c r="M346" s="22"/>
      <c r="N346" s="22"/>
    </row>
    <row r="347" spans="1:14" ht="15.75" x14ac:dyDescent="0.25">
      <c r="C347" s="103"/>
      <c r="D347" s="104" t="s">
        <v>37</v>
      </c>
      <c r="E347" s="21">
        <f>L21</f>
        <v>0.2</v>
      </c>
      <c r="F347" s="106" t="s">
        <v>16</v>
      </c>
      <c r="G347" s="107"/>
      <c r="H347" s="108"/>
      <c r="I347" s="108"/>
      <c r="J347" s="108"/>
    </row>
    <row r="348" spans="1:14" x14ac:dyDescent="0.2">
      <c r="C348" s="103"/>
      <c r="D348" s="104" t="s">
        <v>38</v>
      </c>
      <c r="E348" s="23">
        <f>I21</f>
        <v>1.0415000000000001</v>
      </c>
    </row>
    <row r="349" spans="1:14" x14ac:dyDescent="0.2">
      <c r="C349" s="103"/>
      <c r="D349" s="104" t="s">
        <v>39</v>
      </c>
      <c r="E349" s="23">
        <f>J21</f>
        <v>1.0415000000000001</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4" x14ac:dyDescent="0.2">
      <c r="C353" s="103"/>
      <c r="E353" s="221"/>
      <c r="F353" s="112" t="s">
        <v>48</v>
      </c>
      <c r="G353" s="112"/>
      <c r="H353" s="113" t="s">
        <v>48</v>
      </c>
      <c r="I353" s="112" t="s">
        <v>48</v>
      </c>
      <c r="J353" s="113"/>
      <c r="K353" s="113" t="s">
        <v>48</v>
      </c>
      <c r="L353" s="223"/>
      <c r="M353" s="225"/>
    </row>
    <row r="354" spans="1:14" x14ac:dyDescent="0.2">
      <c r="A354" s="103" t="str">
        <f>$E344</f>
        <v>Sentinel</v>
      </c>
      <c r="D354" s="114" t="s">
        <v>49</v>
      </c>
      <c r="E354" s="25"/>
      <c r="F354" s="26">
        <f>'WRZ BI (2028)'!I354</f>
        <v>8.49</v>
      </c>
      <c r="G354" s="115">
        <v>1</v>
      </c>
      <c r="H354" s="116">
        <f>G354*F354</f>
        <v>8.49</v>
      </c>
      <c r="I354" s="29">
        <v>9.34</v>
      </c>
      <c r="J354" s="117">
        <v>1</v>
      </c>
      <c r="K354" s="118">
        <f>J354*I354</f>
        <v>9.34</v>
      </c>
      <c r="L354" s="119">
        <f>K354-H354</f>
        <v>0.84999999999999964</v>
      </c>
      <c r="M354" s="120">
        <f>IF(ISERROR(L354/H354), "", L354/H354)</f>
        <v>0.10011778563015308</v>
      </c>
      <c r="N354" s="158"/>
    </row>
    <row r="355" spans="1:14" x14ac:dyDescent="0.2">
      <c r="A355" s="103" t="str">
        <f t="shared" ref="A355:A397" si="48">A354</f>
        <v>Sentinel</v>
      </c>
      <c r="D355" s="114" t="s">
        <v>50</v>
      </c>
      <c r="E355" s="25"/>
      <c r="F355" s="36">
        <f>'WRZ BI (2028)'!I355</f>
        <v>24.904399999999999</v>
      </c>
      <c r="G355" s="115">
        <f>IF($E347&gt;0, $E347, $E346)</f>
        <v>0.2</v>
      </c>
      <c r="H355" s="116">
        <f>G355*F355</f>
        <v>4.98088</v>
      </c>
      <c r="I355" s="201">
        <v>27.295300000000001</v>
      </c>
      <c r="J355" s="117">
        <f>IF($E347&gt;0, $E347, $E346)</f>
        <v>0.2</v>
      </c>
      <c r="K355" s="118">
        <f>J355*I355</f>
        <v>5.4590600000000009</v>
      </c>
      <c r="L355" s="119">
        <f>K355-H355</f>
        <v>0.47818000000000094</v>
      </c>
      <c r="M355" s="120">
        <f>IF(ISERROR(L355/H355), "", L355/H355)</f>
        <v>9.6003115915260145E-2</v>
      </c>
      <c r="N355" s="158"/>
    </row>
    <row r="356" spans="1:14" ht="13.15" hidden="1" customHeight="1" x14ac:dyDescent="0.2">
      <c r="A356" s="103" t="str">
        <f t="shared" si="48"/>
        <v>Sentinel</v>
      </c>
      <c r="D356" s="114" t="s">
        <v>51</v>
      </c>
      <c r="E356" s="25"/>
      <c r="F356" s="34"/>
      <c r="G356" s="115">
        <f>IF($E347&gt;0, $E347, $E346)</f>
        <v>0.2</v>
      </c>
      <c r="H356" s="116">
        <v>0</v>
      </c>
      <c r="I356" s="35"/>
      <c r="J356" s="117">
        <f>IF($E347&gt;0, $E347, $E346)</f>
        <v>0.2</v>
      </c>
      <c r="K356" s="118">
        <v>0</v>
      </c>
      <c r="L356" s="119"/>
      <c r="M356" s="120"/>
    </row>
    <row r="357" spans="1:14" ht="13.15" hidden="1" customHeight="1" x14ac:dyDescent="0.2">
      <c r="A357" s="103" t="str">
        <f t="shared" si="48"/>
        <v>Sentinel</v>
      </c>
      <c r="D357" s="114" t="s">
        <v>52</v>
      </c>
      <c r="E357" s="25"/>
      <c r="F357" s="34"/>
      <c r="G357" s="115">
        <f>IF($E347&gt;0, $E347, $E346)</f>
        <v>0.2</v>
      </c>
      <c r="H357" s="116">
        <v>0</v>
      </c>
      <c r="I357" s="35"/>
      <c r="J357" s="121">
        <f>IF($E347&gt;0, $E347, $E346)</f>
        <v>0.2</v>
      </c>
      <c r="K357" s="118">
        <v>0</v>
      </c>
      <c r="L357" s="119">
        <f t="shared" ref="L357:L375" si="49">K357-H357</f>
        <v>0</v>
      </c>
      <c r="M357" s="120" t="str">
        <f>IF(ISERROR(L357/H357), "", L357/H357)</f>
        <v/>
      </c>
    </row>
    <row r="358" spans="1:14" x14ac:dyDescent="0.2">
      <c r="A358" s="103" t="str">
        <f t="shared" si="48"/>
        <v>Sentinel</v>
      </c>
      <c r="D358" s="114" t="s">
        <v>53</v>
      </c>
      <c r="E358" s="25"/>
      <c r="F358" s="26">
        <f>'WRZ BI (2028)'!I358</f>
        <v>0</v>
      </c>
      <c r="G358" s="115">
        <v>1</v>
      </c>
      <c r="H358" s="116">
        <f>G358*F358</f>
        <v>0</v>
      </c>
      <c r="I358" s="29">
        <v>0</v>
      </c>
      <c r="J358" s="117">
        <v>1</v>
      </c>
      <c r="K358" s="118">
        <f>J358*I358</f>
        <v>0</v>
      </c>
      <c r="L358" s="119">
        <f t="shared" si="49"/>
        <v>0</v>
      </c>
      <c r="M358" s="120" t="str">
        <f>IF(ISERROR(L358/H358), "", L358/H358)</f>
        <v/>
      </c>
    </row>
    <row r="359" spans="1:14" x14ac:dyDescent="0.2">
      <c r="A359" s="103" t="str">
        <f t="shared" si="48"/>
        <v>Sentinel</v>
      </c>
      <c r="D359" s="114" t="s">
        <v>54</v>
      </c>
      <c r="E359" s="25"/>
      <c r="F359" s="36">
        <f>'WRZ BI (2028)'!I359</f>
        <v>1.9884605967455067</v>
      </c>
      <c r="G359" s="115">
        <f>IF($E347&gt;0, $E347, $E346)</f>
        <v>0.2</v>
      </c>
      <c r="H359" s="116">
        <f>G359*F359</f>
        <v>0.39769211934910137</v>
      </c>
      <c r="I359" s="201">
        <v>1.9884605967455067</v>
      </c>
      <c r="J359" s="117">
        <f>IF($E347&gt;0, $E347, $E346)</f>
        <v>0.2</v>
      </c>
      <c r="K359" s="118">
        <f>J359*I359</f>
        <v>0.39769211934910137</v>
      </c>
      <c r="L359" s="119">
        <f t="shared" si="49"/>
        <v>0</v>
      </c>
      <c r="M359" s="120">
        <f>IF(ISERROR(L359/H359), "", L359/H359)</f>
        <v>0</v>
      </c>
    </row>
    <row r="360" spans="1:14" x14ac:dyDescent="0.2">
      <c r="A360" s="103" t="str">
        <f t="shared" si="48"/>
        <v>Sentinel</v>
      </c>
      <c r="B360" s="103" t="s">
        <v>55</v>
      </c>
      <c r="C360" s="24">
        <f>B21</f>
        <v>5</v>
      </c>
      <c r="D360" s="122" t="s">
        <v>56</v>
      </c>
      <c r="E360" s="7"/>
      <c r="F360" s="37"/>
      <c r="G360" s="38"/>
      <c r="H360" s="39">
        <f>SUM(H354:H359)</f>
        <v>13.868572119349102</v>
      </c>
      <c r="I360" s="51"/>
      <c r="J360" s="40"/>
      <c r="K360" s="39">
        <f>SUM(K354:K359)</f>
        <v>15.196752119349101</v>
      </c>
      <c r="L360" s="41">
        <f t="shared" si="49"/>
        <v>1.3281799999999997</v>
      </c>
      <c r="M360" s="42">
        <f>IF((H360)=0,"",(L360/H360))</f>
        <v>9.5769051678143174E-2</v>
      </c>
    </row>
    <row r="361" spans="1:14" x14ac:dyDescent="0.2">
      <c r="A361" s="103" t="str">
        <f t="shared" si="48"/>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50">G361*F361</f>
        <v>0.31752480000000122</v>
      </c>
      <c r="I361" s="35">
        <f>IF((E346*12&gt;=150000), 0, IF(E345="RPP",(I377*OffPeakPer+I378*MidPeakPer+I379*OnPeakPer),IF(E345="Non-RPP (Retailer)",I380,I381)))</f>
        <v>0.12752000000000002</v>
      </c>
      <c r="J361" s="44">
        <f>IF(I361=0, 0, E346*E349-E346)</f>
        <v>2.4900000000000091</v>
      </c>
      <c r="K361" s="31">
        <f t="shared" ref="K361:K368" si="51">J361*I361</f>
        <v>0.31752480000000122</v>
      </c>
      <c r="L361" s="32">
        <f t="shared" si="49"/>
        <v>0</v>
      </c>
      <c r="M361" s="33">
        <f t="shared" ref="M361:M368" si="52">IF(ISERROR(L361/H361), "", L361/H361)</f>
        <v>0</v>
      </c>
    </row>
    <row r="362" spans="1:14" ht="25.5" x14ac:dyDescent="0.2">
      <c r="A362" s="103" t="str">
        <f t="shared" si="48"/>
        <v>Sentinel</v>
      </c>
      <c r="D362" s="123" t="s">
        <v>58</v>
      </c>
      <c r="E362" s="25"/>
      <c r="F362" s="36">
        <f>'WRZ BI (2028)'!I362</f>
        <v>0</v>
      </c>
      <c r="G362" s="55">
        <f>IF($E347&gt;0, $E347, $E346)</f>
        <v>0.2</v>
      </c>
      <c r="H362" s="116">
        <f t="shared" si="50"/>
        <v>0</v>
      </c>
      <c r="I362" s="29">
        <v>0</v>
      </c>
      <c r="J362" s="56">
        <f>IF($E347&gt;0, $E347, $E346)</f>
        <v>0.2</v>
      </c>
      <c r="K362" s="118">
        <f t="shared" si="51"/>
        <v>0</v>
      </c>
      <c r="L362" s="119">
        <f t="shared" si="49"/>
        <v>0</v>
      </c>
      <c r="M362" s="120" t="str">
        <f t="shared" si="52"/>
        <v/>
      </c>
    </row>
    <row r="363" spans="1:14" x14ac:dyDescent="0.2">
      <c r="A363" s="103" t="str">
        <f t="shared" si="48"/>
        <v>Sentinel</v>
      </c>
      <c r="D363" s="123" t="s">
        <v>59</v>
      </c>
      <c r="E363" s="25"/>
      <c r="F363" s="36">
        <f>'WRZ BI (2028)'!I363</f>
        <v>0</v>
      </c>
      <c r="G363" s="55">
        <f>IF($E347&gt;0, $E347, $E346)</f>
        <v>0.2</v>
      </c>
      <c r="H363" s="116">
        <f t="shared" si="50"/>
        <v>0</v>
      </c>
      <c r="I363" s="29">
        <v>0</v>
      </c>
      <c r="J363" s="56">
        <f>IF($E347&gt;0, $E347, $E346)</f>
        <v>0.2</v>
      </c>
      <c r="K363" s="118">
        <f t="shared" si="51"/>
        <v>0</v>
      </c>
      <c r="L363" s="119">
        <f t="shared" si="49"/>
        <v>0</v>
      </c>
      <c r="M363" s="120" t="str">
        <f t="shared" si="52"/>
        <v/>
      </c>
    </row>
    <row r="364" spans="1:14" x14ac:dyDescent="0.2">
      <c r="A364" s="103" t="str">
        <f t="shared" si="48"/>
        <v>Sentinel</v>
      </c>
      <c r="D364" s="123" t="s">
        <v>60</v>
      </c>
      <c r="E364" s="25"/>
      <c r="F364" s="36">
        <f>'WRZ BI (2028)'!I364</f>
        <v>0</v>
      </c>
      <c r="G364" s="55">
        <f>E346</f>
        <v>60</v>
      </c>
      <c r="H364" s="116">
        <f t="shared" si="50"/>
        <v>0</v>
      </c>
      <c r="I364" s="29">
        <v>0</v>
      </c>
      <c r="J364" s="56">
        <f>E346</f>
        <v>60</v>
      </c>
      <c r="K364" s="118">
        <f t="shared" si="51"/>
        <v>0</v>
      </c>
      <c r="L364" s="119">
        <f t="shared" si="49"/>
        <v>0</v>
      </c>
      <c r="M364" s="120" t="str">
        <f t="shared" si="52"/>
        <v/>
      </c>
    </row>
    <row r="365" spans="1:14" x14ac:dyDescent="0.2">
      <c r="A365" s="103" t="str">
        <f t="shared" si="48"/>
        <v>Sentinel</v>
      </c>
      <c r="D365" s="114" t="s">
        <v>61</v>
      </c>
      <c r="E365" s="25"/>
      <c r="F365" s="36">
        <f>'WRZ BI (2028)'!I365</f>
        <v>0.39006957186592073</v>
      </c>
      <c r="G365" s="55">
        <f>IF($E347&gt;0, $E347, $E346)</f>
        <v>0.2</v>
      </c>
      <c r="H365" s="116">
        <f t="shared" si="50"/>
        <v>7.8013914373184154E-2</v>
      </c>
      <c r="I365" s="201">
        <v>0.40790146012314688</v>
      </c>
      <c r="J365" s="56">
        <f>IF($E347&gt;0, $E347, $E346)</f>
        <v>0.2</v>
      </c>
      <c r="K365" s="118">
        <f t="shared" si="51"/>
        <v>8.1580292024629381E-2</v>
      </c>
      <c r="L365" s="119">
        <f t="shared" si="49"/>
        <v>3.5663776514452267E-3</v>
      </c>
      <c r="M365" s="120">
        <f t="shared" si="52"/>
        <v>4.5714635396773569E-2</v>
      </c>
    </row>
    <row r="366" spans="1:14" ht="25.5" x14ac:dyDescent="0.2">
      <c r="A366" s="103" t="str">
        <f t="shared" si="48"/>
        <v>Sentinel</v>
      </c>
      <c r="D366" s="123" t="s">
        <v>62</v>
      </c>
      <c r="E366" s="25"/>
      <c r="F366" s="26">
        <v>0</v>
      </c>
      <c r="G366" s="115">
        <v>1</v>
      </c>
      <c r="H366" s="116">
        <f t="shared" si="50"/>
        <v>0</v>
      </c>
      <c r="I366" s="29">
        <v>0</v>
      </c>
      <c r="J366" s="121">
        <v>1</v>
      </c>
      <c r="K366" s="118">
        <f t="shared" si="51"/>
        <v>0</v>
      </c>
      <c r="L366" s="119">
        <f t="shared" si="49"/>
        <v>0</v>
      </c>
      <c r="M366" s="120" t="str">
        <f t="shared" si="52"/>
        <v/>
      </c>
    </row>
    <row r="367" spans="1:14" x14ac:dyDescent="0.2">
      <c r="A367" s="103" t="str">
        <f t="shared" si="48"/>
        <v>Sentinel</v>
      </c>
      <c r="D367" s="114" t="s">
        <v>63</v>
      </c>
      <c r="E367" s="25"/>
      <c r="F367" s="26">
        <v>0</v>
      </c>
      <c r="G367" s="115">
        <v>1</v>
      </c>
      <c r="H367" s="116">
        <f t="shared" si="50"/>
        <v>0</v>
      </c>
      <c r="I367" s="29">
        <v>0</v>
      </c>
      <c r="J367" s="121">
        <v>1</v>
      </c>
      <c r="K367" s="118">
        <f t="shared" si="51"/>
        <v>0</v>
      </c>
      <c r="L367" s="119">
        <f t="shared" si="49"/>
        <v>0</v>
      </c>
      <c r="M367" s="120" t="str">
        <f t="shared" si="52"/>
        <v/>
      </c>
    </row>
    <row r="368" spans="1:14" x14ac:dyDescent="0.2">
      <c r="A368" s="103" t="str">
        <f t="shared" si="48"/>
        <v>Sentinel</v>
      </c>
      <c r="D368" s="114" t="s">
        <v>64</v>
      </c>
      <c r="E368" s="25"/>
      <c r="F368" s="36">
        <f>'WRZ BI (2028)'!I368</f>
        <v>-7.2601617715629563E-2</v>
      </c>
      <c r="G368" s="55">
        <f>IF($E347&gt;0, $E347, $E346)</f>
        <v>0.2</v>
      </c>
      <c r="H368" s="116">
        <f t="shared" si="50"/>
        <v>-1.4520323543125914E-2</v>
      </c>
      <c r="I368" s="201">
        <v>-7.2601617715629563E-2</v>
      </c>
      <c r="J368" s="56">
        <f>IF($E347&gt;0, $E347, $E346)</f>
        <v>0.2</v>
      </c>
      <c r="K368" s="118">
        <f t="shared" si="51"/>
        <v>-1.4520323543125914E-2</v>
      </c>
      <c r="L368" s="119">
        <f t="shared" si="49"/>
        <v>0</v>
      </c>
      <c r="M368" s="120">
        <f t="shared" si="52"/>
        <v>0</v>
      </c>
    </row>
    <row r="369" spans="1:14" ht="25.5" x14ac:dyDescent="0.2">
      <c r="A369" s="103" t="str">
        <f t="shared" si="48"/>
        <v>Sentinel</v>
      </c>
      <c r="B369" s="103" t="s">
        <v>65</v>
      </c>
      <c r="C369" s="24">
        <f>B21</f>
        <v>5</v>
      </c>
      <c r="D369" s="124" t="s">
        <v>66</v>
      </c>
      <c r="E369" s="125"/>
      <c r="F369" s="48"/>
      <c r="G369" s="49"/>
      <c r="H369" s="50">
        <f>SUM(H360:H368)</f>
        <v>14.249590510179161</v>
      </c>
      <c r="I369" s="51"/>
      <c r="J369" s="52"/>
      <c r="K369" s="50">
        <f>SUM(K360:K368)</f>
        <v>15.581336887830606</v>
      </c>
      <c r="L369" s="41">
        <f t="shared" si="49"/>
        <v>1.3317463776514451</v>
      </c>
      <c r="M369" s="42">
        <f>IF((H369)=0,"",(L369/H369))</f>
        <v>9.3458571788439485E-2</v>
      </c>
    </row>
    <row r="370" spans="1:14" x14ac:dyDescent="0.2">
      <c r="A370" s="103" t="str">
        <f t="shared" si="48"/>
        <v>Sentinel</v>
      </c>
      <c r="D370" s="126" t="s">
        <v>67</v>
      </c>
      <c r="E370" s="25"/>
      <c r="F370" s="36">
        <f>'WRZ BI (2028)'!I370</f>
        <v>3.5667</v>
      </c>
      <c r="G370" s="43">
        <f>IF($E347&gt;0, $E347, $E346*$E348)</f>
        <v>0.2</v>
      </c>
      <c r="H370" s="116">
        <f>G370*F370</f>
        <v>0.71334000000000009</v>
      </c>
      <c r="I370" s="201">
        <v>3.7629999999999999</v>
      </c>
      <c r="J370" s="44">
        <f>IF($E347&gt;0, $E347, $E346*$E349)</f>
        <v>0.2</v>
      </c>
      <c r="K370" s="118">
        <f>J370*I370</f>
        <v>0.75260000000000005</v>
      </c>
      <c r="L370" s="119">
        <f t="shared" si="49"/>
        <v>3.9259999999999962E-2</v>
      </c>
      <c r="M370" s="120">
        <f>IF(ISERROR(L370/H370), "", L370/H370)</f>
        <v>5.5036868814310087E-2</v>
      </c>
      <c r="N370" s="127"/>
    </row>
    <row r="371" spans="1:14" ht="25.5" x14ac:dyDescent="0.2">
      <c r="A371" s="103" t="str">
        <f t="shared" si="48"/>
        <v>Sentinel</v>
      </c>
      <c r="D371" s="128" t="s">
        <v>68</v>
      </c>
      <c r="E371" s="25"/>
      <c r="F371" s="36">
        <f>'WRZ BI (2028)'!I371</f>
        <v>2.5232000000000001</v>
      </c>
      <c r="G371" s="43">
        <f>IF($E347&gt;0, $E347, $E346*$E348)</f>
        <v>0.2</v>
      </c>
      <c r="H371" s="116">
        <f>G371*F371</f>
        <v>0.50464000000000009</v>
      </c>
      <c r="I371" s="201">
        <v>2.6581000000000001</v>
      </c>
      <c r="J371" s="44">
        <f>IF($E347&gt;0, $E347, $E346*$E349)</f>
        <v>0.2</v>
      </c>
      <c r="K371" s="118">
        <f>J371*I371</f>
        <v>0.53162000000000009</v>
      </c>
      <c r="L371" s="119">
        <f t="shared" si="49"/>
        <v>2.6980000000000004E-2</v>
      </c>
      <c r="M371" s="120">
        <f>IF(ISERROR(L371/H371), "", L371/H371)</f>
        <v>5.3463855421686746E-2</v>
      </c>
      <c r="N371" s="127"/>
    </row>
    <row r="372" spans="1:14" ht="25.5" x14ac:dyDescent="0.2">
      <c r="A372" s="103" t="str">
        <f t="shared" si="48"/>
        <v>Sentinel</v>
      </c>
      <c r="B372" s="103" t="s">
        <v>69</v>
      </c>
      <c r="C372" s="24">
        <f>B21</f>
        <v>5</v>
      </c>
      <c r="D372" s="124" t="s">
        <v>70</v>
      </c>
      <c r="E372" s="7"/>
      <c r="F372" s="48"/>
      <c r="G372" s="49"/>
      <c r="H372" s="50">
        <f>SUM(H369:H371)</f>
        <v>15.467570510179161</v>
      </c>
      <c r="I372" s="51"/>
      <c r="J372" s="40"/>
      <c r="K372" s="50">
        <f>SUM(K369:K371)</f>
        <v>16.865556887830607</v>
      </c>
      <c r="L372" s="41">
        <f t="shared" si="49"/>
        <v>1.3979863776514456</v>
      </c>
      <c r="M372" s="42">
        <f>IF((H372)=0,"",(L372/H372))</f>
        <v>9.0381768535106086E-2</v>
      </c>
    </row>
    <row r="373" spans="1:14" ht="25.5" x14ac:dyDescent="0.2">
      <c r="A373" s="103" t="str">
        <f t="shared" si="48"/>
        <v>Sentinel</v>
      </c>
      <c r="D373" s="129" t="s">
        <v>71</v>
      </c>
      <c r="E373" s="25"/>
      <c r="F373" s="34">
        <v>4.7000000000000002E-3</v>
      </c>
      <c r="G373" s="43">
        <f>E346*E348</f>
        <v>62.490000000000009</v>
      </c>
      <c r="H373" s="53">
        <f>G373*F373</f>
        <v>0.29370300000000005</v>
      </c>
      <c r="I373" s="35">
        <v>4.7000000000000002E-3</v>
      </c>
      <c r="J373" s="44">
        <f>E346*E349</f>
        <v>62.490000000000009</v>
      </c>
      <c r="K373" s="118">
        <f>J373*I373</f>
        <v>0.29370300000000005</v>
      </c>
      <c r="L373" s="119">
        <f t="shared" si="49"/>
        <v>0</v>
      </c>
      <c r="M373" s="120">
        <f>IF(ISERROR(L373/H373), "", L373/H373)</f>
        <v>0</v>
      </c>
    </row>
    <row r="374" spans="1:14" ht="25.5" x14ac:dyDescent="0.2">
      <c r="A374" s="103" t="str">
        <f t="shared" si="48"/>
        <v>Sentinel</v>
      </c>
      <c r="D374" s="129" t="s">
        <v>72</v>
      </c>
      <c r="E374" s="25"/>
      <c r="F374" s="34">
        <v>5.9999999999999995E-4</v>
      </c>
      <c r="G374" s="43">
        <f>E346*E348</f>
        <v>62.490000000000009</v>
      </c>
      <c r="H374" s="53">
        <f>G374*F374</f>
        <v>3.7494E-2</v>
      </c>
      <c r="I374" s="35">
        <v>5.9999999999999995E-4</v>
      </c>
      <c r="J374" s="44">
        <f>E346*E349</f>
        <v>62.490000000000009</v>
      </c>
      <c r="K374" s="118">
        <f>J374*I374</f>
        <v>3.7494E-2</v>
      </c>
      <c r="L374" s="119">
        <f t="shared" si="49"/>
        <v>0</v>
      </c>
      <c r="M374" s="120">
        <f>IF(ISERROR(L374/H374), "", L374/H374)</f>
        <v>0</v>
      </c>
    </row>
    <row r="375" spans="1:14" x14ac:dyDescent="0.2">
      <c r="A375" s="103" t="str">
        <f t="shared" si="48"/>
        <v>Sentinel</v>
      </c>
      <c r="D375" s="25" t="s">
        <v>73</v>
      </c>
      <c r="E375" s="25"/>
      <c r="F375" s="54">
        <v>0.25</v>
      </c>
      <c r="G375" s="27">
        <v>1</v>
      </c>
      <c r="H375" s="130">
        <f>G375*F375</f>
        <v>0.25</v>
      </c>
      <c r="I375" s="45">
        <v>0.25</v>
      </c>
      <c r="J375" s="30">
        <v>1</v>
      </c>
      <c r="K375" s="118">
        <f>J375*I375</f>
        <v>0.25</v>
      </c>
      <c r="L375" s="119">
        <f t="shared" si="49"/>
        <v>0</v>
      </c>
      <c r="M375" s="120">
        <f>IF(ISERROR(L375/H375), "", L375/H375)</f>
        <v>0</v>
      </c>
    </row>
    <row r="376" spans="1:14" ht="26.45" hidden="1" customHeight="1" x14ac:dyDescent="0.2">
      <c r="A376" s="103" t="str">
        <f t="shared" si="48"/>
        <v>Sentinel</v>
      </c>
      <c r="D376" s="129" t="s">
        <v>74</v>
      </c>
      <c r="E376" s="25"/>
      <c r="F376" s="34"/>
      <c r="G376" s="43"/>
      <c r="H376" s="130"/>
      <c r="I376" s="35"/>
      <c r="J376" s="44"/>
      <c r="K376" s="118"/>
      <c r="L376" s="119"/>
      <c r="M376" s="120"/>
    </row>
    <row r="377" spans="1:14" x14ac:dyDescent="0.2">
      <c r="A377" s="103" t="str">
        <f t="shared" si="48"/>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
      <c r="A378" s="103" t="str">
        <f t="shared" si="48"/>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5" thickBot="1" x14ac:dyDescent="0.25">
      <c r="A379" s="103" t="str">
        <f t="shared" si="48"/>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9" hidden="1" customHeight="1" thickBot="1" x14ac:dyDescent="0.25">
      <c r="A380" s="103" t="str">
        <f t="shared" si="48"/>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9" hidden="1" customHeight="1" thickBot="1" x14ac:dyDescent="0.25">
      <c r="A381" s="103" t="str">
        <f t="shared" si="48"/>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5" thickBot="1" x14ac:dyDescent="0.25">
      <c r="A382" s="103" t="str">
        <f t="shared" si="48"/>
        <v>Sentinel</v>
      </c>
      <c r="D382" s="58"/>
      <c r="E382" s="59"/>
      <c r="F382" s="60"/>
      <c r="G382" s="61"/>
      <c r="H382" s="62"/>
      <c r="I382" s="60"/>
      <c r="J382" s="63"/>
      <c r="K382" s="62"/>
      <c r="L382" s="64"/>
      <c r="M382" s="65"/>
    </row>
    <row r="383" spans="1:14" x14ac:dyDescent="0.2">
      <c r="A383" s="103" t="str">
        <f t="shared" si="48"/>
        <v>Sentinel</v>
      </c>
      <c r="B383" s="103" t="s">
        <v>12</v>
      </c>
      <c r="D383" s="135" t="s">
        <v>81</v>
      </c>
      <c r="E383" s="25"/>
      <c r="F383" s="66"/>
      <c r="G383" s="67"/>
      <c r="H383" s="68">
        <f>SUM(H373:H379,H372)</f>
        <v>23.69996751017916</v>
      </c>
      <c r="I383" s="69"/>
      <c r="J383" s="69"/>
      <c r="K383" s="68">
        <f>SUM(K373:K379,K372)</f>
        <v>25.097953887830606</v>
      </c>
      <c r="L383" s="70">
        <f>K383-H383</f>
        <v>1.3979863776514456</v>
      </c>
      <c r="M383" s="71">
        <f>IF((H383)=0,"",(L383/H383))</f>
        <v>5.8986847853314948E-2</v>
      </c>
    </row>
    <row r="384" spans="1:14" x14ac:dyDescent="0.2">
      <c r="A384" s="103" t="str">
        <f t="shared" si="48"/>
        <v>Sentinel</v>
      </c>
      <c r="B384" s="103" t="s">
        <v>12</v>
      </c>
      <c r="D384" s="142" t="s">
        <v>82</v>
      </c>
      <c r="E384" s="25"/>
      <c r="F384" s="66">
        <v>0.13</v>
      </c>
      <c r="G384" s="72"/>
      <c r="H384" s="73">
        <f>H383*F384</f>
        <v>3.0809957763232911</v>
      </c>
      <c r="I384" s="74">
        <v>0.13</v>
      </c>
      <c r="J384" s="27"/>
      <c r="K384" s="73">
        <f>K383*I384</f>
        <v>3.262734005417979</v>
      </c>
      <c r="L384" s="32">
        <f>K384-H384</f>
        <v>0.18173822909468784</v>
      </c>
      <c r="M384" s="75">
        <f>IF((H384)=0,"",(L384/H384))</f>
        <v>5.8986847853314914E-2</v>
      </c>
    </row>
    <row r="385" spans="1:14" ht="15" x14ac:dyDescent="0.25">
      <c r="A385" s="103" t="str">
        <f t="shared" si="48"/>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-5.5694923648921026</v>
      </c>
      <c r="I385" s="76">
        <v>0.23499999999999999</v>
      </c>
      <c r="J385" s="27"/>
      <c r="K385" s="73">
        <f>IF(OR(ISNUMBER(SEARCH("[DGEN]", E344))=TRUE, ISNUMBER(SEARCH("STREET LIGHT", E344))=TRUE), 0, IF(AND(E346=0, E347=0),0, IF(AND(E347=0, E346*12&gt;250000), 0, IF(AND(E346=0, E347&gt;=50), 0, IF(E346*12&lt;=250000, I385*K383*-1, IF(E347&lt;50, I385*K383*-1, 0))))))</f>
        <v>-5.8980191636401917</v>
      </c>
      <c r="L385" s="32">
        <f>K385-H385</f>
        <v>-0.3285267987480891</v>
      </c>
      <c r="M385" s="75"/>
    </row>
    <row r="386" spans="1:14" ht="13.5" thickBot="1" x14ac:dyDescent="0.25">
      <c r="A386" s="103" t="str">
        <f t="shared" si="48"/>
        <v>Sentinel</v>
      </c>
      <c r="B386" s="103" t="s">
        <v>84</v>
      </c>
      <c r="C386" s="24">
        <f>B21</f>
        <v>5</v>
      </c>
      <c r="D386" s="234" t="s">
        <v>85</v>
      </c>
      <c r="E386" s="234"/>
      <c r="F386" s="77"/>
      <c r="G386" s="78"/>
      <c r="H386" s="79">
        <f>H383+H384+H385</f>
        <v>21.211470921610349</v>
      </c>
      <c r="I386" s="80"/>
      <c r="J386" s="80"/>
      <c r="K386" s="81">
        <f>K383+K384+K385</f>
        <v>22.462668729608392</v>
      </c>
      <c r="L386" s="82">
        <f>K386-H386</f>
        <v>1.251197807998043</v>
      </c>
      <c r="M386" s="83">
        <f>IF((H386)=0,"",(L386/H386))</f>
        <v>5.8986847853314907E-2</v>
      </c>
      <c r="N386" s="159"/>
    </row>
    <row r="387" spans="1:14" ht="13.5" thickBot="1" x14ac:dyDescent="0.25">
      <c r="A387" s="103" t="str">
        <f t="shared" si="48"/>
        <v>Sentinel</v>
      </c>
      <c r="B387" s="103" t="s">
        <v>12</v>
      </c>
      <c r="D387" s="58"/>
      <c r="E387" s="59"/>
      <c r="F387" s="60"/>
      <c r="G387" s="61"/>
      <c r="H387" s="62"/>
      <c r="I387" s="60"/>
      <c r="J387" s="63"/>
      <c r="K387" s="62"/>
      <c r="L387" s="64"/>
      <c r="M387" s="65"/>
    </row>
    <row r="388" spans="1:14" hidden="1" x14ac:dyDescent="0.2">
      <c r="A388" s="103" t="str">
        <f t="shared" si="48"/>
        <v>Sentinel</v>
      </c>
      <c r="B388" s="103" t="s">
        <v>78</v>
      </c>
      <c r="D388" s="135" t="s">
        <v>86</v>
      </c>
      <c r="E388" s="25"/>
      <c r="F388" s="136"/>
      <c r="G388" s="137"/>
      <c r="H388" s="138">
        <f>SUM(H380,H373:H376,H372)</f>
        <v>22.833567510179162</v>
      </c>
      <c r="I388" s="139"/>
      <c r="J388" s="139"/>
      <c r="K388" s="138">
        <f>SUM(K380,K373:K376,K372)</f>
        <v>24.231553887830607</v>
      </c>
      <c r="L388" s="140">
        <f>K388-H388</f>
        <v>1.3979863776514456</v>
      </c>
      <c r="M388" s="141">
        <f>IF((H388)=0,"",(L388/H388))</f>
        <v>6.122505285379632E-2</v>
      </c>
    </row>
    <row r="389" spans="1:14" hidden="1" x14ac:dyDescent="0.2">
      <c r="A389" s="103" t="str">
        <f t="shared" si="48"/>
        <v>Sentinel</v>
      </c>
      <c r="B389" s="103" t="s">
        <v>78</v>
      </c>
      <c r="D389" s="142" t="s">
        <v>82</v>
      </c>
      <c r="E389" s="25"/>
      <c r="F389" s="136">
        <v>0.13</v>
      </c>
      <c r="G389" s="137"/>
      <c r="H389" s="144">
        <f>H388*F389</f>
        <v>2.9683637763232911</v>
      </c>
      <c r="I389" s="136">
        <v>0.13</v>
      </c>
      <c r="J389" s="145"/>
      <c r="K389" s="144">
        <f>K388*I389</f>
        <v>3.1501020054179789</v>
      </c>
      <c r="L389" s="119">
        <f>K389-H389</f>
        <v>0.18173822909468784</v>
      </c>
      <c r="M389" s="146">
        <f>IF((H389)=0,"",(L389/H389))</f>
        <v>6.1225052853796293E-2</v>
      </c>
    </row>
    <row r="390" spans="1:14" ht="15" hidden="1" x14ac:dyDescent="0.25">
      <c r="A390" s="103" t="str">
        <f t="shared" si="48"/>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-5.3658883648921023</v>
      </c>
      <c r="I390" s="148">
        <v>0.23499999999999999</v>
      </c>
      <c r="J390" s="145"/>
      <c r="K390" s="144">
        <f>IF(OR(ISNUMBER(SEARCH("[DGEN]", E344))=TRUE, ISNUMBER(SEARCH("STREET LIGHT", E344))=TRUE), 0, IF(AND(E346=0, E347=0),0, IF(AND(E347=0, E346*12&gt;250000), 0, IF(AND(E346=0, E347&gt;=50), 0, IF(E346*12&lt;=250000, I390*K388*-1, IF(E347&lt;50, I390*K388*-1, 0))))))</f>
        <v>-5.6944151636401923</v>
      </c>
      <c r="L390" s="119"/>
      <c r="M390" s="146"/>
    </row>
    <row r="391" spans="1:14" hidden="1" x14ac:dyDescent="0.2">
      <c r="A391" s="103" t="str">
        <f t="shared" si="48"/>
        <v>Sentinel</v>
      </c>
      <c r="B391" s="103" t="s">
        <v>87</v>
      </c>
      <c r="D391" s="234" t="s">
        <v>86</v>
      </c>
      <c r="E391" s="234"/>
      <c r="F391" s="149"/>
      <c r="G391" s="143"/>
      <c r="H391" s="138">
        <f>SUM(H388,H389)</f>
        <v>25.801931286502452</v>
      </c>
      <c r="I391" s="150"/>
      <c r="J391" s="150"/>
      <c r="K391" s="138">
        <f>SUM(K388,K389)</f>
        <v>27.381655893248585</v>
      </c>
      <c r="L391" s="140">
        <f>K391-H391</f>
        <v>1.579724606746133</v>
      </c>
      <c r="M391" s="141">
        <f>IF((H391)=0,"",(L391/H391))</f>
        <v>6.12250528537963E-2</v>
      </c>
    </row>
    <row r="392" spans="1:14" ht="13.5" hidden="1" thickBot="1" x14ac:dyDescent="0.25">
      <c r="A392" s="103" t="str">
        <f t="shared" si="48"/>
        <v>Sentinel</v>
      </c>
      <c r="B392" s="103" t="s">
        <v>78</v>
      </c>
      <c r="D392" s="131"/>
      <c r="E392" s="132"/>
      <c r="F392" s="151"/>
      <c r="G392" s="152"/>
      <c r="H392" s="153"/>
      <c r="I392" s="151"/>
      <c r="J392" s="133"/>
      <c r="K392" s="153"/>
      <c r="L392" s="154"/>
      <c r="M392" s="134"/>
    </row>
    <row r="393" spans="1:14" hidden="1" x14ac:dyDescent="0.2">
      <c r="A393" s="103" t="str">
        <f t="shared" si="48"/>
        <v>Sentinel</v>
      </c>
      <c r="B393" s="103" t="s">
        <v>17</v>
      </c>
      <c r="D393" s="135" t="s">
        <v>88</v>
      </c>
      <c r="E393" s="25"/>
      <c r="F393" s="136"/>
      <c r="G393" s="137"/>
      <c r="H393" s="138">
        <f>SUM(H381,H373:H376,H372)</f>
        <v>22.833567510179162</v>
      </c>
      <c r="I393" s="139"/>
      <c r="J393" s="139"/>
      <c r="K393" s="138">
        <f>SUM(K381,K373:K376,K372)</f>
        <v>24.231553887830607</v>
      </c>
      <c r="L393" s="140">
        <f>K393-H393</f>
        <v>1.3979863776514456</v>
      </c>
      <c r="M393" s="141">
        <f>IF((H393)=0,"",(L393/H393))</f>
        <v>6.122505285379632E-2</v>
      </c>
    </row>
    <row r="394" spans="1:14" hidden="1" x14ac:dyDescent="0.2">
      <c r="A394" s="103" t="str">
        <f t="shared" si="48"/>
        <v>Sentinel</v>
      </c>
      <c r="B394" s="103" t="s">
        <v>17</v>
      </c>
      <c r="D394" s="142" t="s">
        <v>82</v>
      </c>
      <c r="E394" s="25"/>
      <c r="F394" s="136">
        <v>0.13</v>
      </c>
      <c r="G394" s="137"/>
      <c r="H394" s="144">
        <f>H393*F394</f>
        <v>2.9683637763232911</v>
      </c>
      <c r="I394" s="136">
        <v>0.13</v>
      </c>
      <c r="J394" s="145"/>
      <c r="K394" s="144">
        <f>K393*I394</f>
        <v>3.1501020054179789</v>
      </c>
      <c r="L394" s="119">
        <f>K394-H394</f>
        <v>0.18173822909468784</v>
      </c>
      <c r="M394" s="146">
        <f>IF((H394)=0,"",(L394/H394))</f>
        <v>6.1225052853796293E-2</v>
      </c>
    </row>
    <row r="395" spans="1:14" ht="15" hidden="1" x14ac:dyDescent="0.25">
      <c r="A395" s="103" t="str">
        <f t="shared" si="48"/>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-5.3658883648921023</v>
      </c>
      <c r="I395" s="148">
        <v>0.23499999999999999</v>
      </c>
      <c r="J395" s="145"/>
      <c r="K395" s="144">
        <f>IF(OR(ISNUMBER(SEARCH("[DGEN]", E344))=TRUE, ISNUMBER(SEARCH("STREET LIGHT", E344))=TRUE), 0, IF(AND(E346=0, E347=0),0, IF(AND(E347=0, E346*12&gt;250000), 0, IF(AND(E346=0, E347&gt;=50), 0, IF(E346*12&lt;=250000, I395*K393*-1, IF(E347&lt;50, I395*K393*-1, 0))))))</f>
        <v>-5.6944151636401923</v>
      </c>
      <c r="L395" s="119"/>
      <c r="M395" s="146"/>
    </row>
    <row r="396" spans="1:14" hidden="1" x14ac:dyDescent="0.2">
      <c r="A396" s="103" t="str">
        <f t="shared" si="48"/>
        <v>Sentinel</v>
      </c>
      <c r="B396" s="103" t="s">
        <v>89</v>
      </c>
      <c r="D396" s="234" t="s">
        <v>88</v>
      </c>
      <c r="E396" s="234"/>
      <c r="F396" s="149"/>
      <c r="G396" s="143"/>
      <c r="H396" s="138">
        <f>SUM(H393,H394)</f>
        <v>25.801931286502452</v>
      </c>
      <c r="I396" s="150"/>
      <c r="J396" s="150"/>
      <c r="K396" s="138">
        <f>SUM(K393,K394)</f>
        <v>27.381655893248585</v>
      </c>
      <c r="L396" s="140">
        <f>K396-H396</f>
        <v>1.579724606746133</v>
      </c>
      <c r="M396" s="141">
        <f>IF((H396)=0,"",(L396/H396))</f>
        <v>6.12250528537963E-2</v>
      </c>
    </row>
    <row r="397" spans="1:14" ht="13.5" hidden="1" thickBot="1" x14ac:dyDescent="0.25">
      <c r="A397" s="103" t="str">
        <f t="shared" si="48"/>
        <v>Sentinel</v>
      </c>
      <c r="B397" s="103" t="s">
        <v>17</v>
      </c>
      <c r="D397" s="131"/>
      <c r="E397" s="132"/>
      <c r="F397" s="155"/>
      <c r="G397" s="152"/>
      <c r="H397" s="156"/>
      <c r="I397" s="155"/>
      <c r="J397" s="133"/>
      <c r="K397" s="156"/>
      <c r="L397" s="154"/>
      <c r="M397" s="157"/>
    </row>
    <row r="400" spans="1:14" x14ac:dyDescent="0.2">
      <c r="C400" s="103"/>
      <c r="D400" s="104" t="s">
        <v>34</v>
      </c>
      <c r="E400" s="235" t="str">
        <f>D22</f>
        <v>Street Light</v>
      </c>
      <c r="F400" s="236"/>
      <c r="G400" s="236"/>
      <c r="H400" s="236"/>
      <c r="I400" s="236"/>
      <c r="J400" s="237"/>
      <c r="K400" s="103" t="str">
        <f>IF(N22="DEMAND - INTERVAL","RTSR - INTERVAL METERED","")</f>
        <v/>
      </c>
    </row>
    <row r="401" spans="1:14" x14ac:dyDescent="0.2">
      <c r="C401" s="103"/>
      <c r="D401" s="104" t="s">
        <v>35</v>
      </c>
      <c r="E401" s="238" t="str">
        <f>H22</f>
        <v>Non-RPP (Other)</v>
      </c>
      <c r="F401" s="239"/>
      <c r="G401" s="240"/>
      <c r="H401" s="20"/>
      <c r="I401" s="20"/>
    </row>
    <row r="402" spans="1:14" ht="15.75" x14ac:dyDescent="0.2">
      <c r="C402" s="103"/>
      <c r="D402" s="104" t="s">
        <v>36</v>
      </c>
      <c r="E402" s="21">
        <f>K22</f>
        <v>326077.50428732426</v>
      </c>
      <c r="F402" s="105" t="s">
        <v>11</v>
      </c>
      <c r="J402" s="22"/>
      <c r="K402" s="22"/>
      <c r="L402" s="22"/>
      <c r="M402" s="22"/>
      <c r="N402" s="22"/>
    </row>
    <row r="403" spans="1:14" ht="15.75" x14ac:dyDescent="0.25">
      <c r="C403" s="103"/>
      <c r="D403" s="104" t="s">
        <v>37</v>
      </c>
      <c r="E403" s="21">
        <f>L22</f>
        <v>863.33336806145189</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Street Light</v>
      </c>
      <c r="D410" s="114" t="s">
        <v>49</v>
      </c>
      <c r="E410" s="25"/>
      <c r="F410" s="26">
        <f>'WRZ BI (2028)'!I410</f>
        <v>1.28</v>
      </c>
      <c r="G410" s="203">
        <v>12262</v>
      </c>
      <c r="H410" s="116">
        <f>G410*F410</f>
        <v>15695.36</v>
      </c>
      <c r="I410" s="29">
        <v>1.36</v>
      </c>
      <c r="J410" s="117">
        <v>12262</v>
      </c>
      <c r="K410" s="118">
        <f>J410*I410</f>
        <v>16676.32</v>
      </c>
      <c r="L410" s="119">
        <f>K410-H410</f>
        <v>980.95999999999913</v>
      </c>
      <c r="M410" s="120">
        <f>IF(ISERROR(L410/H410), "", L410/H410)</f>
        <v>6.2499999999999944E-2</v>
      </c>
    </row>
    <row r="411" spans="1:14" x14ac:dyDescent="0.2">
      <c r="A411" s="103" t="str">
        <f t="shared" ref="A411:A453" si="53">A410</f>
        <v>Street Light</v>
      </c>
      <c r="D411" s="114" t="s">
        <v>50</v>
      </c>
      <c r="E411" s="25"/>
      <c r="F411" s="36">
        <f>'WRZ BI (2028)'!I411</f>
        <v>5.4964000000000004</v>
      </c>
      <c r="G411" s="202">
        <f>IF($E403&gt;0, $E403, $E402)</f>
        <v>863.33336806145189</v>
      </c>
      <c r="H411" s="116">
        <f>G411*F411</f>
        <v>4745.225524212965</v>
      </c>
      <c r="I411" s="201">
        <v>5.8602999999999996</v>
      </c>
      <c r="J411" s="204">
        <f>IF($E403&gt;0, $E403, $E402)</f>
        <v>863.33336806145189</v>
      </c>
      <c r="K411" s="118">
        <f>J411*I411</f>
        <v>5059.3925368505261</v>
      </c>
      <c r="L411" s="119">
        <f>K411-H411</f>
        <v>314.16701263756113</v>
      </c>
      <c r="M411" s="120">
        <f>IF(ISERROR(L411/H411), "", L411/H411)</f>
        <v>6.6206971836110642E-2</v>
      </c>
    </row>
    <row r="412" spans="1:14" ht="13.15" hidden="1" customHeight="1" x14ac:dyDescent="0.2">
      <c r="A412" s="103" t="str">
        <f t="shared" si="53"/>
        <v>Street Light</v>
      </c>
      <c r="D412" s="114" t="s">
        <v>51</v>
      </c>
      <c r="E412" s="25"/>
      <c r="F412" s="34"/>
      <c r="G412" s="115">
        <f>IF($E403&gt;0, $E403, $E402)</f>
        <v>863.33336806145189</v>
      </c>
      <c r="H412" s="116">
        <v>0</v>
      </c>
      <c r="I412" s="35"/>
      <c r="J412" s="117">
        <f>IF($E403&gt;0, $E403, $E402)</f>
        <v>863.33336806145189</v>
      </c>
      <c r="K412" s="118">
        <v>0</v>
      </c>
      <c r="L412" s="119"/>
      <c r="M412" s="120"/>
    </row>
    <row r="413" spans="1:14" ht="13.15" hidden="1" customHeight="1" x14ac:dyDescent="0.2">
      <c r="A413" s="103" t="str">
        <f t="shared" si="53"/>
        <v>Street Light</v>
      </c>
      <c r="D413" s="114" t="s">
        <v>52</v>
      </c>
      <c r="E413" s="25"/>
      <c r="F413" s="34"/>
      <c r="G413" s="115">
        <f>IF($E403&gt;0, $E403, $E402)</f>
        <v>863.33336806145189</v>
      </c>
      <c r="H413" s="116">
        <v>0</v>
      </c>
      <c r="I413" s="35"/>
      <c r="J413" s="121">
        <f>IF($E403&gt;0, $E403, $E402)</f>
        <v>863.33336806145189</v>
      </c>
      <c r="K413" s="118">
        <v>0</v>
      </c>
      <c r="L413" s="119">
        <f t="shared" ref="L413:L431" si="54">K413-H413</f>
        <v>0</v>
      </c>
      <c r="M413" s="120" t="str">
        <f>IF(ISERROR(L413/H413), "", L413/H413)</f>
        <v/>
      </c>
    </row>
    <row r="414" spans="1:14" x14ac:dyDescent="0.2">
      <c r="A414" s="103" t="str">
        <f t="shared" si="53"/>
        <v>Street Light</v>
      </c>
      <c r="D414" s="114" t="s">
        <v>53</v>
      </c>
      <c r="E414" s="25"/>
      <c r="F414" s="26">
        <f>'WRZ BI (2028)'!I414</f>
        <v>0</v>
      </c>
      <c r="G414" s="203">
        <v>12262</v>
      </c>
      <c r="H414" s="116">
        <f>G414*F414</f>
        <v>0</v>
      </c>
      <c r="I414" s="29">
        <v>0</v>
      </c>
      <c r="J414" s="117">
        <v>12262</v>
      </c>
      <c r="K414" s="118">
        <f>J414*I414</f>
        <v>0</v>
      </c>
      <c r="L414" s="119">
        <f t="shared" si="54"/>
        <v>0</v>
      </c>
      <c r="M414" s="120" t="str">
        <f>IF(ISERROR(L414/H414), "", L414/H414)</f>
        <v/>
      </c>
    </row>
    <row r="415" spans="1:14" x14ac:dyDescent="0.2">
      <c r="A415" s="103" t="str">
        <f t="shared" si="53"/>
        <v>Street Light</v>
      </c>
      <c r="D415" s="114" t="s">
        <v>54</v>
      </c>
      <c r="E415" s="25"/>
      <c r="F415" s="36">
        <f>'WRZ BI (2028)'!I415</f>
        <v>1.3387124838762223</v>
      </c>
      <c r="G415" s="202">
        <f>IF($E403&gt;0, $E403, $E402)</f>
        <v>863.33336806145189</v>
      </c>
      <c r="H415" s="116">
        <f>G415*F415</f>
        <v>1155.7551575707712</v>
      </c>
      <c r="I415" s="201">
        <v>1.3387124838762223</v>
      </c>
      <c r="J415" s="204">
        <f>IF($E403&gt;0, $E403, $E402)</f>
        <v>863.33336806145189</v>
      </c>
      <c r="K415" s="118">
        <f>J415*I415</f>
        <v>1155.7551575707712</v>
      </c>
      <c r="L415" s="119">
        <f t="shared" si="54"/>
        <v>0</v>
      </c>
      <c r="M415" s="120">
        <f>IF(ISERROR(L415/H415), "", L415/H415)</f>
        <v>0</v>
      </c>
    </row>
    <row r="416" spans="1:14" x14ac:dyDescent="0.2">
      <c r="A416" s="103" t="str">
        <f t="shared" si="53"/>
        <v>Street Light</v>
      </c>
      <c r="B416" s="103" t="s">
        <v>55</v>
      </c>
      <c r="C416" s="24">
        <f>B22</f>
        <v>6</v>
      </c>
      <c r="D416" s="122" t="s">
        <v>56</v>
      </c>
      <c r="E416" s="7"/>
      <c r="F416" s="37"/>
      <c r="G416" s="38"/>
      <c r="H416" s="39">
        <f>SUM(H410:H415)</f>
        <v>21596.340681783739</v>
      </c>
      <c r="I416" s="51"/>
      <c r="J416" s="40"/>
      <c r="K416" s="39">
        <f>SUM(K410:K415)</f>
        <v>22891.467694421299</v>
      </c>
      <c r="L416" s="41">
        <f t="shared" si="54"/>
        <v>1295.1270126375603</v>
      </c>
      <c r="M416" s="42">
        <f>IF((H416)=0,"",(L416/H416))</f>
        <v>5.9969743565398782E-2</v>
      </c>
    </row>
    <row r="417" spans="1:14" x14ac:dyDescent="0.2">
      <c r="A417" s="103" t="str">
        <f t="shared" si="53"/>
        <v>Street Light</v>
      </c>
      <c r="D417" s="123" t="s">
        <v>57</v>
      </c>
      <c r="E417" s="25"/>
      <c r="F417" s="34">
        <f>IF((E402*12&gt;=150000), 0, IF(E401="RPP",(F433*OffPeakPer+F434*MidPeakPer+F435*OnPeakPer),IF(E401="Non-RPP (Retailer)",F436,F437)))</f>
        <v>0</v>
      </c>
      <c r="G417" s="43">
        <f>IF(F417=0, 0, $E402*E404-E402)</f>
        <v>0</v>
      </c>
      <c r="H417" s="28">
        <f t="shared" ref="H417:H424" si="55">G417*F417</f>
        <v>0</v>
      </c>
      <c r="I417" s="35">
        <f>IF((E402*12&gt;=150000), 0, IF(E401="RPP",(I433*OffPeakPer+I434*MidPeakPer+I435*OnPeakPer),IF(E401="Non-RPP (Retailer)",I436,I437)))</f>
        <v>0</v>
      </c>
      <c r="J417" s="44">
        <f>IF(I417=0, 0, E402*E405-E402)</f>
        <v>0</v>
      </c>
      <c r="K417" s="31">
        <f t="shared" ref="K417:K424" si="56">J417*I417</f>
        <v>0</v>
      </c>
      <c r="L417" s="32">
        <f t="shared" si="54"/>
        <v>0</v>
      </c>
      <c r="M417" s="33" t="str">
        <f t="shared" ref="M417:M424" si="57">IF(ISERROR(L417/H417), "", L417/H417)</f>
        <v/>
      </c>
    </row>
    <row r="418" spans="1:14" ht="25.5" x14ac:dyDescent="0.2">
      <c r="A418" s="103" t="str">
        <f t="shared" si="53"/>
        <v>Street Light</v>
      </c>
      <c r="D418" s="123" t="s">
        <v>58</v>
      </c>
      <c r="E418" s="25"/>
      <c r="F418" s="36">
        <f>'WRZ BI (2028)'!I418</f>
        <v>0</v>
      </c>
      <c r="G418" s="55">
        <f>IF($E403&gt;0, $E403, $E402)</f>
        <v>863.33336806145189</v>
      </c>
      <c r="H418" s="116">
        <f t="shared" si="55"/>
        <v>0</v>
      </c>
      <c r="I418" s="29">
        <v>0</v>
      </c>
      <c r="J418" s="56">
        <f>IF($E403&gt;0, $E403, $E402)</f>
        <v>863.33336806145189</v>
      </c>
      <c r="K418" s="118">
        <f t="shared" si="56"/>
        <v>0</v>
      </c>
      <c r="L418" s="119">
        <f t="shared" si="54"/>
        <v>0</v>
      </c>
      <c r="M418" s="120" t="str">
        <f t="shared" si="57"/>
        <v/>
      </c>
    </row>
    <row r="419" spans="1:14" x14ac:dyDescent="0.2">
      <c r="A419" s="103" t="str">
        <f t="shared" si="53"/>
        <v>Street Light</v>
      </c>
      <c r="D419" s="123" t="s">
        <v>59</v>
      </c>
      <c r="E419" s="25"/>
      <c r="F419" s="36">
        <f>'WRZ BI (2028)'!I419</f>
        <v>0</v>
      </c>
      <c r="G419" s="55">
        <f>IF($E403&gt;0, $E403, $E402)</f>
        <v>863.33336806145189</v>
      </c>
      <c r="H419" s="116">
        <f t="shared" si="55"/>
        <v>0</v>
      </c>
      <c r="I419" s="29">
        <v>0</v>
      </c>
      <c r="J419" s="56">
        <f>IF($E403&gt;0, $E403, $E402)</f>
        <v>863.33336806145189</v>
      </c>
      <c r="K419" s="118">
        <f t="shared" si="56"/>
        <v>0</v>
      </c>
      <c r="L419" s="119">
        <f t="shared" si="54"/>
        <v>0</v>
      </c>
      <c r="M419" s="120" t="str">
        <f t="shared" si="57"/>
        <v/>
      </c>
    </row>
    <row r="420" spans="1:14" x14ac:dyDescent="0.2">
      <c r="A420" s="103" t="str">
        <f t="shared" si="53"/>
        <v>Street Light</v>
      </c>
      <c r="D420" s="123" t="s">
        <v>60</v>
      </c>
      <c r="E420" s="25"/>
      <c r="F420" s="36">
        <f>'WRZ BI (2028)'!I420</f>
        <v>0</v>
      </c>
      <c r="G420" s="55">
        <f>E402</f>
        <v>326077.50428732426</v>
      </c>
      <c r="H420" s="116">
        <f t="shared" si="55"/>
        <v>0</v>
      </c>
      <c r="I420" s="29">
        <v>0</v>
      </c>
      <c r="J420" s="56">
        <f>E402</f>
        <v>326077.50428732426</v>
      </c>
      <c r="K420" s="118">
        <f t="shared" si="56"/>
        <v>0</v>
      </c>
      <c r="L420" s="119">
        <f t="shared" si="54"/>
        <v>0</v>
      </c>
      <c r="M420" s="120" t="str">
        <f t="shared" si="57"/>
        <v/>
      </c>
    </row>
    <row r="421" spans="1:14" x14ac:dyDescent="0.2">
      <c r="A421" s="103" t="str">
        <f t="shared" si="53"/>
        <v>Street Light</v>
      </c>
      <c r="D421" s="114" t="s">
        <v>61</v>
      </c>
      <c r="E421" s="25"/>
      <c r="F421" s="36">
        <f>'WRZ BI (2028)'!I421</f>
        <v>0.41200114394530563</v>
      </c>
      <c r="G421" s="55">
        <f>IF($E403&gt;0, $E403, $E402)</f>
        <v>863.33336806145189</v>
      </c>
      <c r="H421" s="116">
        <f t="shared" si="55"/>
        <v>355.69433524747177</v>
      </c>
      <c r="I421" s="201">
        <v>0.43083562602381892</v>
      </c>
      <c r="J421" s="56">
        <f>IF($E403&gt;0, $E403, $E402)</f>
        <v>863.33336806145189</v>
      </c>
      <c r="K421" s="118">
        <f t="shared" si="56"/>
        <v>371.95477209600767</v>
      </c>
      <c r="L421" s="119">
        <f t="shared" si="54"/>
        <v>16.260436848535903</v>
      </c>
      <c r="M421" s="120">
        <f t="shared" si="57"/>
        <v>4.5714635396773527E-2</v>
      </c>
    </row>
    <row r="422" spans="1:14" ht="25.5" x14ac:dyDescent="0.2">
      <c r="A422" s="103" t="str">
        <f t="shared" si="53"/>
        <v>Street Light</v>
      </c>
      <c r="D422" s="123" t="s">
        <v>62</v>
      </c>
      <c r="E422" s="25"/>
      <c r="F422" s="26">
        <v>0</v>
      </c>
      <c r="G422" s="115">
        <v>12262</v>
      </c>
      <c r="H422" s="116">
        <f t="shared" si="55"/>
        <v>0</v>
      </c>
      <c r="I422" s="29">
        <v>0</v>
      </c>
      <c r="J422" s="121">
        <v>12262</v>
      </c>
      <c r="K422" s="118">
        <f t="shared" si="56"/>
        <v>0</v>
      </c>
      <c r="L422" s="119">
        <f t="shared" si="54"/>
        <v>0</v>
      </c>
      <c r="M422" s="120" t="str">
        <f t="shared" si="57"/>
        <v/>
      </c>
    </row>
    <row r="423" spans="1:14" x14ac:dyDescent="0.2">
      <c r="A423" s="103" t="str">
        <f t="shared" si="53"/>
        <v>Street Light</v>
      </c>
      <c r="D423" s="114" t="s">
        <v>63</v>
      </c>
      <c r="E423" s="25"/>
      <c r="F423" s="26">
        <v>0</v>
      </c>
      <c r="G423" s="115">
        <v>12262</v>
      </c>
      <c r="H423" s="116">
        <f t="shared" si="55"/>
        <v>0</v>
      </c>
      <c r="I423" s="29">
        <v>0</v>
      </c>
      <c r="J423" s="121">
        <v>12262</v>
      </c>
      <c r="K423" s="118">
        <f t="shared" si="56"/>
        <v>0</v>
      </c>
      <c r="L423" s="119">
        <f t="shared" si="54"/>
        <v>0</v>
      </c>
      <c r="M423" s="120" t="str">
        <f t="shared" si="57"/>
        <v/>
      </c>
    </row>
    <row r="424" spans="1:14" x14ac:dyDescent="0.2">
      <c r="A424" s="103" t="str">
        <f t="shared" si="53"/>
        <v>Street Light</v>
      </c>
      <c r="D424" s="114" t="s">
        <v>64</v>
      </c>
      <c r="E424" s="25"/>
      <c r="F424" s="36">
        <f>'WRZ BI (2028)'!I424</f>
        <v>-7.0272347089626874E-2</v>
      </c>
      <c r="G424" s="55">
        <f>IF($E403&gt;0, $E403, $E402)</f>
        <v>863.33336806145189</v>
      </c>
      <c r="H424" s="116">
        <f t="shared" si="55"/>
        <v>-60.668462094470939</v>
      </c>
      <c r="I424" s="201">
        <v>-7.0272347089626874E-2</v>
      </c>
      <c r="J424" s="56">
        <f>IF($E403&gt;0, $E403, $E402)</f>
        <v>863.33336806145189</v>
      </c>
      <c r="K424" s="118">
        <f t="shared" si="56"/>
        <v>-60.668462094470939</v>
      </c>
      <c r="L424" s="119">
        <f t="shared" si="54"/>
        <v>0</v>
      </c>
      <c r="M424" s="120">
        <f t="shared" si="57"/>
        <v>0</v>
      </c>
    </row>
    <row r="425" spans="1:14" ht="25.5" x14ac:dyDescent="0.2">
      <c r="A425" s="103" t="str">
        <f t="shared" si="53"/>
        <v>Street Light</v>
      </c>
      <c r="B425" s="103" t="s">
        <v>65</v>
      </c>
      <c r="C425" s="24">
        <f>B22</f>
        <v>6</v>
      </c>
      <c r="D425" s="124" t="s">
        <v>66</v>
      </c>
      <c r="E425" s="125"/>
      <c r="F425" s="48"/>
      <c r="G425" s="49"/>
      <c r="H425" s="50">
        <f>SUM(H416:H424)</f>
        <v>21891.366554936736</v>
      </c>
      <c r="I425" s="51"/>
      <c r="J425" s="52"/>
      <c r="K425" s="50">
        <f>SUM(K416:K424)</f>
        <v>23202.754004422834</v>
      </c>
      <c r="L425" s="41">
        <f t="shared" si="54"/>
        <v>1311.3874494860975</v>
      </c>
      <c r="M425" s="42">
        <f>IF((H425)=0,"",(L425/H425))</f>
        <v>5.990432101144301E-2</v>
      </c>
    </row>
    <row r="426" spans="1:14" x14ac:dyDescent="0.2">
      <c r="A426" s="103" t="str">
        <f t="shared" si="53"/>
        <v>Street Light</v>
      </c>
      <c r="D426" s="126" t="s">
        <v>67</v>
      </c>
      <c r="E426" s="25"/>
      <c r="F426" s="36">
        <f>'WRZ BI (2028)'!I426</f>
        <v>3.7437</v>
      </c>
      <c r="G426" s="43">
        <f>IF($E403&gt;0, $E403, $E402*$E404)</f>
        <v>863.33336806145189</v>
      </c>
      <c r="H426" s="116">
        <f>G426*F426</f>
        <v>3232.0611300116575</v>
      </c>
      <c r="I426" s="201">
        <v>3.9498000000000002</v>
      </c>
      <c r="J426" s="44">
        <f>IF($E403&gt;0, $E403, $E402*$E405)</f>
        <v>863.33336806145189</v>
      </c>
      <c r="K426" s="118">
        <f>J426*I426</f>
        <v>3409.994137169123</v>
      </c>
      <c r="L426" s="119">
        <f t="shared" si="54"/>
        <v>177.93300715746545</v>
      </c>
      <c r="M426" s="120">
        <f>IF(ISERROR(L426/H426), "", L426/H426)</f>
        <v>5.505248818014271E-2</v>
      </c>
      <c r="N426" s="127"/>
    </row>
    <row r="427" spans="1:14" ht="25.5" x14ac:dyDescent="0.2">
      <c r="A427" s="103" t="str">
        <f t="shared" si="53"/>
        <v>Street Light</v>
      </c>
      <c r="D427" s="128" t="s">
        <v>68</v>
      </c>
      <c r="E427" s="25"/>
      <c r="F427" s="36">
        <f>'WRZ BI (2028)'!I427</f>
        <v>2.6650999999999998</v>
      </c>
      <c r="G427" s="43">
        <f>IF($E403&gt;0, $E403, $E402*$E404)</f>
        <v>863.33336806145189</v>
      </c>
      <c r="H427" s="116">
        <f>G427*F427</f>
        <v>2300.8697592205754</v>
      </c>
      <c r="I427" s="201">
        <v>2.8075000000000001</v>
      </c>
      <c r="J427" s="44">
        <f>IF($E403&gt;0, $E403, $E402*$E405)</f>
        <v>863.33336806145189</v>
      </c>
      <c r="K427" s="118">
        <f>J427*I427</f>
        <v>2423.8084308325265</v>
      </c>
      <c r="L427" s="119">
        <f t="shared" si="54"/>
        <v>122.93867161195112</v>
      </c>
      <c r="M427" s="120">
        <f>IF(ISERROR(L427/H427), "", L427/H427)</f>
        <v>5.3431390942178691E-2</v>
      </c>
      <c r="N427" s="127"/>
    </row>
    <row r="428" spans="1:14" ht="25.5" x14ac:dyDescent="0.2">
      <c r="A428" s="103" t="str">
        <f t="shared" si="53"/>
        <v>Street Light</v>
      </c>
      <c r="B428" s="103" t="s">
        <v>69</v>
      </c>
      <c r="C428" s="24">
        <f>B22</f>
        <v>6</v>
      </c>
      <c r="D428" s="124" t="s">
        <v>70</v>
      </c>
      <c r="E428" s="7"/>
      <c r="F428" s="48"/>
      <c r="G428" s="49"/>
      <c r="H428" s="50">
        <f>SUM(H425:H427)</f>
        <v>27424.297444168969</v>
      </c>
      <c r="I428" s="51"/>
      <c r="J428" s="40"/>
      <c r="K428" s="50">
        <f>SUM(K425:K427)</f>
        <v>29036.556572424484</v>
      </c>
      <c r="L428" s="41">
        <f t="shared" si="54"/>
        <v>1612.259128255515</v>
      </c>
      <c r="M428" s="42">
        <f>IF((H428)=0,"",(L428/H428))</f>
        <v>5.8789441426450033E-2</v>
      </c>
    </row>
    <row r="429" spans="1:14" ht="25.5" x14ac:dyDescent="0.2">
      <c r="A429" s="103" t="str">
        <f t="shared" si="53"/>
        <v>Street Light</v>
      </c>
      <c r="D429" s="129" t="s">
        <v>71</v>
      </c>
      <c r="E429" s="25"/>
      <c r="F429" s="34">
        <v>4.7000000000000002E-3</v>
      </c>
      <c r="G429" s="43">
        <f>E402*E404</f>
        <v>339609.72071524826</v>
      </c>
      <c r="H429" s="53">
        <f>G429*F429</f>
        <v>1596.1656873616669</v>
      </c>
      <c r="I429" s="35">
        <v>4.7000000000000002E-3</v>
      </c>
      <c r="J429" s="44">
        <f>E402*E405</f>
        <v>339609.72071524826</v>
      </c>
      <c r="K429" s="118">
        <f>J429*I429</f>
        <v>1596.1656873616669</v>
      </c>
      <c r="L429" s="119">
        <f t="shared" si="54"/>
        <v>0</v>
      </c>
      <c r="M429" s="120">
        <f>IF(ISERROR(L429/H429), "", L429/H429)</f>
        <v>0</v>
      </c>
    </row>
    <row r="430" spans="1:14" ht="25.5" x14ac:dyDescent="0.2">
      <c r="A430" s="103" t="str">
        <f t="shared" si="53"/>
        <v>Street Light</v>
      </c>
      <c r="D430" s="129" t="s">
        <v>72</v>
      </c>
      <c r="E430" s="25"/>
      <c r="F430" s="34">
        <v>5.9999999999999995E-4</v>
      </c>
      <c r="G430" s="43">
        <f>E402*E404</f>
        <v>339609.72071524826</v>
      </c>
      <c r="H430" s="53">
        <f>G430*F430</f>
        <v>203.76583242914893</v>
      </c>
      <c r="I430" s="35">
        <v>5.9999999999999995E-4</v>
      </c>
      <c r="J430" s="44">
        <f>E402*E405</f>
        <v>339609.72071524826</v>
      </c>
      <c r="K430" s="118">
        <f>J430*I430</f>
        <v>203.76583242914893</v>
      </c>
      <c r="L430" s="119">
        <f t="shared" si="54"/>
        <v>0</v>
      </c>
      <c r="M430" s="120">
        <f>IF(ISERROR(L430/H430), "", L430/H430)</f>
        <v>0</v>
      </c>
    </row>
    <row r="431" spans="1:14" x14ac:dyDescent="0.2">
      <c r="A431" s="103" t="str">
        <f t="shared" si="53"/>
        <v>Street Light</v>
      </c>
      <c r="D431" s="25" t="s">
        <v>73</v>
      </c>
      <c r="E431" s="25"/>
      <c r="F431" s="54">
        <v>0.25</v>
      </c>
      <c r="G431" s="27">
        <v>12262</v>
      </c>
      <c r="H431" s="130">
        <f>G431*F431</f>
        <v>3065.5</v>
      </c>
      <c r="I431" s="45">
        <v>0.25</v>
      </c>
      <c r="J431" s="30">
        <v>12262</v>
      </c>
      <c r="K431" s="118">
        <f>J431*I431</f>
        <v>3065.5</v>
      </c>
      <c r="L431" s="119">
        <f t="shared" si="54"/>
        <v>0</v>
      </c>
      <c r="M431" s="120">
        <f>IF(ISERROR(L431/H431), "", L431/H431)</f>
        <v>0</v>
      </c>
    </row>
    <row r="432" spans="1:14" ht="26.45" hidden="1" customHeight="1" x14ac:dyDescent="0.2">
      <c r="A432" s="103" t="str">
        <f t="shared" si="53"/>
        <v>Street Light</v>
      </c>
      <c r="D432" s="129" t="s">
        <v>74</v>
      </c>
      <c r="E432" s="25"/>
      <c r="F432" s="34"/>
      <c r="G432" s="43"/>
      <c r="H432" s="130"/>
      <c r="I432" s="35"/>
      <c r="J432" s="44"/>
      <c r="K432" s="118"/>
      <c r="L432" s="119"/>
      <c r="M432" s="120"/>
    </row>
    <row r="433" spans="1:13" ht="13.15" hidden="1" customHeight="1" x14ac:dyDescent="0.2">
      <c r="A433" s="103" t="str">
        <f t="shared" si="53"/>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15" hidden="1" customHeight="1" x14ac:dyDescent="0.2">
      <c r="A434" s="103" t="str">
        <f t="shared" si="53"/>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15" hidden="1" customHeight="1" x14ac:dyDescent="0.2">
      <c r="A435" s="103" t="str">
        <f t="shared" si="53"/>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15" hidden="1" customHeight="1" x14ac:dyDescent="0.2">
      <c r="A436" s="103" t="str">
        <f t="shared" si="53"/>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5" thickBot="1" x14ac:dyDescent="0.25">
      <c r="A437" s="103" t="str">
        <f t="shared" si="53"/>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5" thickBot="1" x14ac:dyDescent="0.25">
      <c r="A438" s="103" t="str">
        <f t="shared" si="53"/>
        <v>Street Light</v>
      </c>
      <c r="D438" s="58"/>
      <c r="E438" s="59"/>
      <c r="F438" s="60"/>
      <c r="G438" s="61"/>
      <c r="H438" s="62"/>
      <c r="I438" s="60"/>
      <c r="J438" s="63"/>
      <c r="K438" s="62"/>
      <c r="L438" s="64"/>
      <c r="M438" s="65"/>
    </row>
    <row r="439" spans="1:13" ht="13.15" hidden="1" customHeight="1" x14ac:dyDescent="0.2">
      <c r="A439" s="103" t="str">
        <f t="shared" si="53"/>
        <v>Street Light</v>
      </c>
      <c r="B439" s="103" t="s">
        <v>12</v>
      </c>
      <c r="D439" s="135" t="s">
        <v>81</v>
      </c>
      <c r="E439" s="25"/>
      <c r="F439" s="66"/>
      <c r="G439" s="67"/>
      <c r="H439" s="68">
        <f>SUM(H429:H435,H428)</f>
        <v>71922.183371429259</v>
      </c>
      <c r="I439" s="69"/>
      <c r="J439" s="69"/>
      <c r="K439" s="68">
        <f>SUM(K429:K435,K428)</f>
        <v>77209.019677823759</v>
      </c>
      <c r="L439" s="70">
        <f>K439-H439</f>
        <v>5286.8363063944998</v>
      </c>
      <c r="M439" s="71">
        <f>IF((H439)=0,"",(L439/H439))</f>
        <v>7.3507728194117508E-2</v>
      </c>
    </row>
    <row r="440" spans="1:13" ht="13.15" hidden="1" customHeight="1" x14ac:dyDescent="0.2">
      <c r="A440" s="103" t="str">
        <f t="shared" si="53"/>
        <v>Street Light</v>
      </c>
      <c r="B440" s="103" t="s">
        <v>12</v>
      </c>
      <c r="D440" s="142" t="s">
        <v>82</v>
      </c>
      <c r="E440" s="25"/>
      <c r="F440" s="66">
        <v>0.13</v>
      </c>
      <c r="G440" s="72"/>
      <c r="H440" s="73">
        <f>H439*F440</f>
        <v>9349.8838382858048</v>
      </c>
      <c r="I440" s="74">
        <v>0.13</v>
      </c>
      <c r="J440" s="27"/>
      <c r="K440" s="73">
        <f>K439*I440</f>
        <v>10037.172558117089</v>
      </c>
      <c r="L440" s="32">
        <f>K440-H440</f>
        <v>687.28871983128374</v>
      </c>
      <c r="M440" s="75">
        <f>IF((H440)=0,"",(L440/H440))</f>
        <v>7.3507728194117369E-2</v>
      </c>
    </row>
    <row r="441" spans="1:13" ht="14.45" hidden="1" customHeight="1" x14ac:dyDescent="0.25">
      <c r="A441" s="103" t="str">
        <f t="shared" si="53"/>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15" hidden="1" customHeight="1" x14ac:dyDescent="0.2">
      <c r="A442" s="103" t="str">
        <f t="shared" si="53"/>
        <v>Street Light</v>
      </c>
      <c r="B442" s="103" t="s">
        <v>84</v>
      </c>
      <c r="D442" s="234" t="s">
        <v>85</v>
      </c>
      <c r="E442" s="234"/>
      <c r="F442" s="77"/>
      <c r="G442" s="78"/>
      <c r="H442" s="79">
        <f>H439+H440+H441</f>
        <v>81272.067209715067</v>
      </c>
      <c r="I442" s="80"/>
      <c r="J442" s="80"/>
      <c r="K442" s="81">
        <f>K439+K440+K441</f>
        <v>87246.192235940849</v>
      </c>
      <c r="L442" s="82">
        <f>K442-H442</f>
        <v>5974.1250262257818</v>
      </c>
      <c r="M442" s="83">
        <f>IF((H442)=0,"",(L442/H442))</f>
        <v>7.3507728194117467E-2</v>
      </c>
    </row>
    <row r="443" spans="1:13" ht="13.9" hidden="1" customHeight="1" thickBot="1" x14ac:dyDescent="0.25">
      <c r="A443" s="103" t="str">
        <f t="shared" si="53"/>
        <v>Street Light</v>
      </c>
      <c r="B443" s="103" t="s">
        <v>12</v>
      </c>
      <c r="D443" s="131"/>
      <c r="E443" s="132"/>
      <c r="F443" s="60"/>
      <c r="G443" s="61"/>
      <c r="H443" s="62"/>
      <c r="I443" s="60"/>
      <c r="J443" s="63"/>
      <c r="K443" s="62"/>
      <c r="L443" s="64"/>
      <c r="M443" s="65"/>
    </row>
    <row r="444" spans="1:13" ht="13.15" hidden="1" customHeight="1" x14ac:dyDescent="0.2">
      <c r="A444" s="103" t="str">
        <f t="shared" si="53"/>
        <v>Street Light</v>
      </c>
      <c r="B444" s="103" t="s">
        <v>78</v>
      </c>
      <c r="D444" s="135" t="s">
        <v>86</v>
      </c>
      <c r="E444" s="25"/>
      <c r="F444" s="66"/>
      <c r="G444" s="67"/>
      <c r="H444" s="68">
        <f>SUM(H436,H429:H432,H428)</f>
        <v>70692.796182440055</v>
      </c>
      <c r="I444" s="69"/>
      <c r="J444" s="69"/>
      <c r="K444" s="68">
        <f>SUM(K436,K429:K432,K428)</f>
        <v>72305.055310695578</v>
      </c>
      <c r="L444" s="70">
        <f>K444-H444</f>
        <v>1612.2591282555222</v>
      </c>
      <c r="M444" s="71">
        <f>IF((H444)=0,"",(L444/H444))</f>
        <v>2.280655477390784E-2</v>
      </c>
    </row>
    <row r="445" spans="1:13" ht="13.15" hidden="1" customHeight="1" x14ac:dyDescent="0.2">
      <c r="A445" s="103" t="str">
        <f t="shared" si="53"/>
        <v>Street Light</v>
      </c>
      <c r="B445" s="103" t="s">
        <v>78</v>
      </c>
      <c r="D445" s="142" t="s">
        <v>82</v>
      </c>
      <c r="E445" s="25"/>
      <c r="F445" s="66">
        <v>0.13</v>
      </c>
      <c r="G445" s="67"/>
      <c r="H445" s="73">
        <f>H444*F445</f>
        <v>9190.0635037172069</v>
      </c>
      <c r="I445" s="66">
        <v>0.13</v>
      </c>
      <c r="J445" s="74"/>
      <c r="K445" s="73">
        <f>K444*I445</f>
        <v>9399.657190390426</v>
      </c>
      <c r="L445" s="32">
        <f>K445-H445</f>
        <v>209.59368667321905</v>
      </c>
      <c r="M445" s="75">
        <f>IF((H445)=0,"",(L445/H445))</f>
        <v>2.2806554773907969E-2</v>
      </c>
    </row>
    <row r="446" spans="1:13" ht="14.45" hidden="1" customHeight="1" x14ac:dyDescent="0.25">
      <c r="A446" s="103" t="str">
        <f t="shared" si="53"/>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15" hidden="1" customHeight="1" x14ac:dyDescent="0.2">
      <c r="A447" s="103" t="str">
        <f t="shared" si="53"/>
        <v>Street Light</v>
      </c>
      <c r="B447" s="103" t="s">
        <v>87</v>
      </c>
      <c r="D447" s="234" t="s">
        <v>86</v>
      </c>
      <c r="E447" s="234"/>
      <c r="F447" s="84"/>
      <c r="G447" s="85"/>
      <c r="H447" s="79">
        <f>SUM(H444,H445)</f>
        <v>79882.859686157259</v>
      </c>
      <c r="I447" s="86"/>
      <c r="J447" s="86"/>
      <c r="K447" s="79">
        <f>SUM(K444,K445)</f>
        <v>81704.712501086004</v>
      </c>
      <c r="L447" s="87">
        <f>K447-H447</f>
        <v>1821.8528149287449</v>
      </c>
      <c r="M447" s="88">
        <f>IF((H447)=0,"",(L447/H447))</f>
        <v>2.2806554773907903E-2</v>
      </c>
    </row>
    <row r="448" spans="1:13" ht="13.9" hidden="1" customHeight="1" thickBot="1" x14ac:dyDescent="0.25">
      <c r="A448" s="103" t="str">
        <f t="shared" si="53"/>
        <v>Street Light</v>
      </c>
      <c r="B448" s="103" t="s">
        <v>78</v>
      </c>
      <c r="D448" s="131"/>
      <c r="E448" s="132"/>
      <c r="F448" s="89"/>
      <c r="G448" s="90"/>
      <c r="H448" s="91"/>
      <c r="I448" s="89"/>
      <c r="J448" s="61"/>
      <c r="K448" s="91"/>
      <c r="L448" s="92"/>
      <c r="M448" s="65"/>
    </row>
    <row r="449" spans="1:14" x14ac:dyDescent="0.2">
      <c r="A449" s="103" t="str">
        <f t="shared" si="53"/>
        <v>Street Light</v>
      </c>
      <c r="B449" s="103" t="s">
        <v>17</v>
      </c>
      <c r="D449" s="135" t="s">
        <v>88</v>
      </c>
      <c r="E449" s="25"/>
      <c r="F449" s="136"/>
      <c r="G449" s="137"/>
      <c r="H449" s="138">
        <f>SUM(H437,H429:H432,H428)</f>
        <v>70692.796182440055</v>
      </c>
      <c r="I449" s="139"/>
      <c r="J449" s="139"/>
      <c r="K449" s="138">
        <f>SUM(K437,K429:K432,K428)</f>
        <v>72305.055310695578</v>
      </c>
      <c r="L449" s="140">
        <f>K449-H449</f>
        <v>1612.2591282555222</v>
      </c>
      <c r="M449" s="141">
        <f>IF((H449)=0,"",(L449/H449))</f>
        <v>2.280655477390784E-2</v>
      </c>
    </row>
    <row r="450" spans="1:14" x14ac:dyDescent="0.2">
      <c r="A450" s="103" t="str">
        <f t="shared" si="53"/>
        <v>Street Light</v>
      </c>
      <c r="B450" s="103" t="s">
        <v>17</v>
      </c>
      <c r="D450" s="142" t="s">
        <v>82</v>
      </c>
      <c r="E450" s="25"/>
      <c r="F450" s="136">
        <v>0.13</v>
      </c>
      <c r="G450" s="137"/>
      <c r="H450" s="144">
        <f>H449*F450</f>
        <v>9190.0635037172069</v>
      </c>
      <c r="I450" s="136">
        <v>0.13</v>
      </c>
      <c r="J450" s="145"/>
      <c r="K450" s="144">
        <f>K449*I450</f>
        <v>9399.657190390426</v>
      </c>
      <c r="L450" s="119">
        <f>K450-H450</f>
        <v>209.59368667321905</v>
      </c>
      <c r="M450" s="146">
        <f>IF((H450)=0,"",(L450/H450))</f>
        <v>2.2806554773907969E-2</v>
      </c>
    </row>
    <row r="451" spans="1:14" ht="15" x14ac:dyDescent="0.25">
      <c r="A451" s="103" t="str">
        <f t="shared" si="53"/>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9" customHeight="1" thickBot="1" x14ac:dyDescent="0.25">
      <c r="A452" s="103" t="str">
        <f t="shared" si="53"/>
        <v>Street Light</v>
      </c>
      <c r="B452" s="103" t="s">
        <v>89</v>
      </c>
      <c r="C452" s="24">
        <f>B22</f>
        <v>6</v>
      </c>
      <c r="D452" s="226" t="s">
        <v>88</v>
      </c>
      <c r="E452" s="226"/>
      <c r="F452" s="84"/>
      <c r="G452" s="85"/>
      <c r="H452" s="79">
        <f>SUM(H449,H450)</f>
        <v>79882.859686157259</v>
      </c>
      <c r="I452" s="86"/>
      <c r="J452" s="86"/>
      <c r="K452" s="79">
        <f>SUM(K449,K450)</f>
        <v>81704.712501086004</v>
      </c>
      <c r="L452" s="87">
        <f>K452-H452</f>
        <v>1821.8528149287449</v>
      </c>
      <c r="M452" s="88">
        <f>IF((H452)=0,"",(L452/H452))</f>
        <v>2.2806554773907903E-2</v>
      </c>
    </row>
    <row r="453" spans="1:14" ht="13.5" thickBot="1" x14ac:dyDescent="0.25">
      <c r="A453" s="103" t="str">
        <f t="shared" si="53"/>
        <v>Street Light</v>
      </c>
      <c r="B453" s="103" t="s">
        <v>17</v>
      </c>
      <c r="D453" s="58"/>
      <c r="E453" s="59"/>
      <c r="F453" s="93"/>
      <c r="G453" s="90"/>
      <c r="H453" s="94"/>
      <c r="I453" s="93"/>
      <c r="J453" s="61"/>
      <c r="K453" s="94"/>
      <c r="L453" s="92"/>
      <c r="M453" s="95"/>
    </row>
    <row r="456" spans="1:14" x14ac:dyDescent="0.2">
      <c r="D456" s="104" t="s">
        <v>34</v>
      </c>
      <c r="E456" s="229" t="str">
        <f>D23</f>
        <v>Residential (Low)</v>
      </c>
      <c r="F456" s="229"/>
      <c r="G456" s="229"/>
      <c r="H456" s="229"/>
      <c r="I456" s="229"/>
      <c r="J456" s="229"/>
      <c r="K456" s="103" t="str">
        <f>IF(N406="DEMAND - INTERVAL","RTSR - INTERVAL METERED","")</f>
        <v/>
      </c>
    </row>
    <row r="457" spans="1:14" x14ac:dyDescent="0.2">
      <c r="D457" s="104" t="s">
        <v>35</v>
      </c>
      <c r="E457" s="230" t="str">
        <f>H23</f>
        <v>RPP</v>
      </c>
      <c r="F457" s="230"/>
      <c r="G457" s="230"/>
      <c r="H457" s="20"/>
      <c r="I457" s="20"/>
    </row>
    <row r="458" spans="1:14" ht="15.75" x14ac:dyDescent="0.2">
      <c r="D458" s="104" t="s">
        <v>36</v>
      </c>
      <c r="E458" s="21">
        <f>K23</f>
        <v>325</v>
      </c>
      <c r="F458" s="105" t="s">
        <v>11</v>
      </c>
      <c r="J458" s="22"/>
      <c r="K458" s="22"/>
      <c r="L458" s="22"/>
      <c r="M458" s="22"/>
      <c r="N458" s="22"/>
    </row>
    <row r="459" spans="1:14" ht="15.75" x14ac:dyDescent="0.25">
      <c r="D459" s="104" t="s">
        <v>37</v>
      </c>
      <c r="E459" s="21">
        <f>L23</f>
        <v>0</v>
      </c>
      <c r="F459" s="106" t="s">
        <v>16</v>
      </c>
      <c r="G459" s="107"/>
      <c r="H459" s="108"/>
      <c r="I459" s="108"/>
      <c r="J459" s="108"/>
    </row>
    <row r="460" spans="1:14" x14ac:dyDescent="0.2">
      <c r="D460" s="104" t="s">
        <v>38</v>
      </c>
      <c r="E460" s="23">
        <f>I23</f>
        <v>1.0415000000000001</v>
      </c>
    </row>
    <row r="461" spans="1:14" x14ac:dyDescent="0.2">
      <c r="D461" s="104" t="s">
        <v>39</v>
      </c>
      <c r="E461" s="23">
        <f>J23</f>
        <v>1.0415000000000001</v>
      </c>
    </row>
    <row r="463" spans="1:14" x14ac:dyDescent="0.2">
      <c r="E463" s="105"/>
      <c r="F463" s="231" t="s">
        <v>40</v>
      </c>
      <c r="G463" s="232"/>
      <c r="H463" s="233"/>
      <c r="I463" s="231" t="s">
        <v>41</v>
      </c>
      <c r="J463" s="232"/>
      <c r="K463" s="233"/>
      <c r="L463" s="231" t="s">
        <v>42</v>
      </c>
      <c r="M463" s="233"/>
    </row>
    <row r="464" spans="1:14" x14ac:dyDescent="0.2">
      <c r="E464" s="220"/>
      <c r="F464" s="109" t="s">
        <v>43</v>
      </c>
      <c r="G464" s="109" t="s">
        <v>44</v>
      </c>
      <c r="H464" s="110" t="s">
        <v>45</v>
      </c>
      <c r="I464" s="109" t="s">
        <v>43</v>
      </c>
      <c r="J464" s="111" t="s">
        <v>44</v>
      </c>
      <c r="K464" s="110" t="s">
        <v>45</v>
      </c>
      <c r="L464" s="222" t="s">
        <v>46</v>
      </c>
      <c r="M464" s="224" t="s">
        <v>47</v>
      </c>
    </row>
    <row r="465" spans="1:13" x14ac:dyDescent="0.2">
      <c r="E465" s="221"/>
      <c r="F465" s="112" t="s">
        <v>48</v>
      </c>
      <c r="G465" s="112"/>
      <c r="H465" s="113" t="s">
        <v>48</v>
      </c>
      <c r="I465" s="112" t="s">
        <v>48</v>
      </c>
      <c r="J465" s="113"/>
      <c r="K465" s="113" t="s">
        <v>48</v>
      </c>
      <c r="L465" s="223"/>
      <c r="M465" s="225"/>
    </row>
    <row r="466" spans="1:13" x14ac:dyDescent="0.2">
      <c r="A466" s="103" t="str">
        <f>$E456</f>
        <v>Residential (Low)</v>
      </c>
      <c r="D466" s="114" t="s">
        <v>49</v>
      </c>
      <c r="E466" s="25"/>
      <c r="F466" s="26">
        <f>F74</f>
        <v>49.9</v>
      </c>
      <c r="G466" s="115">
        <v>1</v>
      </c>
      <c r="H466" s="116">
        <f>G466*F466</f>
        <v>49.9</v>
      </c>
      <c r="I466" s="29">
        <f>I74</f>
        <v>53.02</v>
      </c>
      <c r="J466" s="117">
        <f>G466</f>
        <v>1</v>
      </c>
      <c r="K466" s="118">
        <f>J466*I466</f>
        <v>53.02</v>
      </c>
      <c r="L466" s="119">
        <f>K466-H466</f>
        <v>3.1200000000000045</v>
      </c>
      <c r="M466" s="120">
        <f>IF(ISERROR(L466/H466), "", L466/H466)</f>
        <v>6.2525050100200499E-2</v>
      </c>
    </row>
    <row r="467" spans="1:13" x14ac:dyDescent="0.2">
      <c r="A467" s="103" t="str">
        <f t="shared" ref="A467:A499" si="58">A466</f>
        <v>Residential (Low)</v>
      </c>
      <c r="D467" s="114" t="s">
        <v>50</v>
      </c>
      <c r="E467" s="25"/>
      <c r="F467" s="34">
        <f t="shared" ref="F467:F493" si="59">F75</f>
        <v>0</v>
      </c>
      <c r="G467" s="115">
        <f>IF($E459&gt;0, $E459, $E458)</f>
        <v>325</v>
      </c>
      <c r="H467" s="116">
        <f>G467*F467</f>
        <v>0</v>
      </c>
      <c r="I467" s="35">
        <f t="shared" ref="I467:I493" si="60">I75</f>
        <v>0</v>
      </c>
      <c r="J467" s="117">
        <f>IF($E459&gt;0, $E459, $E458)</f>
        <v>325</v>
      </c>
      <c r="K467" s="118">
        <f>J467*I467</f>
        <v>0</v>
      </c>
      <c r="L467" s="119">
        <f>K467-H467</f>
        <v>0</v>
      </c>
      <c r="M467" s="120" t="str">
        <f>IF(ISERROR(L467/H467), "", L467/H467)</f>
        <v/>
      </c>
    </row>
    <row r="468" spans="1:13" ht="13.15" hidden="1" customHeight="1" x14ac:dyDescent="0.2">
      <c r="A468" s="103" t="str">
        <f t="shared" si="58"/>
        <v>Residential (Low)</v>
      </c>
      <c r="D468" s="114" t="s">
        <v>51</v>
      </c>
      <c r="E468" s="25"/>
      <c r="F468" s="34">
        <f t="shared" si="59"/>
        <v>0</v>
      </c>
      <c r="G468" s="115">
        <f>IF($E459&gt;0, $E459, $E458)</f>
        <v>325</v>
      </c>
      <c r="H468" s="116">
        <v>0</v>
      </c>
      <c r="I468" s="35">
        <f t="shared" si="60"/>
        <v>0</v>
      </c>
      <c r="J468" s="117">
        <f>IF($E459&gt;0, $E459, $E458)</f>
        <v>325</v>
      </c>
      <c r="K468" s="118">
        <v>0</v>
      </c>
      <c r="L468" s="119"/>
      <c r="M468" s="120"/>
    </row>
    <row r="469" spans="1:13" ht="13.15" hidden="1" customHeight="1" x14ac:dyDescent="0.2">
      <c r="A469" s="103" t="str">
        <f t="shared" si="58"/>
        <v>Residential (Low)</v>
      </c>
      <c r="D469" s="114" t="s">
        <v>52</v>
      </c>
      <c r="E469" s="25"/>
      <c r="F469" s="34">
        <f t="shared" si="59"/>
        <v>0</v>
      </c>
      <c r="G469" s="115">
        <f>IF($E459&gt;0, $E459, $E458)</f>
        <v>325</v>
      </c>
      <c r="H469" s="116">
        <v>0</v>
      </c>
      <c r="I469" s="35">
        <f t="shared" si="60"/>
        <v>0</v>
      </c>
      <c r="J469" s="121">
        <f>IF($E459&gt;0, $E459, $E458)</f>
        <v>325</v>
      </c>
      <c r="K469" s="118">
        <v>0</v>
      </c>
      <c r="L469" s="119">
        <f t="shared" ref="L469:L487" si="61">K469-H469</f>
        <v>0</v>
      </c>
      <c r="M469" s="120" t="str">
        <f>IF(ISERROR(L469/H469), "", L469/H469)</f>
        <v/>
      </c>
    </row>
    <row r="470" spans="1:13" x14ac:dyDescent="0.2">
      <c r="A470" s="103" t="str">
        <f t="shared" si="58"/>
        <v>Residential (Low)</v>
      </c>
      <c r="D470" s="114" t="s">
        <v>53</v>
      </c>
      <c r="E470" s="25"/>
      <c r="F470" s="26">
        <f t="shared" si="59"/>
        <v>1.8765316924843465</v>
      </c>
      <c r="G470" s="115">
        <v>1</v>
      </c>
      <c r="H470" s="116">
        <f>G470*F470</f>
        <v>1.8765316924843465</v>
      </c>
      <c r="I470" s="29">
        <f t="shared" si="60"/>
        <v>1.8765316924843465</v>
      </c>
      <c r="J470" s="117">
        <f>G470</f>
        <v>1</v>
      </c>
      <c r="K470" s="118">
        <f>J470*I470</f>
        <v>1.8765316924843465</v>
      </c>
      <c r="L470" s="119">
        <f t="shared" si="61"/>
        <v>0</v>
      </c>
      <c r="M470" s="120">
        <f>IF(ISERROR(L470/H470), "", L470/H470)</f>
        <v>0</v>
      </c>
    </row>
    <row r="471" spans="1:13" x14ac:dyDescent="0.2">
      <c r="A471" s="103" t="str">
        <f t="shared" si="58"/>
        <v>Residential (Low)</v>
      </c>
      <c r="D471" s="114" t="s">
        <v>54</v>
      </c>
      <c r="E471" s="25"/>
      <c r="F471" s="36">
        <f t="shared" si="59"/>
        <v>0</v>
      </c>
      <c r="G471" s="115">
        <f>IF($E459&gt;0, $E459, $E458)</f>
        <v>325</v>
      </c>
      <c r="H471" s="116">
        <f>G471*F471</f>
        <v>0</v>
      </c>
      <c r="I471" s="35">
        <f t="shared" si="60"/>
        <v>0</v>
      </c>
      <c r="J471" s="117">
        <f>IF($E459&gt;0, $E459, $E458)</f>
        <v>325</v>
      </c>
      <c r="K471" s="118">
        <f>J471*I471</f>
        <v>0</v>
      </c>
      <c r="L471" s="119">
        <f t="shared" si="61"/>
        <v>0</v>
      </c>
      <c r="M471" s="120" t="str">
        <f>IF(ISERROR(L471/H471), "", L471/H471)</f>
        <v/>
      </c>
    </row>
    <row r="472" spans="1:13" ht="25.5" x14ac:dyDescent="0.2">
      <c r="A472" s="103" t="str">
        <f t="shared" si="58"/>
        <v>Residential (Low)</v>
      </c>
      <c r="B472" s="103" t="s">
        <v>55</v>
      </c>
      <c r="C472" s="24">
        <f>B23</f>
        <v>7</v>
      </c>
      <c r="D472" s="46" t="s">
        <v>56</v>
      </c>
      <c r="E472" s="47"/>
      <c r="F472" s="48"/>
      <c r="G472" s="49"/>
      <c r="H472" s="50">
        <f>SUM(H466:H471)</f>
        <v>51.776531692484348</v>
      </c>
      <c r="I472" s="51"/>
      <c r="J472" s="52"/>
      <c r="K472" s="50">
        <f>SUM(K466:K471)</f>
        <v>54.896531692484352</v>
      </c>
      <c r="L472" s="41">
        <f t="shared" si="61"/>
        <v>3.1200000000000045</v>
      </c>
      <c r="M472" s="42">
        <f>IF((H472)=0,"",(L472/H472))</f>
        <v>6.0258960923272695E-2</v>
      </c>
    </row>
    <row r="473" spans="1:13" x14ac:dyDescent="0.2">
      <c r="A473" s="103" t="str">
        <f t="shared" si="58"/>
        <v>Residential (Low)</v>
      </c>
      <c r="D473" s="123" t="s">
        <v>57</v>
      </c>
      <c r="E473" s="25"/>
      <c r="F473" s="34">
        <f t="shared" si="59"/>
        <v>0.12752000000000002</v>
      </c>
      <c r="G473" s="43">
        <f>IF(F473=0, 0, $E458*E460-E458)</f>
        <v>13.487500000000011</v>
      </c>
      <c r="H473" s="28">
        <f t="shared" ref="H473:H480" si="62">G473*F473</f>
        <v>1.7199260000000018</v>
      </c>
      <c r="I473" s="35">
        <f t="shared" si="60"/>
        <v>0.12752000000000002</v>
      </c>
      <c r="J473" s="44">
        <f>IF(I473=0, 0, E458*E461-E458)</f>
        <v>13.487500000000011</v>
      </c>
      <c r="K473" s="31">
        <f t="shared" ref="K473:K480" si="63">J473*I473</f>
        <v>1.7199260000000018</v>
      </c>
      <c r="L473" s="119">
        <f t="shared" si="61"/>
        <v>0</v>
      </c>
      <c r="M473" s="120">
        <f t="shared" ref="M473:M480" si="64">IF(ISERROR(L473/H473), "", L473/H473)</f>
        <v>0</v>
      </c>
    </row>
    <row r="474" spans="1:13" ht="25.5" x14ac:dyDescent="0.2">
      <c r="A474" s="103" t="str">
        <f t="shared" si="58"/>
        <v>Residential (Low)</v>
      </c>
      <c r="D474" s="123" t="s">
        <v>58</v>
      </c>
      <c r="E474" s="25"/>
      <c r="F474" s="36">
        <f>F82</f>
        <v>0</v>
      </c>
      <c r="G474" s="55">
        <f>IF($E459&gt;0, $E459, $E458)</f>
        <v>325</v>
      </c>
      <c r="H474" s="116">
        <f t="shared" si="62"/>
        <v>0</v>
      </c>
      <c r="I474" s="35">
        <f t="shared" si="60"/>
        <v>0</v>
      </c>
      <c r="J474" s="56">
        <f>IF($E459&gt;0, $E459, $E458)</f>
        <v>325</v>
      </c>
      <c r="K474" s="118">
        <f t="shared" si="63"/>
        <v>0</v>
      </c>
      <c r="L474" s="119">
        <f t="shared" si="61"/>
        <v>0</v>
      </c>
      <c r="M474" s="120" t="str">
        <f t="shared" si="64"/>
        <v/>
      </c>
    </row>
    <row r="475" spans="1:13" x14ac:dyDescent="0.2">
      <c r="A475" s="103" t="str">
        <f t="shared" si="58"/>
        <v>Residential (Low)</v>
      </c>
      <c r="D475" s="123" t="s">
        <v>59</v>
      </c>
      <c r="E475" s="25"/>
      <c r="F475" s="36">
        <f t="shared" si="59"/>
        <v>0</v>
      </c>
      <c r="G475" s="55">
        <f>IF($E459&gt;0, $E459, $E458)</f>
        <v>325</v>
      </c>
      <c r="H475" s="116">
        <f t="shared" si="62"/>
        <v>0</v>
      </c>
      <c r="I475" s="35">
        <f t="shared" si="60"/>
        <v>0</v>
      </c>
      <c r="J475" s="56">
        <f>IF($E459&gt;0, $E459, $E458)</f>
        <v>325</v>
      </c>
      <c r="K475" s="118">
        <f t="shared" si="63"/>
        <v>0</v>
      </c>
      <c r="L475" s="119">
        <f t="shared" si="61"/>
        <v>0</v>
      </c>
      <c r="M475" s="120" t="str">
        <f t="shared" si="64"/>
        <v/>
      </c>
    </row>
    <row r="476" spans="1:13" x14ac:dyDescent="0.2">
      <c r="A476" s="103" t="str">
        <f t="shared" si="58"/>
        <v>Residential (Low)</v>
      </c>
      <c r="D476" s="123" t="s">
        <v>60</v>
      </c>
      <c r="E476" s="25"/>
      <c r="F476" s="34">
        <f t="shared" si="59"/>
        <v>0</v>
      </c>
      <c r="G476" s="55">
        <f>E458</f>
        <v>325</v>
      </c>
      <c r="H476" s="116">
        <f t="shared" si="62"/>
        <v>0</v>
      </c>
      <c r="I476" s="35">
        <f t="shared" si="60"/>
        <v>0</v>
      </c>
      <c r="J476" s="56">
        <f>E458</f>
        <v>325</v>
      </c>
      <c r="K476" s="118">
        <f t="shared" si="63"/>
        <v>0</v>
      </c>
      <c r="L476" s="119">
        <f t="shared" si="61"/>
        <v>0</v>
      </c>
      <c r="M476" s="120" t="str">
        <f t="shared" si="64"/>
        <v/>
      </c>
    </row>
    <row r="477" spans="1:13" x14ac:dyDescent="0.2">
      <c r="A477" s="103" t="str">
        <f t="shared" si="58"/>
        <v>Residential (Low)</v>
      </c>
      <c r="D477" s="114" t="s">
        <v>61</v>
      </c>
      <c r="E477" s="25"/>
      <c r="F477" s="36">
        <f t="shared" si="59"/>
        <v>1.5307628331689281E-3</v>
      </c>
      <c r="G477" s="55">
        <f>IF($E459&gt;0, $E459, $E458)</f>
        <v>325</v>
      </c>
      <c r="H477" s="116">
        <f t="shared" si="62"/>
        <v>0.49749792077990163</v>
      </c>
      <c r="I477" s="35">
        <f t="shared" si="60"/>
        <v>1.6007410979661781E-3</v>
      </c>
      <c r="J477" s="56">
        <f>IF($E459&gt;0, $E459, $E458)</f>
        <v>325</v>
      </c>
      <c r="K477" s="118">
        <f t="shared" si="63"/>
        <v>0.52024085683900789</v>
      </c>
      <c r="L477" s="119">
        <f t="shared" si="61"/>
        <v>2.2742936059106267E-2</v>
      </c>
      <c r="M477" s="120">
        <f t="shared" si="64"/>
        <v>4.5714635396773819E-2</v>
      </c>
    </row>
    <row r="478" spans="1:13" ht="25.5" x14ac:dyDescent="0.2">
      <c r="A478" s="103" t="str">
        <f t="shared" si="58"/>
        <v>Residential (Low)</v>
      </c>
      <c r="D478" s="123" t="s">
        <v>62</v>
      </c>
      <c r="E478" s="25"/>
      <c r="F478" s="36">
        <f t="shared" si="59"/>
        <v>0.42</v>
      </c>
      <c r="G478" s="115">
        <v>1</v>
      </c>
      <c r="H478" s="116">
        <f t="shared" si="62"/>
        <v>0.42</v>
      </c>
      <c r="I478" s="45">
        <f t="shared" si="60"/>
        <v>0.42</v>
      </c>
      <c r="J478" s="121">
        <v>1</v>
      </c>
      <c r="K478" s="118">
        <f t="shared" si="63"/>
        <v>0.42</v>
      </c>
      <c r="L478" s="119">
        <f t="shared" si="61"/>
        <v>0</v>
      </c>
      <c r="M478" s="120">
        <f t="shared" si="64"/>
        <v>0</v>
      </c>
    </row>
    <row r="479" spans="1:13" x14ac:dyDescent="0.2">
      <c r="A479" s="103" t="str">
        <f t="shared" si="58"/>
        <v>Residential (Low)</v>
      </c>
      <c r="D479" s="114" t="s">
        <v>63</v>
      </c>
      <c r="E479" s="25"/>
      <c r="F479" s="36">
        <f t="shared" si="59"/>
        <v>-5.1282808421435705E-2</v>
      </c>
      <c r="G479" s="115">
        <v>1</v>
      </c>
      <c r="H479" s="116">
        <f t="shared" si="62"/>
        <v>-5.1282808421435705E-2</v>
      </c>
      <c r="I479" s="29">
        <f t="shared" si="60"/>
        <v>-5.1282808421435705E-2</v>
      </c>
      <c r="J479" s="121">
        <v>1</v>
      </c>
      <c r="K479" s="118">
        <f t="shared" si="63"/>
        <v>-5.1282808421435705E-2</v>
      </c>
      <c r="L479" s="119">
        <f t="shared" si="61"/>
        <v>0</v>
      </c>
      <c r="M479" s="120">
        <f t="shared" si="64"/>
        <v>0</v>
      </c>
    </row>
    <row r="480" spans="1:13" x14ac:dyDescent="0.2">
      <c r="A480" s="103" t="str">
        <f t="shared" si="58"/>
        <v>Residential (Low)</v>
      </c>
      <c r="D480" s="114" t="s">
        <v>64</v>
      </c>
      <c r="E480" s="25"/>
      <c r="F480" s="34">
        <f t="shared" si="59"/>
        <v>0</v>
      </c>
      <c r="G480" s="55">
        <f>IF($E459&gt;0, $E459, $E458)</f>
        <v>325</v>
      </c>
      <c r="H480" s="116">
        <f t="shared" si="62"/>
        <v>0</v>
      </c>
      <c r="I480" s="35">
        <f t="shared" si="60"/>
        <v>0</v>
      </c>
      <c r="J480" s="56">
        <f>IF($E459&gt;0, $E459, $E458)</f>
        <v>325</v>
      </c>
      <c r="K480" s="118">
        <f t="shared" si="63"/>
        <v>0</v>
      </c>
      <c r="L480" s="119">
        <f t="shared" si="61"/>
        <v>0</v>
      </c>
      <c r="M480" s="120" t="str">
        <f t="shared" si="64"/>
        <v/>
      </c>
    </row>
    <row r="481" spans="1:14" ht="25.5" x14ac:dyDescent="0.2">
      <c r="A481" s="103" t="str">
        <f t="shared" si="58"/>
        <v>Residential (Low)</v>
      </c>
      <c r="B481" s="103" t="s">
        <v>65</v>
      </c>
      <c r="C481" s="24">
        <f>B23</f>
        <v>7</v>
      </c>
      <c r="D481" s="46" t="s">
        <v>66</v>
      </c>
      <c r="E481" s="47"/>
      <c r="F481" s="48"/>
      <c r="G481" s="49"/>
      <c r="H481" s="50">
        <f>SUM(H472:H480)</f>
        <v>54.362672804842816</v>
      </c>
      <c r="I481" s="51"/>
      <c r="J481" s="52"/>
      <c r="K481" s="50">
        <f>SUM(K472:K480)</f>
        <v>57.505415740901931</v>
      </c>
      <c r="L481" s="41">
        <f t="shared" si="61"/>
        <v>3.1427429360591148</v>
      </c>
      <c r="M481" s="42">
        <f>IF((H481)=0,"",(L481/H481))</f>
        <v>5.7810677325253738E-2</v>
      </c>
    </row>
    <row r="482" spans="1:14" x14ac:dyDescent="0.2">
      <c r="A482" s="103" t="str">
        <f t="shared" si="58"/>
        <v>Residential (Low)</v>
      </c>
      <c r="D482" s="126" t="s">
        <v>67</v>
      </c>
      <c r="E482" s="25"/>
      <c r="F482" s="36">
        <f t="shared" si="59"/>
        <v>1.3100000000000001E-2</v>
      </c>
      <c r="G482" s="43">
        <f>IF($E459&gt;0, $E459, $E458*$E460)</f>
        <v>338.48750000000001</v>
      </c>
      <c r="H482" s="116">
        <f>G482*F482</f>
        <v>4.4341862500000007</v>
      </c>
      <c r="I482" s="35">
        <f t="shared" si="60"/>
        <v>1.38E-2</v>
      </c>
      <c r="J482" s="44">
        <f>IF($E459&gt;0, $E459, $E458*$E461)</f>
        <v>338.48750000000001</v>
      </c>
      <c r="K482" s="118">
        <f>J482*I482</f>
        <v>4.6711274999999999</v>
      </c>
      <c r="L482" s="119">
        <f t="shared" si="61"/>
        <v>0.23694124999999921</v>
      </c>
      <c r="M482" s="120">
        <f>IF(ISERROR(L482/H482), "", L482/H482)</f>
        <v>5.3435114503816612E-2</v>
      </c>
      <c r="N482" s="127"/>
    </row>
    <row r="483" spans="1:14" ht="25.5" x14ac:dyDescent="0.2">
      <c r="A483" s="103" t="str">
        <f t="shared" si="58"/>
        <v>Residential (Low)</v>
      </c>
      <c r="D483" s="128" t="s">
        <v>68</v>
      </c>
      <c r="E483" s="25"/>
      <c r="F483" s="36">
        <f t="shared" si="59"/>
        <v>9.4999999999999998E-3</v>
      </c>
      <c r="G483" s="43">
        <f>IF($E459&gt;0, $E459, $E458*$E460)</f>
        <v>338.48750000000001</v>
      </c>
      <c r="H483" s="116">
        <f>G483*F483</f>
        <v>3.2156312499999999</v>
      </c>
      <c r="I483" s="35">
        <f t="shared" si="60"/>
        <v>0.01</v>
      </c>
      <c r="J483" s="44">
        <f>IF($E459&gt;0, $E459, $E458*$E461)</f>
        <v>338.48750000000001</v>
      </c>
      <c r="K483" s="118">
        <f>J483*I483</f>
        <v>3.3848750000000001</v>
      </c>
      <c r="L483" s="119">
        <f t="shared" si="61"/>
        <v>0.16924375000000014</v>
      </c>
      <c r="M483" s="120">
        <f>IF(ISERROR(L483/H483), "", L483/H483)</f>
        <v>5.2631578947368467E-2</v>
      </c>
      <c r="N483" s="127"/>
    </row>
    <row r="484" spans="1:14" ht="25.5" x14ac:dyDescent="0.2">
      <c r="A484" s="103" t="str">
        <f t="shared" si="58"/>
        <v>Residential (Low)</v>
      </c>
      <c r="B484" s="103" t="s">
        <v>69</v>
      </c>
      <c r="C484" s="24">
        <f>B23</f>
        <v>7</v>
      </c>
      <c r="D484" s="46" t="s">
        <v>70</v>
      </c>
      <c r="E484" s="47"/>
      <c r="F484" s="48"/>
      <c r="G484" s="49"/>
      <c r="H484" s="50">
        <f>SUM(H481:H483)</f>
        <v>62.012490304842821</v>
      </c>
      <c r="I484" s="51"/>
      <c r="J484" s="52"/>
      <c r="K484" s="50">
        <f>SUM(K481:K483)</f>
        <v>65.561418240901929</v>
      </c>
      <c r="L484" s="41">
        <f t="shared" si="61"/>
        <v>3.5489279360591084</v>
      </c>
      <c r="M484" s="42">
        <f>IF((H484)=0,"",(L484/H484))</f>
        <v>5.7229243957357366E-2</v>
      </c>
    </row>
    <row r="485" spans="1:14" ht="25.5" x14ac:dyDescent="0.2">
      <c r="A485" s="103" t="str">
        <f t="shared" si="58"/>
        <v>Residential (Low)</v>
      </c>
      <c r="D485" s="129" t="s">
        <v>71</v>
      </c>
      <c r="E485" s="25"/>
      <c r="F485" s="34">
        <f t="shared" si="59"/>
        <v>4.7000000000000002E-3</v>
      </c>
      <c r="G485" s="43">
        <f>E458*E460</f>
        <v>338.48750000000001</v>
      </c>
      <c r="H485" s="53">
        <f>G485*F485</f>
        <v>1.5908912500000001</v>
      </c>
      <c r="I485" s="35">
        <f t="shared" si="60"/>
        <v>4.7000000000000002E-3</v>
      </c>
      <c r="J485" s="44">
        <f>E458*E461</f>
        <v>338.48750000000001</v>
      </c>
      <c r="K485" s="31">
        <f>J485*I485</f>
        <v>1.5908912500000001</v>
      </c>
      <c r="L485" s="119">
        <f t="shared" si="61"/>
        <v>0</v>
      </c>
      <c r="M485" s="120">
        <f>IF(ISERROR(L485/H485), "", L485/H485)</f>
        <v>0</v>
      </c>
    </row>
    <row r="486" spans="1:14" ht="25.5" x14ac:dyDescent="0.2">
      <c r="A486" s="103" t="str">
        <f t="shared" si="58"/>
        <v>Residential (Low)</v>
      </c>
      <c r="D486" s="129" t="s">
        <v>72</v>
      </c>
      <c r="E486" s="25"/>
      <c r="F486" s="34">
        <f t="shared" si="59"/>
        <v>5.9999999999999995E-4</v>
      </c>
      <c r="G486" s="43">
        <f>E458*E460</f>
        <v>338.48750000000001</v>
      </c>
      <c r="H486" s="53">
        <f>G486*F486</f>
        <v>0.20309249999999998</v>
      </c>
      <c r="I486" s="35">
        <f t="shared" si="60"/>
        <v>5.9999999999999995E-4</v>
      </c>
      <c r="J486" s="44">
        <f>E458*E461</f>
        <v>338.48750000000001</v>
      </c>
      <c r="K486" s="31">
        <f>J486*I486</f>
        <v>0.20309249999999998</v>
      </c>
      <c r="L486" s="119">
        <f t="shared" si="61"/>
        <v>0</v>
      </c>
      <c r="M486" s="120">
        <f>IF(ISERROR(L486/H486), "", L486/H486)</f>
        <v>0</v>
      </c>
    </row>
    <row r="487" spans="1:14" x14ac:dyDescent="0.2">
      <c r="A487" s="103" t="str">
        <f t="shared" si="58"/>
        <v>Residential (Low)</v>
      </c>
      <c r="D487" s="25" t="s">
        <v>73</v>
      </c>
      <c r="E487" s="25"/>
      <c r="F487" s="54">
        <f t="shared" si="59"/>
        <v>0.25</v>
      </c>
      <c r="G487" s="115">
        <v>1</v>
      </c>
      <c r="H487" s="130">
        <f>G487*F487</f>
        <v>0.25</v>
      </c>
      <c r="I487" s="45">
        <f t="shared" si="60"/>
        <v>0.25</v>
      </c>
      <c r="J487" s="117">
        <v>1</v>
      </c>
      <c r="K487" s="118">
        <f>J487*I487</f>
        <v>0.25</v>
      </c>
      <c r="L487" s="119">
        <f t="shared" si="61"/>
        <v>0</v>
      </c>
      <c r="M487" s="120">
        <f>IF(ISERROR(L487/H487), "", L487/H487)</f>
        <v>0</v>
      </c>
    </row>
    <row r="488" spans="1:14" ht="26.45" hidden="1" customHeight="1" x14ac:dyDescent="0.2">
      <c r="A488" s="103" t="str">
        <f t="shared" si="58"/>
        <v>Residential (Low)</v>
      </c>
      <c r="D488" s="129" t="s">
        <v>74</v>
      </c>
      <c r="E488" s="25"/>
      <c r="F488" s="34">
        <f t="shared" si="59"/>
        <v>0</v>
      </c>
      <c r="G488" s="55"/>
      <c r="H488" s="130"/>
      <c r="I488" s="35">
        <f t="shared" si="60"/>
        <v>0</v>
      </c>
      <c r="J488" s="56"/>
      <c r="K488" s="118"/>
      <c r="L488" s="119"/>
      <c r="M488" s="120"/>
    </row>
    <row r="489" spans="1:14" x14ac:dyDescent="0.2">
      <c r="A489" s="103" t="str">
        <f t="shared" si="58"/>
        <v>Residential (Low)</v>
      </c>
      <c r="B489" s="103" t="s">
        <v>12</v>
      </c>
      <c r="D489" s="25" t="s">
        <v>75</v>
      </c>
      <c r="E489" s="25"/>
      <c r="F489" s="34">
        <f t="shared" si="59"/>
        <v>9.8000000000000004E-2</v>
      </c>
      <c r="G489" s="55">
        <f>IF(AND(E458*12&gt;=150000),OffPeakPer*E458*E460,OffPeakPer*E458)</f>
        <v>208</v>
      </c>
      <c r="H489" s="130">
        <f>G489*F489</f>
        <v>20.384</v>
      </c>
      <c r="I489" s="35">
        <f t="shared" si="60"/>
        <v>9.8000000000000004E-2</v>
      </c>
      <c r="J489" s="56">
        <f>IF(AND(E458*12&gt;=150000),OffPeakPer*E458*E461,OffPeakPer*E458)</f>
        <v>208</v>
      </c>
      <c r="K489" s="118">
        <f>J489*I489</f>
        <v>20.384</v>
      </c>
      <c r="L489" s="119">
        <f>K489-H489</f>
        <v>0</v>
      </c>
      <c r="M489" s="120">
        <f>IF(ISERROR(L489/H489), "", L489/H489)</f>
        <v>0</v>
      </c>
    </row>
    <row r="490" spans="1:14" x14ac:dyDescent="0.2">
      <c r="A490" s="103" t="str">
        <f t="shared" si="58"/>
        <v>Residential (Low)</v>
      </c>
      <c r="B490" s="103" t="s">
        <v>12</v>
      </c>
      <c r="D490" s="25" t="s">
        <v>76</v>
      </c>
      <c r="E490" s="25"/>
      <c r="F490" s="34">
        <f t="shared" si="59"/>
        <v>0.157</v>
      </c>
      <c r="G490" s="55">
        <f>IF(AND(E458*12&gt;=150000),MidPeakPer*E458*E460,MidPeakPer*E458)</f>
        <v>58.5</v>
      </c>
      <c r="H490" s="130">
        <f>G490*F490</f>
        <v>9.1844999999999999</v>
      </c>
      <c r="I490" s="35">
        <f t="shared" si="60"/>
        <v>0.157</v>
      </c>
      <c r="J490" s="56">
        <f>IF(AND(E458*12&gt;=150000),MidPeakPer*E458*E461,MidPeakPer*E458)</f>
        <v>58.5</v>
      </c>
      <c r="K490" s="118">
        <f>J490*I490</f>
        <v>9.1844999999999999</v>
      </c>
      <c r="L490" s="119">
        <f>K490-H490</f>
        <v>0</v>
      </c>
      <c r="M490" s="120">
        <f>IF(ISERROR(L490/H490), "", L490/H490)</f>
        <v>0</v>
      </c>
    </row>
    <row r="491" spans="1:14" ht="13.5" thickBot="1" x14ac:dyDescent="0.25">
      <c r="A491" s="103" t="str">
        <f t="shared" si="58"/>
        <v>Residential (Low)</v>
      </c>
      <c r="B491" s="103" t="s">
        <v>12</v>
      </c>
      <c r="D491" s="103" t="s">
        <v>77</v>
      </c>
      <c r="E491" s="25"/>
      <c r="F491" s="34">
        <f t="shared" si="59"/>
        <v>0.20300000000000001</v>
      </c>
      <c r="G491" s="55">
        <f>IF(AND(E458*12&gt;=150000),OnPeakPer*E458*E460,OnPeakPer*E458)</f>
        <v>58.5</v>
      </c>
      <c r="H491" s="130">
        <f>G491*F491</f>
        <v>11.875500000000001</v>
      </c>
      <c r="I491" s="35">
        <f t="shared" si="60"/>
        <v>0.20300000000000001</v>
      </c>
      <c r="J491" s="56">
        <f>IF(AND(E458*12&gt;=150000),OnPeakPer*E458*E461,OnPeakPer*E458)</f>
        <v>58.5</v>
      </c>
      <c r="K491" s="118">
        <f>J491*I491</f>
        <v>11.875500000000001</v>
      </c>
      <c r="L491" s="119">
        <f>K491-H491</f>
        <v>0</v>
      </c>
      <c r="M491" s="120">
        <f>IF(ISERROR(L491/H491), "", L491/H491)</f>
        <v>0</v>
      </c>
    </row>
    <row r="492" spans="1:14" ht="13.15" hidden="1" customHeight="1" x14ac:dyDescent="0.2">
      <c r="A492" s="103" t="str">
        <f t="shared" si="58"/>
        <v>Residential (Low)</v>
      </c>
      <c r="B492" s="103" t="s">
        <v>78</v>
      </c>
      <c r="D492" s="25" t="s">
        <v>79</v>
      </c>
      <c r="E492" s="25"/>
      <c r="F492" s="34">
        <f t="shared" si="59"/>
        <v>0.11308</v>
      </c>
      <c r="G492" s="55">
        <f>IF(AND(E458*12&gt;=150000),E458*E460,E458)</f>
        <v>325</v>
      </c>
      <c r="H492" s="130">
        <f>G492*F492</f>
        <v>36.750999999999998</v>
      </c>
      <c r="I492" s="35">
        <f t="shared" si="60"/>
        <v>0.11308</v>
      </c>
      <c r="J492" s="56">
        <f>IF(AND(E458*12&gt;=150000),E458*E461,E458)</f>
        <v>325</v>
      </c>
      <c r="K492" s="118">
        <f>J492*I492</f>
        <v>36.750999999999998</v>
      </c>
      <c r="L492" s="119">
        <f>K492-H492</f>
        <v>0</v>
      </c>
      <c r="M492" s="120">
        <f>IF(ISERROR(L492/H492), "", L492/H492)</f>
        <v>0</v>
      </c>
    </row>
    <row r="493" spans="1:14" ht="13.9" hidden="1" customHeight="1" thickBot="1" x14ac:dyDescent="0.25">
      <c r="A493" s="103" t="str">
        <f t="shared" si="58"/>
        <v>Residential (Low)</v>
      </c>
      <c r="B493" s="103" t="s">
        <v>17</v>
      </c>
      <c r="D493" s="25" t="s">
        <v>80</v>
      </c>
      <c r="E493" s="25"/>
      <c r="F493" s="34">
        <f t="shared" si="59"/>
        <v>0.11308</v>
      </c>
      <c r="G493" s="55">
        <f>IF(AND(E458*12&gt;=150000),E458*E460,E458)</f>
        <v>325</v>
      </c>
      <c r="H493" s="130">
        <f>G493*F493</f>
        <v>36.750999999999998</v>
      </c>
      <c r="I493" s="35">
        <f t="shared" si="60"/>
        <v>0.11308</v>
      </c>
      <c r="J493" s="56">
        <f>IF(AND(E458*12&gt;=150000),E458*E461,E458)</f>
        <v>325</v>
      </c>
      <c r="K493" s="118">
        <f>J493*I493</f>
        <v>36.750999999999998</v>
      </c>
      <c r="L493" s="119">
        <f>K493-H493</f>
        <v>0</v>
      </c>
      <c r="M493" s="120">
        <f>IF(ISERROR(L493/H493), "", L493/H493)</f>
        <v>0</v>
      </c>
    </row>
    <row r="494" spans="1:14" ht="13.5" thickBot="1" x14ac:dyDescent="0.25">
      <c r="A494" s="103" t="str">
        <f t="shared" si="58"/>
        <v>Residential (Low)</v>
      </c>
      <c r="D494" s="58"/>
      <c r="E494" s="59"/>
      <c r="F494" s="60"/>
      <c r="G494" s="61"/>
      <c r="H494" s="62"/>
      <c r="I494" s="60"/>
      <c r="J494" s="63"/>
      <c r="K494" s="62"/>
      <c r="L494" s="64"/>
      <c r="M494" s="65"/>
    </row>
    <row r="495" spans="1:14" x14ac:dyDescent="0.2">
      <c r="A495" s="103" t="str">
        <f t="shared" si="58"/>
        <v>Residential (Low)</v>
      </c>
      <c r="B495" s="103" t="s">
        <v>12</v>
      </c>
      <c r="D495" s="135" t="s">
        <v>81</v>
      </c>
      <c r="E495" s="25"/>
      <c r="F495" s="136"/>
      <c r="G495" s="137"/>
      <c r="H495" s="138">
        <f>SUM(H485:H491,H484)</f>
        <v>105.50047405484281</v>
      </c>
      <c r="I495" s="139"/>
      <c r="J495" s="139"/>
      <c r="K495" s="138">
        <f>SUM(K485:K491,K484)</f>
        <v>109.04940199090193</v>
      </c>
      <c r="L495" s="140">
        <f>K495-H495</f>
        <v>3.5489279360591155</v>
      </c>
      <c r="M495" s="141">
        <f>IF((H495)=0,"",(L495/H495))</f>
        <v>3.3638976202270521E-2</v>
      </c>
    </row>
    <row r="496" spans="1:14" x14ac:dyDescent="0.2">
      <c r="A496" s="103" t="str">
        <f t="shared" si="58"/>
        <v>Residential (Low)</v>
      </c>
      <c r="B496" s="103" t="s">
        <v>12</v>
      </c>
      <c r="D496" s="142" t="s">
        <v>82</v>
      </c>
      <c r="E496" s="25"/>
      <c r="F496" s="136">
        <v>0.13</v>
      </c>
      <c r="G496" s="143"/>
      <c r="H496" s="144">
        <f>H495*F496</f>
        <v>13.715061627129566</v>
      </c>
      <c r="I496" s="145">
        <v>0.13</v>
      </c>
      <c r="J496" s="115"/>
      <c r="K496" s="144">
        <f>K495*I496</f>
        <v>14.176422258817251</v>
      </c>
      <c r="L496" s="119">
        <f>K496-H496</f>
        <v>0.46136063168768437</v>
      </c>
      <c r="M496" s="146">
        <f>IF((H496)=0,"",(L496/H496))</f>
        <v>3.3638976202270465E-2</v>
      </c>
    </row>
    <row r="497" spans="1:13" ht="15" x14ac:dyDescent="0.25">
      <c r="A497" s="103" t="str">
        <f t="shared" si="58"/>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-24.79261140288806</v>
      </c>
      <c r="I497" s="148">
        <v>0.23499999999999999</v>
      </c>
      <c r="J497" s="115"/>
      <c r="K497" s="144">
        <f>IF(OR(ISNUMBER(SEARCH("[DGEN]", E456))=TRUE, ISNUMBER(SEARCH("STREET LIGHT", E456))=TRUE), 0, IF(AND(E458=0, E459=0),0, IF(AND(E459=0, E458*12&gt;250000), 0, IF(AND(E458=0, E459&gt;=50), 0, IF(E458*12&lt;=250000, I497*K495*-1, IF(E459&lt;50, I497*K495*-1, 0))))))</f>
        <v>-25.62660946786195</v>
      </c>
      <c r="L497" s="119">
        <f>K497-H497</f>
        <v>-0.83399806497389051</v>
      </c>
      <c r="M497" s="146"/>
    </row>
    <row r="498" spans="1:13" ht="13.5" thickBot="1" x14ac:dyDescent="0.25">
      <c r="A498" s="103" t="str">
        <f t="shared" si="58"/>
        <v>Residential (Low)</v>
      </c>
      <c r="B498" s="103" t="s">
        <v>84</v>
      </c>
      <c r="C498" s="24">
        <f>B23</f>
        <v>7</v>
      </c>
      <c r="D498" s="226" t="s">
        <v>85</v>
      </c>
      <c r="E498" s="226"/>
      <c r="F498" s="77"/>
      <c r="G498" s="78"/>
      <c r="H498" s="79">
        <f>H495+H496+H497</f>
        <v>94.422924279084327</v>
      </c>
      <c r="I498" s="80"/>
      <c r="J498" s="80"/>
      <c r="K498" s="81">
        <f>K495+K496+K497</f>
        <v>97.599214781857228</v>
      </c>
      <c r="L498" s="82">
        <f>K498-H498</f>
        <v>3.1762905027729005</v>
      </c>
      <c r="M498" s="83">
        <f>IF((H498)=0,"",(L498/H498))</f>
        <v>3.3638976202270431E-2</v>
      </c>
    </row>
    <row r="499" spans="1:13" ht="13.5" thickBot="1" x14ac:dyDescent="0.25">
      <c r="A499" s="103" t="str">
        <f t="shared" si="58"/>
        <v>Residential (Low)</v>
      </c>
      <c r="B499" s="103" t="s">
        <v>12</v>
      </c>
      <c r="D499" s="58"/>
      <c r="E499" s="59"/>
      <c r="F499" s="60"/>
      <c r="G499" s="61"/>
      <c r="H499" s="62"/>
      <c r="I499" s="60"/>
      <c r="J499" s="63"/>
      <c r="K499" s="62"/>
      <c r="L499" s="64"/>
      <c r="M499" s="65"/>
    </row>
    <row r="502" spans="1:13" x14ac:dyDescent="0.2">
      <c r="D502" s="104" t="s">
        <v>34</v>
      </c>
      <c r="E502" s="229" t="str">
        <f>D24</f>
        <v>Residential (High)</v>
      </c>
      <c r="F502" s="229"/>
      <c r="G502" s="229"/>
      <c r="H502" s="229"/>
      <c r="I502" s="229"/>
      <c r="J502" s="229"/>
      <c r="K502" s="103" t="str">
        <f>IF(N452="DEMAND - INTERVAL","RTSR - INTERVAL METERED","")</f>
        <v/>
      </c>
    </row>
    <row r="503" spans="1:13" x14ac:dyDescent="0.2">
      <c r="D503" s="104" t="s">
        <v>35</v>
      </c>
      <c r="E503" s="230" t="str">
        <f>H24</f>
        <v>RPP</v>
      </c>
      <c r="F503" s="230"/>
      <c r="G503" s="230"/>
      <c r="H503" s="20"/>
      <c r="I503" s="20"/>
    </row>
    <row r="504" spans="1:13" ht="15.75" x14ac:dyDescent="0.2">
      <c r="D504" s="104" t="s">
        <v>36</v>
      </c>
      <c r="E504" s="21">
        <f>K24</f>
        <v>1500</v>
      </c>
      <c r="F504" s="105" t="s">
        <v>11</v>
      </c>
      <c r="J504" s="22"/>
      <c r="K504" s="22"/>
      <c r="L504" s="22"/>
      <c r="M504" s="22"/>
    </row>
    <row r="505" spans="1:13" ht="15.75" x14ac:dyDescent="0.25">
      <c r="D505" s="104" t="s">
        <v>37</v>
      </c>
      <c r="E505" s="21">
        <f>L24</f>
        <v>0</v>
      </c>
      <c r="F505" s="106" t="s">
        <v>16</v>
      </c>
      <c r="G505" s="107"/>
      <c r="H505" s="108"/>
      <c r="I505" s="108"/>
      <c r="J505" s="108"/>
    </row>
    <row r="506" spans="1:13" x14ac:dyDescent="0.2">
      <c r="D506" s="104" t="s">
        <v>38</v>
      </c>
      <c r="E506" s="23">
        <f>I24</f>
        <v>1.0415000000000001</v>
      </c>
    </row>
    <row r="507" spans="1:13" x14ac:dyDescent="0.2">
      <c r="D507" s="104" t="s">
        <v>39</v>
      </c>
      <c r="E507" s="23">
        <f>J24</f>
        <v>1.0415000000000001</v>
      </c>
    </row>
    <row r="509" spans="1:13" x14ac:dyDescent="0.2">
      <c r="E509" s="105"/>
      <c r="F509" s="231" t="s">
        <v>40</v>
      </c>
      <c r="G509" s="232"/>
      <c r="H509" s="233"/>
      <c r="I509" s="231" t="s">
        <v>41</v>
      </c>
      <c r="J509" s="232"/>
      <c r="K509" s="233"/>
      <c r="L509" s="231" t="s">
        <v>42</v>
      </c>
      <c r="M509" s="233"/>
    </row>
    <row r="510" spans="1:13" x14ac:dyDescent="0.2">
      <c r="E510" s="220"/>
      <c r="F510" s="109" t="s">
        <v>43</v>
      </c>
      <c r="G510" s="109" t="s">
        <v>44</v>
      </c>
      <c r="H510" s="110" t="s">
        <v>45</v>
      </c>
      <c r="I510" s="109" t="s">
        <v>43</v>
      </c>
      <c r="J510" s="111" t="s">
        <v>44</v>
      </c>
      <c r="K510" s="110" t="s">
        <v>45</v>
      </c>
      <c r="L510" s="222" t="s">
        <v>46</v>
      </c>
      <c r="M510" s="224" t="s">
        <v>47</v>
      </c>
    </row>
    <row r="511" spans="1:13" x14ac:dyDescent="0.2">
      <c r="E511" s="221"/>
      <c r="F511" s="112" t="s">
        <v>48</v>
      </c>
      <c r="G511" s="112"/>
      <c r="H511" s="113" t="s">
        <v>48</v>
      </c>
      <c r="I511" s="112" t="s">
        <v>48</v>
      </c>
      <c r="J511" s="113"/>
      <c r="K511" s="113" t="s">
        <v>48</v>
      </c>
      <c r="L511" s="223"/>
      <c r="M511" s="225"/>
    </row>
    <row r="512" spans="1:13" x14ac:dyDescent="0.2">
      <c r="A512" s="103" t="str">
        <f>$E502</f>
        <v>Residential (High)</v>
      </c>
      <c r="D512" s="114" t="s">
        <v>49</v>
      </c>
      <c r="E512" s="25"/>
      <c r="F512" s="26">
        <f>F74</f>
        <v>49.9</v>
      </c>
      <c r="G512" s="115">
        <v>1</v>
      </c>
      <c r="H512" s="116">
        <f>G512*F512</f>
        <v>49.9</v>
      </c>
      <c r="I512" s="29">
        <f>I74</f>
        <v>53.02</v>
      </c>
      <c r="J512" s="117">
        <f>G512</f>
        <v>1</v>
      </c>
      <c r="K512" s="118">
        <f>J512*I512</f>
        <v>53.02</v>
      </c>
      <c r="L512" s="119">
        <f>K512-H512</f>
        <v>3.1200000000000045</v>
      </c>
      <c r="M512" s="120">
        <f>IF(ISERROR(L512/H512), "", L512/H512)</f>
        <v>6.2525050100200499E-2</v>
      </c>
    </row>
    <row r="513" spans="1:13" x14ac:dyDescent="0.2">
      <c r="A513" s="103" t="str">
        <f t="shared" ref="A513:A545" si="65">A512</f>
        <v>Residential (High)</v>
      </c>
      <c r="D513" s="114" t="s">
        <v>50</v>
      </c>
      <c r="E513" s="25"/>
      <c r="F513" s="34">
        <f t="shared" ref="F513:F539" si="66">F75</f>
        <v>0</v>
      </c>
      <c r="G513" s="115">
        <f>IF($E505&gt;0, $E505, $E504)</f>
        <v>1500</v>
      </c>
      <c r="H513" s="116">
        <f>G513*F513</f>
        <v>0</v>
      </c>
      <c r="I513" s="35">
        <f t="shared" ref="I513:I539" si="67">I75</f>
        <v>0</v>
      </c>
      <c r="J513" s="117">
        <f>IF($E505&gt;0, $E505, $E504)</f>
        <v>1500</v>
      </c>
      <c r="K513" s="118">
        <f>J513*I513</f>
        <v>0</v>
      </c>
      <c r="L513" s="119">
        <f>K513-H513</f>
        <v>0</v>
      </c>
      <c r="M513" s="120" t="str">
        <f>IF(ISERROR(L513/H513), "", L513/H513)</f>
        <v/>
      </c>
    </row>
    <row r="514" spans="1:13" ht="13.15" hidden="1" customHeight="1" x14ac:dyDescent="0.2">
      <c r="A514" s="103" t="str">
        <f t="shared" si="65"/>
        <v>Residential (High)</v>
      </c>
      <c r="D514" s="114" t="s">
        <v>51</v>
      </c>
      <c r="E514" s="25"/>
      <c r="F514" s="34">
        <f t="shared" si="66"/>
        <v>0</v>
      </c>
      <c r="G514" s="115">
        <f>IF($E505&gt;0, $E505, $E504)</f>
        <v>1500</v>
      </c>
      <c r="H514" s="116">
        <v>0</v>
      </c>
      <c r="I514" s="35">
        <f t="shared" si="67"/>
        <v>0</v>
      </c>
      <c r="J514" s="117">
        <f>IF($E505&gt;0, $E505, $E504)</f>
        <v>1500</v>
      </c>
      <c r="K514" s="118">
        <v>0</v>
      </c>
      <c r="L514" s="119"/>
      <c r="M514" s="120"/>
    </row>
    <row r="515" spans="1:13" ht="13.15" hidden="1" customHeight="1" x14ac:dyDescent="0.2">
      <c r="A515" s="103" t="str">
        <f t="shared" si="65"/>
        <v>Residential (High)</v>
      </c>
      <c r="D515" s="114" t="s">
        <v>52</v>
      </c>
      <c r="E515" s="25"/>
      <c r="F515" s="34">
        <f t="shared" si="66"/>
        <v>0</v>
      </c>
      <c r="G515" s="115">
        <f>IF($E505&gt;0, $E505, $E504)</f>
        <v>1500</v>
      </c>
      <c r="H515" s="116">
        <v>0</v>
      </c>
      <c r="I515" s="35">
        <f t="shared" si="67"/>
        <v>0</v>
      </c>
      <c r="J515" s="121">
        <f>IF($E505&gt;0, $E505, $E504)</f>
        <v>1500</v>
      </c>
      <c r="K515" s="118">
        <v>0</v>
      </c>
      <c r="L515" s="119">
        <f t="shared" ref="L515:L533" si="68">K515-H515</f>
        <v>0</v>
      </c>
      <c r="M515" s="120" t="str">
        <f>IF(ISERROR(L515/H515), "", L515/H515)</f>
        <v/>
      </c>
    </row>
    <row r="516" spans="1:13" x14ac:dyDescent="0.2">
      <c r="A516" s="103" t="str">
        <f t="shared" si="65"/>
        <v>Residential (High)</v>
      </c>
      <c r="D516" s="114" t="s">
        <v>53</v>
      </c>
      <c r="E516" s="25"/>
      <c r="F516" s="26">
        <f t="shared" si="66"/>
        <v>1.8765316924843465</v>
      </c>
      <c r="G516" s="115">
        <v>1</v>
      </c>
      <c r="H516" s="116">
        <f>G516*F516</f>
        <v>1.8765316924843465</v>
      </c>
      <c r="I516" s="29">
        <f t="shared" si="67"/>
        <v>1.8765316924843465</v>
      </c>
      <c r="J516" s="117">
        <f>G516</f>
        <v>1</v>
      </c>
      <c r="K516" s="118">
        <f>J516*I516</f>
        <v>1.8765316924843465</v>
      </c>
      <c r="L516" s="119">
        <f t="shared" si="68"/>
        <v>0</v>
      </c>
      <c r="M516" s="120">
        <f>IF(ISERROR(L516/H516), "", L516/H516)</f>
        <v>0</v>
      </c>
    </row>
    <row r="517" spans="1:13" x14ac:dyDescent="0.2">
      <c r="A517" s="103" t="str">
        <f t="shared" si="65"/>
        <v>Residential (High)</v>
      </c>
      <c r="D517" s="114" t="s">
        <v>54</v>
      </c>
      <c r="E517" s="25"/>
      <c r="F517" s="36">
        <f t="shared" si="66"/>
        <v>0</v>
      </c>
      <c r="G517" s="115">
        <f>IF($E505&gt;0, $E505, $E504)</f>
        <v>1500</v>
      </c>
      <c r="H517" s="116">
        <f>G517*F517</f>
        <v>0</v>
      </c>
      <c r="I517" s="35">
        <f t="shared" si="67"/>
        <v>0</v>
      </c>
      <c r="J517" s="117">
        <f>IF($E505&gt;0, $E505, $E504)</f>
        <v>1500</v>
      </c>
      <c r="K517" s="118">
        <f>J517*I517</f>
        <v>0</v>
      </c>
      <c r="L517" s="119">
        <f t="shared" si="68"/>
        <v>0</v>
      </c>
      <c r="M517" s="120" t="str">
        <f>IF(ISERROR(L517/H517), "", L517/H517)</f>
        <v/>
      </c>
    </row>
    <row r="518" spans="1:13" ht="25.5" x14ac:dyDescent="0.2">
      <c r="A518" s="103" t="str">
        <f t="shared" si="65"/>
        <v>Residential (High)</v>
      </c>
      <c r="B518" s="103" t="s">
        <v>55</v>
      </c>
      <c r="C518" s="24">
        <f>B24</f>
        <v>8</v>
      </c>
      <c r="D518" s="46" t="s">
        <v>56</v>
      </c>
      <c r="E518" s="47"/>
      <c r="F518" s="48"/>
      <c r="G518" s="49"/>
      <c r="H518" s="50">
        <f>SUM(H512:H517)</f>
        <v>51.776531692484348</v>
      </c>
      <c r="I518" s="51"/>
      <c r="J518" s="52"/>
      <c r="K518" s="50">
        <f>SUM(K512:K517)</f>
        <v>54.896531692484352</v>
      </c>
      <c r="L518" s="41">
        <f t="shared" si="68"/>
        <v>3.1200000000000045</v>
      </c>
      <c r="M518" s="42">
        <f>IF((H518)=0,"",(L518/H518))</f>
        <v>6.0258960923272695E-2</v>
      </c>
    </row>
    <row r="519" spans="1:13" x14ac:dyDescent="0.2">
      <c r="A519" s="103" t="str">
        <f t="shared" si="65"/>
        <v>Residential (High)</v>
      </c>
      <c r="D519" s="123" t="s">
        <v>57</v>
      </c>
      <c r="E519" s="25"/>
      <c r="F519" s="34">
        <f t="shared" si="66"/>
        <v>0.12752000000000002</v>
      </c>
      <c r="G519" s="43">
        <f>IF(F519=0, 0, $E504*E506-E504)</f>
        <v>62.250000000000227</v>
      </c>
      <c r="H519" s="28">
        <f t="shared" ref="H519:H526" si="69">G519*F519</f>
        <v>7.9381200000000307</v>
      </c>
      <c r="I519" s="35">
        <f t="shared" si="67"/>
        <v>0.12752000000000002</v>
      </c>
      <c r="J519" s="44">
        <f>IF(I519=0, 0, E504*E507-E504)</f>
        <v>62.250000000000227</v>
      </c>
      <c r="K519" s="31">
        <f t="shared" ref="K519:K526" si="70">J519*I519</f>
        <v>7.9381200000000307</v>
      </c>
      <c r="L519" s="119">
        <f t="shared" si="68"/>
        <v>0</v>
      </c>
      <c r="M519" s="120">
        <f t="shared" ref="M519:M526" si="71">IF(ISERROR(L519/H519), "", L519/H519)</f>
        <v>0</v>
      </c>
    </row>
    <row r="520" spans="1:13" ht="25.5" x14ac:dyDescent="0.2">
      <c r="A520" s="103" t="str">
        <f t="shared" si="65"/>
        <v>Residential (High)</v>
      </c>
      <c r="D520" s="123" t="s">
        <v>58</v>
      </c>
      <c r="E520" s="25"/>
      <c r="F520" s="36">
        <f t="shared" si="66"/>
        <v>0</v>
      </c>
      <c r="G520" s="55">
        <f>IF($E505&gt;0, $E505, $E504)</f>
        <v>1500</v>
      </c>
      <c r="H520" s="116">
        <f t="shared" si="69"/>
        <v>0</v>
      </c>
      <c r="I520" s="35">
        <f t="shared" si="67"/>
        <v>0</v>
      </c>
      <c r="J520" s="56">
        <f>IF($E505&gt;0, $E505, $E504)</f>
        <v>1500</v>
      </c>
      <c r="K520" s="118">
        <f t="shared" si="70"/>
        <v>0</v>
      </c>
      <c r="L520" s="119">
        <f t="shared" si="68"/>
        <v>0</v>
      </c>
      <c r="M520" s="120" t="str">
        <f t="shared" si="71"/>
        <v/>
      </c>
    </row>
    <row r="521" spans="1:13" x14ac:dyDescent="0.2">
      <c r="A521" s="103" t="str">
        <f t="shared" si="65"/>
        <v>Residential (High)</v>
      </c>
      <c r="D521" s="123" t="s">
        <v>59</v>
      </c>
      <c r="E521" s="25"/>
      <c r="F521" s="36">
        <f t="shared" si="66"/>
        <v>0</v>
      </c>
      <c r="G521" s="55">
        <f>IF($E505&gt;0, $E505, $E504)</f>
        <v>1500</v>
      </c>
      <c r="H521" s="116">
        <f t="shared" si="69"/>
        <v>0</v>
      </c>
      <c r="I521" s="35">
        <f t="shared" si="67"/>
        <v>0</v>
      </c>
      <c r="J521" s="56">
        <f>IF($E505&gt;0, $E505, $E504)</f>
        <v>1500</v>
      </c>
      <c r="K521" s="118">
        <f t="shared" si="70"/>
        <v>0</v>
      </c>
      <c r="L521" s="119">
        <f t="shared" si="68"/>
        <v>0</v>
      </c>
      <c r="M521" s="120" t="str">
        <f t="shared" si="71"/>
        <v/>
      </c>
    </row>
    <row r="522" spans="1:13" x14ac:dyDescent="0.2">
      <c r="A522" s="103" t="str">
        <f t="shared" si="65"/>
        <v>Residential (High)</v>
      </c>
      <c r="D522" s="123" t="s">
        <v>60</v>
      </c>
      <c r="E522" s="25"/>
      <c r="F522" s="34">
        <f t="shared" si="66"/>
        <v>0</v>
      </c>
      <c r="G522" s="55">
        <f>E504</f>
        <v>1500</v>
      </c>
      <c r="H522" s="116">
        <f t="shared" si="69"/>
        <v>0</v>
      </c>
      <c r="I522" s="35">
        <f t="shared" si="67"/>
        <v>0</v>
      </c>
      <c r="J522" s="56">
        <f>E504</f>
        <v>1500</v>
      </c>
      <c r="K522" s="118">
        <f t="shared" si="70"/>
        <v>0</v>
      </c>
      <c r="L522" s="119">
        <f t="shared" si="68"/>
        <v>0</v>
      </c>
      <c r="M522" s="120" t="str">
        <f t="shared" si="71"/>
        <v/>
      </c>
    </row>
    <row r="523" spans="1:13" x14ac:dyDescent="0.2">
      <c r="A523" s="103" t="str">
        <f t="shared" si="65"/>
        <v>Residential (High)</v>
      </c>
      <c r="D523" s="114" t="s">
        <v>61</v>
      </c>
      <c r="E523" s="25"/>
      <c r="F523" s="36">
        <f t="shared" si="66"/>
        <v>1.5307628331689281E-3</v>
      </c>
      <c r="G523" s="55">
        <f>IF($E505&gt;0, $E505, $E504)</f>
        <v>1500</v>
      </c>
      <c r="H523" s="116">
        <f t="shared" si="69"/>
        <v>2.2961442497533922</v>
      </c>
      <c r="I523" s="35">
        <f t="shared" si="67"/>
        <v>1.6007410979661781E-3</v>
      </c>
      <c r="J523" s="56">
        <f>IF($E505&gt;0, $E505, $E504)</f>
        <v>1500</v>
      </c>
      <c r="K523" s="118">
        <f t="shared" si="70"/>
        <v>2.4011116469492673</v>
      </c>
      <c r="L523" s="119">
        <f t="shared" si="68"/>
        <v>0.10496739719587511</v>
      </c>
      <c r="M523" s="120">
        <f t="shared" si="71"/>
        <v>4.5714635396773833E-2</v>
      </c>
    </row>
    <row r="524" spans="1:13" ht="25.5" x14ac:dyDescent="0.2">
      <c r="A524" s="103" t="str">
        <f t="shared" si="65"/>
        <v>Residential (High)</v>
      </c>
      <c r="D524" s="123" t="s">
        <v>62</v>
      </c>
      <c r="E524" s="25"/>
      <c r="F524" s="36">
        <f t="shared" si="66"/>
        <v>0.42</v>
      </c>
      <c r="G524" s="115">
        <v>1</v>
      </c>
      <c r="H524" s="116">
        <f t="shared" si="69"/>
        <v>0.42</v>
      </c>
      <c r="I524" s="45">
        <f t="shared" si="67"/>
        <v>0.42</v>
      </c>
      <c r="J524" s="121">
        <v>1</v>
      </c>
      <c r="K524" s="118">
        <f t="shared" si="70"/>
        <v>0.42</v>
      </c>
      <c r="L524" s="119">
        <f t="shared" si="68"/>
        <v>0</v>
      </c>
      <c r="M524" s="120">
        <f t="shared" si="71"/>
        <v>0</v>
      </c>
    </row>
    <row r="525" spans="1:13" x14ac:dyDescent="0.2">
      <c r="A525" s="103" t="str">
        <f t="shared" si="65"/>
        <v>Residential (High)</v>
      </c>
      <c r="D525" s="114" t="s">
        <v>63</v>
      </c>
      <c r="E525" s="25"/>
      <c r="F525" s="36">
        <f t="shared" si="66"/>
        <v>-5.1282808421435705E-2</v>
      </c>
      <c r="G525" s="115">
        <v>1</v>
      </c>
      <c r="H525" s="116">
        <f t="shared" si="69"/>
        <v>-5.1282808421435705E-2</v>
      </c>
      <c r="I525" s="29">
        <f t="shared" si="67"/>
        <v>-5.1282808421435705E-2</v>
      </c>
      <c r="J525" s="121">
        <v>1</v>
      </c>
      <c r="K525" s="118">
        <f t="shared" si="70"/>
        <v>-5.1282808421435705E-2</v>
      </c>
      <c r="L525" s="119">
        <f t="shared" si="68"/>
        <v>0</v>
      </c>
      <c r="M525" s="120">
        <f t="shared" si="71"/>
        <v>0</v>
      </c>
    </row>
    <row r="526" spans="1:13" x14ac:dyDescent="0.2">
      <c r="A526" s="103" t="str">
        <f t="shared" si="65"/>
        <v>Residential (High)</v>
      </c>
      <c r="D526" s="114" t="s">
        <v>64</v>
      </c>
      <c r="E526" s="25"/>
      <c r="F526" s="34">
        <f t="shared" si="66"/>
        <v>0</v>
      </c>
      <c r="G526" s="55">
        <f>IF($E505&gt;0, $E505, $E504)</f>
        <v>1500</v>
      </c>
      <c r="H526" s="116">
        <f t="shared" si="69"/>
        <v>0</v>
      </c>
      <c r="I526" s="35">
        <f t="shared" si="67"/>
        <v>0</v>
      </c>
      <c r="J526" s="56">
        <f>IF($E505&gt;0, $E505, $E504)</f>
        <v>1500</v>
      </c>
      <c r="K526" s="118">
        <f t="shared" si="70"/>
        <v>0</v>
      </c>
      <c r="L526" s="119">
        <f t="shared" si="68"/>
        <v>0</v>
      </c>
      <c r="M526" s="120" t="str">
        <f t="shared" si="71"/>
        <v/>
      </c>
    </row>
    <row r="527" spans="1:13" ht="25.5" x14ac:dyDescent="0.2">
      <c r="A527" s="103" t="str">
        <f t="shared" si="65"/>
        <v>Residential (High)</v>
      </c>
      <c r="B527" s="103" t="s">
        <v>65</v>
      </c>
      <c r="C527" s="24">
        <f>B24</f>
        <v>8</v>
      </c>
      <c r="D527" s="46" t="s">
        <v>66</v>
      </c>
      <c r="E527" s="47"/>
      <c r="F527" s="48"/>
      <c r="G527" s="49"/>
      <c r="H527" s="50">
        <f>SUM(H518:H526)</f>
        <v>62.379513133816339</v>
      </c>
      <c r="I527" s="51"/>
      <c r="J527" s="52"/>
      <c r="K527" s="50">
        <f>SUM(K518:K526)</f>
        <v>65.604480531012214</v>
      </c>
      <c r="L527" s="41">
        <f t="shared" si="68"/>
        <v>3.2249673971958757</v>
      </c>
      <c r="M527" s="42">
        <f>IF((H527)=0,"",(L527/H527))</f>
        <v>5.1699143439572631E-2</v>
      </c>
    </row>
    <row r="528" spans="1:13" x14ac:dyDescent="0.2">
      <c r="A528" s="103" t="str">
        <f t="shared" si="65"/>
        <v>Residential (High)</v>
      </c>
      <c r="D528" s="126" t="s">
        <v>67</v>
      </c>
      <c r="E528" s="25"/>
      <c r="F528" s="36">
        <f t="shared" si="66"/>
        <v>1.3100000000000001E-2</v>
      </c>
      <c r="G528" s="43">
        <f>IF($E505&gt;0, $E505, $E504*$E506)</f>
        <v>1562.2500000000002</v>
      </c>
      <c r="H528" s="116">
        <f>G528*F528</f>
        <v>20.465475000000005</v>
      </c>
      <c r="I528" s="35">
        <f t="shared" si="67"/>
        <v>1.38E-2</v>
      </c>
      <c r="J528" s="44">
        <f>IF($E505&gt;0, $E505, $E504*$E507)</f>
        <v>1562.2500000000002</v>
      </c>
      <c r="K528" s="118">
        <f>J528*I528</f>
        <v>21.559050000000003</v>
      </c>
      <c r="L528" s="119">
        <f t="shared" si="68"/>
        <v>1.0935749999999977</v>
      </c>
      <c r="M528" s="120">
        <f>IF(ISERROR(L528/H528), "", L528/H528)</f>
        <v>5.3435114503816668E-2</v>
      </c>
    </row>
    <row r="529" spans="1:13" ht="25.5" x14ac:dyDescent="0.2">
      <c r="A529" s="103" t="str">
        <f t="shared" si="65"/>
        <v>Residential (High)</v>
      </c>
      <c r="D529" s="128" t="s">
        <v>68</v>
      </c>
      <c r="E529" s="25"/>
      <c r="F529" s="36">
        <f t="shared" si="66"/>
        <v>9.4999999999999998E-3</v>
      </c>
      <c r="G529" s="43">
        <f>IF($E505&gt;0, $E505, $E504*$E506)</f>
        <v>1562.2500000000002</v>
      </c>
      <c r="H529" s="116">
        <f>G529*F529</f>
        <v>14.841375000000001</v>
      </c>
      <c r="I529" s="35">
        <f t="shared" si="67"/>
        <v>0.01</v>
      </c>
      <c r="J529" s="44">
        <f>IF($E505&gt;0, $E505, $E504*$E507)</f>
        <v>1562.2500000000002</v>
      </c>
      <c r="K529" s="118">
        <f>J529*I529</f>
        <v>15.622500000000002</v>
      </c>
      <c r="L529" s="119">
        <f t="shared" si="68"/>
        <v>0.78112500000000118</v>
      </c>
      <c r="M529" s="120">
        <f>IF(ISERROR(L529/H529), "", L529/H529)</f>
        <v>5.2631578947368494E-2</v>
      </c>
    </row>
    <row r="530" spans="1:13" ht="25.5" x14ac:dyDescent="0.2">
      <c r="A530" s="103" t="str">
        <f t="shared" si="65"/>
        <v>Residential (High)</v>
      </c>
      <c r="B530" s="103" t="s">
        <v>69</v>
      </c>
      <c r="C530" s="24">
        <f>B24</f>
        <v>8</v>
      </c>
      <c r="D530" s="46" t="s">
        <v>70</v>
      </c>
      <c r="E530" s="47"/>
      <c r="F530" s="48"/>
      <c r="G530" s="49"/>
      <c r="H530" s="50">
        <f>SUM(H527:H529)</f>
        <v>97.686363133816343</v>
      </c>
      <c r="I530" s="51"/>
      <c r="J530" s="52"/>
      <c r="K530" s="50">
        <f>SUM(K527:K529)</f>
        <v>102.78603053101222</v>
      </c>
      <c r="L530" s="41">
        <f t="shared" si="68"/>
        <v>5.0996673971958728</v>
      </c>
      <c r="M530" s="42">
        <f>IF((H530)=0,"",(L530/H530))</f>
        <v>5.2204496447575369E-2</v>
      </c>
    </row>
    <row r="531" spans="1:13" ht="25.5" x14ac:dyDescent="0.2">
      <c r="A531" s="103" t="str">
        <f t="shared" si="65"/>
        <v>Residential (High)</v>
      </c>
      <c r="D531" s="129" t="s">
        <v>71</v>
      </c>
      <c r="E531" s="25"/>
      <c r="F531" s="34">
        <f t="shared" si="66"/>
        <v>4.7000000000000002E-3</v>
      </c>
      <c r="G531" s="43">
        <f>E504*E506</f>
        <v>1562.2500000000002</v>
      </c>
      <c r="H531" s="53">
        <f>G531*F531</f>
        <v>7.342575000000001</v>
      </c>
      <c r="I531" s="35">
        <f t="shared" si="67"/>
        <v>4.7000000000000002E-3</v>
      </c>
      <c r="J531" s="44">
        <f>E504*E507</f>
        <v>1562.2500000000002</v>
      </c>
      <c r="K531" s="31">
        <f>J531*I531</f>
        <v>7.342575000000001</v>
      </c>
      <c r="L531" s="119">
        <f t="shared" si="68"/>
        <v>0</v>
      </c>
      <c r="M531" s="120">
        <f>IF(ISERROR(L531/H531), "", L531/H531)</f>
        <v>0</v>
      </c>
    </row>
    <row r="532" spans="1:13" ht="25.5" x14ac:dyDescent="0.2">
      <c r="A532" s="103" t="str">
        <f t="shared" si="65"/>
        <v>Residential (High)</v>
      </c>
      <c r="D532" s="129" t="s">
        <v>72</v>
      </c>
      <c r="E532" s="25"/>
      <c r="F532" s="34">
        <f t="shared" si="66"/>
        <v>5.9999999999999995E-4</v>
      </c>
      <c r="G532" s="43">
        <f>E504*E506</f>
        <v>1562.2500000000002</v>
      </c>
      <c r="H532" s="53">
        <f>G532*F532</f>
        <v>0.93735000000000002</v>
      </c>
      <c r="I532" s="35">
        <f t="shared" si="67"/>
        <v>5.9999999999999995E-4</v>
      </c>
      <c r="J532" s="44">
        <f>E504*E507</f>
        <v>1562.2500000000002</v>
      </c>
      <c r="K532" s="31">
        <f>J532*I532</f>
        <v>0.93735000000000002</v>
      </c>
      <c r="L532" s="119">
        <f t="shared" si="68"/>
        <v>0</v>
      </c>
      <c r="M532" s="120">
        <f>IF(ISERROR(L532/H532), "", L532/H532)</f>
        <v>0</v>
      </c>
    </row>
    <row r="533" spans="1:13" x14ac:dyDescent="0.2">
      <c r="A533" s="103" t="str">
        <f t="shared" si="65"/>
        <v>Residential (High)</v>
      </c>
      <c r="D533" s="25" t="s">
        <v>73</v>
      </c>
      <c r="E533" s="25"/>
      <c r="F533" s="54">
        <f t="shared" si="66"/>
        <v>0.25</v>
      </c>
      <c r="G533" s="115">
        <v>1</v>
      </c>
      <c r="H533" s="130">
        <f>G533*F533</f>
        <v>0.25</v>
      </c>
      <c r="I533" s="45">
        <f t="shared" si="67"/>
        <v>0.25</v>
      </c>
      <c r="J533" s="117">
        <v>1</v>
      </c>
      <c r="K533" s="118">
        <f>J533*I533</f>
        <v>0.25</v>
      </c>
      <c r="L533" s="119">
        <f t="shared" si="68"/>
        <v>0</v>
      </c>
      <c r="M533" s="120">
        <f>IF(ISERROR(L533/H533), "", L533/H533)</f>
        <v>0</v>
      </c>
    </row>
    <row r="534" spans="1:13" ht="26.45" hidden="1" customHeight="1" x14ac:dyDescent="0.2">
      <c r="A534" s="103" t="str">
        <f t="shared" si="65"/>
        <v>Residential (High)</v>
      </c>
      <c r="D534" s="129" t="s">
        <v>74</v>
      </c>
      <c r="E534" s="25"/>
      <c r="F534" s="34">
        <f t="shared" si="66"/>
        <v>0</v>
      </c>
      <c r="G534" s="55"/>
      <c r="H534" s="130"/>
      <c r="I534" s="35">
        <f t="shared" si="67"/>
        <v>0</v>
      </c>
      <c r="J534" s="56"/>
      <c r="K534" s="118"/>
      <c r="L534" s="119"/>
      <c r="M534" s="120"/>
    </row>
    <row r="535" spans="1:13" x14ac:dyDescent="0.2">
      <c r="A535" s="103" t="str">
        <f t="shared" si="65"/>
        <v>Residential (High)</v>
      </c>
      <c r="B535" s="103" t="s">
        <v>12</v>
      </c>
      <c r="D535" s="25" t="s">
        <v>75</v>
      </c>
      <c r="E535" s="25"/>
      <c r="F535" s="34">
        <f t="shared" si="66"/>
        <v>9.8000000000000004E-2</v>
      </c>
      <c r="G535" s="55">
        <f>IF(AND(E504*12&gt;=150000),OffPeakPer*E504*E506,OffPeakPer*E504)</f>
        <v>960</v>
      </c>
      <c r="H535" s="130">
        <f>G535*F535</f>
        <v>94.08</v>
      </c>
      <c r="I535" s="35">
        <f t="shared" si="67"/>
        <v>9.8000000000000004E-2</v>
      </c>
      <c r="J535" s="56">
        <f>IF(AND(E504*12&gt;=150000),OffPeakPer*E504*E507,OffPeakPer*E504)</f>
        <v>960</v>
      </c>
      <c r="K535" s="118">
        <f>J535*I535</f>
        <v>94.08</v>
      </c>
      <c r="L535" s="119">
        <f>K535-H535</f>
        <v>0</v>
      </c>
      <c r="M535" s="120">
        <f>IF(ISERROR(L535/H535), "", L535/H535)</f>
        <v>0</v>
      </c>
    </row>
    <row r="536" spans="1:13" x14ac:dyDescent="0.2">
      <c r="A536" s="103" t="str">
        <f t="shared" si="65"/>
        <v>Residential (High)</v>
      </c>
      <c r="B536" s="103" t="s">
        <v>12</v>
      </c>
      <c r="D536" s="25" t="s">
        <v>76</v>
      </c>
      <c r="E536" s="25"/>
      <c r="F536" s="34">
        <f t="shared" si="66"/>
        <v>0.157</v>
      </c>
      <c r="G536" s="55">
        <f>IF(AND(E504*12&gt;=150000),MidPeakPer*E504*E506,MidPeakPer*E504)</f>
        <v>270</v>
      </c>
      <c r="H536" s="130">
        <f>G536*F536</f>
        <v>42.39</v>
      </c>
      <c r="I536" s="35">
        <f t="shared" si="67"/>
        <v>0.157</v>
      </c>
      <c r="J536" s="56">
        <f>IF(AND(E504*12&gt;=150000),MidPeakPer*E504*E507,MidPeakPer*E504)</f>
        <v>270</v>
      </c>
      <c r="K536" s="118">
        <f>J536*I536</f>
        <v>42.39</v>
      </c>
      <c r="L536" s="119">
        <f>K536-H536</f>
        <v>0</v>
      </c>
      <c r="M536" s="120">
        <f>IF(ISERROR(L536/H536), "", L536/H536)</f>
        <v>0</v>
      </c>
    </row>
    <row r="537" spans="1:13" ht="13.5" thickBot="1" x14ac:dyDescent="0.25">
      <c r="A537" s="103" t="str">
        <f t="shared" si="65"/>
        <v>Residential (High)</v>
      </c>
      <c r="B537" s="103" t="s">
        <v>12</v>
      </c>
      <c r="D537" s="103" t="s">
        <v>77</v>
      </c>
      <c r="E537" s="25"/>
      <c r="F537" s="34">
        <f t="shared" si="66"/>
        <v>0.20300000000000001</v>
      </c>
      <c r="G537" s="55">
        <f>IF(AND(E504*12&gt;=150000),OnPeakPer*E504*E506,OnPeakPer*E504)</f>
        <v>270</v>
      </c>
      <c r="H537" s="130">
        <f>G537*F537</f>
        <v>54.81</v>
      </c>
      <c r="I537" s="35">
        <f t="shared" si="67"/>
        <v>0.20300000000000001</v>
      </c>
      <c r="J537" s="56">
        <f>IF(AND(E504*12&gt;=150000),OnPeakPer*E504*E507,OnPeakPer*E504)</f>
        <v>270</v>
      </c>
      <c r="K537" s="118">
        <f>J537*I537</f>
        <v>54.81</v>
      </c>
      <c r="L537" s="119">
        <f>K537-H537</f>
        <v>0</v>
      </c>
      <c r="M537" s="120">
        <f>IF(ISERROR(L537/H537), "", L537/H537)</f>
        <v>0</v>
      </c>
    </row>
    <row r="538" spans="1:13" ht="13.15" hidden="1" customHeight="1" x14ac:dyDescent="0.2">
      <c r="A538" s="103" t="str">
        <f t="shared" si="65"/>
        <v>Residential (High)</v>
      </c>
      <c r="B538" s="103" t="s">
        <v>78</v>
      </c>
      <c r="D538" s="25" t="s">
        <v>79</v>
      </c>
      <c r="E538" s="25"/>
      <c r="F538" s="34">
        <f t="shared" si="66"/>
        <v>0.11308</v>
      </c>
      <c r="G538" s="55">
        <f>IF(AND(E504*12&gt;=150000),E504*E506,E504)</f>
        <v>1500</v>
      </c>
      <c r="H538" s="130">
        <f>G538*F538</f>
        <v>169.62</v>
      </c>
      <c r="I538" s="35">
        <f t="shared" si="67"/>
        <v>0.11308</v>
      </c>
      <c r="J538" s="56">
        <f>IF(AND(E504*12&gt;=150000),E504*E507,E504)</f>
        <v>1500</v>
      </c>
      <c r="K538" s="118">
        <f>J538*I538</f>
        <v>169.62</v>
      </c>
      <c r="L538" s="119">
        <f>K538-H538</f>
        <v>0</v>
      </c>
      <c r="M538" s="120">
        <f>IF(ISERROR(L538/H538), "", L538/H538)</f>
        <v>0</v>
      </c>
    </row>
    <row r="539" spans="1:13" ht="13.9" hidden="1" customHeight="1" thickBot="1" x14ac:dyDescent="0.25">
      <c r="A539" s="103" t="str">
        <f t="shared" si="65"/>
        <v>Residential (High)</v>
      </c>
      <c r="B539" s="103" t="s">
        <v>17</v>
      </c>
      <c r="D539" s="25" t="s">
        <v>80</v>
      </c>
      <c r="E539" s="25"/>
      <c r="F539" s="34">
        <f t="shared" si="66"/>
        <v>0.11308</v>
      </c>
      <c r="G539" s="55">
        <f>IF(AND(E504*12&gt;=150000),E504*E506,E504)</f>
        <v>1500</v>
      </c>
      <c r="H539" s="130">
        <f>G539*F539</f>
        <v>169.62</v>
      </c>
      <c r="I539" s="35">
        <f t="shared" si="67"/>
        <v>0.11308</v>
      </c>
      <c r="J539" s="56">
        <f>IF(AND(E504*12&gt;=150000),E504*E507,E504)</f>
        <v>1500</v>
      </c>
      <c r="K539" s="118">
        <f>J539*I539</f>
        <v>169.62</v>
      </c>
      <c r="L539" s="119">
        <f>K539-H539</f>
        <v>0</v>
      </c>
      <c r="M539" s="120">
        <f>IF(ISERROR(L539/H539), "", L539/H539)</f>
        <v>0</v>
      </c>
    </row>
    <row r="540" spans="1:13" ht="13.5" thickBot="1" x14ac:dyDescent="0.25">
      <c r="A540" s="103" t="str">
        <f t="shared" si="65"/>
        <v>Residential (High)</v>
      </c>
      <c r="D540" s="58"/>
      <c r="E540" s="59"/>
      <c r="F540" s="60"/>
      <c r="G540" s="61"/>
      <c r="H540" s="62"/>
      <c r="I540" s="60"/>
      <c r="J540" s="63"/>
      <c r="K540" s="62"/>
      <c r="L540" s="64"/>
      <c r="M540" s="65"/>
    </row>
    <row r="541" spans="1:13" x14ac:dyDescent="0.2">
      <c r="A541" s="103" t="str">
        <f t="shared" si="65"/>
        <v>Residential (High)</v>
      </c>
      <c r="B541" s="103" t="s">
        <v>12</v>
      </c>
      <c r="D541" s="135" t="s">
        <v>81</v>
      </c>
      <c r="E541" s="25"/>
      <c r="F541" s="136"/>
      <c r="G541" s="137"/>
      <c r="H541" s="138">
        <f>SUM(H531:H537,H530)</f>
        <v>297.49628813381639</v>
      </c>
      <c r="I541" s="139"/>
      <c r="J541" s="139"/>
      <c r="K541" s="138">
        <f>SUM(K531:K537,K530)</f>
        <v>302.59595553101224</v>
      </c>
      <c r="L541" s="140">
        <f>K541-H541</f>
        <v>5.0996673971958444</v>
      </c>
      <c r="M541" s="141">
        <f>IF((H541)=0,"",(L541/H541))</f>
        <v>1.7141953028005412E-2</v>
      </c>
    </row>
    <row r="542" spans="1:13" x14ac:dyDescent="0.2">
      <c r="A542" s="103" t="str">
        <f t="shared" si="65"/>
        <v>Residential (High)</v>
      </c>
      <c r="B542" s="103" t="s">
        <v>12</v>
      </c>
      <c r="D542" s="142" t="s">
        <v>82</v>
      </c>
      <c r="E542" s="25"/>
      <c r="F542" s="136">
        <v>0.13</v>
      </c>
      <c r="G542" s="143"/>
      <c r="H542" s="144">
        <f>H541*F542</f>
        <v>38.674517457396135</v>
      </c>
      <c r="I542" s="145">
        <v>0.13</v>
      </c>
      <c r="J542" s="115"/>
      <c r="K542" s="144">
        <f>K541*I542</f>
        <v>39.337474219031591</v>
      </c>
      <c r="L542" s="119">
        <f>K542-H542</f>
        <v>0.66295676163545636</v>
      </c>
      <c r="M542" s="146">
        <f>IF((H542)=0,"",(L542/H542))</f>
        <v>1.7141953028005322E-2</v>
      </c>
    </row>
    <row r="543" spans="1:13" ht="15" x14ac:dyDescent="0.25">
      <c r="A543" s="103" t="str">
        <f t="shared" si="65"/>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-69.911627711446855</v>
      </c>
      <c r="I543" s="148">
        <v>0.23499999999999999</v>
      </c>
      <c r="J543" s="115"/>
      <c r="K543" s="144">
        <f>IF(OR(ISNUMBER(SEARCH("[DGEN]", E502))=TRUE, ISNUMBER(SEARCH("STREET LIGHT", E502))=TRUE), 0, IF(AND(E504=0, E505=0),0, IF(AND(E505=0, E504*12&gt;250000), 0, IF(AND(E504=0, E505&gt;=50), 0, IF(E504*12&lt;=250000, I543*K541*-1, IF(E505&lt;50, I543*K541*-1, 0))))))</f>
        <v>-71.110049549787874</v>
      </c>
      <c r="L543" s="119">
        <f>K543-H543</f>
        <v>-1.1984218383410195</v>
      </c>
      <c r="M543" s="146"/>
    </row>
    <row r="544" spans="1:13" ht="13.5" thickBot="1" x14ac:dyDescent="0.25">
      <c r="A544" s="103" t="str">
        <f t="shared" si="65"/>
        <v>Residential (High)</v>
      </c>
      <c r="B544" s="103" t="s">
        <v>84</v>
      </c>
      <c r="C544" s="24">
        <f>B24</f>
        <v>8</v>
      </c>
      <c r="D544" s="226" t="s">
        <v>85</v>
      </c>
      <c r="E544" s="226"/>
      <c r="F544" s="77"/>
      <c r="G544" s="78"/>
      <c r="H544" s="79">
        <f>H541+H542+H543</f>
        <v>266.25917787976567</v>
      </c>
      <c r="I544" s="80"/>
      <c r="J544" s="80"/>
      <c r="K544" s="81">
        <f>K541+K542+K543</f>
        <v>270.823380200256</v>
      </c>
      <c r="L544" s="82">
        <f>K544-H544</f>
        <v>4.5642023204903239</v>
      </c>
      <c r="M544" s="83">
        <f>IF((H544)=0,"",(L544/H544))</f>
        <v>1.7141953028005575E-2</v>
      </c>
    </row>
    <row r="545" spans="1:13" ht="13.5" thickBot="1" x14ac:dyDescent="0.25">
      <c r="A545" s="103" t="str">
        <f t="shared" si="65"/>
        <v>Residential (High)</v>
      </c>
      <c r="B545" s="103" t="s">
        <v>12</v>
      </c>
      <c r="D545" s="58"/>
      <c r="E545" s="59"/>
      <c r="F545" s="60"/>
      <c r="G545" s="61"/>
      <c r="H545" s="62"/>
      <c r="I545" s="60"/>
      <c r="J545" s="63"/>
      <c r="K545" s="62"/>
      <c r="L545" s="64"/>
      <c r="M545" s="65"/>
    </row>
    <row r="548" spans="1:13" x14ac:dyDescent="0.2">
      <c r="D548" s="104" t="s">
        <v>34</v>
      </c>
      <c r="E548" s="229" t="str">
        <f>D25</f>
        <v>GS &lt; 50 (Low)</v>
      </c>
      <c r="F548" s="229"/>
      <c r="G548" s="229"/>
      <c r="H548" s="229"/>
      <c r="I548" s="229"/>
      <c r="J548" s="229"/>
      <c r="K548" s="103" t="str">
        <f>IF(N498="DEMAND - INTERVAL","RTSR - INTERVAL METERED","")</f>
        <v/>
      </c>
    </row>
    <row r="549" spans="1:13" x14ac:dyDescent="0.2">
      <c r="D549" s="104" t="s">
        <v>35</v>
      </c>
      <c r="E549" s="230" t="str">
        <f>H25</f>
        <v>RPP</v>
      </c>
      <c r="F549" s="230"/>
      <c r="G549" s="230"/>
      <c r="H549" s="20"/>
      <c r="I549" s="20"/>
    </row>
    <row r="550" spans="1:13" ht="15.75" x14ac:dyDescent="0.2">
      <c r="D550" s="104" t="s">
        <v>36</v>
      </c>
      <c r="E550" s="21">
        <f>K25</f>
        <v>1000</v>
      </c>
      <c r="F550" s="105" t="s">
        <v>11</v>
      </c>
      <c r="J550" s="22"/>
      <c r="K550" s="22"/>
      <c r="L550" s="22"/>
      <c r="M550" s="22"/>
    </row>
    <row r="551" spans="1:13" ht="15.75" x14ac:dyDescent="0.25">
      <c r="D551" s="104" t="s">
        <v>37</v>
      </c>
      <c r="E551" s="21">
        <f>L25</f>
        <v>0</v>
      </c>
      <c r="F551" s="106" t="s">
        <v>16</v>
      </c>
      <c r="G551" s="107"/>
      <c r="H551" s="108"/>
      <c r="I551" s="108"/>
      <c r="J551" s="108"/>
    </row>
    <row r="552" spans="1:13" x14ac:dyDescent="0.2">
      <c r="D552" s="104" t="s">
        <v>38</v>
      </c>
      <c r="E552" s="23">
        <f>I25</f>
        <v>1.0415000000000001</v>
      </c>
    </row>
    <row r="553" spans="1:13" x14ac:dyDescent="0.2">
      <c r="D553" s="104" t="s">
        <v>39</v>
      </c>
      <c r="E553" s="23">
        <f>J25</f>
        <v>1.0415000000000001</v>
      </c>
    </row>
    <row r="555" spans="1:13" x14ac:dyDescent="0.2">
      <c r="E555" s="105"/>
      <c r="F555" s="231" t="s">
        <v>40</v>
      </c>
      <c r="G555" s="232"/>
      <c r="H555" s="233"/>
      <c r="I555" s="231" t="s">
        <v>41</v>
      </c>
      <c r="J555" s="232"/>
      <c r="K555" s="233"/>
      <c r="L555" s="231" t="s">
        <v>42</v>
      </c>
      <c r="M555" s="233"/>
    </row>
    <row r="556" spans="1:13" x14ac:dyDescent="0.2">
      <c r="E556" s="220"/>
      <c r="F556" s="109" t="s">
        <v>43</v>
      </c>
      <c r="G556" s="109" t="s">
        <v>44</v>
      </c>
      <c r="H556" s="110" t="s">
        <v>45</v>
      </c>
      <c r="I556" s="109" t="s">
        <v>43</v>
      </c>
      <c r="J556" s="111" t="s">
        <v>44</v>
      </c>
      <c r="K556" s="110" t="s">
        <v>45</v>
      </c>
      <c r="L556" s="222" t="s">
        <v>46</v>
      </c>
      <c r="M556" s="224" t="s">
        <v>47</v>
      </c>
    </row>
    <row r="557" spans="1:13" x14ac:dyDescent="0.2">
      <c r="E557" s="221"/>
      <c r="F557" s="112" t="s">
        <v>48</v>
      </c>
      <c r="G557" s="112"/>
      <c r="H557" s="113" t="s">
        <v>48</v>
      </c>
      <c r="I557" s="112" t="s">
        <v>48</v>
      </c>
      <c r="J557" s="113"/>
      <c r="K557" s="113" t="s">
        <v>48</v>
      </c>
      <c r="L557" s="223"/>
      <c r="M557" s="225"/>
    </row>
    <row r="558" spans="1:13" x14ac:dyDescent="0.2">
      <c r="A558" s="103" t="str">
        <f>$E548</f>
        <v>GS &lt; 50 (Low)</v>
      </c>
      <c r="D558" s="114" t="s">
        <v>49</v>
      </c>
      <c r="E558" s="25"/>
      <c r="F558" s="26">
        <f>F130</f>
        <v>30.13</v>
      </c>
      <c r="G558" s="115">
        <v>1</v>
      </c>
      <c r="H558" s="116">
        <f>G558*F558</f>
        <v>30.13</v>
      </c>
      <c r="I558" s="29">
        <f>I130</f>
        <v>32.270000000000003</v>
      </c>
      <c r="J558" s="117">
        <f>G558</f>
        <v>1</v>
      </c>
      <c r="K558" s="118">
        <f>J558*I558</f>
        <v>32.270000000000003</v>
      </c>
      <c r="L558" s="119">
        <f>K558-H558</f>
        <v>2.1400000000000041</v>
      </c>
      <c r="M558" s="120">
        <f>IF(ISERROR(L558/H558), "", L558/H558)</f>
        <v>7.1025555924328049E-2</v>
      </c>
    </row>
    <row r="559" spans="1:13" x14ac:dyDescent="0.2">
      <c r="A559" s="103" t="str">
        <f t="shared" ref="A559:A591" si="72">A558</f>
        <v>GS &lt; 50 (Low)</v>
      </c>
      <c r="D559" s="114" t="s">
        <v>50</v>
      </c>
      <c r="E559" s="25"/>
      <c r="F559" s="34">
        <f t="shared" ref="F559:F585" si="73">F131</f>
        <v>3.44E-2</v>
      </c>
      <c r="G559" s="115">
        <f>IF($E551&gt;0, $E551, $E550)</f>
        <v>1000</v>
      </c>
      <c r="H559" s="116">
        <f>G559*F559</f>
        <v>34.4</v>
      </c>
      <c r="I559" s="35">
        <f t="shared" ref="I559:I585" si="74">I131</f>
        <v>3.7100000000000001E-2</v>
      </c>
      <c r="J559" s="117">
        <f>IF($E551&gt;0, $E551, $E550)</f>
        <v>1000</v>
      </c>
      <c r="K559" s="118">
        <f>J559*I559</f>
        <v>37.1</v>
      </c>
      <c r="L559" s="119">
        <f>K559-H559</f>
        <v>2.7000000000000028</v>
      </c>
      <c r="M559" s="120">
        <f>IF(ISERROR(L559/H559), "", L559/H559)</f>
        <v>7.848837209302334E-2</v>
      </c>
    </row>
    <row r="560" spans="1:13" ht="13.15" hidden="1" customHeight="1" x14ac:dyDescent="0.2">
      <c r="A560" s="103" t="str">
        <f t="shared" si="72"/>
        <v>GS &lt; 50 (Low)</v>
      </c>
      <c r="D560" s="114" t="s">
        <v>51</v>
      </c>
      <c r="E560" s="25"/>
      <c r="F560" s="34">
        <f t="shared" si="73"/>
        <v>0</v>
      </c>
      <c r="G560" s="115">
        <f>IF($E551&gt;0, $E551, $E550)</f>
        <v>1000</v>
      </c>
      <c r="H560" s="116">
        <v>0</v>
      </c>
      <c r="I560" s="35">
        <f t="shared" si="74"/>
        <v>0</v>
      </c>
      <c r="J560" s="117">
        <f>IF($E551&gt;0, $E551, $E550)</f>
        <v>1000</v>
      </c>
      <c r="K560" s="118">
        <v>0</v>
      </c>
      <c r="L560" s="119"/>
      <c r="M560" s="120"/>
    </row>
    <row r="561" spans="1:13" ht="13.15" hidden="1" customHeight="1" x14ac:dyDescent="0.2">
      <c r="A561" s="103" t="str">
        <f t="shared" si="72"/>
        <v>GS &lt; 50 (Low)</v>
      </c>
      <c r="D561" s="114" t="s">
        <v>52</v>
      </c>
      <c r="E561" s="25"/>
      <c r="F561" s="34">
        <f t="shared" si="73"/>
        <v>0</v>
      </c>
      <c r="G561" s="115">
        <f>IF($E551&gt;0, $E551, $E550)</f>
        <v>1000</v>
      </c>
      <c r="H561" s="116">
        <v>0</v>
      </c>
      <c r="I561" s="35">
        <f t="shared" si="74"/>
        <v>0</v>
      </c>
      <c r="J561" s="121">
        <f>IF($E551&gt;0, $E551, $E550)</f>
        <v>1000</v>
      </c>
      <c r="K561" s="118">
        <v>0</v>
      </c>
      <c r="L561" s="119">
        <f t="shared" ref="L561:L579" si="75">K561-H561</f>
        <v>0</v>
      </c>
      <c r="M561" s="120" t="str">
        <f>IF(ISERROR(L561/H561), "", L561/H561)</f>
        <v/>
      </c>
    </row>
    <row r="562" spans="1:13" x14ac:dyDescent="0.2">
      <c r="A562" s="103" t="str">
        <f t="shared" si="72"/>
        <v>GS &lt; 50 (Low)</v>
      </c>
      <c r="D562" s="114" t="s">
        <v>53</v>
      </c>
      <c r="E562" s="25"/>
      <c r="F562" s="26">
        <f t="shared" si="73"/>
        <v>0</v>
      </c>
      <c r="G562" s="115">
        <v>1</v>
      </c>
      <c r="H562" s="116">
        <f>G562*F562</f>
        <v>0</v>
      </c>
      <c r="I562" s="29">
        <f t="shared" si="74"/>
        <v>0</v>
      </c>
      <c r="J562" s="117">
        <f>G562</f>
        <v>1</v>
      </c>
      <c r="K562" s="118">
        <f>J562*I562</f>
        <v>0</v>
      </c>
      <c r="L562" s="119">
        <f t="shared" si="75"/>
        <v>0</v>
      </c>
      <c r="M562" s="120" t="str">
        <f>IF(ISERROR(L562/H562), "", L562/H562)</f>
        <v/>
      </c>
    </row>
    <row r="563" spans="1:13" x14ac:dyDescent="0.2">
      <c r="A563" s="103" t="str">
        <f t="shared" si="72"/>
        <v>GS &lt; 50 (Low)</v>
      </c>
      <c r="D563" s="114" t="s">
        <v>54</v>
      </c>
      <c r="E563" s="25"/>
      <c r="F563" s="36">
        <f t="shared" si="73"/>
        <v>2.0337449742528959E-3</v>
      </c>
      <c r="G563" s="115">
        <f>IF($E551&gt;0, $E551, $E550)</f>
        <v>1000</v>
      </c>
      <c r="H563" s="116">
        <f>G563*F563</f>
        <v>2.0337449742528957</v>
      </c>
      <c r="I563" s="35">
        <f t="shared" si="74"/>
        <v>2.0337449742528959E-3</v>
      </c>
      <c r="J563" s="117">
        <f>IF($E551&gt;0, $E551, $E550)</f>
        <v>1000</v>
      </c>
      <c r="K563" s="118">
        <f>J563*I563</f>
        <v>2.0337449742528957</v>
      </c>
      <c r="L563" s="119">
        <f t="shared" si="75"/>
        <v>0</v>
      </c>
      <c r="M563" s="120">
        <f>IF(ISERROR(L563/H563), "", L563/H563)</f>
        <v>0</v>
      </c>
    </row>
    <row r="564" spans="1:13" ht="25.5" x14ac:dyDescent="0.2">
      <c r="A564" s="103" t="str">
        <f t="shared" si="72"/>
        <v>GS &lt; 50 (Low)</v>
      </c>
      <c r="B564" s="103" t="s">
        <v>55</v>
      </c>
      <c r="C564" s="24">
        <f>B25</f>
        <v>9</v>
      </c>
      <c r="D564" s="46" t="s">
        <v>56</v>
      </c>
      <c r="E564" s="47"/>
      <c r="F564" s="48"/>
      <c r="G564" s="49"/>
      <c r="H564" s="50">
        <f>SUM(H558:H563)</f>
        <v>66.563744974252899</v>
      </c>
      <c r="I564" s="51"/>
      <c r="J564" s="52"/>
      <c r="K564" s="50">
        <f>SUM(K558:K563)</f>
        <v>71.403744974252902</v>
      </c>
      <c r="L564" s="41">
        <f t="shared" si="75"/>
        <v>4.8400000000000034</v>
      </c>
      <c r="M564" s="42">
        <f>IF((H564)=0,"",(L564/H564))</f>
        <v>7.2712255025196265E-2</v>
      </c>
    </row>
    <row r="565" spans="1:13" x14ac:dyDescent="0.2">
      <c r="A565" s="103" t="str">
        <f t="shared" si="72"/>
        <v>GS &lt; 50 (Low)</v>
      </c>
      <c r="D565" s="123" t="s">
        <v>57</v>
      </c>
      <c r="E565" s="25"/>
      <c r="F565" s="34">
        <f t="shared" si="73"/>
        <v>0.12752000000000002</v>
      </c>
      <c r="G565" s="43">
        <f>IF(F565=0, 0, $E550*E552-E550)</f>
        <v>41.5</v>
      </c>
      <c r="H565" s="28">
        <f t="shared" ref="H565:H572" si="76">G565*F565</f>
        <v>5.2920800000000012</v>
      </c>
      <c r="I565" s="35">
        <f t="shared" si="74"/>
        <v>0.12752000000000002</v>
      </c>
      <c r="J565" s="44">
        <f>IF(I565=0, 0, E550*E553-E550)</f>
        <v>41.5</v>
      </c>
      <c r="K565" s="31">
        <f t="shared" ref="K565:K572" si="77">J565*I565</f>
        <v>5.2920800000000012</v>
      </c>
      <c r="L565" s="119">
        <f t="shared" si="75"/>
        <v>0</v>
      </c>
      <c r="M565" s="120">
        <f t="shared" ref="M565:M572" si="78">IF(ISERROR(L565/H565), "", L565/H565)</f>
        <v>0</v>
      </c>
    </row>
    <row r="566" spans="1:13" ht="25.5" x14ac:dyDescent="0.2">
      <c r="A566" s="103" t="str">
        <f t="shared" si="72"/>
        <v>GS &lt; 50 (Low)</v>
      </c>
      <c r="D566" s="123" t="s">
        <v>58</v>
      </c>
      <c r="E566" s="25"/>
      <c r="F566" s="36">
        <f t="shared" si="73"/>
        <v>0</v>
      </c>
      <c r="G566" s="55">
        <f>IF($E551&gt;0, $E551, $E550)</f>
        <v>1000</v>
      </c>
      <c r="H566" s="116">
        <f t="shared" si="76"/>
        <v>0</v>
      </c>
      <c r="I566" s="35">
        <f t="shared" si="74"/>
        <v>0</v>
      </c>
      <c r="J566" s="56">
        <f>IF($E551&gt;0, $E551, $E550)</f>
        <v>1000</v>
      </c>
      <c r="K566" s="118">
        <f t="shared" si="77"/>
        <v>0</v>
      </c>
      <c r="L566" s="119">
        <f t="shared" si="75"/>
        <v>0</v>
      </c>
      <c r="M566" s="120" t="str">
        <f t="shared" si="78"/>
        <v/>
      </c>
    </row>
    <row r="567" spans="1:13" x14ac:dyDescent="0.2">
      <c r="A567" s="103" t="str">
        <f t="shared" si="72"/>
        <v>GS &lt; 50 (Low)</v>
      </c>
      <c r="D567" s="123" t="s">
        <v>59</v>
      </c>
      <c r="E567" s="25"/>
      <c r="F567" s="36">
        <f t="shared" si="73"/>
        <v>0</v>
      </c>
      <c r="G567" s="55">
        <f>IF($E551&gt;0, $E551, $E550)</f>
        <v>1000</v>
      </c>
      <c r="H567" s="116">
        <f t="shared" si="76"/>
        <v>0</v>
      </c>
      <c r="I567" s="35">
        <f t="shared" si="74"/>
        <v>0</v>
      </c>
      <c r="J567" s="56">
        <f>IF($E551&gt;0, $E551, $E550)</f>
        <v>1000</v>
      </c>
      <c r="K567" s="118">
        <f t="shared" si="77"/>
        <v>0</v>
      </c>
      <c r="L567" s="119">
        <f t="shared" si="75"/>
        <v>0</v>
      </c>
      <c r="M567" s="120" t="str">
        <f t="shared" si="78"/>
        <v/>
      </c>
    </row>
    <row r="568" spans="1:13" x14ac:dyDescent="0.2">
      <c r="A568" s="103" t="str">
        <f t="shared" si="72"/>
        <v>GS &lt; 50 (Low)</v>
      </c>
      <c r="D568" s="123" t="s">
        <v>60</v>
      </c>
      <c r="E568" s="25"/>
      <c r="F568" s="34">
        <f t="shared" si="73"/>
        <v>0</v>
      </c>
      <c r="G568" s="55">
        <f>E550</f>
        <v>1000</v>
      </c>
      <c r="H568" s="116">
        <f t="shared" si="76"/>
        <v>0</v>
      </c>
      <c r="I568" s="35">
        <f t="shared" si="74"/>
        <v>0</v>
      </c>
      <c r="J568" s="56">
        <f>E550</f>
        <v>1000</v>
      </c>
      <c r="K568" s="118">
        <f t="shared" si="77"/>
        <v>0</v>
      </c>
      <c r="L568" s="119">
        <f t="shared" si="75"/>
        <v>0</v>
      </c>
      <c r="M568" s="120" t="str">
        <f t="shared" si="78"/>
        <v/>
      </c>
    </row>
    <row r="569" spans="1:13" x14ac:dyDescent="0.2">
      <c r="A569" s="103" t="str">
        <f t="shared" si="72"/>
        <v>GS &lt; 50 (Low)</v>
      </c>
      <c r="D569" s="114" t="s">
        <v>61</v>
      </c>
      <c r="E569" s="25"/>
      <c r="F569" s="36">
        <f t="shared" si="73"/>
        <v>1.4346110207039519E-3</v>
      </c>
      <c r="G569" s="55">
        <f>IF($E551&gt;0, $E551, $E550)</f>
        <v>1000</v>
      </c>
      <c r="H569" s="116">
        <f t="shared" si="76"/>
        <v>1.434611020703952</v>
      </c>
      <c r="I569" s="35">
        <f t="shared" si="74"/>
        <v>1.5001937404516264E-3</v>
      </c>
      <c r="J569" s="56">
        <f>IF($E551&gt;0, $E551, $E550)</f>
        <v>1000</v>
      </c>
      <c r="K569" s="118">
        <f t="shared" si="77"/>
        <v>1.5001937404516263</v>
      </c>
      <c r="L569" s="119">
        <f t="shared" si="75"/>
        <v>6.5582719747674378E-2</v>
      </c>
      <c r="M569" s="120">
        <f t="shared" si="78"/>
        <v>4.5714635396773597E-2</v>
      </c>
    </row>
    <row r="570" spans="1:13" ht="25.5" x14ac:dyDescent="0.2">
      <c r="A570" s="103" t="str">
        <f t="shared" si="72"/>
        <v>GS &lt; 50 (Low)</v>
      </c>
      <c r="D570" s="123" t="s">
        <v>62</v>
      </c>
      <c r="E570" s="25"/>
      <c r="F570" s="36">
        <f t="shared" si="73"/>
        <v>0.42</v>
      </c>
      <c r="G570" s="115">
        <v>1</v>
      </c>
      <c r="H570" s="116">
        <f t="shared" si="76"/>
        <v>0.42</v>
      </c>
      <c r="I570" s="45">
        <f t="shared" si="74"/>
        <v>0.42</v>
      </c>
      <c r="J570" s="121">
        <v>1</v>
      </c>
      <c r="K570" s="118">
        <f t="shared" si="77"/>
        <v>0.42</v>
      </c>
      <c r="L570" s="119">
        <f t="shared" si="75"/>
        <v>0</v>
      </c>
      <c r="M570" s="120">
        <f t="shared" si="78"/>
        <v>0</v>
      </c>
    </row>
    <row r="571" spans="1:13" x14ac:dyDescent="0.2">
      <c r="A571" s="103" t="str">
        <f t="shared" si="72"/>
        <v>GS &lt; 50 (Low)</v>
      </c>
      <c r="D571" s="114" t="s">
        <v>63</v>
      </c>
      <c r="E571" s="25"/>
      <c r="F571" s="36">
        <f t="shared" si="73"/>
        <v>0</v>
      </c>
      <c r="G571" s="115">
        <v>1</v>
      </c>
      <c r="H571" s="116">
        <f t="shared" si="76"/>
        <v>0</v>
      </c>
      <c r="I571" s="29">
        <f t="shared" si="74"/>
        <v>0</v>
      </c>
      <c r="J571" s="121">
        <v>1</v>
      </c>
      <c r="K571" s="118">
        <f t="shared" si="77"/>
        <v>0</v>
      </c>
      <c r="L571" s="119">
        <f t="shared" si="75"/>
        <v>0</v>
      </c>
      <c r="M571" s="120" t="str">
        <f t="shared" si="78"/>
        <v/>
      </c>
    </row>
    <row r="572" spans="1:13" x14ac:dyDescent="0.2">
      <c r="A572" s="103" t="str">
        <f t="shared" si="72"/>
        <v>GS &lt; 50 (Low)</v>
      </c>
      <c r="D572" s="114" t="s">
        <v>64</v>
      </c>
      <c r="E572" s="25"/>
      <c r="F572" s="34">
        <f t="shared" si="73"/>
        <v>-4.7198133811646176E-5</v>
      </c>
      <c r="G572" s="55">
        <f>IF($E551&gt;0, $E551, $E550)</f>
        <v>1000</v>
      </c>
      <c r="H572" s="116">
        <f t="shared" si="76"/>
        <v>-4.7198133811646177E-2</v>
      </c>
      <c r="I572" s="35">
        <f t="shared" si="74"/>
        <v>-4.7198133811646176E-5</v>
      </c>
      <c r="J572" s="56">
        <f>IF($E551&gt;0, $E551, $E550)</f>
        <v>1000</v>
      </c>
      <c r="K572" s="118">
        <f t="shared" si="77"/>
        <v>-4.7198133811646177E-2</v>
      </c>
      <c r="L572" s="119">
        <f t="shared" si="75"/>
        <v>0</v>
      </c>
      <c r="M572" s="120">
        <f t="shared" si="78"/>
        <v>0</v>
      </c>
    </row>
    <row r="573" spans="1:13" ht="25.5" x14ac:dyDescent="0.2">
      <c r="A573" s="103" t="str">
        <f t="shared" si="72"/>
        <v>GS &lt; 50 (Low)</v>
      </c>
      <c r="B573" s="103" t="s">
        <v>65</v>
      </c>
      <c r="C573" s="24">
        <f>B25</f>
        <v>9</v>
      </c>
      <c r="D573" s="46" t="s">
        <v>66</v>
      </c>
      <c r="E573" s="47"/>
      <c r="F573" s="48"/>
      <c r="G573" s="49"/>
      <c r="H573" s="50">
        <f>SUM(H564:H572)</f>
        <v>73.663237861145205</v>
      </c>
      <c r="I573" s="51"/>
      <c r="J573" s="52"/>
      <c r="K573" s="50">
        <f>SUM(K564:K572)</f>
        <v>78.568820580892876</v>
      </c>
      <c r="L573" s="41">
        <f t="shared" si="75"/>
        <v>4.9055827197476702</v>
      </c>
      <c r="M573" s="42">
        <f>IF((H573)=0,"",(L573/H573))</f>
        <v>6.6594720272745364E-2</v>
      </c>
    </row>
    <row r="574" spans="1:13" x14ac:dyDescent="0.2">
      <c r="A574" s="103" t="str">
        <f t="shared" si="72"/>
        <v>GS &lt; 50 (Low)</v>
      </c>
      <c r="D574" s="126" t="s">
        <v>67</v>
      </c>
      <c r="E574" s="25"/>
      <c r="F574" s="36">
        <f t="shared" si="73"/>
        <v>1.2E-2</v>
      </c>
      <c r="G574" s="43">
        <f>IF($E551&gt;0, $E551, $E550*$E552)</f>
        <v>1041.5</v>
      </c>
      <c r="H574" s="116">
        <f>G574*F574</f>
        <v>12.498000000000001</v>
      </c>
      <c r="I574" s="35">
        <f t="shared" si="74"/>
        <v>1.2699999999999999E-2</v>
      </c>
      <c r="J574" s="44">
        <f>IF($E551&gt;0, $E551, $E550*$E553)</f>
        <v>1041.5</v>
      </c>
      <c r="K574" s="118">
        <f>J574*I574</f>
        <v>13.22705</v>
      </c>
      <c r="L574" s="119">
        <f t="shared" si="75"/>
        <v>0.72904999999999909</v>
      </c>
      <c r="M574" s="120">
        <f>IF(ISERROR(L574/H574), "", L574/H574)</f>
        <v>5.8333333333333258E-2</v>
      </c>
    </row>
    <row r="575" spans="1:13" ht="25.5" x14ac:dyDescent="0.2">
      <c r="A575" s="103" t="str">
        <f t="shared" si="72"/>
        <v>GS &lt; 50 (Low)</v>
      </c>
      <c r="D575" s="128" t="s">
        <v>68</v>
      </c>
      <c r="E575" s="25"/>
      <c r="F575" s="36">
        <f t="shared" si="73"/>
        <v>8.8999999999999999E-3</v>
      </c>
      <c r="G575" s="43">
        <f>IF($E551&gt;0, $E551, $E550*$E552)</f>
        <v>1041.5</v>
      </c>
      <c r="H575" s="116">
        <f>G575*F575</f>
        <v>9.2693499999999993</v>
      </c>
      <c r="I575" s="35">
        <f t="shared" si="74"/>
        <v>9.4000000000000004E-3</v>
      </c>
      <c r="J575" s="44">
        <f>IF($E551&gt;0, $E551, $E550*$E553)</f>
        <v>1041.5</v>
      </c>
      <c r="K575" s="118">
        <f>J575*I575</f>
        <v>9.7901000000000007</v>
      </c>
      <c r="L575" s="119">
        <f t="shared" si="75"/>
        <v>0.52075000000000138</v>
      </c>
      <c r="M575" s="120">
        <f>IF(ISERROR(L575/H575), "", L575/H575)</f>
        <v>5.6179775280899028E-2</v>
      </c>
    </row>
    <row r="576" spans="1:13" ht="25.5" x14ac:dyDescent="0.2">
      <c r="A576" s="103" t="str">
        <f t="shared" si="72"/>
        <v>GS &lt; 50 (Low)</v>
      </c>
      <c r="B576" s="103" t="s">
        <v>69</v>
      </c>
      <c r="C576" s="24">
        <f>B25</f>
        <v>9</v>
      </c>
      <c r="D576" s="46" t="s">
        <v>70</v>
      </c>
      <c r="E576" s="47"/>
      <c r="F576" s="48"/>
      <c r="G576" s="49"/>
      <c r="H576" s="50">
        <f>SUM(H573:H575)</f>
        <v>95.430587861145213</v>
      </c>
      <c r="I576" s="51"/>
      <c r="J576" s="52"/>
      <c r="K576" s="50">
        <f>SUM(K573:K575)</f>
        <v>101.58597058089288</v>
      </c>
      <c r="L576" s="41">
        <f t="shared" si="75"/>
        <v>6.1553827197476636</v>
      </c>
      <c r="M576" s="42">
        <f>IF((H576)=0,"",(L576/H576))</f>
        <v>6.4501150602823035E-2</v>
      </c>
    </row>
    <row r="577" spans="1:13" ht="25.5" x14ac:dyDescent="0.2">
      <c r="A577" s="103" t="str">
        <f t="shared" si="72"/>
        <v>GS &lt; 50 (Low)</v>
      </c>
      <c r="D577" s="129" t="s">
        <v>71</v>
      </c>
      <c r="E577" s="25"/>
      <c r="F577" s="34">
        <f t="shared" si="73"/>
        <v>4.7000000000000002E-3</v>
      </c>
      <c r="G577" s="43">
        <f>E550*E552</f>
        <v>1041.5</v>
      </c>
      <c r="H577" s="53">
        <f>G577*F577</f>
        <v>4.8950500000000003</v>
      </c>
      <c r="I577" s="35">
        <f t="shared" si="74"/>
        <v>4.7000000000000002E-3</v>
      </c>
      <c r="J577" s="44">
        <f>E550*E553</f>
        <v>1041.5</v>
      </c>
      <c r="K577" s="31">
        <f>J577*I577</f>
        <v>4.8950500000000003</v>
      </c>
      <c r="L577" s="119">
        <f t="shared" si="75"/>
        <v>0</v>
      </c>
      <c r="M577" s="120">
        <f>IF(ISERROR(L577/H577), "", L577/H577)</f>
        <v>0</v>
      </c>
    </row>
    <row r="578" spans="1:13" ht="25.5" x14ac:dyDescent="0.2">
      <c r="A578" s="103" t="str">
        <f t="shared" si="72"/>
        <v>GS &lt; 50 (Low)</v>
      </c>
      <c r="D578" s="129" t="s">
        <v>72</v>
      </c>
      <c r="E578" s="25"/>
      <c r="F578" s="34">
        <f t="shared" si="73"/>
        <v>5.9999999999999995E-4</v>
      </c>
      <c r="G578" s="43">
        <f>E550*E552</f>
        <v>1041.5</v>
      </c>
      <c r="H578" s="53">
        <f>G578*F578</f>
        <v>0.6248999999999999</v>
      </c>
      <c r="I578" s="35">
        <f t="shared" si="74"/>
        <v>5.9999999999999995E-4</v>
      </c>
      <c r="J578" s="44">
        <f>E550*E553</f>
        <v>1041.5</v>
      </c>
      <c r="K578" s="31">
        <f>J578*I578</f>
        <v>0.6248999999999999</v>
      </c>
      <c r="L578" s="119">
        <f t="shared" si="75"/>
        <v>0</v>
      </c>
      <c r="M578" s="120">
        <f>IF(ISERROR(L578/H578), "", L578/H578)</f>
        <v>0</v>
      </c>
    </row>
    <row r="579" spans="1:13" x14ac:dyDescent="0.2">
      <c r="A579" s="103" t="str">
        <f t="shared" si="72"/>
        <v>GS &lt; 50 (Low)</v>
      </c>
      <c r="D579" s="25" t="s">
        <v>73</v>
      </c>
      <c r="E579" s="25"/>
      <c r="F579" s="54">
        <f t="shared" si="73"/>
        <v>0.25</v>
      </c>
      <c r="G579" s="115">
        <v>1</v>
      </c>
      <c r="H579" s="130">
        <f>G579*F579</f>
        <v>0.25</v>
      </c>
      <c r="I579" s="45">
        <f t="shared" si="74"/>
        <v>0.25</v>
      </c>
      <c r="J579" s="117">
        <v>1</v>
      </c>
      <c r="K579" s="118">
        <f>J579*I579</f>
        <v>0.25</v>
      </c>
      <c r="L579" s="119">
        <f t="shared" si="75"/>
        <v>0</v>
      </c>
      <c r="M579" s="120">
        <f>IF(ISERROR(L579/H579), "", L579/H579)</f>
        <v>0</v>
      </c>
    </row>
    <row r="580" spans="1:13" ht="26.45" hidden="1" customHeight="1" x14ac:dyDescent="0.2">
      <c r="A580" s="103" t="str">
        <f t="shared" si="72"/>
        <v>GS &lt; 50 (Low)</v>
      </c>
      <c r="D580" s="129" t="s">
        <v>74</v>
      </c>
      <c r="E580" s="25"/>
      <c r="F580" s="34">
        <f t="shared" si="73"/>
        <v>0</v>
      </c>
      <c r="G580" s="55"/>
      <c r="H580" s="130"/>
      <c r="I580" s="35">
        <f t="shared" si="74"/>
        <v>0</v>
      </c>
      <c r="J580" s="56"/>
      <c r="K580" s="118"/>
      <c r="L580" s="119"/>
      <c r="M580" s="120"/>
    </row>
    <row r="581" spans="1:13" x14ac:dyDescent="0.2">
      <c r="A581" s="103" t="str">
        <f t="shared" si="72"/>
        <v>GS &lt; 50 (Low)</v>
      </c>
      <c r="B581" s="103" t="s">
        <v>12</v>
      </c>
      <c r="D581" s="25" t="s">
        <v>75</v>
      </c>
      <c r="E581" s="25"/>
      <c r="F581" s="34">
        <f t="shared" si="73"/>
        <v>9.8000000000000004E-2</v>
      </c>
      <c r="G581" s="55">
        <f>IF(AND(E550*12&gt;=150000),OffPeakPer*E550*E552,OffPeakPer*E550)</f>
        <v>640</v>
      </c>
      <c r="H581" s="130">
        <f>G581*F581</f>
        <v>62.72</v>
      </c>
      <c r="I581" s="35">
        <f t="shared" si="74"/>
        <v>9.8000000000000004E-2</v>
      </c>
      <c r="J581" s="56">
        <f>IF(AND(E550*12&gt;=150000),OffPeakPer*E550*E553,OffPeakPer*E550)</f>
        <v>640</v>
      </c>
      <c r="K581" s="118">
        <f>J581*I581</f>
        <v>62.72</v>
      </c>
      <c r="L581" s="119">
        <f>K581-H581</f>
        <v>0</v>
      </c>
      <c r="M581" s="120">
        <f>IF(ISERROR(L581/H581), "", L581/H581)</f>
        <v>0</v>
      </c>
    </row>
    <row r="582" spans="1:13" x14ac:dyDescent="0.2">
      <c r="A582" s="103" t="str">
        <f t="shared" si="72"/>
        <v>GS &lt; 50 (Low)</v>
      </c>
      <c r="B582" s="103" t="s">
        <v>12</v>
      </c>
      <c r="D582" s="25" t="s">
        <v>76</v>
      </c>
      <c r="E582" s="25"/>
      <c r="F582" s="34">
        <f t="shared" si="73"/>
        <v>0.157</v>
      </c>
      <c r="G582" s="55">
        <f>IF(AND(E550*12&gt;=150000),MidPeakPer*E550*E552,MidPeakPer*E550)</f>
        <v>180</v>
      </c>
      <c r="H582" s="130">
        <f>G582*F582</f>
        <v>28.26</v>
      </c>
      <c r="I582" s="35">
        <f t="shared" si="74"/>
        <v>0.157</v>
      </c>
      <c r="J582" s="56">
        <f>IF(AND(E550*12&gt;=150000),MidPeakPer*E550*E553,MidPeakPer*E550)</f>
        <v>180</v>
      </c>
      <c r="K582" s="118">
        <f>J582*I582</f>
        <v>28.26</v>
      </c>
      <c r="L582" s="119">
        <f>K582-H582</f>
        <v>0</v>
      </c>
      <c r="M582" s="120">
        <f>IF(ISERROR(L582/H582), "", L582/H582)</f>
        <v>0</v>
      </c>
    </row>
    <row r="583" spans="1:13" ht="13.5" thickBot="1" x14ac:dyDescent="0.25">
      <c r="A583" s="103" t="str">
        <f t="shared" si="72"/>
        <v>GS &lt; 50 (Low)</v>
      </c>
      <c r="B583" s="103" t="s">
        <v>12</v>
      </c>
      <c r="D583" s="103" t="s">
        <v>77</v>
      </c>
      <c r="E583" s="25"/>
      <c r="F583" s="34">
        <f t="shared" si="73"/>
        <v>0.20300000000000001</v>
      </c>
      <c r="G583" s="55">
        <f>IF(AND(E550*12&gt;=150000),OnPeakPer*E550*E552,OnPeakPer*E550)</f>
        <v>180</v>
      </c>
      <c r="H583" s="130">
        <f>G583*F583</f>
        <v>36.54</v>
      </c>
      <c r="I583" s="35">
        <f t="shared" si="74"/>
        <v>0.20300000000000001</v>
      </c>
      <c r="J583" s="56">
        <f>IF(AND(E550*12&gt;=150000),OnPeakPer*E550*E553,OnPeakPer*E550)</f>
        <v>180</v>
      </c>
      <c r="K583" s="118">
        <f>J583*I583</f>
        <v>36.54</v>
      </c>
      <c r="L583" s="119">
        <f>K583-H583</f>
        <v>0</v>
      </c>
      <c r="M583" s="120">
        <f>IF(ISERROR(L583/H583), "", L583/H583)</f>
        <v>0</v>
      </c>
    </row>
    <row r="584" spans="1:13" ht="13.15" hidden="1" customHeight="1" x14ac:dyDescent="0.2">
      <c r="A584" s="103" t="str">
        <f t="shared" si="72"/>
        <v>GS &lt; 50 (Low)</v>
      </c>
      <c r="B584" s="103" t="s">
        <v>78</v>
      </c>
      <c r="D584" s="25" t="s">
        <v>79</v>
      </c>
      <c r="E584" s="25"/>
      <c r="F584" s="34">
        <f t="shared" si="73"/>
        <v>0.11308</v>
      </c>
      <c r="G584" s="55">
        <f>IF(AND(E550*12&gt;=150000),E550*E552,E550)</f>
        <v>1000</v>
      </c>
      <c r="H584" s="130">
        <f>G584*F584</f>
        <v>113.08</v>
      </c>
      <c r="I584" s="35">
        <f t="shared" si="74"/>
        <v>0.11308</v>
      </c>
      <c r="J584" s="56">
        <f>IF(AND(E550*12&gt;=150000),E550*E553,E550)</f>
        <v>1000</v>
      </c>
      <c r="K584" s="118">
        <f>J584*I584</f>
        <v>113.08</v>
      </c>
      <c r="L584" s="119">
        <f>K584-H584</f>
        <v>0</v>
      </c>
      <c r="M584" s="120">
        <f>IF(ISERROR(L584/H584), "", L584/H584)</f>
        <v>0</v>
      </c>
    </row>
    <row r="585" spans="1:13" ht="13.9" hidden="1" customHeight="1" thickBot="1" x14ac:dyDescent="0.25">
      <c r="A585" s="103" t="str">
        <f t="shared" si="72"/>
        <v>GS &lt; 50 (Low)</v>
      </c>
      <c r="B585" s="103" t="s">
        <v>17</v>
      </c>
      <c r="D585" s="25" t="s">
        <v>80</v>
      </c>
      <c r="E585" s="25"/>
      <c r="F585" s="34">
        <f t="shared" si="73"/>
        <v>0.11308</v>
      </c>
      <c r="G585" s="55">
        <f>IF(AND(E550*12&gt;=150000),E550*E552,E550)</f>
        <v>1000</v>
      </c>
      <c r="H585" s="130">
        <f>G585*F585</f>
        <v>113.08</v>
      </c>
      <c r="I585" s="35">
        <f t="shared" si="74"/>
        <v>0.11308</v>
      </c>
      <c r="J585" s="56">
        <f>IF(AND(E550*12&gt;=150000),E550*E553,E550)</f>
        <v>1000</v>
      </c>
      <c r="K585" s="118">
        <f>J585*I585</f>
        <v>113.08</v>
      </c>
      <c r="L585" s="119">
        <f>K585-H585</f>
        <v>0</v>
      </c>
      <c r="M585" s="120">
        <f>IF(ISERROR(L585/H585), "", L585/H585)</f>
        <v>0</v>
      </c>
    </row>
    <row r="586" spans="1:13" ht="13.5" thickBot="1" x14ac:dyDescent="0.25">
      <c r="A586" s="103" t="str">
        <f t="shared" si="72"/>
        <v>GS &lt; 50 (Low)</v>
      </c>
      <c r="D586" s="58"/>
      <c r="E586" s="59"/>
      <c r="F586" s="60"/>
      <c r="G586" s="61"/>
      <c r="H586" s="62"/>
      <c r="I586" s="60"/>
      <c r="J586" s="63"/>
      <c r="K586" s="62"/>
      <c r="L586" s="64"/>
      <c r="M586" s="65"/>
    </row>
    <row r="587" spans="1:13" x14ac:dyDescent="0.2">
      <c r="A587" s="103" t="str">
        <f t="shared" si="72"/>
        <v>GS &lt; 50 (Low)</v>
      </c>
      <c r="B587" s="103" t="s">
        <v>12</v>
      </c>
      <c r="D587" s="135" t="s">
        <v>81</v>
      </c>
      <c r="E587" s="25"/>
      <c r="F587" s="136"/>
      <c r="G587" s="137"/>
      <c r="H587" s="138">
        <f>SUM(H577:H583,H576)</f>
        <v>228.7205378611452</v>
      </c>
      <c r="I587" s="139"/>
      <c r="J587" s="139"/>
      <c r="K587" s="138">
        <f>SUM(K577:K583,K576)</f>
        <v>234.87592058089288</v>
      </c>
      <c r="L587" s="140">
        <f>K587-H587</f>
        <v>6.1553827197476778</v>
      </c>
      <c r="M587" s="141">
        <f>IF((H587)=0,"",(L587/H587))</f>
        <v>2.691224311252963E-2</v>
      </c>
    </row>
    <row r="588" spans="1:13" x14ac:dyDescent="0.2">
      <c r="A588" s="103" t="str">
        <f t="shared" si="72"/>
        <v>GS &lt; 50 (Low)</v>
      </c>
      <c r="B588" s="103" t="s">
        <v>12</v>
      </c>
      <c r="D588" s="142" t="s">
        <v>82</v>
      </c>
      <c r="E588" s="25"/>
      <c r="F588" s="136">
        <v>0.13</v>
      </c>
      <c r="G588" s="143"/>
      <c r="H588" s="144">
        <f>H587*F588</f>
        <v>29.733669921948877</v>
      </c>
      <c r="I588" s="145">
        <v>0.13</v>
      </c>
      <c r="J588" s="115"/>
      <c r="K588" s="144">
        <f>K587*I588</f>
        <v>30.533869675516076</v>
      </c>
      <c r="L588" s="119">
        <f>K588-H588</f>
        <v>0.80019975356719897</v>
      </c>
      <c r="M588" s="146">
        <f>IF((H588)=0,"",(L588/H588))</f>
        <v>2.6912243112529658E-2</v>
      </c>
    </row>
    <row r="589" spans="1:13" ht="15" x14ac:dyDescent="0.25">
      <c r="A589" s="103" t="str">
        <f t="shared" si="72"/>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-53.749326397369117</v>
      </c>
      <c r="I589" s="148">
        <v>0.23499999999999999</v>
      </c>
      <c r="J589" s="115"/>
      <c r="K589" s="144">
        <f>IF(OR(ISNUMBER(SEARCH("[DGEN]", E548))=TRUE, ISNUMBER(SEARCH("STREET LIGHT", E548))=TRUE), 0, IF(AND(E550=0, E551=0),0, IF(AND(E551=0, E550*12&gt;250000), 0, IF(AND(E550=0, E551&gt;=50), 0, IF(E550*12&lt;=250000, I589*K587*-1, IF(E551&lt;50, I589*K587*-1, 0))))))</f>
        <v>-55.195841336509822</v>
      </c>
      <c r="L589" s="119">
        <f>K589-H589</f>
        <v>-1.4465149391407053</v>
      </c>
      <c r="M589" s="146"/>
    </row>
    <row r="590" spans="1:13" ht="13.5" thickBot="1" x14ac:dyDescent="0.25">
      <c r="A590" s="103" t="str">
        <f t="shared" si="72"/>
        <v>GS &lt; 50 (Low)</v>
      </c>
      <c r="B590" s="103" t="s">
        <v>84</v>
      </c>
      <c r="C590" s="24">
        <f>B25</f>
        <v>9</v>
      </c>
      <c r="D590" s="226" t="s">
        <v>85</v>
      </c>
      <c r="E590" s="226"/>
      <c r="F590" s="77"/>
      <c r="G590" s="78"/>
      <c r="H590" s="79">
        <f>H587+H588+H589</f>
        <v>204.70488138572497</v>
      </c>
      <c r="I590" s="80"/>
      <c r="J590" s="80"/>
      <c r="K590" s="81">
        <f>K587+K588+K589</f>
        <v>210.21394891989911</v>
      </c>
      <c r="L590" s="82">
        <f>K590-H590</f>
        <v>5.509067534174136</v>
      </c>
      <c r="M590" s="83">
        <f>IF((H590)=0,"",(L590/H590))</f>
        <v>2.6912243112529453E-2</v>
      </c>
    </row>
    <row r="591" spans="1:13" ht="13.5" thickBot="1" x14ac:dyDescent="0.25">
      <c r="A591" s="103" t="str">
        <f t="shared" si="72"/>
        <v>GS &lt; 50 (Low)</v>
      </c>
      <c r="B591" s="103" t="s">
        <v>12</v>
      </c>
      <c r="D591" s="58"/>
      <c r="E591" s="59"/>
      <c r="F591" s="60"/>
      <c r="G591" s="61"/>
      <c r="H591" s="62"/>
      <c r="I591" s="60"/>
      <c r="J591" s="63"/>
      <c r="K591" s="62"/>
      <c r="L591" s="64"/>
      <c r="M591" s="65"/>
    </row>
    <row r="594" spans="1:13" x14ac:dyDescent="0.2">
      <c r="D594" s="104" t="s">
        <v>34</v>
      </c>
      <c r="E594" s="229" t="str">
        <f>D26</f>
        <v>GS &lt; 50 (High)</v>
      </c>
      <c r="F594" s="229"/>
      <c r="G594" s="229"/>
      <c r="H594" s="229"/>
      <c r="I594" s="229"/>
      <c r="J594" s="229"/>
      <c r="K594" s="103" t="str">
        <f>IF(N544="DEMAND - INTERVAL","RTSR - INTERVAL METERED","")</f>
        <v/>
      </c>
    </row>
    <row r="595" spans="1:13" x14ac:dyDescent="0.2">
      <c r="D595" s="104" t="s">
        <v>35</v>
      </c>
      <c r="E595" s="230" t="str">
        <f>H26</f>
        <v>RPP</v>
      </c>
      <c r="F595" s="230"/>
      <c r="G595" s="230"/>
      <c r="H595" s="20"/>
      <c r="I595" s="20"/>
    </row>
    <row r="596" spans="1:13" ht="15.75" x14ac:dyDescent="0.2">
      <c r="D596" s="104" t="s">
        <v>36</v>
      </c>
      <c r="E596" s="21">
        <f>K26</f>
        <v>5000</v>
      </c>
      <c r="F596" s="105" t="s">
        <v>11</v>
      </c>
      <c r="J596" s="22"/>
      <c r="K596" s="22"/>
      <c r="L596" s="22"/>
      <c r="M596" s="22"/>
    </row>
    <row r="597" spans="1:13" ht="15.75" x14ac:dyDescent="0.25">
      <c r="D597" s="104" t="s">
        <v>37</v>
      </c>
      <c r="E597" s="21">
        <f>L26</f>
        <v>0</v>
      </c>
      <c r="F597" s="106" t="s">
        <v>16</v>
      </c>
      <c r="G597" s="107"/>
      <c r="H597" s="108"/>
      <c r="I597" s="108"/>
      <c r="J597" s="108"/>
    </row>
    <row r="598" spans="1:13" x14ac:dyDescent="0.2">
      <c r="D598" s="104" t="s">
        <v>38</v>
      </c>
      <c r="E598" s="23">
        <f>I26</f>
        <v>1.0415000000000001</v>
      </c>
    </row>
    <row r="599" spans="1:13" x14ac:dyDescent="0.2">
      <c r="D599" s="104" t="s">
        <v>39</v>
      </c>
      <c r="E599" s="23">
        <f>J26</f>
        <v>1.0415000000000001</v>
      </c>
    </row>
    <row r="601" spans="1:13" x14ac:dyDescent="0.2">
      <c r="E601" s="105"/>
      <c r="F601" s="231" t="s">
        <v>40</v>
      </c>
      <c r="G601" s="232"/>
      <c r="H601" s="233"/>
      <c r="I601" s="231" t="s">
        <v>41</v>
      </c>
      <c r="J601" s="232"/>
      <c r="K601" s="233"/>
      <c r="L601" s="231" t="s">
        <v>42</v>
      </c>
      <c r="M601" s="233"/>
    </row>
    <row r="602" spans="1:13" x14ac:dyDescent="0.2">
      <c r="E602" s="220"/>
      <c r="F602" s="109" t="s">
        <v>43</v>
      </c>
      <c r="G602" s="109" t="s">
        <v>44</v>
      </c>
      <c r="H602" s="110" t="s">
        <v>45</v>
      </c>
      <c r="I602" s="109" t="s">
        <v>43</v>
      </c>
      <c r="J602" s="111" t="s">
        <v>44</v>
      </c>
      <c r="K602" s="110" t="s">
        <v>45</v>
      </c>
      <c r="L602" s="222" t="s">
        <v>46</v>
      </c>
      <c r="M602" s="224" t="s">
        <v>47</v>
      </c>
    </row>
    <row r="603" spans="1:13" x14ac:dyDescent="0.2">
      <c r="E603" s="221"/>
      <c r="F603" s="112" t="s">
        <v>48</v>
      </c>
      <c r="G603" s="112"/>
      <c r="H603" s="113" t="s">
        <v>48</v>
      </c>
      <c r="I603" s="112" t="s">
        <v>48</v>
      </c>
      <c r="J603" s="113"/>
      <c r="K603" s="113" t="s">
        <v>48</v>
      </c>
      <c r="L603" s="223"/>
      <c r="M603" s="225"/>
    </row>
    <row r="604" spans="1:13" x14ac:dyDescent="0.2">
      <c r="A604" s="103" t="str">
        <f>$E594</f>
        <v>GS &lt; 50 (High)</v>
      </c>
      <c r="D604" s="114" t="s">
        <v>49</v>
      </c>
      <c r="E604" s="25"/>
      <c r="F604" s="26">
        <f>F130</f>
        <v>30.13</v>
      </c>
      <c r="G604" s="115">
        <v>1</v>
      </c>
      <c r="H604" s="116">
        <f>G604*F604</f>
        <v>30.13</v>
      </c>
      <c r="I604" s="29">
        <f>I130</f>
        <v>32.270000000000003</v>
      </c>
      <c r="J604" s="117">
        <f>G604</f>
        <v>1</v>
      </c>
      <c r="K604" s="118">
        <f>J604*I604</f>
        <v>32.270000000000003</v>
      </c>
      <c r="L604" s="119">
        <f>K604-H604</f>
        <v>2.1400000000000041</v>
      </c>
      <c r="M604" s="120">
        <f>IF(ISERROR(L604/H604), "", L604/H604)</f>
        <v>7.1025555924328049E-2</v>
      </c>
    </row>
    <row r="605" spans="1:13" x14ac:dyDescent="0.2">
      <c r="A605" s="103" t="str">
        <f t="shared" ref="A605:A637" si="79">A604</f>
        <v>GS &lt; 50 (High)</v>
      </c>
      <c r="D605" s="114" t="s">
        <v>50</v>
      </c>
      <c r="E605" s="25"/>
      <c r="F605" s="34">
        <f t="shared" ref="F605:F631" si="80">F131</f>
        <v>3.44E-2</v>
      </c>
      <c r="G605" s="115">
        <f>IF($E597&gt;0, $E597, $E596)</f>
        <v>5000</v>
      </c>
      <c r="H605" s="116">
        <f>G605*F605</f>
        <v>172</v>
      </c>
      <c r="I605" s="35">
        <f t="shared" ref="I605:I631" si="81">I131</f>
        <v>3.7100000000000001E-2</v>
      </c>
      <c r="J605" s="117">
        <f>IF($E597&gt;0, $E597, $E596)</f>
        <v>5000</v>
      </c>
      <c r="K605" s="118">
        <f>J605*I605</f>
        <v>185.5</v>
      </c>
      <c r="L605" s="119">
        <f>K605-H605</f>
        <v>13.5</v>
      </c>
      <c r="M605" s="120">
        <f>IF(ISERROR(L605/H605), "", L605/H605)</f>
        <v>7.8488372093023256E-2</v>
      </c>
    </row>
    <row r="606" spans="1:13" ht="13.15" hidden="1" customHeight="1" x14ac:dyDescent="0.2">
      <c r="A606" s="103" t="str">
        <f t="shared" si="79"/>
        <v>GS &lt; 50 (High)</v>
      </c>
      <c r="D606" s="114" t="s">
        <v>51</v>
      </c>
      <c r="E606" s="25"/>
      <c r="F606" s="34">
        <f t="shared" si="80"/>
        <v>0</v>
      </c>
      <c r="G606" s="115">
        <f>IF($E597&gt;0, $E597, $E596)</f>
        <v>5000</v>
      </c>
      <c r="H606" s="116">
        <v>0</v>
      </c>
      <c r="I606" s="35">
        <f t="shared" si="81"/>
        <v>0</v>
      </c>
      <c r="J606" s="117">
        <f>IF($E597&gt;0, $E597, $E596)</f>
        <v>5000</v>
      </c>
      <c r="K606" s="118">
        <v>0</v>
      </c>
      <c r="L606" s="119"/>
      <c r="M606" s="120"/>
    </row>
    <row r="607" spans="1:13" ht="13.15" hidden="1" customHeight="1" x14ac:dyDescent="0.2">
      <c r="A607" s="103" t="str">
        <f t="shared" si="79"/>
        <v>GS &lt; 50 (High)</v>
      </c>
      <c r="D607" s="114" t="s">
        <v>52</v>
      </c>
      <c r="E607" s="25"/>
      <c r="F607" s="34">
        <f t="shared" si="80"/>
        <v>0</v>
      </c>
      <c r="G607" s="115">
        <f>IF($E597&gt;0, $E597, $E596)</f>
        <v>5000</v>
      </c>
      <c r="H607" s="116">
        <v>0</v>
      </c>
      <c r="I607" s="35">
        <f t="shared" si="81"/>
        <v>0</v>
      </c>
      <c r="J607" s="121">
        <f>IF($E597&gt;0, $E597, $E596)</f>
        <v>5000</v>
      </c>
      <c r="K607" s="118">
        <v>0</v>
      </c>
      <c r="L607" s="119">
        <f t="shared" ref="L607:L625" si="82">K607-H607</f>
        <v>0</v>
      </c>
      <c r="M607" s="120" t="str">
        <f>IF(ISERROR(L607/H607), "", L607/H607)</f>
        <v/>
      </c>
    </row>
    <row r="608" spans="1:13" x14ac:dyDescent="0.2">
      <c r="A608" s="103" t="str">
        <f t="shared" si="79"/>
        <v>GS &lt; 50 (High)</v>
      </c>
      <c r="D608" s="114" t="s">
        <v>53</v>
      </c>
      <c r="E608" s="25"/>
      <c r="F608" s="26">
        <f t="shared" si="80"/>
        <v>0</v>
      </c>
      <c r="G608" s="115">
        <v>1</v>
      </c>
      <c r="H608" s="116">
        <f>G608*F608</f>
        <v>0</v>
      </c>
      <c r="I608" s="29">
        <f t="shared" si="81"/>
        <v>0</v>
      </c>
      <c r="J608" s="117">
        <f>G608</f>
        <v>1</v>
      </c>
      <c r="K608" s="118">
        <f>J608*I608</f>
        <v>0</v>
      </c>
      <c r="L608" s="119">
        <f t="shared" si="82"/>
        <v>0</v>
      </c>
      <c r="M608" s="120" t="str">
        <f>IF(ISERROR(L608/H608), "", L608/H608)</f>
        <v/>
      </c>
    </row>
    <row r="609" spans="1:13" x14ac:dyDescent="0.2">
      <c r="A609" s="103" t="str">
        <f t="shared" si="79"/>
        <v>GS &lt; 50 (High)</v>
      </c>
      <c r="D609" s="114" t="s">
        <v>54</v>
      </c>
      <c r="E609" s="25"/>
      <c r="F609" s="36">
        <f t="shared" si="80"/>
        <v>2.0337449742528959E-3</v>
      </c>
      <c r="G609" s="115">
        <f>IF($E597&gt;0, $E597, $E596)</f>
        <v>5000</v>
      </c>
      <c r="H609" s="116">
        <f>G609*F609</f>
        <v>10.16872487126448</v>
      </c>
      <c r="I609" s="35">
        <f t="shared" si="81"/>
        <v>2.0337449742528959E-3</v>
      </c>
      <c r="J609" s="117">
        <f>IF($E597&gt;0, $E597, $E596)</f>
        <v>5000</v>
      </c>
      <c r="K609" s="118">
        <f>J609*I609</f>
        <v>10.16872487126448</v>
      </c>
      <c r="L609" s="119">
        <f t="shared" si="82"/>
        <v>0</v>
      </c>
      <c r="M609" s="120">
        <f>IF(ISERROR(L609/H609), "", L609/H609)</f>
        <v>0</v>
      </c>
    </row>
    <row r="610" spans="1:13" ht="25.5" x14ac:dyDescent="0.2">
      <c r="A610" s="103" t="str">
        <f t="shared" si="79"/>
        <v>GS &lt; 50 (High)</v>
      </c>
      <c r="B610" s="103" t="s">
        <v>55</v>
      </c>
      <c r="C610" s="24">
        <f>B26</f>
        <v>10</v>
      </c>
      <c r="D610" s="46" t="s">
        <v>56</v>
      </c>
      <c r="E610" s="47"/>
      <c r="F610" s="48"/>
      <c r="G610" s="49"/>
      <c r="H610" s="50">
        <f>SUM(H604:H609)</f>
        <v>212.29872487126448</v>
      </c>
      <c r="I610" s="51"/>
      <c r="J610" s="52"/>
      <c r="K610" s="50">
        <f>SUM(K604:K609)</f>
        <v>227.9387248712645</v>
      </c>
      <c r="L610" s="41">
        <f t="shared" si="82"/>
        <v>15.640000000000015</v>
      </c>
      <c r="M610" s="42">
        <f>IF((H610)=0,"",(L610/H610))</f>
        <v>7.3669778325253399E-2</v>
      </c>
    </row>
    <row r="611" spans="1:13" x14ac:dyDescent="0.2">
      <c r="A611" s="103" t="str">
        <f t="shared" si="79"/>
        <v>GS &lt; 50 (High)</v>
      </c>
      <c r="D611" s="123" t="s">
        <v>57</v>
      </c>
      <c r="E611" s="25"/>
      <c r="F611" s="34">
        <f t="shared" si="80"/>
        <v>0.12752000000000002</v>
      </c>
      <c r="G611" s="43">
        <f>IF(F611=0, 0, $E596*E598-E596)</f>
        <v>207.50000000000091</v>
      </c>
      <c r="H611" s="28">
        <f t="shared" ref="H611:H618" si="83">G611*F611</f>
        <v>26.460400000000121</v>
      </c>
      <c r="I611" s="35">
        <f t="shared" si="81"/>
        <v>0.12752000000000002</v>
      </c>
      <c r="J611" s="44">
        <f>IF(I611=0, 0, E596*E599-E596)</f>
        <v>207.50000000000091</v>
      </c>
      <c r="K611" s="31">
        <f t="shared" ref="K611:K618" si="84">J611*I611</f>
        <v>26.460400000000121</v>
      </c>
      <c r="L611" s="119">
        <f t="shared" si="82"/>
        <v>0</v>
      </c>
      <c r="M611" s="120">
        <f t="shared" ref="M611:M618" si="85">IF(ISERROR(L611/H611), "", L611/H611)</f>
        <v>0</v>
      </c>
    </row>
    <row r="612" spans="1:13" ht="25.5" x14ac:dyDescent="0.2">
      <c r="A612" s="103" t="str">
        <f t="shared" si="79"/>
        <v>GS &lt; 50 (High)</v>
      </c>
      <c r="D612" s="123" t="s">
        <v>58</v>
      </c>
      <c r="E612" s="25"/>
      <c r="F612" s="36">
        <f t="shared" si="80"/>
        <v>0</v>
      </c>
      <c r="G612" s="55">
        <f>IF($E597&gt;0, $E597, $E596)</f>
        <v>5000</v>
      </c>
      <c r="H612" s="116">
        <f t="shared" si="83"/>
        <v>0</v>
      </c>
      <c r="I612" s="35">
        <f t="shared" si="81"/>
        <v>0</v>
      </c>
      <c r="J612" s="56">
        <f>IF($E597&gt;0, $E597, $E596)</f>
        <v>5000</v>
      </c>
      <c r="K612" s="118">
        <f t="shared" si="84"/>
        <v>0</v>
      </c>
      <c r="L612" s="119">
        <f t="shared" si="82"/>
        <v>0</v>
      </c>
      <c r="M612" s="120" t="str">
        <f t="shared" si="85"/>
        <v/>
      </c>
    </row>
    <row r="613" spans="1:13" x14ac:dyDescent="0.2">
      <c r="A613" s="103" t="str">
        <f t="shared" si="79"/>
        <v>GS &lt; 50 (High)</v>
      </c>
      <c r="D613" s="123" t="s">
        <v>59</v>
      </c>
      <c r="E613" s="25"/>
      <c r="F613" s="36">
        <f t="shared" si="80"/>
        <v>0</v>
      </c>
      <c r="G613" s="55">
        <f>IF($E597&gt;0, $E597, $E596)</f>
        <v>5000</v>
      </c>
      <c r="H613" s="116">
        <f t="shared" si="83"/>
        <v>0</v>
      </c>
      <c r="I613" s="35">
        <f t="shared" si="81"/>
        <v>0</v>
      </c>
      <c r="J613" s="56">
        <f>IF($E597&gt;0, $E597, $E596)</f>
        <v>5000</v>
      </c>
      <c r="K613" s="118">
        <f t="shared" si="84"/>
        <v>0</v>
      </c>
      <c r="L613" s="119">
        <f t="shared" si="82"/>
        <v>0</v>
      </c>
      <c r="M613" s="120" t="str">
        <f t="shared" si="85"/>
        <v/>
      </c>
    </row>
    <row r="614" spans="1:13" x14ac:dyDescent="0.2">
      <c r="A614" s="103" t="str">
        <f t="shared" si="79"/>
        <v>GS &lt; 50 (High)</v>
      </c>
      <c r="D614" s="123" t="s">
        <v>60</v>
      </c>
      <c r="E614" s="25"/>
      <c r="F614" s="34">
        <f t="shared" si="80"/>
        <v>0</v>
      </c>
      <c r="G614" s="55">
        <f>E596</f>
        <v>5000</v>
      </c>
      <c r="H614" s="116">
        <f t="shared" si="83"/>
        <v>0</v>
      </c>
      <c r="I614" s="35">
        <f t="shared" si="81"/>
        <v>0</v>
      </c>
      <c r="J614" s="56">
        <f>E596</f>
        <v>5000</v>
      </c>
      <c r="K614" s="118">
        <f t="shared" si="84"/>
        <v>0</v>
      </c>
      <c r="L614" s="119">
        <f t="shared" si="82"/>
        <v>0</v>
      </c>
      <c r="M614" s="120" t="str">
        <f t="shared" si="85"/>
        <v/>
      </c>
    </row>
    <row r="615" spans="1:13" x14ac:dyDescent="0.2">
      <c r="A615" s="103" t="str">
        <f t="shared" si="79"/>
        <v>GS &lt; 50 (High)</v>
      </c>
      <c r="D615" s="114" t="s">
        <v>61</v>
      </c>
      <c r="E615" s="25"/>
      <c r="F615" s="36">
        <f t="shared" si="80"/>
        <v>1.4346110207039519E-3</v>
      </c>
      <c r="G615" s="55">
        <f>IF($E597&gt;0, $E597, $E596)</f>
        <v>5000</v>
      </c>
      <c r="H615" s="116">
        <f t="shared" si="83"/>
        <v>7.1730551035197596</v>
      </c>
      <c r="I615" s="35">
        <f t="shared" si="81"/>
        <v>1.5001937404516264E-3</v>
      </c>
      <c r="J615" s="56">
        <f>IF($E597&gt;0, $E597, $E596)</f>
        <v>5000</v>
      </c>
      <c r="K615" s="118">
        <f t="shared" si="84"/>
        <v>7.5009687022581319</v>
      </c>
      <c r="L615" s="119">
        <f t="shared" si="82"/>
        <v>0.32791359873837234</v>
      </c>
      <c r="M615" s="120">
        <f t="shared" si="85"/>
        <v>4.5714635396773659E-2</v>
      </c>
    </row>
    <row r="616" spans="1:13" ht="25.5" x14ac:dyDescent="0.2">
      <c r="A616" s="103" t="str">
        <f t="shared" si="79"/>
        <v>GS &lt; 50 (High)</v>
      </c>
      <c r="D616" s="123" t="s">
        <v>62</v>
      </c>
      <c r="E616" s="25"/>
      <c r="F616" s="36">
        <f t="shared" si="80"/>
        <v>0.42</v>
      </c>
      <c r="G616" s="115">
        <v>1</v>
      </c>
      <c r="H616" s="116">
        <f t="shared" si="83"/>
        <v>0.42</v>
      </c>
      <c r="I616" s="45">
        <f t="shared" si="81"/>
        <v>0.42</v>
      </c>
      <c r="J616" s="121">
        <v>1</v>
      </c>
      <c r="K616" s="118">
        <f t="shared" si="84"/>
        <v>0.42</v>
      </c>
      <c r="L616" s="119">
        <f t="shared" si="82"/>
        <v>0</v>
      </c>
      <c r="M616" s="120">
        <f t="shared" si="85"/>
        <v>0</v>
      </c>
    </row>
    <row r="617" spans="1:13" x14ac:dyDescent="0.2">
      <c r="A617" s="103" t="str">
        <f t="shared" si="79"/>
        <v>GS &lt; 50 (High)</v>
      </c>
      <c r="D617" s="114" t="s">
        <v>63</v>
      </c>
      <c r="E617" s="25"/>
      <c r="F617" s="36">
        <f t="shared" si="80"/>
        <v>0</v>
      </c>
      <c r="G617" s="115">
        <v>1</v>
      </c>
      <c r="H617" s="116">
        <f t="shared" si="83"/>
        <v>0</v>
      </c>
      <c r="I617" s="29">
        <f t="shared" si="81"/>
        <v>0</v>
      </c>
      <c r="J617" s="121">
        <v>1</v>
      </c>
      <c r="K617" s="118">
        <f t="shared" si="84"/>
        <v>0</v>
      </c>
      <c r="L617" s="119">
        <f t="shared" si="82"/>
        <v>0</v>
      </c>
      <c r="M617" s="120" t="str">
        <f t="shared" si="85"/>
        <v/>
      </c>
    </row>
    <row r="618" spans="1:13" x14ac:dyDescent="0.2">
      <c r="A618" s="103" t="str">
        <f t="shared" si="79"/>
        <v>GS &lt; 50 (High)</v>
      </c>
      <c r="D618" s="114" t="s">
        <v>64</v>
      </c>
      <c r="E618" s="25"/>
      <c r="F618" s="34">
        <f t="shared" si="80"/>
        <v>-4.7198133811646176E-5</v>
      </c>
      <c r="G618" s="55">
        <f>IF($E597&gt;0, $E597, $E596)</f>
        <v>5000</v>
      </c>
      <c r="H618" s="116">
        <f t="shared" si="83"/>
        <v>-0.23599066905823088</v>
      </c>
      <c r="I618" s="35">
        <f t="shared" si="81"/>
        <v>-4.7198133811646176E-5</v>
      </c>
      <c r="J618" s="56">
        <f>IF($E597&gt;0, $E597, $E596)</f>
        <v>5000</v>
      </c>
      <c r="K618" s="118">
        <f t="shared" si="84"/>
        <v>-0.23599066905823088</v>
      </c>
      <c r="L618" s="119">
        <f t="shared" si="82"/>
        <v>0</v>
      </c>
      <c r="M618" s="120">
        <f t="shared" si="85"/>
        <v>0</v>
      </c>
    </row>
    <row r="619" spans="1:13" ht="25.5" x14ac:dyDescent="0.2">
      <c r="A619" s="103" t="str">
        <f t="shared" si="79"/>
        <v>GS &lt; 50 (High)</v>
      </c>
      <c r="B619" s="103" t="s">
        <v>65</v>
      </c>
      <c r="C619" s="24">
        <f>B26</f>
        <v>10</v>
      </c>
      <c r="D619" s="46" t="s">
        <v>66</v>
      </c>
      <c r="E619" s="47"/>
      <c r="F619" s="48"/>
      <c r="G619" s="49"/>
      <c r="H619" s="50">
        <f>SUM(H610:H618)</f>
        <v>246.11618930572612</v>
      </c>
      <c r="I619" s="51"/>
      <c r="J619" s="52"/>
      <c r="K619" s="50">
        <f>SUM(K610:K618)</f>
        <v>262.08410290446454</v>
      </c>
      <c r="L619" s="41">
        <f t="shared" si="82"/>
        <v>15.96791359873842</v>
      </c>
      <c r="M619" s="42">
        <f>IF((H619)=0,"",(L619/H619))</f>
        <v>6.487957433349921E-2</v>
      </c>
    </row>
    <row r="620" spans="1:13" x14ac:dyDescent="0.2">
      <c r="A620" s="103" t="str">
        <f t="shared" si="79"/>
        <v>GS &lt; 50 (High)</v>
      </c>
      <c r="D620" s="126" t="s">
        <v>67</v>
      </c>
      <c r="E620" s="25"/>
      <c r="F620" s="36">
        <f t="shared" si="80"/>
        <v>1.2E-2</v>
      </c>
      <c r="G620" s="43">
        <f>IF($E597&gt;0, $E597, $E596*$E598)</f>
        <v>5207.5000000000009</v>
      </c>
      <c r="H620" s="116">
        <f>G620*F620</f>
        <v>62.490000000000009</v>
      </c>
      <c r="I620" s="35">
        <f t="shared" si="81"/>
        <v>1.2699999999999999E-2</v>
      </c>
      <c r="J620" s="44">
        <f>IF($E597&gt;0, $E597, $E596*$E599)</f>
        <v>5207.5000000000009</v>
      </c>
      <c r="K620" s="118">
        <f>J620*I620</f>
        <v>66.135250000000013</v>
      </c>
      <c r="L620" s="119">
        <f t="shared" si="82"/>
        <v>3.6452500000000043</v>
      </c>
      <c r="M620" s="120">
        <f>IF(ISERROR(L620/H620), "", L620/H620)</f>
        <v>5.8333333333333397E-2</v>
      </c>
    </row>
    <row r="621" spans="1:13" ht="25.5" x14ac:dyDescent="0.2">
      <c r="A621" s="103" t="str">
        <f t="shared" si="79"/>
        <v>GS &lt; 50 (High)</v>
      </c>
      <c r="D621" s="128" t="s">
        <v>68</v>
      </c>
      <c r="E621" s="25"/>
      <c r="F621" s="36">
        <f t="shared" si="80"/>
        <v>8.8999999999999999E-3</v>
      </c>
      <c r="G621" s="43">
        <f>IF($E597&gt;0, $E597, $E596*$E598)</f>
        <v>5207.5000000000009</v>
      </c>
      <c r="H621" s="116">
        <f>G621*F621</f>
        <v>46.346750000000007</v>
      </c>
      <c r="I621" s="35">
        <f t="shared" si="81"/>
        <v>9.4000000000000004E-3</v>
      </c>
      <c r="J621" s="44">
        <f>IF($E597&gt;0, $E597, $E596*$E599)</f>
        <v>5207.5000000000009</v>
      </c>
      <c r="K621" s="118">
        <f>J621*I621</f>
        <v>48.950500000000012</v>
      </c>
      <c r="L621" s="119">
        <f t="shared" si="82"/>
        <v>2.6037500000000051</v>
      </c>
      <c r="M621" s="120">
        <f>IF(ISERROR(L621/H621), "", L621/H621)</f>
        <v>5.6179775280898979E-2</v>
      </c>
    </row>
    <row r="622" spans="1:13" ht="25.5" x14ac:dyDescent="0.2">
      <c r="A622" s="103" t="str">
        <f t="shared" si="79"/>
        <v>GS &lt; 50 (High)</v>
      </c>
      <c r="B622" s="103" t="s">
        <v>69</v>
      </c>
      <c r="C622" s="24">
        <f>B26</f>
        <v>10</v>
      </c>
      <c r="D622" s="46" t="s">
        <v>70</v>
      </c>
      <c r="E622" s="47"/>
      <c r="F622" s="48"/>
      <c r="G622" s="49"/>
      <c r="H622" s="50">
        <f>SUM(H619:H621)</f>
        <v>354.95293930572615</v>
      </c>
      <c r="I622" s="51"/>
      <c r="J622" s="52"/>
      <c r="K622" s="50">
        <f>SUM(K619:K621)</f>
        <v>377.16985290446462</v>
      </c>
      <c r="L622" s="41">
        <f t="shared" si="82"/>
        <v>22.216913598738472</v>
      </c>
      <c r="M622" s="42">
        <f>IF((H622)=0,"",(L622/H622))</f>
        <v>6.2591152624891275E-2</v>
      </c>
    </row>
    <row r="623" spans="1:13" ht="25.5" x14ac:dyDescent="0.2">
      <c r="A623" s="103" t="str">
        <f t="shared" si="79"/>
        <v>GS &lt; 50 (High)</v>
      </c>
      <c r="D623" s="129" t="s">
        <v>71</v>
      </c>
      <c r="E623" s="25"/>
      <c r="F623" s="34">
        <f t="shared" si="80"/>
        <v>4.7000000000000002E-3</v>
      </c>
      <c r="G623" s="43">
        <f>E596*E598</f>
        <v>5207.5000000000009</v>
      </c>
      <c r="H623" s="53">
        <f>G623*F623</f>
        <v>24.475250000000006</v>
      </c>
      <c r="I623" s="35">
        <f t="shared" si="81"/>
        <v>4.7000000000000002E-3</v>
      </c>
      <c r="J623" s="44">
        <f>E596*E599</f>
        <v>5207.5000000000009</v>
      </c>
      <c r="K623" s="31">
        <f>J623*I623</f>
        <v>24.475250000000006</v>
      </c>
      <c r="L623" s="119">
        <f t="shared" si="82"/>
        <v>0</v>
      </c>
      <c r="M623" s="120">
        <f>IF(ISERROR(L623/H623), "", L623/H623)</f>
        <v>0</v>
      </c>
    </row>
    <row r="624" spans="1:13" ht="25.5" x14ac:dyDescent="0.2">
      <c r="A624" s="103" t="str">
        <f t="shared" si="79"/>
        <v>GS &lt; 50 (High)</v>
      </c>
      <c r="D624" s="129" t="s">
        <v>72</v>
      </c>
      <c r="E624" s="25"/>
      <c r="F624" s="34">
        <f t="shared" si="80"/>
        <v>5.9999999999999995E-4</v>
      </c>
      <c r="G624" s="43">
        <f>E596*E598</f>
        <v>5207.5000000000009</v>
      </c>
      <c r="H624" s="53">
        <f>G624*F624</f>
        <v>3.1245000000000003</v>
      </c>
      <c r="I624" s="35">
        <f t="shared" si="81"/>
        <v>5.9999999999999995E-4</v>
      </c>
      <c r="J624" s="44">
        <f>E596*E599</f>
        <v>5207.5000000000009</v>
      </c>
      <c r="K624" s="31">
        <f>J624*I624</f>
        <v>3.1245000000000003</v>
      </c>
      <c r="L624" s="119">
        <f t="shared" si="82"/>
        <v>0</v>
      </c>
      <c r="M624" s="120">
        <f>IF(ISERROR(L624/H624), "", L624/H624)</f>
        <v>0</v>
      </c>
    </row>
    <row r="625" spans="1:13" x14ac:dyDescent="0.2">
      <c r="A625" s="103" t="str">
        <f t="shared" si="79"/>
        <v>GS &lt; 50 (High)</v>
      </c>
      <c r="D625" s="25" t="s">
        <v>73</v>
      </c>
      <c r="E625" s="25"/>
      <c r="F625" s="54">
        <f t="shared" si="80"/>
        <v>0.25</v>
      </c>
      <c r="G625" s="115">
        <v>1</v>
      </c>
      <c r="H625" s="130">
        <f>G625*F625</f>
        <v>0.25</v>
      </c>
      <c r="I625" s="45">
        <f t="shared" si="81"/>
        <v>0.25</v>
      </c>
      <c r="J625" s="117">
        <v>1</v>
      </c>
      <c r="K625" s="118">
        <f>J625*I625</f>
        <v>0.25</v>
      </c>
      <c r="L625" s="119">
        <f t="shared" si="82"/>
        <v>0</v>
      </c>
      <c r="M625" s="120">
        <f>IF(ISERROR(L625/H625), "", L625/H625)</f>
        <v>0</v>
      </c>
    </row>
    <row r="626" spans="1:13" ht="25.5" x14ac:dyDescent="0.2">
      <c r="A626" s="103" t="str">
        <f t="shared" si="79"/>
        <v>GS &lt; 50 (High)</v>
      </c>
      <c r="D626" s="129" t="s">
        <v>74</v>
      </c>
      <c r="E626" s="25"/>
      <c r="F626" s="34">
        <f t="shared" si="80"/>
        <v>0</v>
      </c>
      <c r="G626" s="55"/>
      <c r="H626" s="130"/>
      <c r="I626" s="35">
        <f t="shared" si="81"/>
        <v>0</v>
      </c>
      <c r="J626" s="56"/>
      <c r="K626" s="118"/>
      <c r="L626" s="119"/>
      <c r="M626" s="120"/>
    </row>
    <row r="627" spans="1:13" x14ac:dyDescent="0.2">
      <c r="A627" s="103" t="str">
        <f t="shared" si="79"/>
        <v>GS &lt; 50 (High)</v>
      </c>
      <c r="B627" s="103" t="s">
        <v>12</v>
      </c>
      <c r="D627" s="25" t="s">
        <v>75</v>
      </c>
      <c r="E627" s="25"/>
      <c r="F627" s="34">
        <f t="shared" si="80"/>
        <v>9.8000000000000004E-2</v>
      </c>
      <c r="G627" s="55">
        <f>IF(AND(E596*12&gt;=150000),OffPeakPer*E596*E598,OffPeakPer*E596)</f>
        <v>3200</v>
      </c>
      <c r="H627" s="130">
        <f>G627*F627</f>
        <v>313.60000000000002</v>
      </c>
      <c r="I627" s="35">
        <f t="shared" si="81"/>
        <v>9.8000000000000004E-2</v>
      </c>
      <c r="J627" s="56">
        <f>IF(AND(E596*12&gt;=150000),OffPeakPer*E596*E599,OffPeakPer*E596)</f>
        <v>3200</v>
      </c>
      <c r="K627" s="118">
        <f>J627*I627</f>
        <v>313.60000000000002</v>
      </c>
      <c r="L627" s="119">
        <f>K627-H627</f>
        <v>0</v>
      </c>
      <c r="M627" s="120">
        <f>IF(ISERROR(L627/H627), "", L627/H627)</f>
        <v>0</v>
      </c>
    </row>
    <row r="628" spans="1:13" x14ac:dyDescent="0.2">
      <c r="A628" s="103" t="str">
        <f t="shared" si="79"/>
        <v>GS &lt; 50 (High)</v>
      </c>
      <c r="B628" s="103" t="s">
        <v>12</v>
      </c>
      <c r="D628" s="25" t="s">
        <v>76</v>
      </c>
      <c r="E628" s="25"/>
      <c r="F628" s="34">
        <f t="shared" si="80"/>
        <v>0.157</v>
      </c>
      <c r="G628" s="55">
        <f>IF(AND(E596*12&gt;=150000),MidPeakPer*E596*E598,MidPeakPer*E596)</f>
        <v>900</v>
      </c>
      <c r="H628" s="130">
        <f>G628*F628</f>
        <v>141.30000000000001</v>
      </c>
      <c r="I628" s="35">
        <f t="shared" si="81"/>
        <v>0.157</v>
      </c>
      <c r="J628" s="56">
        <f>IF(AND(E596*12&gt;=150000),MidPeakPer*E596*E599,MidPeakPer*E596)</f>
        <v>900</v>
      </c>
      <c r="K628" s="118">
        <f>J628*I628</f>
        <v>141.30000000000001</v>
      </c>
      <c r="L628" s="119">
        <f>K628-H628</f>
        <v>0</v>
      </c>
      <c r="M628" s="120">
        <f>IF(ISERROR(L628/H628), "", L628/H628)</f>
        <v>0</v>
      </c>
    </row>
    <row r="629" spans="1:13" ht="13.5" thickBot="1" x14ac:dyDescent="0.25">
      <c r="A629" s="103" t="str">
        <f t="shared" si="79"/>
        <v>GS &lt; 50 (High)</v>
      </c>
      <c r="B629" s="103" t="s">
        <v>12</v>
      </c>
      <c r="D629" s="103" t="s">
        <v>77</v>
      </c>
      <c r="E629" s="25"/>
      <c r="F629" s="34">
        <f t="shared" si="80"/>
        <v>0.20300000000000001</v>
      </c>
      <c r="G629" s="55">
        <f>IF(AND(E596*12&gt;=150000),OnPeakPer*E596*E598,OnPeakPer*E596)</f>
        <v>900</v>
      </c>
      <c r="H629" s="130">
        <f>G629*F629</f>
        <v>182.70000000000002</v>
      </c>
      <c r="I629" s="35">
        <f t="shared" si="81"/>
        <v>0.20300000000000001</v>
      </c>
      <c r="J629" s="56">
        <f>IF(AND(E596*12&gt;=150000),OnPeakPer*E596*E599,OnPeakPer*E596)</f>
        <v>900</v>
      </c>
      <c r="K629" s="118">
        <f>J629*I629</f>
        <v>182.70000000000002</v>
      </c>
      <c r="L629" s="119">
        <f>K629-H629</f>
        <v>0</v>
      </c>
      <c r="M629" s="120">
        <f>IF(ISERROR(L629/H629), "", L629/H629)</f>
        <v>0</v>
      </c>
    </row>
    <row r="630" spans="1:13" ht="13.15" hidden="1" customHeight="1" x14ac:dyDescent="0.2">
      <c r="A630" s="103" t="str">
        <f t="shared" si="79"/>
        <v>GS &lt; 50 (High)</v>
      </c>
      <c r="B630" s="103" t="s">
        <v>78</v>
      </c>
      <c r="D630" s="25" t="s">
        <v>79</v>
      </c>
      <c r="E630" s="25"/>
      <c r="F630" s="34">
        <f t="shared" si="80"/>
        <v>0.11308</v>
      </c>
      <c r="G630" s="55">
        <f>IF(AND(E596*12&gt;=150000),E596*E598,E596)</f>
        <v>5000</v>
      </c>
      <c r="H630" s="130">
        <f>G630*F630</f>
        <v>565.4</v>
      </c>
      <c r="I630" s="35">
        <f t="shared" si="81"/>
        <v>0.11308</v>
      </c>
      <c r="J630" s="56">
        <f>IF(AND(E596*12&gt;=150000),E596*E599,E596)</f>
        <v>5000</v>
      </c>
      <c r="K630" s="118">
        <f>J630*I630</f>
        <v>565.4</v>
      </c>
      <c r="L630" s="119">
        <f>K630-H630</f>
        <v>0</v>
      </c>
      <c r="M630" s="120">
        <f>IF(ISERROR(L630/H630), "", L630/H630)</f>
        <v>0</v>
      </c>
    </row>
    <row r="631" spans="1:13" ht="13.9" hidden="1" customHeight="1" thickBot="1" x14ac:dyDescent="0.25">
      <c r="A631" s="103" t="str">
        <f t="shared" si="79"/>
        <v>GS &lt; 50 (High)</v>
      </c>
      <c r="B631" s="103" t="s">
        <v>17</v>
      </c>
      <c r="D631" s="25" t="s">
        <v>80</v>
      </c>
      <c r="E631" s="25"/>
      <c r="F631" s="34">
        <f t="shared" si="80"/>
        <v>0.11308</v>
      </c>
      <c r="G631" s="55">
        <f>IF(AND(E596*12&gt;=150000),E596*E598,E596)</f>
        <v>5000</v>
      </c>
      <c r="H631" s="130">
        <f>G631*F631</f>
        <v>565.4</v>
      </c>
      <c r="I631" s="35">
        <f t="shared" si="81"/>
        <v>0.11308</v>
      </c>
      <c r="J631" s="56">
        <f>IF(AND(E596*12&gt;=150000),E596*E599,E596)</f>
        <v>5000</v>
      </c>
      <c r="K631" s="118">
        <f>J631*I631</f>
        <v>565.4</v>
      </c>
      <c r="L631" s="119">
        <f>K631-H631</f>
        <v>0</v>
      </c>
      <c r="M631" s="120">
        <f>IF(ISERROR(L631/H631), "", L631/H631)</f>
        <v>0</v>
      </c>
    </row>
    <row r="632" spans="1:13" ht="13.5" thickBot="1" x14ac:dyDescent="0.25">
      <c r="A632" s="103" t="str">
        <f t="shared" si="79"/>
        <v>GS &lt; 50 (High)</v>
      </c>
      <c r="D632" s="58"/>
      <c r="E632" s="59"/>
      <c r="F632" s="60"/>
      <c r="G632" s="61"/>
      <c r="H632" s="62"/>
      <c r="I632" s="60"/>
      <c r="J632" s="63"/>
      <c r="K632" s="62"/>
      <c r="L632" s="64"/>
      <c r="M632" s="65"/>
    </row>
    <row r="633" spans="1:13" x14ac:dyDescent="0.2">
      <c r="A633" s="103" t="str">
        <f t="shared" si="79"/>
        <v>GS &lt; 50 (High)</v>
      </c>
      <c r="B633" s="103" t="s">
        <v>12</v>
      </c>
      <c r="D633" s="135" t="s">
        <v>81</v>
      </c>
      <c r="E633" s="25"/>
      <c r="F633" s="136"/>
      <c r="G633" s="137"/>
      <c r="H633" s="138">
        <f>SUM(H623:H629,H622)</f>
        <v>1020.4026893057262</v>
      </c>
      <c r="I633" s="139"/>
      <c r="J633" s="139"/>
      <c r="K633" s="138">
        <f>SUM(K623:K629,K622)</f>
        <v>1042.6196029044647</v>
      </c>
      <c r="L633" s="140">
        <f>K633-H633</f>
        <v>22.216913598738529</v>
      </c>
      <c r="M633" s="141">
        <f>IF((H633)=0,"",(L633/H633))</f>
        <v>2.1772692125943668E-2</v>
      </c>
    </row>
    <row r="634" spans="1:13" x14ac:dyDescent="0.2">
      <c r="A634" s="103" t="str">
        <f t="shared" si="79"/>
        <v>GS &lt; 50 (High)</v>
      </c>
      <c r="B634" s="103" t="s">
        <v>12</v>
      </c>
      <c r="D634" s="142" t="s">
        <v>82</v>
      </c>
      <c r="E634" s="25"/>
      <c r="F634" s="136">
        <v>0.13</v>
      </c>
      <c r="G634" s="143"/>
      <c r="H634" s="144">
        <f>H633*F634</f>
        <v>132.65234960974442</v>
      </c>
      <c r="I634" s="145">
        <v>0.13</v>
      </c>
      <c r="J634" s="115"/>
      <c r="K634" s="144">
        <f>K633*I634</f>
        <v>135.54054837758042</v>
      </c>
      <c r="L634" s="119">
        <f>K634-H634</f>
        <v>2.8881987678360019</v>
      </c>
      <c r="M634" s="146">
        <f>IF((H634)=0,"",(L634/H634))</f>
        <v>2.1772692125943616E-2</v>
      </c>
    </row>
    <row r="635" spans="1:13" ht="15" x14ac:dyDescent="0.25">
      <c r="A635" s="103" t="str">
        <f t="shared" si="79"/>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-239.79463198684564</v>
      </c>
      <c r="I635" s="148">
        <v>0.23499999999999999</v>
      </c>
      <c r="J635" s="115"/>
      <c r="K635" s="144">
        <f>IF(OR(ISNUMBER(SEARCH("[DGEN]", E594))=TRUE, ISNUMBER(SEARCH("STREET LIGHT", E594))=TRUE), 0, IF(AND(E596=0, E597=0),0, IF(AND(E597=0, E596*12&gt;250000), 0, IF(AND(E596=0, E597&gt;=50), 0, IF(E596*12&lt;=250000, I635*K633*-1, IF(E597&lt;50, I635*K633*-1, 0))))))</f>
        <v>-245.01560668254919</v>
      </c>
      <c r="L635" s="119">
        <f>K635-H635</f>
        <v>-5.2209746957035463</v>
      </c>
      <c r="M635" s="146"/>
    </row>
    <row r="636" spans="1:13" ht="13.5" thickBot="1" x14ac:dyDescent="0.25">
      <c r="A636" s="103" t="str">
        <f t="shared" si="79"/>
        <v>GS &lt; 50 (High)</v>
      </c>
      <c r="B636" s="103" t="s">
        <v>84</v>
      </c>
      <c r="C636" s="24">
        <f>B26</f>
        <v>10</v>
      </c>
      <c r="D636" s="226" t="s">
        <v>85</v>
      </c>
      <c r="E636" s="226"/>
      <c r="F636" s="77"/>
      <c r="G636" s="78"/>
      <c r="H636" s="79">
        <f>H633+H634+H635</f>
        <v>913.26040692862489</v>
      </c>
      <c r="I636" s="80"/>
      <c r="J636" s="80"/>
      <c r="K636" s="81">
        <f>K633+K634+K635</f>
        <v>933.14454459949604</v>
      </c>
      <c r="L636" s="82">
        <f>K636-H636</f>
        <v>19.884137670871155</v>
      </c>
      <c r="M636" s="83">
        <f>IF((H636)=0,"",(L636/H636))</f>
        <v>2.1772692125943859E-2</v>
      </c>
    </row>
    <row r="637" spans="1:13" ht="13.5" thickBot="1" x14ac:dyDescent="0.25">
      <c r="A637" s="103" t="str">
        <f t="shared" si="79"/>
        <v>GS &lt; 50 (High)</v>
      </c>
      <c r="B637" s="103" t="s">
        <v>12</v>
      </c>
      <c r="D637" s="58"/>
      <c r="E637" s="59"/>
      <c r="F637" s="60"/>
      <c r="G637" s="61"/>
      <c r="H637" s="62"/>
      <c r="I637" s="60"/>
      <c r="J637" s="63"/>
      <c r="K637" s="62"/>
      <c r="L637" s="64"/>
      <c r="M637" s="65"/>
    </row>
  </sheetData>
  <mergeCells count="14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E64:J64"/>
    <mergeCell ref="E65:G65"/>
    <mergeCell ref="F71:H71"/>
    <mergeCell ref="I71:K71"/>
    <mergeCell ref="L71:M71"/>
    <mergeCell ref="D55:F55"/>
    <mergeCell ref="D56:F56"/>
    <mergeCell ref="D57:F57"/>
    <mergeCell ref="D58:F58"/>
    <mergeCell ref="D59:F59"/>
    <mergeCell ref="D60:F60"/>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D274:E274"/>
    <mergeCell ref="D279:E279"/>
    <mergeCell ref="E240:E241"/>
    <mergeCell ref="L240:L241"/>
    <mergeCell ref="M240:M241"/>
    <mergeCell ref="F239:H239"/>
    <mergeCell ref="I239:K239"/>
    <mergeCell ref="L239:M239"/>
    <mergeCell ref="D228:E228"/>
    <mergeCell ref="E232:J232"/>
    <mergeCell ref="E233:G233"/>
    <mergeCell ref="F295:H295"/>
    <mergeCell ref="I295:K295"/>
    <mergeCell ref="L295:M295"/>
    <mergeCell ref="E296:E297"/>
    <mergeCell ref="L296:L297"/>
    <mergeCell ref="M296:M297"/>
    <mergeCell ref="D284:E284"/>
    <mergeCell ref="E288:J288"/>
    <mergeCell ref="E289:G289"/>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E408:E409"/>
    <mergeCell ref="L408:L409"/>
    <mergeCell ref="M408:M409"/>
    <mergeCell ref="D442:E442"/>
    <mergeCell ref="D447:E447"/>
    <mergeCell ref="D452:E452"/>
    <mergeCell ref="D396:E396"/>
    <mergeCell ref="E400:J400"/>
    <mergeCell ref="E401:G401"/>
    <mergeCell ref="F407:H407"/>
    <mergeCell ref="I407:K407"/>
    <mergeCell ref="L407:M407"/>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F555:H555"/>
    <mergeCell ref="I555:K555"/>
    <mergeCell ref="L555:M555"/>
    <mergeCell ref="E556:E557"/>
    <mergeCell ref="L556:L557"/>
    <mergeCell ref="M556:M557"/>
    <mergeCell ref="E510:E511"/>
    <mergeCell ref="L510:L511"/>
    <mergeCell ref="M510:M511"/>
    <mergeCell ref="D544:E544"/>
    <mergeCell ref="E548:J548"/>
    <mergeCell ref="E549:G549"/>
    <mergeCell ref="E602:E603"/>
    <mergeCell ref="L602:L603"/>
    <mergeCell ref="M602:M603"/>
    <mergeCell ref="D636:E636"/>
    <mergeCell ref="D590:E590"/>
    <mergeCell ref="E594:J594"/>
    <mergeCell ref="E595:G595"/>
    <mergeCell ref="F601:H601"/>
    <mergeCell ref="I601:K601"/>
    <mergeCell ref="L601:M601"/>
  </mergeCells>
  <conditionalFormatting sqref="K16:K35">
    <cfRule type="expression" dxfId="17" priority="2">
      <formula>$G16="kVa"</formula>
    </cfRule>
    <cfRule type="expression" dxfId="16" priority="3">
      <formula>$G16="kWh"</formula>
    </cfRule>
  </conditionalFormatting>
  <conditionalFormatting sqref="K16:L35">
    <cfRule type="expression" dxfId="15" priority="1">
      <formula>$G16="kW"</formula>
    </cfRule>
  </conditionalFormatting>
  <dataValidations count="4">
    <dataValidation type="list" allowBlank="1" showInputMessage="1" showErrorMessage="1" sqref="M16:M35" xr:uid="{C3B8B6D5-5410-4A04-B0BD-1B1ECCAC05CE}">
      <formula1>"CONSUMPTION, DEMAND, DEMAND - INTERVAL"</formula1>
    </dataValidation>
    <dataValidation type="list" allowBlank="1" showInputMessage="1" showErrorMessage="1" sqref="H16:H35" xr:uid="{23C3B628-B4C7-439B-A5C2-BF929C015CE9}">
      <formula1>"RPP, Non-RPP (Retailer), Non-RPP (Other)"</formula1>
    </dataValidation>
    <dataValidation allowBlank="1" showInputMessage="1" showErrorMessage="1" sqref="D16:D22" xr:uid="{B21D1833-0924-411E-8285-ABC3686B0E63}"/>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E55AF195-D0D0-4098-9026-80A83AF8CCB8}">
      <formula1>"Monthly, per kWh, per kW"</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A170D-C02B-4317-81A0-5C5E68E5BBFB}">
  <sheetPr codeName="Sheet16"/>
  <dimension ref="A1:R841"/>
  <sheetViews>
    <sheetView topLeftCell="C14" workbookViewId="0">
      <selection activeCell="A14" sqref="A14"/>
    </sheetView>
  </sheetViews>
  <sheetFormatPr defaultColWidth="9.28515625" defaultRowHeight="12.75" x14ac:dyDescent="0.2"/>
  <cols>
    <col min="1" max="1" width="9" style="103" hidden="1" customWidth="1"/>
    <col min="2" max="2" width="4.710937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22.28515625" style="103" customWidth="1"/>
    <col min="15" max="15" width="14.42578125" style="103" customWidth="1"/>
    <col min="16" max="16" width="3.7109375" style="103" customWidth="1"/>
    <col min="17" max="16384" width="9.28515625" style="103"/>
  </cols>
  <sheetData>
    <row r="1" spans="2:18" s="98" customFormat="1" ht="27.75" hidden="1" customHeight="1" x14ac:dyDescent="0.2">
      <c r="C1" s="5"/>
    </row>
    <row r="2" spans="2:18" s="98" customFormat="1" hidden="1" x14ac:dyDescent="0.2">
      <c r="C2" s="5"/>
    </row>
    <row r="3" spans="2:18" s="98" customFormat="1" hidden="1" x14ac:dyDescent="0.2">
      <c r="C3" s="5"/>
    </row>
    <row r="4" spans="2:18" s="98" customFormat="1" hidden="1" x14ac:dyDescent="0.2">
      <c r="C4" s="5"/>
    </row>
    <row r="5" spans="2:18" s="98" customFormat="1" hidden="1" x14ac:dyDescent="0.2">
      <c r="C5" s="5"/>
    </row>
    <row r="6" spans="2:18" s="98" customFormat="1" hidden="1" x14ac:dyDescent="0.2">
      <c r="C6" s="5"/>
    </row>
    <row r="7" spans="2:18" s="98" customFormat="1" hidden="1" x14ac:dyDescent="0.2">
      <c r="C7" s="5"/>
    </row>
    <row r="8" spans="2:18" s="98" customFormat="1" hidden="1" x14ac:dyDescent="0.2">
      <c r="C8" s="5"/>
    </row>
    <row r="9" spans="2:18" s="98" customFormat="1" hidden="1" x14ac:dyDescent="0.2">
      <c r="C9" s="5"/>
    </row>
    <row r="10" spans="2:18" s="98" customFormat="1" hidden="1" x14ac:dyDescent="0.2">
      <c r="C10" s="5"/>
    </row>
    <row r="11" spans="2:18" s="98" customFormat="1" hidden="1" x14ac:dyDescent="0.2">
      <c r="C11" s="5"/>
    </row>
    <row r="12" spans="2:18" s="98" customFormat="1" hidden="1" x14ac:dyDescent="0.2">
      <c r="C12" s="5"/>
    </row>
    <row r="13" spans="2:18" s="98" customFormat="1" hidden="1" x14ac:dyDescent="0.2">
      <c r="C13" s="5"/>
    </row>
    <row r="14" spans="2:18" s="98" customFormat="1" ht="15.75" x14ac:dyDescent="0.25">
      <c r="C14" s="5"/>
      <c r="D14" s="99" t="s">
        <v>0</v>
      </c>
    </row>
    <row r="15" spans="2:18"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8" s="98" customFormat="1" ht="15" x14ac:dyDescent="0.25">
      <c r="B16" s="98">
        <v>1</v>
      </c>
      <c r="C16" s="5">
        <v>1</v>
      </c>
      <c r="D16" s="6" t="s">
        <v>10</v>
      </c>
      <c r="E16" s="7"/>
      <c r="F16" s="8"/>
      <c r="G16" s="9" t="s">
        <v>11</v>
      </c>
      <c r="H16" s="10" t="s">
        <v>12</v>
      </c>
      <c r="I16" s="97">
        <f>'VRZ BI (2027)'!J16</f>
        <v>1.0415000000000001</v>
      </c>
      <c r="J16" s="11">
        <f>I16</f>
        <v>1.0415000000000001</v>
      </c>
      <c r="K16" s="12">
        <v>750</v>
      </c>
      <c r="L16" s="12"/>
      <c r="M16" s="10" t="s">
        <v>13</v>
      </c>
      <c r="N16" s="13"/>
      <c r="R16" s="98">
        <v>1</v>
      </c>
    </row>
    <row r="17" spans="2:18" s="98" customFormat="1" ht="15" x14ac:dyDescent="0.25">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R17" s="98">
        <v>2</v>
      </c>
    </row>
    <row r="18" spans="2:18" s="98" customFormat="1" ht="15" x14ac:dyDescent="0.25">
      <c r="B18" s="98">
        <v>3</v>
      </c>
      <c r="C18" s="5">
        <v>3</v>
      </c>
      <c r="D18" s="6" t="s">
        <v>14</v>
      </c>
      <c r="E18" s="7"/>
      <c r="F18" s="8"/>
      <c r="G18" s="9" t="s">
        <v>11</v>
      </c>
      <c r="H18" s="10" t="s">
        <v>12</v>
      </c>
      <c r="I18" s="97">
        <f>'VRZ BI (2027)'!J18</f>
        <v>1.0415000000000001</v>
      </c>
      <c r="J18" s="11">
        <f t="shared" si="0"/>
        <v>1.0415000000000001</v>
      </c>
      <c r="K18" s="12">
        <v>2000</v>
      </c>
      <c r="L18" s="12"/>
      <c r="M18" s="10" t="s">
        <v>13</v>
      </c>
      <c r="N18" s="13"/>
      <c r="R18" s="98">
        <v>3</v>
      </c>
    </row>
    <row r="19" spans="2:18" s="98" customFormat="1" ht="15" x14ac:dyDescent="0.25">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R19" s="98">
        <v>4</v>
      </c>
    </row>
    <row r="20" spans="2:18" s="98" customFormat="1" ht="15" x14ac:dyDescent="0.25">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R20" s="98">
        <v>5</v>
      </c>
    </row>
    <row r="21" spans="2:18" s="98" customFormat="1" ht="15" x14ac:dyDescent="0.25">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R21" s="98">
        <v>6</v>
      </c>
    </row>
    <row r="22" spans="2:18" s="98" customFormat="1" ht="15" x14ac:dyDescent="0.25">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R22" s="98">
        <v>7</v>
      </c>
    </row>
    <row r="23" spans="2:18" s="98" customFormat="1" ht="15" x14ac:dyDescent="0.25">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R23" s="98">
        <v>8</v>
      </c>
    </row>
    <row r="24" spans="2:18" s="98" customFormat="1" ht="15" x14ac:dyDescent="0.25">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R24" s="98">
        <v>9</v>
      </c>
    </row>
    <row r="25" spans="2:18" s="98" customFormat="1" ht="15" x14ac:dyDescent="0.25">
      <c r="B25" s="98">
        <v>10</v>
      </c>
      <c r="C25" s="5" t="str">
        <f>IF(ISERROR(VLOOKUP(D25, D16:R35, 42, FALSE)),"", VLOOKUP(D25, D16:R35, 42, FALSE))</f>
        <v/>
      </c>
      <c r="D25" s="16" t="s">
        <v>92</v>
      </c>
      <c r="E25" s="17"/>
      <c r="F25" s="18"/>
      <c r="G25" s="9" t="s">
        <v>11</v>
      </c>
      <c r="H25" s="10" t="s">
        <v>12</v>
      </c>
      <c r="I25" s="97">
        <f>'VRZ BI (2027)'!J25</f>
        <v>1.0415000000000001</v>
      </c>
      <c r="J25" s="11">
        <f t="shared" ref="J25:J30" si="1">J24</f>
        <v>1.0415000000000001</v>
      </c>
      <c r="K25" s="12">
        <v>325</v>
      </c>
      <c r="L25" s="12"/>
      <c r="M25" s="10" t="s">
        <v>13</v>
      </c>
      <c r="N25" s="13"/>
      <c r="R25" s="98">
        <v>10</v>
      </c>
    </row>
    <row r="26" spans="2:18" s="98" customFormat="1" ht="15" x14ac:dyDescent="0.25">
      <c r="B26" s="98">
        <v>11</v>
      </c>
      <c r="C26" s="5" t="str">
        <f>IF(ISERROR(VLOOKUP(D26, D16:R35, 42, FALSE)),"", VLOOKUP(D26, D16:R35, 42, FALSE))</f>
        <v/>
      </c>
      <c r="D26" s="16" t="s">
        <v>93</v>
      </c>
      <c r="E26" s="17"/>
      <c r="F26" s="18"/>
      <c r="G26" s="9" t="s">
        <v>11</v>
      </c>
      <c r="H26" s="10" t="s">
        <v>12</v>
      </c>
      <c r="I26" s="97">
        <f>'VRZ BI (2027)'!J26</f>
        <v>1.0415000000000001</v>
      </c>
      <c r="J26" s="11">
        <f t="shared" si="1"/>
        <v>1.0415000000000001</v>
      </c>
      <c r="K26" s="12">
        <v>1500</v>
      </c>
      <c r="L26" s="12"/>
      <c r="M26" s="10" t="s">
        <v>13</v>
      </c>
      <c r="N26" s="13"/>
      <c r="R26" s="98">
        <v>11</v>
      </c>
    </row>
    <row r="27" spans="2:18" s="98" customFormat="1" ht="15" x14ac:dyDescent="0.25">
      <c r="B27" s="98">
        <v>12</v>
      </c>
      <c r="C27" s="5" t="str">
        <f>IF(ISERROR(VLOOKUP(D27, D16:R35, 42, FALSE)),"", VLOOKUP(D27, D16:R35, 42, FALSE))</f>
        <v/>
      </c>
      <c r="D27" s="16" t="s">
        <v>96</v>
      </c>
      <c r="E27" s="17"/>
      <c r="F27" s="18"/>
      <c r="G27" s="9" t="s">
        <v>11</v>
      </c>
      <c r="H27" s="10" t="s">
        <v>12</v>
      </c>
      <c r="I27" s="97">
        <f>'VRZ BI (2027)'!J27</f>
        <v>1.0415000000000001</v>
      </c>
      <c r="J27" s="11">
        <f t="shared" si="1"/>
        <v>1.0415000000000001</v>
      </c>
      <c r="K27" s="12">
        <v>350</v>
      </c>
      <c r="L27" s="12"/>
      <c r="M27" s="10" t="s">
        <v>13</v>
      </c>
      <c r="N27" s="13"/>
    </row>
    <row r="28" spans="2:18" s="98" customFormat="1" ht="15" x14ac:dyDescent="0.25">
      <c r="B28" s="98">
        <v>13</v>
      </c>
      <c r="C28" s="5" t="str">
        <f>IF(ISERROR(VLOOKUP(D28, D16:R35, 42, FALSE)),"", VLOOKUP(D28, D16:R35, 42, FALSE))</f>
        <v/>
      </c>
      <c r="D28" s="16" t="s">
        <v>97</v>
      </c>
      <c r="E28" s="17"/>
      <c r="F28" s="18"/>
      <c r="G28" s="9" t="s">
        <v>11</v>
      </c>
      <c r="H28" s="10" t="s">
        <v>12</v>
      </c>
      <c r="I28" s="97">
        <f>'VRZ BI (2027)'!J28</f>
        <v>1.0415000000000001</v>
      </c>
      <c r="J28" s="11">
        <f t="shared" si="1"/>
        <v>1.0415000000000001</v>
      </c>
      <c r="K28" s="12">
        <v>1500</v>
      </c>
      <c r="L28" s="12"/>
      <c r="M28" s="10" t="s">
        <v>13</v>
      </c>
      <c r="N28" s="13"/>
    </row>
    <row r="29" spans="2:18" s="98" customFormat="1" ht="15" x14ac:dyDescent="0.25">
      <c r="B29" s="98">
        <v>14</v>
      </c>
      <c r="C29" s="5" t="str">
        <f>IF(ISERROR(VLOOKUP(D29, D16:R35, 42, FALSE)),"", VLOOKUP(D29, D16:R35, 42, FALSE))</f>
        <v/>
      </c>
      <c r="D29" s="16" t="s">
        <v>94</v>
      </c>
      <c r="E29" s="17"/>
      <c r="F29" s="18"/>
      <c r="G29" s="9" t="s">
        <v>11</v>
      </c>
      <c r="H29" s="10" t="s">
        <v>12</v>
      </c>
      <c r="I29" s="97">
        <f>'VRZ BI (2027)'!J29</f>
        <v>1.0415000000000001</v>
      </c>
      <c r="J29" s="11">
        <f t="shared" si="1"/>
        <v>1.0415000000000001</v>
      </c>
      <c r="K29" s="12">
        <v>1000</v>
      </c>
      <c r="L29" s="12"/>
      <c r="M29" s="10" t="s">
        <v>13</v>
      </c>
      <c r="N29" s="13"/>
    </row>
    <row r="30" spans="2:18" s="98" customFormat="1" ht="15" x14ac:dyDescent="0.25">
      <c r="B30" s="98">
        <v>15</v>
      </c>
      <c r="C30" s="5" t="str">
        <f>IF(ISERROR(VLOOKUP(D30, D16:R35, 42, FALSE)),"", VLOOKUP(D30, D16:R35, 42, FALSE))</f>
        <v/>
      </c>
      <c r="D30" s="16" t="s">
        <v>95</v>
      </c>
      <c r="E30" s="17"/>
      <c r="F30" s="18"/>
      <c r="G30" s="9" t="s">
        <v>11</v>
      </c>
      <c r="H30" s="10" t="s">
        <v>12</v>
      </c>
      <c r="I30" s="97">
        <f>'VRZ BI (2027)'!J30</f>
        <v>1.0415000000000001</v>
      </c>
      <c r="J30" s="11">
        <f t="shared" si="1"/>
        <v>1.0415000000000001</v>
      </c>
      <c r="K30" s="12">
        <v>5000</v>
      </c>
      <c r="L30" s="12"/>
      <c r="M30" s="10" t="s">
        <v>13</v>
      </c>
      <c r="N30" s="13"/>
    </row>
    <row r="31" spans="2:18" s="98" customFormat="1" ht="15" x14ac:dyDescent="0.25">
      <c r="B31" s="98">
        <v>16</v>
      </c>
      <c r="C31" s="5" t="str">
        <f>IF(ISERROR(VLOOKUP(D31, D16:R35, 42, FALSE)),"", VLOOKUP(D31, D16:R35, 42, FALSE))</f>
        <v/>
      </c>
      <c r="D31" s="16" t="s">
        <v>23</v>
      </c>
      <c r="E31" s="17"/>
      <c r="F31" s="18"/>
      <c r="G31" s="9" t="s">
        <v>24</v>
      </c>
      <c r="H31" s="10"/>
      <c r="I31" s="97">
        <f>'VRZ BI (2027)'!J31</f>
        <v>1.0482</v>
      </c>
      <c r="J31" s="11">
        <f t="shared" si="0"/>
        <v>1.0482</v>
      </c>
      <c r="K31" s="12"/>
      <c r="L31" s="12"/>
      <c r="M31" s="10"/>
      <c r="N31" s="13"/>
    </row>
    <row r="32" spans="2:18" s="98" customFormat="1" ht="15" x14ac:dyDescent="0.25">
      <c r="B32" s="98">
        <v>17</v>
      </c>
      <c r="C32" s="5" t="str">
        <f>IF(ISERROR(VLOOKUP(D32, D16:R35, 42, FALSE)),"", VLOOKUP(D32, D16:R35, 42, FALSE))</f>
        <v/>
      </c>
      <c r="D32" s="16" t="s">
        <v>23</v>
      </c>
      <c r="E32" s="17"/>
      <c r="F32" s="18"/>
      <c r="G32" s="9" t="s">
        <v>24</v>
      </c>
      <c r="H32" s="10"/>
      <c r="I32" s="97">
        <f>'VRZ BI (2027)'!J32</f>
        <v>1.0482</v>
      </c>
      <c r="J32" s="11">
        <f t="shared" si="0"/>
        <v>1.0482</v>
      </c>
      <c r="K32" s="12"/>
      <c r="L32" s="12"/>
      <c r="M32" s="10"/>
      <c r="N32" s="13"/>
    </row>
    <row r="33" spans="2:15" s="98" customFormat="1" ht="15" x14ac:dyDescent="0.25">
      <c r="B33" s="98">
        <v>18</v>
      </c>
      <c r="C33" s="5" t="str">
        <f>IF(ISERROR(VLOOKUP(D33, D16:R35, 42, FALSE)),"", VLOOKUP(D33, D16:R35, 42, FALSE))</f>
        <v/>
      </c>
      <c r="D33" s="16" t="s">
        <v>23</v>
      </c>
      <c r="E33" s="17"/>
      <c r="F33" s="18"/>
      <c r="G33" s="9" t="s">
        <v>24</v>
      </c>
      <c r="H33" s="10"/>
      <c r="I33" s="97">
        <f>'VRZ BI (2027)'!J33</f>
        <v>1.0482</v>
      </c>
      <c r="J33" s="11">
        <f t="shared" si="0"/>
        <v>1.0482</v>
      </c>
      <c r="K33" s="12"/>
      <c r="L33" s="12"/>
      <c r="M33" s="10"/>
      <c r="N33" s="13"/>
    </row>
    <row r="34" spans="2:15" s="98" customFormat="1" ht="15" x14ac:dyDescent="0.25">
      <c r="B34" s="98">
        <v>19</v>
      </c>
      <c r="C34" s="5" t="str">
        <f>IF(ISERROR(VLOOKUP(D34, D16:R35, 42, FALSE)),"", VLOOKUP(D34, D16:R35, 42, FALSE))</f>
        <v/>
      </c>
      <c r="D34" s="16" t="s">
        <v>23</v>
      </c>
      <c r="E34" s="17"/>
      <c r="F34" s="18"/>
      <c r="G34" s="9" t="s">
        <v>24</v>
      </c>
      <c r="H34" s="10"/>
      <c r="I34" s="97">
        <f>'VRZ BI (2027)'!J34</f>
        <v>1.0482</v>
      </c>
      <c r="J34" s="11">
        <f t="shared" si="0"/>
        <v>1.0482</v>
      </c>
      <c r="K34" s="12"/>
      <c r="L34" s="12"/>
      <c r="M34" s="10"/>
      <c r="N34" s="13"/>
    </row>
    <row r="35" spans="2:15" s="98" customFormat="1" ht="15" x14ac:dyDescent="0.25">
      <c r="B35" s="98">
        <v>20</v>
      </c>
      <c r="C35" s="5" t="str">
        <f>IF(ISERROR(VLOOKUP(D35, D16:R35, 42, FALSE)),"", VLOOKUP(D35, D16:R35, 42, FALSE))</f>
        <v/>
      </c>
      <c r="D35" s="16" t="s">
        <v>23</v>
      </c>
      <c r="E35" s="17"/>
      <c r="F35" s="18"/>
      <c r="G35" s="9" t="s">
        <v>24</v>
      </c>
      <c r="H35" s="10"/>
      <c r="I35" s="97">
        <f>'VRZ BI (2027)'!J35</f>
        <v>1.0482</v>
      </c>
      <c r="J35" s="11">
        <f t="shared" si="0"/>
        <v>1.0482</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60" si="2">H16</f>
        <v>RPP</v>
      </c>
      <c r="C41" s="5">
        <v>1</v>
      </c>
      <c r="D41" s="241" t="str">
        <f t="shared" ref="D41:D47" si="3">IF(ISBLANK(D16), "", IF(D16 = "Add additional scenarios if required", "", IF(M16="YES", D16 &amp; " - " &amp; H16 &amp; " - Interval Customers", D16 &amp; " - " &amp;H16)))</f>
        <v>Residential - RPP</v>
      </c>
      <c r="E41" s="241"/>
      <c r="F41" s="241"/>
      <c r="G41" s="100" t="str">
        <f t="shared" ref="G41:G60" si="4">IF(ISBLANK(G16), "", G16)</f>
        <v>kWh</v>
      </c>
      <c r="H41" s="101">
        <f t="shared" ref="H41:H60" si="5">IF(LEN($G41)&gt;1, (SUMPRODUCT(--($C$64:$C$1986=$B16), --($A$64:$A$1986=$D16), --($B$64:$B$1986="ST_A"), $L$64:$L$1986)), "")</f>
        <v>3.1200000000000045</v>
      </c>
      <c r="I41" s="102">
        <f t="shared" ref="I41:I60" si="6">IF(LEN($G41)&gt;1, (SUMPRODUCT(--($C$64:$C$1986=$B16), --($A$64:$A$1986=$D16), --($B$64:$B$1986="ST_A"), $M$64:$M$1986)), "")</f>
        <v>6.0105078434195811E-2</v>
      </c>
      <c r="J41" s="101">
        <f t="shared" ref="J41:J60" si="7">IF(LEN($G41)&gt;1, (SUMPRODUCT(--($C$64:$C$1986=$B16), --($A$64:$A$1986=$D16), --($B$64:$B$1986="ST_B"), $L$64:$L$1986)), "")</f>
        <v>3.1724836985979366</v>
      </c>
      <c r="K41" s="102">
        <f t="shared" ref="K41:K60" si="8">IF(LEN($G41)&gt;1, (SUMPRODUCT(--($C$64:$C$1986=$B16), --($A$64:$A$1986=$D16), --($B$64:$B$1986="ST_B"), $M$64:$M$1986)), "")</f>
        <v>5.5110380905256232E-2</v>
      </c>
      <c r="L41" s="101">
        <f t="shared" ref="L41:L60" si="9">IF(LEN($G41)&gt;1, (SUMPRODUCT(--($C$64:$C$1986=$B16), --($A$64:$A$1986=$D16), --($B$64:$B$1986="ST_C"), $L$64:$L$1986)), "")</f>
        <v>4.1098336985979387</v>
      </c>
      <c r="M41" s="102">
        <f t="shared" ref="M41:M60" si="10">IF(LEN($G41)&gt;1, (SUMPRODUCT(--($C$64:$C$1986=$B16), --($A$64:$A$1986=$D16), --($B$64:$B$1986="ST_C"), $M$64:$M$1986)), "")</f>
        <v>5.4637936716525247E-2</v>
      </c>
      <c r="N41" s="101">
        <f t="shared" ref="N41:N60" si="11">IF(LEN($G41)&gt;1, (SUMPRODUCT(--($C$64:$C$1986=$B16), --($A$64:$A$1986=$D16), --($B$64:$B$1986=$B41&amp;"_TOTAL"), $L$64:$L$1986)), "")</f>
        <v>3.6783011602451552</v>
      </c>
      <c r="O41" s="102">
        <f t="shared" ref="O41:O60" si="12">IF(LEN($G41)&gt;1, (SUMPRODUCT(--($C$64:$C$1986=$B16), --($A$64:$A$1986=$D16), --($B$64:$B$1986=$B41&amp;"_TOTAL"), $M$64:$M$1986)), "")</f>
        <v>2.3451345337862344E-2</v>
      </c>
    </row>
    <row r="42" spans="2:15" s="98" customFormat="1" ht="15" x14ac:dyDescent="0.2">
      <c r="B42" s="98" t="str">
        <f t="shared" si="2"/>
        <v>RPP</v>
      </c>
      <c r="C42" s="5">
        <v>2</v>
      </c>
      <c r="D42" s="241" t="str">
        <f t="shared" si="3"/>
        <v>Seasonal Residential - RPP</v>
      </c>
      <c r="E42" s="241"/>
      <c r="F42" s="241"/>
      <c r="G42" s="100" t="str">
        <f t="shared" si="4"/>
        <v>kWh</v>
      </c>
      <c r="H42" s="101">
        <f t="shared" si="5"/>
        <v>7.4499999999999886</v>
      </c>
      <c r="I42" s="102">
        <f t="shared" si="6"/>
        <v>7.9179361571027174E-2</v>
      </c>
      <c r="J42" s="101">
        <f t="shared" si="7"/>
        <v>7.5074295714730113</v>
      </c>
      <c r="K42" s="102">
        <f t="shared" si="8"/>
        <v>7.53756885744645E-2</v>
      </c>
      <c r="L42" s="101">
        <f t="shared" si="9"/>
        <v>8.4281155714730005</v>
      </c>
      <c r="M42" s="102">
        <f t="shared" si="10"/>
        <v>7.1977852050591123E-2</v>
      </c>
      <c r="N42" s="101">
        <f t="shared" si="11"/>
        <v>7.5431634364683475</v>
      </c>
      <c r="O42" s="102">
        <f t="shared" si="12"/>
        <v>4.0556766022400215E-2</v>
      </c>
    </row>
    <row r="43" spans="2:15" s="98" customFormat="1" ht="15" x14ac:dyDescent="0.2">
      <c r="B43" s="98" t="str">
        <f t="shared" si="2"/>
        <v>RPP</v>
      </c>
      <c r="C43" s="5">
        <v>3</v>
      </c>
      <c r="D43" s="241" t="str">
        <f t="shared" si="3"/>
        <v>GS &lt;50 - RPP</v>
      </c>
      <c r="E43" s="241"/>
      <c r="F43" s="241"/>
      <c r="G43" s="100" t="str">
        <f t="shared" si="4"/>
        <v>kWh</v>
      </c>
      <c r="H43" s="101">
        <f t="shared" si="5"/>
        <v>7.5400000000000063</v>
      </c>
      <c r="I43" s="102">
        <f t="shared" si="6"/>
        <v>7.2941166765497389E-2</v>
      </c>
      <c r="J43" s="101">
        <f t="shared" si="7"/>
        <v>7.6711654394953541</v>
      </c>
      <c r="K43" s="102">
        <f t="shared" si="8"/>
        <v>6.5279104655289064E-2</v>
      </c>
      <c r="L43" s="101">
        <f t="shared" si="9"/>
        <v>10.170765439495341</v>
      </c>
      <c r="M43" s="102">
        <f t="shared" si="10"/>
        <v>6.3153613135354447E-2</v>
      </c>
      <c r="N43" s="101">
        <f t="shared" si="11"/>
        <v>9.1028350683483268</v>
      </c>
      <c r="O43" s="102">
        <f t="shared" si="12"/>
        <v>2.3798059173086781E-2</v>
      </c>
    </row>
    <row r="44" spans="2:15" s="98" customFormat="1" ht="15" x14ac:dyDescent="0.2">
      <c r="B44" s="98" t="str">
        <f t="shared" si="2"/>
        <v>Non-RPP (Other)</v>
      </c>
      <c r="C44" s="5">
        <v>4</v>
      </c>
      <c r="D44" s="241" t="str">
        <f t="shared" si="3"/>
        <v>GS 50 - 2,999 kW - Non-RPP (Other)</v>
      </c>
      <c r="E44" s="241"/>
      <c r="F44" s="241"/>
      <c r="G44" s="100" t="str">
        <f t="shared" si="4"/>
        <v>kW</v>
      </c>
      <c r="H44" s="101">
        <f t="shared" si="5"/>
        <v>84.292499999999791</v>
      </c>
      <c r="I44" s="102">
        <f t="shared" si="6"/>
        <v>5.9677396931065468E-2</v>
      </c>
      <c r="J44" s="101">
        <f t="shared" si="7"/>
        <v>89.083331987834754</v>
      </c>
      <c r="K44" s="102">
        <f t="shared" si="8"/>
        <v>5.8593018411138821E-2</v>
      </c>
      <c r="L44" s="101">
        <f t="shared" si="9"/>
        <v>178.52583198783486</v>
      </c>
      <c r="M44" s="102">
        <f t="shared" si="10"/>
        <v>5.6405517242608533E-2</v>
      </c>
      <c r="N44" s="101">
        <f t="shared" si="11"/>
        <v>201.73419014625506</v>
      </c>
      <c r="O44" s="102">
        <f t="shared" si="12"/>
        <v>1.4383035739561413E-2</v>
      </c>
    </row>
    <row r="45" spans="2:15" s="98" customFormat="1" ht="15" x14ac:dyDescent="0.2">
      <c r="B45" s="98" t="str">
        <f t="shared" si="2"/>
        <v>Non-RPP (Other)</v>
      </c>
      <c r="C45" s="5">
        <v>5</v>
      </c>
      <c r="D45" s="241" t="str">
        <f t="shared" si="3"/>
        <v>GS 3,000 - 4,999 kW - Non-RPP (Other)</v>
      </c>
      <c r="E45" s="241"/>
      <c r="F45" s="241"/>
      <c r="G45" s="100" t="str">
        <f t="shared" si="4"/>
        <v>kW</v>
      </c>
      <c r="H45" s="101">
        <f t="shared" si="5"/>
        <v>315.2200000000048</v>
      </c>
      <c r="I45" s="102">
        <f t="shared" si="6"/>
        <v>1.2243363961420457E-2</v>
      </c>
      <c r="J45" s="101">
        <f t="shared" si="7"/>
        <v>391.19660587102771</v>
      </c>
      <c r="K45" s="102">
        <f t="shared" si="8"/>
        <v>1.4249924998973202E-2</v>
      </c>
      <c r="L45" s="101">
        <f t="shared" si="9"/>
        <v>2246.7966058710299</v>
      </c>
      <c r="M45" s="102">
        <f t="shared" si="10"/>
        <v>3.6552215232714194E-2</v>
      </c>
      <c r="N45" s="101">
        <f t="shared" si="11"/>
        <v>2538.88016463432</v>
      </c>
      <c r="O45" s="102">
        <f t="shared" si="12"/>
        <v>7.3522846513875166E-3</v>
      </c>
    </row>
    <row r="46" spans="2:15" s="98" customFormat="1" ht="15" x14ac:dyDescent="0.2">
      <c r="B46" s="98" t="str">
        <f t="shared" si="2"/>
        <v>Non-RPP (Other)</v>
      </c>
      <c r="C46" s="5">
        <v>6</v>
      </c>
      <c r="D46" s="241" t="str">
        <f t="shared" si="3"/>
        <v>Large Use &gt;5MW - Non-RPP (Other)</v>
      </c>
      <c r="E46" s="241"/>
      <c r="F46" s="241"/>
      <c r="G46" s="100" t="str">
        <f t="shared" si="4"/>
        <v>kW</v>
      </c>
      <c r="H46" s="101">
        <f t="shared" si="5"/>
        <v>-30.360000000000582</v>
      </c>
      <c r="I46" s="102">
        <f t="shared" si="6"/>
        <v>-4.577519204971098E-4</v>
      </c>
      <c r="J46" s="101">
        <f t="shared" si="7"/>
        <v>252.02628880010161</v>
      </c>
      <c r="K46" s="102">
        <f t="shared" si="8"/>
        <v>3.4697973693640031E-3</v>
      </c>
      <c r="L46" s="101">
        <f t="shared" si="9"/>
        <v>5603.446288800129</v>
      </c>
      <c r="M46" s="102">
        <f t="shared" si="10"/>
        <v>3.2765875819514775E-2</v>
      </c>
      <c r="N46" s="101">
        <f t="shared" si="11"/>
        <v>6331.8943063440965</v>
      </c>
      <c r="O46" s="102">
        <f t="shared" si="12"/>
        <v>6.636981340445396E-3</v>
      </c>
    </row>
    <row r="47" spans="2:15" s="98" customFormat="1" ht="15" x14ac:dyDescent="0.2">
      <c r="B47" s="98" t="str">
        <f t="shared" si="2"/>
        <v>RPP</v>
      </c>
      <c r="C47" s="5">
        <v>7</v>
      </c>
      <c r="D47" s="241" t="str">
        <f t="shared" si="3"/>
        <v>Unmetered Scattered Load - RPP</v>
      </c>
      <c r="E47" s="241"/>
      <c r="F47" s="241"/>
      <c r="G47" s="100" t="str">
        <f t="shared" si="4"/>
        <v>kWh</v>
      </c>
      <c r="H47" s="101">
        <f t="shared" si="5"/>
        <v>2.230000000000004</v>
      </c>
      <c r="I47" s="102">
        <f t="shared" si="6"/>
        <v>7.7824738795297263E-2</v>
      </c>
      <c r="J47" s="101">
        <f t="shared" si="7"/>
        <v>2.2597192365657648</v>
      </c>
      <c r="K47" s="102">
        <f t="shared" si="8"/>
        <v>7.1171151673921601E-2</v>
      </c>
      <c r="L47" s="101">
        <f t="shared" si="9"/>
        <v>2.8221292365657717</v>
      </c>
      <c r="M47" s="102">
        <f t="shared" si="10"/>
        <v>6.7928144911576505E-2</v>
      </c>
      <c r="N47" s="101">
        <f t="shared" si="11"/>
        <v>2.525805666726356</v>
      </c>
      <c r="O47" s="102">
        <f t="shared" si="12"/>
        <v>2.7759436640074738E-2</v>
      </c>
    </row>
    <row r="48" spans="2:15" s="98" customFormat="1" ht="15" x14ac:dyDescent="0.2">
      <c r="B48" s="98" t="str">
        <f t="shared" si="2"/>
        <v>RPP</v>
      </c>
      <c r="C48" s="5">
        <v>8</v>
      </c>
      <c r="D48" s="241" t="str">
        <f t="shared" ref="D48:D52" si="13">IF(ISBLANK(D23), "", IF(D23 = "Add additional scenarios if required", "", IF(M23="YES", D23 &amp; " - " &amp; H23 &amp; " - Interval Customers", D23 &amp; " - " &amp;H23)))</f>
        <v>Sentinel - RPP</v>
      </c>
      <c r="E48" s="241"/>
      <c r="F48" s="241"/>
      <c r="G48" s="100" t="str">
        <f t="shared" si="4"/>
        <v>kW</v>
      </c>
      <c r="H48" s="101">
        <f t="shared" si="5"/>
        <v>1.3281799999999997</v>
      </c>
      <c r="I48" s="102">
        <f t="shared" si="6"/>
        <v>9.5699338338006285E-2</v>
      </c>
      <c r="J48" s="101">
        <f t="shared" si="7"/>
        <v>1.3317463776514451</v>
      </c>
      <c r="K48" s="102">
        <f t="shared" si="8"/>
        <v>9.3082330587708442E-2</v>
      </c>
      <c r="L48" s="101">
        <f t="shared" si="9"/>
        <v>1.3979863776514438</v>
      </c>
      <c r="M48" s="102">
        <f t="shared" si="10"/>
        <v>9.0046458908743812E-2</v>
      </c>
      <c r="N48" s="101">
        <f t="shared" si="11"/>
        <v>1.251197807998043</v>
      </c>
      <c r="O48" s="102">
        <f t="shared" si="12"/>
        <v>5.884384169001558E-2</v>
      </c>
    </row>
    <row r="49" spans="2:15" s="98" customFormat="1" ht="15" x14ac:dyDescent="0.2">
      <c r="B49" s="98" t="str">
        <f t="shared" si="2"/>
        <v>Non-RPP (Other)</v>
      </c>
      <c r="C49" s="5">
        <v>9</v>
      </c>
      <c r="D49" s="241" t="str">
        <f t="shared" si="13"/>
        <v>Street Light - Non-RPP (Other)</v>
      </c>
      <c r="E49" s="241"/>
      <c r="F49" s="241"/>
      <c r="G49" s="100" t="str">
        <f t="shared" si="4"/>
        <v>kW</v>
      </c>
      <c r="H49" s="101">
        <f t="shared" si="5"/>
        <v>1183.4365772946148</v>
      </c>
      <c r="I49" s="102">
        <f t="shared" si="6"/>
        <v>5.9417110534347034E-2</v>
      </c>
      <c r="J49" s="101">
        <f t="shared" si="7"/>
        <v>1200.5825590425848</v>
      </c>
      <c r="K49" s="102">
        <f t="shared" si="8"/>
        <v>5.8974531393720768E-2</v>
      </c>
      <c r="L49" s="101">
        <f t="shared" si="9"/>
        <v>1517.8397373530315</v>
      </c>
      <c r="M49" s="102">
        <f t="shared" si="10"/>
        <v>5.7950731436161418E-2</v>
      </c>
      <c r="N49" s="101">
        <f t="shared" si="11"/>
        <v>1715.1589032089105</v>
      </c>
      <c r="O49" s="102">
        <f t="shared" si="12"/>
        <v>2.1411096119256255E-2</v>
      </c>
    </row>
    <row r="50" spans="2:15" s="98" customFormat="1" ht="15" x14ac:dyDescent="0.2">
      <c r="B50" s="98" t="str">
        <f t="shared" si="2"/>
        <v>RPP</v>
      </c>
      <c r="C50" s="5">
        <v>10</v>
      </c>
      <c r="D50" s="241" t="str">
        <f t="shared" si="13"/>
        <v>Residential (Low) - RPP</v>
      </c>
      <c r="E50" s="241"/>
      <c r="F50" s="241"/>
      <c r="G50" s="100" t="str">
        <f t="shared" si="4"/>
        <v>kWh</v>
      </c>
      <c r="H50" s="101">
        <f t="shared" si="5"/>
        <v>3.1200000000000045</v>
      </c>
      <c r="I50" s="102">
        <f t="shared" si="6"/>
        <v>6.0105078434195811E-2</v>
      </c>
      <c r="J50" s="101">
        <f t="shared" si="7"/>
        <v>3.1427429360591148</v>
      </c>
      <c r="K50" s="102">
        <f t="shared" si="8"/>
        <v>5.7489603602164228E-2</v>
      </c>
      <c r="L50" s="101">
        <f t="shared" si="9"/>
        <v>3.5489279360591084</v>
      </c>
      <c r="M50" s="102">
        <f t="shared" si="10"/>
        <v>5.6950417493406381E-2</v>
      </c>
      <c r="N50" s="101">
        <f t="shared" si="11"/>
        <v>3.1762905027729005</v>
      </c>
      <c r="O50" s="102">
        <f t="shared" si="12"/>
        <v>3.3542447473160215E-2</v>
      </c>
    </row>
    <row r="51" spans="2:15" s="98" customFormat="1" ht="15" x14ac:dyDescent="0.2">
      <c r="B51" s="98" t="str">
        <f t="shared" si="2"/>
        <v>RPP</v>
      </c>
      <c r="C51" s="5">
        <v>11</v>
      </c>
      <c r="D51" s="241" t="str">
        <f t="shared" si="13"/>
        <v>Residential (High) - RPP</v>
      </c>
      <c r="E51" s="241"/>
      <c r="F51" s="241"/>
      <c r="G51" s="100" t="str">
        <f t="shared" si="4"/>
        <v>kWh</v>
      </c>
      <c r="H51" s="101">
        <f t="shared" si="5"/>
        <v>3.1200000000000045</v>
      </c>
      <c r="I51" s="102">
        <f t="shared" si="6"/>
        <v>6.0105078434195811E-2</v>
      </c>
      <c r="J51" s="101">
        <f t="shared" si="7"/>
        <v>3.2249673971958757</v>
      </c>
      <c r="K51" s="102">
        <f t="shared" si="8"/>
        <v>5.1448734994639186E-2</v>
      </c>
      <c r="L51" s="101">
        <f t="shared" si="9"/>
        <v>5.0996673971958728</v>
      </c>
      <c r="M51" s="102">
        <f t="shared" si="10"/>
        <v>5.2042747105455742E-2</v>
      </c>
      <c r="N51" s="101">
        <f t="shared" si="11"/>
        <v>4.5642023204903239</v>
      </c>
      <c r="O51" s="102">
        <f t="shared" si="12"/>
        <v>1.7124476626779198E-2</v>
      </c>
    </row>
    <row r="52" spans="2:15" s="98" customFormat="1" ht="15" x14ac:dyDescent="0.2">
      <c r="B52" s="98" t="str">
        <f t="shared" si="2"/>
        <v>RPP</v>
      </c>
      <c r="C52" s="5">
        <v>12</v>
      </c>
      <c r="D52" s="241" t="str">
        <f t="shared" si="13"/>
        <v>Seasonal Residential (Low) - RPP</v>
      </c>
      <c r="E52" s="241"/>
      <c r="F52" s="241"/>
      <c r="G52" s="100" t="str">
        <f t="shared" si="4"/>
        <v>kWh</v>
      </c>
      <c r="H52" s="101">
        <f t="shared" si="5"/>
        <v>7.4499999999999886</v>
      </c>
      <c r="I52" s="102">
        <f t="shared" si="6"/>
        <v>7.9179361571027174E-2</v>
      </c>
      <c r="J52" s="101">
        <f t="shared" si="7"/>
        <v>7.4795593382581558</v>
      </c>
      <c r="K52" s="102">
        <f t="shared" si="8"/>
        <v>7.6915300054183844E-2</v>
      </c>
      <c r="L52" s="101">
        <f t="shared" si="9"/>
        <v>7.9534418382581578</v>
      </c>
      <c r="M52" s="102">
        <f t="shared" si="10"/>
        <v>7.4857423708490467E-2</v>
      </c>
      <c r="N52" s="101">
        <f t="shared" si="11"/>
        <v>7.1183304452410141</v>
      </c>
      <c r="O52" s="102">
        <f t="shared" si="12"/>
        <v>5.1962273404920177E-2</v>
      </c>
    </row>
    <row r="53" spans="2:15" s="98" customFormat="1" ht="15" x14ac:dyDescent="0.2">
      <c r="B53" s="98" t="str">
        <f t="shared" si="2"/>
        <v>RPP</v>
      </c>
      <c r="C53" s="5">
        <v>13</v>
      </c>
      <c r="D53" s="241" t="str">
        <f t="shared" ref="D53:D60" si="14">IF(ISBLANK(D28), "", IF(D28 = "Add additional scenarios if required", "", IF(M28="YES", D28 &amp; " - " &amp; H28 &amp; " - Interval Customers", D28 &amp; " - " &amp;H28)))</f>
        <v>Seasonal Residential (High) - RPP</v>
      </c>
      <c r="E53" s="241"/>
      <c r="F53" s="241"/>
      <c r="G53" s="100" t="str">
        <f t="shared" si="4"/>
        <v>kWh</v>
      </c>
      <c r="H53" s="101">
        <f t="shared" si="5"/>
        <v>7.4499999999999886</v>
      </c>
      <c r="I53" s="102">
        <f t="shared" si="6"/>
        <v>7.9179361571027174E-2</v>
      </c>
      <c r="J53" s="101">
        <f t="shared" si="7"/>
        <v>7.576682878249315</v>
      </c>
      <c r="K53" s="102">
        <f t="shared" si="8"/>
        <v>7.1847847767703227E-2</v>
      </c>
      <c r="L53" s="101">
        <f t="shared" si="9"/>
        <v>9.6076078782492971</v>
      </c>
      <c r="M53" s="102">
        <f t="shared" si="10"/>
        <v>6.6699984363259926E-2</v>
      </c>
      <c r="N53" s="101">
        <f t="shared" si="11"/>
        <v>8.5988090510330721</v>
      </c>
      <c r="O53" s="102">
        <f t="shared" si="12"/>
        <v>2.7941109304357465E-2</v>
      </c>
    </row>
    <row r="54" spans="2:15" s="98" customFormat="1" ht="15" x14ac:dyDescent="0.2">
      <c r="B54" s="98" t="str">
        <f t="shared" si="2"/>
        <v>RPP</v>
      </c>
      <c r="C54" s="5">
        <v>14</v>
      </c>
      <c r="D54" s="241" t="str">
        <f t="shared" si="14"/>
        <v>GS &lt; 50 (Low) - RPP</v>
      </c>
      <c r="E54" s="241"/>
      <c r="F54" s="241"/>
      <c r="G54" s="100" t="str">
        <f t="shared" si="4"/>
        <v>kWh</v>
      </c>
      <c r="H54" s="101">
        <f t="shared" si="5"/>
        <v>4.8400000000000034</v>
      </c>
      <c r="I54" s="102">
        <f t="shared" si="6"/>
        <v>7.2508830208883809E-2</v>
      </c>
      <c r="J54" s="101">
        <f t="shared" si="7"/>
        <v>4.9055827197476702</v>
      </c>
      <c r="K54" s="102">
        <f t="shared" si="8"/>
        <v>6.6263300712909631E-2</v>
      </c>
      <c r="L54" s="101">
        <f t="shared" si="9"/>
        <v>6.1553827197476636</v>
      </c>
      <c r="M54" s="102">
        <f t="shared" si="10"/>
        <v>6.4253087439785417E-2</v>
      </c>
      <c r="N54" s="101">
        <f t="shared" si="11"/>
        <v>5.5090675341741928</v>
      </c>
      <c r="O54" s="102">
        <f t="shared" si="12"/>
        <v>2.6868961683086046E-2</v>
      </c>
    </row>
    <row r="55" spans="2:15" s="98" customFormat="1" ht="15" x14ac:dyDescent="0.2">
      <c r="B55" s="98" t="str">
        <f t="shared" si="2"/>
        <v>RPP</v>
      </c>
      <c r="C55" s="5">
        <v>15</v>
      </c>
      <c r="D55" s="241" t="str">
        <f t="shared" si="14"/>
        <v>GS &lt; 50 (High) - RPP</v>
      </c>
      <c r="E55" s="241"/>
      <c r="F55" s="241"/>
      <c r="G55" s="100" t="str">
        <f t="shared" si="4"/>
        <v>kWh</v>
      </c>
      <c r="H55" s="101">
        <f t="shared" si="5"/>
        <v>15.640000000000015</v>
      </c>
      <c r="I55" s="102">
        <f t="shared" si="6"/>
        <v>7.3347183909925118E-2</v>
      </c>
      <c r="J55" s="101">
        <f t="shared" si="7"/>
        <v>15.96791359873842</v>
      </c>
      <c r="K55" s="102">
        <f t="shared" si="8"/>
        <v>6.439756533518233E-2</v>
      </c>
      <c r="L55" s="101">
        <f t="shared" si="9"/>
        <v>22.216913598738472</v>
      </c>
      <c r="M55" s="102">
        <f t="shared" si="10"/>
        <v>6.2267990871475346E-2</v>
      </c>
      <c r="N55" s="101">
        <f t="shared" si="11"/>
        <v>19.884137670870814</v>
      </c>
      <c r="O55" s="102">
        <f t="shared" si="12"/>
        <v>2.1733456274382463E-2</v>
      </c>
    </row>
    <row r="56" spans="2:15" s="98" customFormat="1" ht="15" x14ac:dyDescent="0.2">
      <c r="B56" s="98">
        <f t="shared" si="2"/>
        <v>0</v>
      </c>
      <c r="C56" s="5">
        <v>16</v>
      </c>
      <c r="D56" s="241" t="str">
        <f t="shared" si="14"/>
        <v/>
      </c>
      <c r="E56" s="241"/>
      <c r="F56" s="241"/>
      <c r="G56" s="100" t="str">
        <f t="shared" si="4"/>
        <v/>
      </c>
      <c r="H56" s="101" t="str">
        <f t="shared" si="5"/>
        <v/>
      </c>
      <c r="I56" s="102" t="str">
        <f t="shared" si="6"/>
        <v/>
      </c>
      <c r="J56" s="101" t="str">
        <f t="shared" si="7"/>
        <v/>
      </c>
      <c r="K56" s="102" t="str">
        <f t="shared" si="8"/>
        <v/>
      </c>
      <c r="L56" s="101" t="str">
        <f t="shared" si="9"/>
        <v/>
      </c>
      <c r="M56" s="102" t="str">
        <f t="shared" si="10"/>
        <v/>
      </c>
      <c r="N56" s="101" t="str">
        <f t="shared" si="11"/>
        <v/>
      </c>
      <c r="O56" s="102" t="str">
        <f t="shared" si="12"/>
        <v/>
      </c>
    </row>
    <row r="57" spans="2:15" s="98" customFormat="1" ht="15" x14ac:dyDescent="0.2">
      <c r="B57" s="98">
        <f t="shared" si="2"/>
        <v>0</v>
      </c>
      <c r="C57" s="5">
        <v>17</v>
      </c>
      <c r="D57" s="241" t="str">
        <f t="shared" si="14"/>
        <v/>
      </c>
      <c r="E57" s="241"/>
      <c r="F57" s="241"/>
      <c r="G57" s="100" t="str">
        <f t="shared" si="4"/>
        <v/>
      </c>
      <c r="H57" s="101" t="str">
        <f t="shared" si="5"/>
        <v/>
      </c>
      <c r="I57" s="102" t="str">
        <f t="shared" si="6"/>
        <v/>
      </c>
      <c r="J57" s="101" t="str">
        <f t="shared" si="7"/>
        <v/>
      </c>
      <c r="K57" s="102" t="str">
        <f t="shared" si="8"/>
        <v/>
      </c>
      <c r="L57" s="101" t="str">
        <f t="shared" si="9"/>
        <v/>
      </c>
      <c r="M57" s="102" t="str">
        <f t="shared" si="10"/>
        <v/>
      </c>
      <c r="N57" s="101" t="str">
        <f t="shared" si="11"/>
        <v/>
      </c>
      <c r="O57" s="102" t="str">
        <f t="shared" si="12"/>
        <v/>
      </c>
    </row>
    <row r="58" spans="2:15" s="98" customFormat="1" ht="15" x14ac:dyDescent="0.2">
      <c r="B58" s="98">
        <f t="shared" si="2"/>
        <v>0</v>
      </c>
      <c r="C58" s="5">
        <v>18</v>
      </c>
      <c r="D58" s="241" t="str">
        <f t="shared" si="14"/>
        <v/>
      </c>
      <c r="E58" s="241"/>
      <c r="F58" s="241"/>
      <c r="G58" s="100" t="str">
        <f t="shared" si="4"/>
        <v/>
      </c>
      <c r="H58" s="101" t="str">
        <f t="shared" si="5"/>
        <v/>
      </c>
      <c r="I58" s="102" t="str">
        <f t="shared" si="6"/>
        <v/>
      </c>
      <c r="J58" s="101" t="str">
        <f t="shared" si="7"/>
        <v/>
      </c>
      <c r="K58" s="102" t="str">
        <f t="shared" si="8"/>
        <v/>
      </c>
      <c r="L58" s="101" t="str">
        <f t="shared" si="9"/>
        <v/>
      </c>
      <c r="M58" s="102" t="str">
        <f t="shared" si="10"/>
        <v/>
      </c>
      <c r="N58" s="101" t="str">
        <f t="shared" si="11"/>
        <v/>
      </c>
      <c r="O58" s="102" t="str">
        <f t="shared" si="12"/>
        <v/>
      </c>
    </row>
    <row r="59" spans="2:15" s="98" customFormat="1" ht="15" x14ac:dyDescent="0.2">
      <c r="B59" s="98">
        <f t="shared" si="2"/>
        <v>0</v>
      </c>
      <c r="C59" s="5">
        <v>19</v>
      </c>
      <c r="D59" s="241" t="str">
        <f t="shared" si="14"/>
        <v/>
      </c>
      <c r="E59" s="241"/>
      <c r="F59" s="241"/>
      <c r="G59" s="100" t="str">
        <f t="shared" si="4"/>
        <v/>
      </c>
      <c r="H59" s="101" t="str">
        <f t="shared" si="5"/>
        <v/>
      </c>
      <c r="I59" s="102" t="str">
        <f t="shared" si="6"/>
        <v/>
      </c>
      <c r="J59" s="101" t="str">
        <f t="shared" si="7"/>
        <v/>
      </c>
      <c r="K59" s="102" t="str">
        <f t="shared" si="8"/>
        <v/>
      </c>
      <c r="L59" s="101" t="str">
        <f t="shared" si="9"/>
        <v/>
      </c>
      <c r="M59" s="102" t="str">
        <f t="shared" si="10"/>
        <v/>
      </c>
      <c r="N59" s="101" t="str">
        <f t="shared" si="11"/>
        <v/>
      </c>
      <c r="O59" s="102" t="str">
        <f t="shared" si="12"/>
        <v/>
      </c>
    </row>
    <row r="60" spans="2:15" s="98" customFormat="1" ht="15" x14ac:dyDescent="0.2">
      <c r="B60" s="98">
        <f t="shared" si="2"/>
        <v>0</v>
      </c>
      <c r="C60" s="5">
        <v>20</v>
      </c>
      <c r="D60" s="241" t="str">
        <f t="shared" si="14"/>
        <v/>
      </c>
      <c r="E60" s="241"/>
      <c r="F60" s="241"/>
      <c r="G60" s="100" t="str">
        <f t="shared" si="4"/>
        <v/>
      </c>
      <c r="H60" s="101" t="str">
        <f t="shared" si="5"/>
        <v/>
      </c>
      <c r="I60" s="102" t="str">
        <f t="shared" si="6"/>
        <v/>
      </c>
      <c r="J60" s="101" t="str">
        <f t="shared" si="7"/>
        <v/>
      </c>
      <c r="K60" s="102" t="str">
        <f t="shared" si="8"/>
        <v/>
      </c>
      <c r="L60" s="101" t="str">
        <f t="shared" si="9"/>
        <v/>
      </c>
      <c r="M60" s="102" t="str">
        <f t="shared" si="10"/>
        <v/>
      </c>
      <c r="N60" s="101" t="str">
        <f t="shared" si="11"/>
        <v/>
      </c>
      <c r="O60" s="102" t="str">
        <f t="shared" si="12"/>
        <v/>
      </c>
    </row>
    <row r="61" spans="2:15" s="98" customFormat="1" x14ac:dyDescent="0.2">
      <c r="C61" s="5"/>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f>'VRZ BI (2028)'!I74</f>
        <v>49.9</v>
      </c>
      <c r="G74" s="115">
        <v>1</v>
      </c>
      <c r="H74" s="116">
        <f>G74*F74</f>
        <v>49.9</v>
      </c>
      <c r="I74" s="45">
        <v>53.02</v>
      </c>
      <c r="J74" s="117">
        <f>G74</f>
        <v>1</v>
      </c>
      <c r="K74" s="118">
        <f>J74*I74</f>
        <v>53.02</v>
      </c>
      <c r="L74" s="119">
        <f>K74-H74</f>
        <v>3.1200000000000045</v>
      </c>
      <c r="M74" s="120">
        <f>IF(ISERROR(L74/H74), "", L74/H74)</f>
        <v>6.2525050100200499E-2</v>
      </c>
    </row>
    <row r="75" spans="1:14" x14ac:dyDescent="0.2">
      <c r="A75" s="103" t="str">
        <f t="shared" ref="A75:A117" si="15">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t="13.15" hidden="1" customHeight="1" x14ac:dyDescent="0.2">
      <c r="A76" s="103" t="str">
        <f t="shared" si="15"/>
        <v>Residential</v>
      </c>
      <c r="D76" s="114" t="s">
        <v>51</v>
      </c>
      <c r="E76" s="25"/>
      <c r="F76" s="34"/>
      <c r="G76" s="115">
        <f>IF($E67&gt;0, $E67, $E66)</f>
        <v>750</v>
      </c>
      <c r="H76" s="116">
        <v>0</v>
      </c>
      <c r="I76" s="35"/>
      <c r="J76" s="117">
        <f>IF($E67&gt;0, $E67, $E66)</f>
        <v>750</v>
      </c>
      <c r="K76" s="118">
        <v>0</v>
      </c>
      <c r="L76" s="119"/>
      <c r="M76" s="120"/>
    </row>
    <row r="77" spans="1:14" ht="13.15" hidden="1" customHeight="1" x14ac:dyDescent="0.2">
      <c r="A77" s="103" t="str">
        <f t="shared" si="15"/>
        <v>Residential</v>
      </c>
      <c r="D77" s="114" t="s">
        <v>52</v>
      </c>
      <c r="E77" s="25"/>
      <c r="F77" s="34"/>
      <c r="G77" s="115">
        <f>IF($E67&gt;0, $E67, $E66)</f>
        <v>750</v>
      </c>
      <c r="H77" s="116">
        <v>0</v>
      </c>
      <c r="I77" s="35"/>
      <c r="J77" s="121">
        <f>IF($E67&gt;0, $E67, $E66)</f>
        <v>750</v>
      </c>
      <c r="K77" s="118">
        <v>0</v>
      </c>
      <c r="L77" s="119">
        <f t="shared" ref="L77:L95" si="16">K77-H77</f>
        <v>0</v>
      </c>
      <c r="M77" s="120" t="str">
        <f>IF(ISERROR(L77/H77), "", L77/H77)</f>
        <v/>
      </c>
    </row>
    <row r="78" spans="1:14" x14ac:dyDescent="0.2">
      <c r="A78" s="103" t="str">
        <f t="shared" si="15"/>
        <v>Residential</v>
      </c>
      <c r="D78" s="114" t="s">
        <v>53</v>
      </c>
      <c r="E78" s="25"/>
      <c r="F78" s="26">
        <f>'VRZ BI (2028)'!I78</f>
        <v>2.0090912328787764</v>
      </c>
      <c r="G78" s="115">
        <v>1</v>
      </c>
      <c r="H78" s="116">
        <f>G78*F78</f>
        <v>2.0090912328787764</v>
      </c>
      <c r="I78" s="45">
        <v>2.0090912328787764</v>
      </c>
      <c r="J78" s="117">
        <f>G78</f>
        <v>1</v>
      </c>
      <c r="K78" s="118">
        <f>J78*I78</f>
        <v>2.0090912328787764</v>
      </c>
      <c r="L78" s="119">
        <f t="shared" si="16"/>
        <v>0</v>
      </c>
      <c r="M78" s="120">
        <f>IF(ISERROR(L78/H78), "", L78/H78)</f>
        <v>0</v>
      </c>
    </row>
    <row r="79" spans="1:14" x14ac:dyDescent="0.2">
      <c r="A79" s="103" t="str">
        <f t="shared" si="15"/>
        <v>Residential</v>
      </c>
      <c r="D79" s="114" t="s">
        <v>54</v>
      </c>
      <c r="E79" s="25"/>
      <c r="F79" s="36">
        <f>'VRZ BI (2028)'!I79</f>
        <v>0</v>
      </c>
      <c r="G79" s="115">
        <f>IF($E67&gt;0, $E67, $E66)</f>
        <v>750</v>
      </c>
      <c r="H79" s="116">
        <f>G79*F79</f>
        <v>0</v>
      </c>
      <c r="I79" s="35">
        <v>0</v>
      </c>
      <c r="J79" s="117">
        <f>IF($E67&gt;0, $E67, $E66)</f>
        <v>750</v>
      </c>
      <c r="K79" s="118">
        <f>J79*I79</f>
        <v>0</v>
      </c>
      <c r="L79" s="119">
        <f t="shared" si="16"/>
        <v>0</v>
      </c>
      <c r="M79" s="120" t="str">
        <f>IF(ISERROR(L79/H79), "", L79/H79)</f>
        <v/>
      </c>
    </row>
    <row r="80" spans="1:14" ht="25.5" x14ac:dyDescent="0.2">
      <c r="A80" s="103" t="str">
        <f t="shared" si="15"/>
        <v>Residential</v>
      </c>
      <c r="B80" s="103" t="s">
        <v>55</v>
      </c>
      <c r="C80" s="24">
        <f>B16</f>
        <v>1</v>
      </c>
      <c r="D80" s="46" t="s">
        <v>56</v>
      </c>
      <c r="E80" s="47"/>
      <c r="F80" s="48"/>
      <c r="G80" s="49"/>
      <c r="H80" s="50">
        <f>SUM(H74:H79)</f>
        <v>51.909091232878772</v>
      </c>
      <c r="I80" s="51"/>
      <c r="J80" s="52"/>
      <c r="K80" s="50">
        <f>SUM(K74:K79)</f>
        <v>55.029091232878777</v>
      </c>
      <c r="L80" s="41">
        <f t="shared" si="16"/>
        <v>3.1200000000000045</v>
      </c>
      <c r="M80" s="42">
        <f>IF((H80)=0,"",(L80/H80))</f>
        <v>6.0105078434195811E-2</v>
      </c>
    </row>
    <row r="81" spans="1:15" x14ac:dyDescent="0.2">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5.5" x14ac:dyDescent="0.2">
      <c r="A82" s="103" t="str">
        <f t="shared" si="15"/>
        <v>Residential</v>
      </c>
      <c r="D82" s="123" t="s">
        <v>58</v>
      </c>
      <c r="E82" s="25"/>
      <c r="F82" s="36">
        <f>'VRZ BI (2028)'!I82</f>
        <v>0</v>
      </c>
      <c r="G82" s="55">
        <f>IF($E67&gt;0, $E67, $E66)</f>
        <v>750</v>
      </c>
      <c r="H82" s="116">
        <f t="shared" si="17"/>
        <v>0</v>
      </c>
      <c r="I82" s="35">
        <v>0</v>
      </c>
      <c r="J82" s="56">
        <f>IF($E67&gt;0, $E67, $E66)</f>
        <v>750</v>
      </c>
      <c r="K82" s="118">
        <f t="shared" si="18"/>
        <v>0</v>
      </c>
      <c r="L82" s="119">
        <f t="shared" si="16"/>
        <v>0</v>
      </c>
      <c r="M82" s="120" t="str">
        <f t="shared" si="19"/>
        <v/>
      </c>
    </row>
    <row r="83" spans="1:15" x14ac:dyDescent="0.2">
      <c r="A83" s="103" t="str">
        <f t="shared" si="15"/>
        <v>Residential</v>
      </c>
      <c r="D83" s="123" t="s">
        <v>59</v>
      </c>
      <c r="E83" s="25"/>
      <c r="F83" s="36">
        <f>'VRZ BI (2028)'!I83</f>
        <v>0</v>
      </c>
      <c r="G83" s="55">
        <f>IF($E67&gt;0, $E67, $E66)</f>
        <v>750</v>
      </c>
      <c r="H83" s="116">
        <f t="shared" si="17"/>
        <v>0</v>
      </c>
      <c r="I83" s="35">
        <v>0</v>
      </c>
      <c r="J83" s="56">
        <f>IF($E67&gt;0, $E67, $E66)</f>
        <v>750</v>
      </c>
      <c r="K83" s="118">
        <f t="shared" si="18"/>
        <v>0</v>
      </c>
      <c r="L83" s="119">
        <f t="shared" si="16"/>
        <v>0</v>
      </c>
      <c r="M83" s="120" t="str">
        <f t="shared" si="19"/>
        <v/>
      </c>
    </row>
    <row r="84" spans="1:15" x14ac:dyDescent="0.2">
      <c r="A84" s="103" t="str">
        <f t="shared" si="15"/>
        <v>Residential</v>
      </c>
      <c r="D84" s="123" t="s">
        <v>60</v>
      </c>
      <c r="E84" s="25"/>
      <c r="F84" s="36">
        <f>'VRZ BI (2028)'!I84</f>
        <v>0</v>
      </c>
      <c r="G84" s="55">
        <f>E66</f>
        <v>750</v>
      </c>
      <c r="H84" s="116">
        <f t="shared" si="17"/>
        <v>0</v>
      </c>
      <c r="I84" s="35">
        <v>0</v>
      </c>
      <c r="J84" s="56">
        <f>E66</f>
        <v>750</v>
      </c>
      <c r="K84" s="118">
        <f t="shared" si="18"/>
        <v>0</v>
      </c>
      <c r="L84" s="119">
        <f t="shared" si="16"/>
        <v>0</v>
      </c>
      <c r="M84" s="120" t="str">
        <f t="shared" si="19"/>
        <v/>
      </c>
    </row>
    <row r="85" spans="1:15" x14ac:dyDescent="0.2">
      <c r="A85" s="103" t="str">
        <f t="shared" si="15"/>
        <v>Residential</v>
      </c>
      <c r="D85" s="114" t="s">
        <v>61</v>
      </c>
      <c r="E85" s="25"/>
      <c r="F85" s="36">
        <f>'VRZ BI (2028)'!I85</f>
        <v>1.5307628331689281E-3</v>
      </c>
      <c r="G85" s="55">
        <f>IF($E67&gt;0, $E67, $E66)</f>
        <v>750</v>
      </c>
      <c r="H85" s="116">
        <f t="shared" si="17"/>
        <v>1.1480721248766961</v>
      </c>
      <c r="I85" s="35">
        <v>1.6007410979661781E-3</v>
      </c>
      <c r="J85" s="56">
        <f>IF($E67&gt;0, $E67, $E66)</f>
        <v>750</v>
      </c>
      <c r="K85" s="118">
        <f t="shared" si="18"/>
        <v>1.2005558234746336</v>
      </c>
      <c r="L85" s="119">
        <f t="shared" si="16"/>
        <v>5.2483698597937556E-2</v>
      </c>
      <c r="M85" s="120">
        <f t="shared" si="19"/>
        <v>4.5714635396773833E-2</v>
      </c>
      <c r="O85" s="160"/>
    </row>
    <row r="86" spans="1:15" ht="25.5" x14ac:dyDescent="0.2">
      <c r="A86" s="103" t="str">
        <f t="shared" si="15"/>
        <v>Residential</v>
      </c>
      <c r="D86" s="123" t="s">
        <v>62</v>
      </c>
      <c r="E86" s="25"/>
      <c r="F86" s="26">
        <v>0.42</v>
      </c>
      <c r="G86" s="115">
        <v>1</v>
      </c>
      <c r="H86" s="116">
        <f t="shared" si="17"/>
        <v>0.42</v>
      </c>
      <c r="I86" s="45">
        <v>0.42</v>
      </c>
      <c r="J86" s="121">
        <v>1</v>
      </c>
      <c r="K86" s="118">
        <f t="shared" si="18"/>
        <v>0.42</v>
      </c>
      <c r="L86" s="119">
        <f t="shared" si="16"/>
        <v>0</v>
      </c>
      <c r="M86" s="120">
        <f t="shared" si="19"/>
        <v>0</v>
      </c>
    </row>
    <row r="87" spans="1:15" x14ac:dyDescent="0.2">
      <c r="A87" s="103" t="str">
        <f t="shared" si="15"/>
        <v>Residential</v>
      </c>
      <c r="D87" s="114" t="s">
        <v>63</v>
      </c>
      <c r="E87" s="25"/>
      <c r="F87" s="26">
        <f>'VRZ BI (2028)'!I87</f>
        <v>0.11976777650932291</v>
      </c>
      <c r="G87" s="115">
        <v>1</v>
      </c>
      <c r="H87" s="116">
        <f t="shared" si="17"/>
        <v>0.11976777650932291</v>
      </c>
      <c r="I87" s="45">
        <v>0.11976777650932291</v>
      </c>
      <c r="J87" s="121">
        <v>1</v>
      </c>
      <c r="K87" s="118">
        <f t="shared" si="18"/>
        <v>0.11976777650932291</v>
      </c>
      <c r="L87" s="119">
        <f t="shared" si="16"/>
        <v>0</v>
      </c>
      <c r="M87" s="120">
        <f t="shared" si="19"/>
        <v>0</v>
      </c>
    </row>
    <row r="88" spans="1:15" x14ac:dyDescent="0.2">
      <c r="A88" s="103" t="str">
        <f t="shared" si="15"/>
        <v>Residential</v>
      </c>
      <c r="D88" s="114" t="s">
        <v>64</v>
      </c>
      <c r="E88" s="25"/>
      <c r="F88" s="34">
        <f>'VRZ BI (2028)'!I88</f>
        <v>0</v>
      </c>
      <c r="G88" s="55">
        <f>IF($E67&gt;0, $E67, $E66)</f>
        <v>750</v>
      </c>
      <c r="H88" s="116">
        <f t="shared" si="17"/>
        <v>0</v>
      </c>
      <c r="I88" s="35">
        <v>0</v>
      </c>
      <c r="J88" s="56">
        <f>IF($E67&gt;0, $E67, $E66)</f>
        <v>750</v>
      </c>
      <c r="K88" s="118">
        <f t="shared" si="18"/>
        <v>0</v>
      </c>
      <c r="L88" s="119">
        <f t="shared" si="16"/>
        <v>0</v>
      </c>
      <c r="M88" s="120" t="str">
        <f t="shared" si="19"/>
        <v/>
      </c>
    </row>
    <row r="89" spans="1:15" ht="25.5" x14ac:dyDescent="0.2">
      <c r="A89" s="103" t="str">
        <f t="shared" si="15"/>
        <v>Residential</v>
      </c>
      <c r="B89" s="103" t="s">
        <v>65</v>
      </c>
      <c r="C89" s="24">
        <f>B16</f>
        <v>1</v>
      </c>
      <c r="D89" s="46" t="s">
        <v>66</v>
      </c>
      <c r="E89" s="47"/>
      <c r="F89" s="48"/>
      <c r="G89" s="49"/>
      <c r="H89" s="50">
        <f>SUM(H80:H88)</f>
        <v>57.565991134264806</v>
      </c>
      <c r="I89" s="51"/>
      <c r="J89" s="52"/>
      <c r="K89" s="50">
        <f>SUM(K80:K88)</f>
        <v>60.738474832862742</v>
      </c>
      <c r="L89" s="41">
        <f t="shared" si="16"/>
        <v>3.1724836985979366</v>
      </c>
      <c r="M89" s="42">
        <f>IF((H89)=0,"",(L89/H89))</f>
        <v>5.5110380905256232E-2</v>
      </c>
    </row>
    <row r="90" spans="1:15" x14ac:dyDescent="0.2">
      <c r="A90" s="103" t="str">
        <f t="shared" si="15"/>
        <v>Residential</v>
      </c>
      <c r="D90" s="126" t="s">
        <v>67</v>
      </c>
      <c r="E90" s="25"/>
      <c r="F90" s="36">
        <f>'VRZ BI (2028)'!I90</f>
        <v>1.3100000000000001E-2</v>
      </c>
      <c r="G90" s="43">
        <f>IF($E67&gt;0, $E67, $E66*$E68)</f>
        <v>781.12500000000011</v>
      </c>
      <c r="H90" s="116">
        <f>G90*F90</f>
        <v>10.232737500000002</v>
      </c>
      <c r="I90" s="35">
        <v>1.38E-2</v>
      </c>
      <c r="J90" s="44">
        <f>IF($E67&gt;0, $E67, $E66*$E69)</f>
        <v>781.12500000000011</v>
      </c>
      <c r="K90" s="118">
        <f>J90*I90</f>
        <v>10.779525000000001</v>
      </c>
      <c r="L90" s="119">
        <f t="shared" si="16"/>
        <v>0.54678749999999887</v>
      </c>
      <c r="M90" s="120">
        <f>IF(ISERROR(L90/H90), "", L90/H90)</f>
        <v>5.3435114503816668E-2</v>
      </c>
      <c r="N90" s="127" t="str">
        <f>IF(ISERROR(ABS(M90)), "", IF(ABS(M90)&gt;=4%, "In the manager's summary, discuss the reasoning for the change in RTSR rates", ""))</f>
        <v>In the manager's summary, discuss the reasoning for the change in RTSR rates</v>
      </c>
      <c r="O90" s="160"/>
    </row>
    <row r="91" spans="1:15" ht="25.5" x14ac:dyDescent="0.2">
      <c r="A91" s="103" t="str">
        <f t="shared" si="15"/>
        <v>Residential</v>
      </c>
      <c r="D91" s="128" t="s">
        <v>68</v>
      </c>
      <c r="E91" s="25"/>
      <c r="F91" s="36">
        <f>'VRZ BI (2028)'!I91</f>
        <v>9.4999999999999998E-3</v>
      </c>
      <c r="G91" s="43">
        <f>IF($E67&gt;0, $E67, $E66*$E68)</f>
        <v>781.12500000000011</v>
      </c>
      <c r="H91" s="116">
        <f>G91*F91</f>
        <v>7.4206875000000005</v>
      </c>
      <c r="I91" s="35">
        <v>0.01</v>
      </c>
      <c r="J91" s="44">
        <f>IF($E67&gt;0, $E67, $E66*$E69)</f>
        <v>781.12500000000011</v>
      </c>
      <c r="K91" s="118">
        <f>J91*I91</f>
        <v>7.8112500000000011</v>
      </c>
      <c r="L91" s="119">
        <f t="shared" si="16"/>
        <v>0.39056250000000059</v>
      </c>
      <c r="M91" s="120">
        <f>IF(ISERROR(L91/H91), "", L91/H91)</f>
        <v>5.2631578947368494E-2</v>
      </c>
      <c r="N91" s="127" t="str">
        <f>IF(ISERROR(ABS(M91)), "", IF(ABS(M91)&gt;=4%, "In the manager's summary, discuss the reasoning for the change in RTSR rates", ""))</f>
        <v>In the manager's summary, discuss the reasoning for the change in RTSR rates</v>
      </c>
      <c r="O91" s="160"/>
    </row>
    <row r="92" spans="1:15" ht="25.5" x14ac:dyDescent="0.2">
      <c r="A92" s="103" t="str">
        <f t="shared" si="15"/>
        <v>Residential</v>
      </c>
      <c r="B92" s="103" t="s">
        <v>69</v>
      </c>
      <c r="C92" s="24">
        <f>B16</f>
        <v>1</v>
      </c>
      <c r="D92" s="46" t="s">
        <v>70</v>
      </c>
      <c r="E92" s="47"/>
      <c r="F92" s="48"/>
      <c r="G92" s="49"/>
      <c r="H92" s="50">
        <f>SUM(H89:H91)</f>
        <v>75.219416134264804</v>
      </c>
      <c r="I92" s="51"/>
      <c r="J92" s="52"/>
      <c r="K92" s="50">
        <f>SUM(K89:K91)</f>
        <v>79.329249832862743</v>
      </c>
      <c r="L92" s="41">
        <f t="shared" si="16"/>
        <v>4.1098336985979387</v>
      </c>
      <c r="M92" s="42">
        <f>IF((H92)=0,"",(L92/H92))</f>
        <v>5.4637936716525247E-2</v>
      </c>
    </row>
    <row r="93" spans="1:15" ht="25.5" x14ac:dyDescent="0.2">
      <c r="A93" s="103" t="str">
        <f t="shared" si="15"/>
        <v>Residential</v>
      </c>
      <c r="D93" s="129" t="s">
        <v>71</v>
      </c>
      <c r="E93" s="25"/>
      <c r="F93" s="34">
        <v>4.7000000000000002E-3</v>
      </c>
      <c r="G93" s="43">
        <f>E66*E68</f>
        <v>781.12500000000011</v>
      </c>
      <c r="H93" s="53">
        <f>G93*F93</f>
        <v>3.6712875000000005</v>
      </c>
      <c r="I93" s="35">
        <v>4.7000000000000002E-3</v>
      </c>
      <c r="J93" s="44">
        <f>E66*E69</f>
        <v>781.12500000000011</v>
      </c>
      <c r="K93" s="31">
        <f>J93*I93</f>
        <v>3.6712875000000005</v>
      </c>
      <c r="L93" s="119">
        <f t="shared" si="16"/>
        <v>0</v>
      </c>
      <c r="M93" s="120">
        <f>IF(ISERROR(L93/H93), "", L93/H93)</f>
        <v>0</v>
      </c>
    </row>
    <row r="94" spans="1:15" ht="25.5" x14ac:dyDescent="0.2">
      <c r="A94" s="103" t="str">
        <f t="shared" si="15"/>
        <v>Residential</v>
      </c>
      <c r="D94" s="129" t="s">
        <v>72</v>
      </c>
      <c r="E94" s="25"/>
      <c r="F94" s="34">
        <v>5.9999999999999995E-4</v>
      </c>
      <c r="G94" s="43">
        <f>E66*E68</f>
        <v>781.12500000000011</v>
      </c>
      <c r="H94" s="53">
        <f>G94*F94</f>
        <v>0.46867500000000001</v>
      </c>
      <c r="I94" s="35">
        <v>5.9999999999999995E-4</v>
      </c>
      <c r="J94" s="44">
        <f>E66*E69</f>
        <v>781.12500000000011</v>
      </c>
      <c r="K94" s="31">
        <f>J94*I94</f>
        <v>0.46867500000000001</v>
      </c>
      <c r="L94" s="119">
        <f t="shared" si="16"/>
        <v>0</v>
      </c>
      <c r="M94" s="120">
        <f>IF(ISERROR(L94/H94), "", L94/H94)</f>
        <v>0</v>
      </c>
    </row>
    <row r="95" spans="1:15" x14ac:dyDescent="0.2">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5" hidden="1" customHeight="1" x14ac:dyDescent="0.2">
      <c r="A96" s="103" t="str">
        <f t="shared" si="15"/>
        <v>Residential</v>
      </c>
      <c r="D96" s="129" t="s">
        <v>74</v>
      </c>
      <c r="E96" s="25"/>
      <c r="F96" s="34"/>
      <c r="G96" s="55"/>
      <c r="H96" s="130"/>
      <c r="I96" s="35"/>
      <c r="J96" s="56"/>
      <c r="K96" s="118"/>
      <c r="L96" s="119"/>
      <c r="M96" s="120"/>
    </row>
    <row r="97" spans="1:13" x14ac:dyDescent="0.2">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9" hidden="1" customHeight="1" thickBot="1" x14ac:dyDescent="0.25">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9" hidden="1" customHeight="1" thickBot="1" x14ac:dyDescent="0.25">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15"/>
        <v>Residential</v>
      </c>
      <c r="D102" s="58"/>
      <c r="E102" s="59"/>
      <c r="F102" s="60"/>
      <c r="G102" s="61"/>
      <c r="H102" s="62"/>
      <c r="I102" s="60"/>
      <c r="J102" s="63"/>
      <c r="K102" s="62"/>
      <c r="L102" s="64"/>
      <c r="M102" s="65"/>
    </row>
    <row r="103" spans="1:13" x14ac:dyDescent="0.2">
      <c r="A103" s="103" t="str">
        <f t="shared" si="15"/>
        <v>Residential</v>
      </c>
      <c r="B103" s="103" t="s">
        <v>12</v>
      </c>
      <c r="D103" s="135" t="s">
        <v>81</v>
      </c>
      <c r="E103" s="25"/>
      <c r="F103" s="136"/>
      <c r="G103" s="137"/>
      <c r="H103" s="138">
        <f>SUM(H93:H99,H92)</f>
        <v>175.24937863426481</v>
      </c>
      <c r="I103" s="139"/>
      <c r="J103" s="139"/>
      <c r="K103" s="138">
        <f>SUM(K93:K99,K92)</f>
        <v>179.35921233286274</v>
      </c>
      <c r="L103" s="140">
        <f>K103-H103</f>
        <v>4.1098336985979245</v>
      </c>
      <c r="M103" s="141">
        <f>IF((H103)=0,"",(L103/H103))</f>
        <v>2.3451345337862261E-2</v>
      </c>
    </row>
    <row r="104" spans="1:13" x14ac:dyDescent="0.2">
      <c r="A104" s="103" t="str">
        <f t="shared" si="15"/>
        <v>Residential</v>
      </c>
      <c r="B104" s="103" t="s">
        <v>12</v>
      </c>
      <c r="D104" s="142" t="s">
        <v>82</v>
      </c>
      <c r="E104" s="25"/>
      <c r="F104" s="136">
        <v>0.13</v>
      </c>
      <c r="G104" s="143"/>
      <c r="H104" s="144">
        <f>H103*F104</f>
        <v>22.782419222454426</v>
      </c>
      <c r="I104" s="145">
        <v>0.13</v>
      </c>
      <c r="J104" s="115"/>
      <c r="K104" s="144">
        <f>K103*I104</f>
        <v>23.316697603272157</v>
      </c>
      <c r="L104" s="119">
        <f>K104-H104</f>
        <v>0.5342783808177316</v>
      </c>
      <c r="M104" s="146">
        <f>IF((H104)=0,"",(L104/H104))</f>
        <v>2.3451345337862323E-2</v>
      </c>
    </row>
    <row r="105" spans="1:13" ht="15" x14ac:dyDescent="0.25">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-41.183603979052229</v>
      </c>
      <c r="I105" s="148">
        <f>OER</f>
        <v>0.23499999999999999</v>
      </c>
      <c r="J105" s="115"/>
      <c r="K105" s="144">
        <f>IF(OR(ISNUMBER(SEARCH("[DGEN]", E64))=TRUE, ISNUMBER(SEARCH("STREET LIGHT", E64))=TRUE), 0, IF(AND(E66=0, E67=0),0, IF(AND(E67=0, E66*12&gt;250000), 0, IF(AND(E66=0, E67&gt;=50), 0, IF(E66*12&lt;=250000, I105*K103*-1, IF(E67&lt;50, I105*K103*-1, 0))))))</f>
        <v>-42.149414898222744</v>
      </c>
      <c r="L105" s="119">
        <f>K105-H105</f>
        <v>-0.96581091917051509</v>
      </c>
      <c r="M105" s="146"/>
    </row>
    <row r="106" spans="1:13" ht="13.5" thickBot="1" x14ac:dyDescent="0.25">
      <c r="A106" s="103" t="str">
        <f t="shared" si="15"/>
        <v>Residential</v>
      </c>
      <c r="B106" s="103" t="s">
        <v>84</v>
      </c>
      <c r="C106" s="24">
        <f>B16</f>
        <v>1</v>
      </c>
      <c r="D106" s="226" t="s">
        <v>85</v>
      </c>
      <c r="E106" s="226"/>
      <c r="F106" s="77"/>
      <c r="G106" s="78"/>
      <c r="H106" s="79">
        <f>H103+H104+H105</f>
        <v>156.848193877667</v>
      </c>
      <c r="I106" s="80"/>
      <c r="J106" s="80"/>
      <c r="K106" s="81">
        <f>K103+K104+K105</f>
        <v>160.52649503791216</v>
      </c>
      <c r="L106" s="82">
        <f>K106-H106</f>
        <v>3.6783011602451552</v>
      </c>
      <c r="M106" s="83">
        <f>IF((H106)=0,"",(L106/H106))</f>
        <v>2.3451345337862344E-2</v>
      </c>
    </row>
    <row r="107" spans="1:13" ht="13.5" thickBot="1" x14ac:dyDescent="0.25">
      <c r="A107" s="103" t="str">
        <f t="shared" si="15"/>
        <v>Residential</v>
      </c>
      <c r="B107" s="103" t="s">
        <v>12</v>
      </c>
      <c r="D107" s="58"/>
      <c r="E107" s="59"/>
      <c r="F107" s="60"/>
      <c r="G107" s="61"/>
      <c r="H107" s="62"/>
      <c r="I107" s="60"/>
      <c r="J107" s="63"/>
      <c r="K107" s="62"/>
      <c r="L107" s="64"/>
      <c r="M107" s="65"/>
    </row>
    <row r="108" spans="1:13" hidden="1" x14ac:dyDescent="0.2">
      <c r="A108" s="103" t="str">
        <f t="shared" si="15"/>
        <v>Residential</v>
      </c>
      <c r="B108" s="103" t="s">
        <v>78</v>
      </c>
      <c r="D108" s="135" t="s">
        <v>86</v>
      </c>
      <c r="E108" s="25"/>
      <c r="F108" s="136"/>
      <c r="G108" s="137"/>
      <c r="H108" s="138">
        <f>SUM(H100,H93:H96,H92)</f>
        <v>197.35937863426483</v>
      </c>
      <c r="I108" s="139"/>
      <c r="J108" s="139"/>
      <c r="K108" s="138">
        <f>SUM(K100,K93:K96,K92)</f>
        <v>201.46921233286275</v>
      </c>
      <c r="L108" s="140">
        <f>K108-H108</f>
        <v>4.1098336985979245</v>
      </c>
      <c r="M108" s="141">
        <f>IF((H108)=0,"",(L108/H108))</f>
        <v>2.0824111461224423E-2</v>
      </c>
    </row>
    <row r="109" spans="1:13" hidden="1" x14ac:dyDescent="0.2">
      <c r="A109" s="103" t="str">
        <f t="shared" si="15"/>
        <v>Residential</v>
      </c>
      <c r="B109" s="103" t="s">
        <v>78</v>
      </c>
      <c r="D109" s="142" t="s">
        <v>82</v>
      </c>
      <c r="E109" s="25"/>
      <c r="F109" s="136">
        <v>0.13</v>
      </c>
      <c r="G109" s="137"/>
      <c r="H109" s="144">
        <f>H108*F109</f>
        <v>25.656719222454427</v>
      </c>
      <c r="I109" s="136">
        <v>0.13</v>
      </c>
      <c r="J109" s="145"/>
      <c r="K109" s="144">
        <f>K108*I109</f>
        <v>26.190997603272159</v>
      </c>
      <c r="L109" s="119">
        <f>K109-H109</f>
        <v>0.5342783808177316</v>
      </c>
      <c r="M109" s="146">
        <f>IF((H109)=0,"",(L109/H109))</f>
        <v>2.0824111461224478E-2</v>
      </c>
    </row>
    <row r="110" spans="1:13" ht="15" hidden="1" x14ac:dyDescent="0.25">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-46.379453979052229</v>
      </c>
      <c r="I110" s="148">
        <f>OER</f>
        <v>0.23499999999999999</v>
      </c>
      <c r="J110" s="145"/>
      <c r="K110" s="144">
        <f>IF(OR(ISNUMBER(SEARCH("[DGEN]", E64))=TRUE, ISNUMBER(SEARCH("STREET LIGHT", E64))=TRUE), 0, IF(AND(E66=0, E67=0),0, IF(AND(E67=0, E66*12&gt;250000), 0, IF(AND(E66=0, E67&gt;=50), 0, IF(E66*12&lt;=250000, I110*K108*-1, IF(E67&lt;50, I110*K108*-1, 0))))))</f>
        <v>-47.345264898222744</v>
      </c>
      <c r="L110" s="119"/>
      <c r="M110" s="146"/>
    </row>
    <row r="111" spans="1:13" hidden="1" x14ac:dyDescent="0.2">
      <c r="A111" s="103" t="str">
        <f t="shared" si="15"/>
        <v>Residential</v>
      </c>
      <c r="B111" s="103" t="s">
        <v>87</v>
      </c>
      <c r="D111" s="234" t="s">
        <v>86</v>
      </c>
      <c r="E111" s="234"/>
      <c r="F111" s="149"/>
      <c r="G111" s="143"/>
      <c r="H111" s="138">
        <f>SUM(H108,H109)</f>
        <v>223.01609785671926</v>
      </c>
      <c r="I111" s="150"/>
      <c r="J111" s="150"/>
      <c r="K111" s="138">
        <f>SUM(K108,K109)</f>
        <v>227.66020993613492</v>
      </c>
      <c r="L111" s="140">
        <f>K111-H111</f>
        <v>4.6441120794156632</v>
      </c>
      <c r="M111" s="141">
        <f>IF((H111)=0,"",(L111/H111))</f>
        <v>2.0824111461224461E-2</v>
      </c>
    </row>
    <row r="112" spans="1:13" ht="13.5" hidden="1" thickBot="1" x14ac:dyDescent="0.25">
      <c r="A112" s="103" t="str">
        <f t="shared" si="15"/>
        <v>Residential</v>
      </c>
      <c r="B112" s="103" t="s">
        <v>78</v>
      </c>
      <c r="D112" s="131"/>
      <c r="E112" s="132"/>
      <c r="F112" s="151"/>
      <c r="G112" s="152"/>
      <c r="H112" s="153"/>
      <c r="I112" s="151"/>
      <c r="J112" s="133"/>
      <c r="K112" s="153"/>
      <c r="L112" s="154"/>
      <c r="M112" s="134"/>
    </row>
    <row r="113" spans="1:14" hidden="1" x14ac:dyDescent="0.2">
      <c r="A113" s="103" t="str">
        <f t="shared" si="15"/>
        <v>Residential</v>
      </c>
      <c r="B113" s="103" t="s">
        <v>17</v>
      </c>
      <c r="D113" s="135" t="s">
        <v>88</v>
      </c>
      <c r="E113" s="25"/>
      <c r="F113" s="136"/>
      <c r="G113" s="137"/>
      <c r="H113" s="138">
        <f>SUM(H101,H93:H96,H92)</f>
        <v>164.41937863426483</v>
      </c>
      <c r="I113" s="139"/>
      <c r="J113" s="139"/>
      <c r="K113" s="138">
        <f>SUM(K101,K93:K96,K92)</f>
        <v>168.52921233286276</v>
      </c>
      <c r="L113" s="140">
        <f>K113-H113</f>
        <v>4.1098336985979245</v>
      </c>
      <c r="M113" s="141">
        <f>IF((H113)=0,"",(L113/H113))</f>
        <v>2.4996042028232305E-2</v>
      </c>
    </row>
    <row r="114" spans="1:14" hidden="1" x14ac:dyDescent="0.2">
      <c r="A114" s="103" t="str">
        <f t="shared" si="15"/>
        <v>Residential</v>
      </c>
      <c r="B114" s="103" t="s">
        <v>17</v>
      </c>
      <c r="D114" s="142" t="s">
        <v>82</v>
      </c>
      <c r="E114" s="25"/>
      <c r="F114" s="136">
        <v>0.13</v>
      </c>
      <c r="G114" s="137"/>
      <c r="H114" s="144">
        <f>H113*F114</f>
        <v>21.374519222454428</v>
      </c>
      <c r="I114" s="136">
        <v>0.13</v>
      </c>
      <c r="J114" s="145"/>
      <c r="K114" s="144">
        <f>K113*I114</f>
        <v>21.908797603272159</v>
      </c>
      <c r="L114" s="119">
        <f>K114-H114</f>
        <v>0.5342783808177316</v>
      </c>
      <c r="M114" s="146">
        <f>IF((H114)=0,"",(L114/H114))</f>
        <v>2.4996042028232371E-2</v>
      </c>
    </row>
    <row r="115" spans="1:14" ht="15" hidden="1" x14ac:dyDescent="0.25">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-38.638553979052233</v>
      </c>
      <c r="I115" s="148">
        <f>OER</f>
        <v>0.23499999999999999</v>
      </c>
      <c r="J115" s="145"/>
      <c r="K115" s="144">
        <f>IF(OR(ISNUMBER(SEARCH("[DGEN]", E64))=TRUE, ISNUMBER(SEARCH("STREET LIGHT", E64))=TRUE), 0, IF(AND(E66=0, E67=0),0, IF(AND(E67=0, E66*12&gt;250000), 0, IF(AND(E66=0, E67&gt;=50), 0, IF(E66*12&lt;=250000, I115*K113*-1, IF(E67&lt;50, I115*K113*-1, 0))))))</f>
        <v>-39.604364898222748</v>
      </c>
      <c r="L115" s="119"/>
      <c r="M115" s="146"/>
    </row>
    <row r="116" spans="1:14" hidden="1" x14ac:dyDescent="0.2">
      <c r="A116" s="103" t="str">
        <f t="shared" si="15"/>
        <v>Residential</v>
      </c>
      <c r="B116" s="103" t="s">
        <v>89</v>
      </c>
      <c r="D116" s="234" t="s">
        <v>88</v>
      </c>
      <c r="E116" s="234"/>
      <c r="F116" s="149"/>
      <c r="G116" s="143"/>
      <c r="H116" s="138">
        <f>SUM(H113,H114)</f>
        <v>185.79389785671927</v>
      </c>
      <c r="I116" s="150"/>
      <c r="J116" s="150"/>
      <c r="K116" s="138">
        <f>SUM(K113,K114)</f>
        <v>190.4380099361349</v>
      </c>
      <c r="L116" s="140">
        <f>K116-H116</f>
        <v>4.6441120794156348</v>
      </c>
      <c r="M116" s="141">
        <f>IF((H116)=0,"",(L116/H116))</f>
        <v>2.4996042028232197E-2</v>
      </c>
    </row>
    <row r="117" spans="1:14" ht="13.5" hidden="1" thickBot="1" x14ac:dyDescent="0.25">
      <c r="A117" s="103" t="str">
        <f t="shared" si="15"/>
        <v>Residential</v>
      </c>
      <c r="B117" s="103" t="s">
        <v>17</v>
      </c>
      <c r="D117" s="131"/>
      <c r="E117" s="132"/>
      <c r="F117" s="155"/>
      <c r="G117" s="152"/>
      <c r="H117" s="156"/>
      <c r="I117" s="155"/>
      <c r="J117" s="133"/>
      <c r="K117" s="156"/>
      <c r="L117" s="154"/>
      <c r="M117" s="157"/>
    </row>
    <row r="120" spans="1:14" x14ac:dyDescent="0.2">
      <c r="C120" s="103"/>
      <c r="D120" s="104" t="s">
        <v>34</v>
      </c>
      <c r="E120" s="229" t="str">
        <f>D17</f>
        <v>Seasonal Residential</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680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5" x14ac:dyDescent="0.2">
      <c r="C129" s="103"/>
      <c r="E129" s="221"/>
      <c r="F129" s="112" t="s">
        <v>48</v>
      </c>
      <c r="G129" s="112"/>
      <c r="H129" s="113" t="s">
        <v>48</v>
      </c>
      <c r="I129" s="112" t="s">
        <v>48</v>
      </c>
      <c r="J129" s="113"/>
      <c r="K129" s="113" t="s">
        <v>48</v>
      </c>
      <c r="L129" s="223"/>
      <c r="M129" s="225"/>
    </row>
    <row r="130" spans="1:15" x14ac:dyDescent="0.2">
      <c r="A130" s="103" t="str">
        <f>$E120</f>
        <v>Seasonal Residential</v>
      </c>
      <c r="D130" s="114" t="s">
        <v>49</v>
      </c>
      <c r="E130" s="25"/>
      <c r="F130" s="26">
        <f>'VRZ BI (2028)'!I130</f>
        <v>90.87</v>
      </c>
      <c r="G130" s="115">
        <v>1</v>
      </c>
      <c r="H130" s="116">
        <f>G130*F130</f>
        <v>90.87</v>
      </c>
      <c r="I130" s="45">
        <v>98.32</v>
      </c>
      <c r="J130" s="117">
        <f>G130</f>
        <v>1</v>
      </c>
      <c r="K130" s="118">
        <f>J130*I130</f>
        <v>98.32</v>
      </c>
      <c r="L130" s="119">
        <f>K130-H130</f>
        <v>7.4499999999999886</v>
      </c>
      <c r="M130" s="120">
        <f>IF(ISERROR(L130/H130), "", L130/H130)</f>
        <v>8.1985253659073276E-2</v>
      </c>
    </row>
    <row r="131" spans="1:15" x14ac:dyDescent="0.2">
      <c r="A131" s="103" t="str">
        <f t="shared" ref="A131:A173" si="20">A130</f>
        <v>Seasonal Residential</v>
      </c>
      <c r="D131" s="114" t="s">
        <v>50</v>
      </c>
      <c r="E131" s="25"/>
      <c r="F131" s="34"/>
      <c r="G131" s="115">
        <f>IF($E123&gt;0, $E123, $E122)</f>
        <v>680</v>
      </c>
      <c r="H131" s="116">
        <f>G131*F131</f>
        <v>0</v>
      </c>
      <c r="I131" s="35">
        <v>0</v>
      </c>
      <c r="J131" s="117">
        <f>IF($E123&gt;0, $E123, $E122)</f>
        <v>680</v>
      </c>
      <c r="K131" s="118">
        <f>J131*I131</f>
        <v>0</v>
      </c>
      <c r="L131" s="119">
        <f>K131-H131</f>
        <v>0</v>
      </c>
      <c r="M131" s="120" t="str">
        <f>IF(ISERROR(L131/H131), "", L131/H131)</f>
        <v/>
      </c>
    </row>
    <row r="132" spans="1:15" ht="13.15" hidden="1" customHeight="1" x14ac:dyDescent="0.2">
      <c r="A132" s="103" t="str">
        <f t="shared" si="20"/>
        <v>Seasonal Residential</v>
      </c>
      <c r="D132" s="114" t="s">
        <v>51</v>
      </c>
      <c r="E132" s="25"/>
      <c r="F132" s="34"/>
      <c r="G132" s="115">
        <f>IF($E123&gt;0, $E123, $E122)</f>
        <v>680</v>
      </c>
      <c r="H132" s="116">
        <v>0</v>
      </c>
      <c r="I132" s="35"/>
      <c r="J132" s="117">
        <f>IF($E123&gt;0, $E123, $E122)</f>
        <v>680</v>
      </c>
      <c r="K132" s="118">
        <v>0</v>
      </c>
      <c r="L132" s="119"/>
      <c r="M132" s="120"/>
    </row>
    <row r="133" spans="1:15" ht="13.15" hidden="1" customHeight="1" x14ac:dyDescent="0.2">
      <c r="A133" s="103" t="str">
        <f t="shared" si="20"/>
        <v>Seasonal Residential</v>
      </c>
      <c r="D133" s="114" t="s">
        <v>52</v>
      </c>
      <c r="E133" s="25"/>
      <c r="F133" s="34"/>
      <c r="G133" s="115">
        <f>IF($E123&gt;0, $E123, $E122)</f>
        <v>680</v>
      </c>
      <c r="H133" s="116">
        <v>0</v>
      </c>
      <c r="I133" s="35"/>
      <c r="J133" s="121">
        <f>IF($E123&gt;0, $E123, $E122)</f>
        <v>680</v>
      </c>
      <c r="K133" s="118">
        <v>0</v>
      </c>
      <c r="L133" s="119">
        <f t="shared" ref="L133:L151" si="21">K133-H133</f>
        <v>0</v>
      </c>
      <c r="M133" s="120" t="str">
        <f>IF(ISERROR(L133/H133), "", L133/H133)</f>
        <v/>
      </c>
    </row>
    <row r="134" spans="1:15" x14ac:dyDescent="0.2">
      <c r="A134" s="103" t="str">
        <f t="shared" si="20"/>
        <v>Seasonal Residential</v>
      </c>
      <c r="D134" s="114" t="s">
        <v>53</v>
      </c>
      <c r="E134" s="25"/>
      <c r="F134" s="26">
        <f>'VRZ BI (2028)'!I134</f>
        <v>3.2201751691573017</v>
      </c>
      <c r="G134" s="115">
        <v>1</v>
      </c>
      <c r="H134" s="116">
        <f>G134*F134</f>
        <v>3.2201751691573017</v>
      </c>
      <c r="I134" s="45">
        <v>3.2201751691573017</v>
      </c>
      <c r="J134" s="117">
        <f>G134</f>
        <v>1</v>
      </c>
      <c r="K134" s="118">
        <f>J134*I134</f>
        <v>3.2201751691573017</v>
      </c>
      <c r="L134" s="119">
        <f t="shared" si="21"/>
        <v>0</v>
      </c>
      <c r="M134" s="120">
        <f>IF(ISERROR(L134/H134), "", L134/H134)</f>
        <v>0</v>
      </c>
    </row>
    <row r="135" spans="1:15" x14ac:dyDescent="0.2">
      <c r="A135" s="103" t="str">
        <f t="shared" si="20"/>
        <v>Seasonal Residential</v>
      </c>
      <c r="D135" s="114" t="s">
        <v>54</v>
      </c>
      <c r="E135" s="25"/>
      <c r="F135" s="36">
        <f>'VRZ BI (2028)'!I135</f>
        <v>0</v>
      </c>
      <c r="G135" s="115">
        <f>IF($E123&gt;0, $E123, $E122)</f>
        <v>680</v>
      </c>
      <c r="H135" s="116">
        <f>G135*F135</f>
        <v>0</v>
      </c>
      <c r="I135" s="35">
        <v>0</v>
      </c>
      <c r="J135" s="117">
        <f>IF($E123&gt;0, $E123, $E122)</f>
        <v>680</v>
      </c>
      <c r="K135" s="118">
        <f>J135*I135</f>
        <v>0</v>
      </c>
      <c r="L135" s="119">
        <f t="shared" si="21"/>
        <v>0</v>
      </c>
      <c r="M135" s="120" t="str">
        <f>IF(ISERROR(L135/H135), "", L135/H135)</f>
        <v/>
      </c>
    </row>
    <row r="136" spans="1:15" ht="25.5" x14ac:dyDescent="0.2">
      <c r="A136" s="103" t="str">
        <f t="shared" si="20"/>
        <v>Seasonal Residential</v>
      </c>
      <c r="B136" s="103" t="s">
        <v>55</v>
      </c>
      <c r="C136" s="24">
        <f>B17</f>
        <v>2</v>
      </c>
      <c r="D136" s="46" t="s">
        <v>56</v>
      </c>
      <c r="E136" s="47"/>
      <c r="F136" s="48"/>
      <c r="G136" s="49"/>
      <c r="H136" s="50">
        <f>SUM(H130:H135)</f>
        <v>94.090175169157305</v>
      </c>
      <c r="I136" s="51"/>
      <c r="J136" s="52"/>
      <c r="K136" s="50">
        <f>SUM(K130:K135)</f>
        <v>101.54017516915729</v>
      </c>
      <c r="L136" s="41">
        <f t="shared" si="21"/>
        <v>7.4499999999999886</v>
      </c>
      <c r="M136" s="42">
        <f>IF((H136)=0,"",(L136/H136))</f>
        <v>7.9179361571027174E-2</v>
      </c>
    </row>
    <row r="137" spans="1:15" x14ac:dyDescent="0.2">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5.5" x14ac:dyDescent="0.2">
      <c r="A138" s="103" t="str">
        <f t="shared" si="20"/>
        <v>Seasonal Residential</v>
      </c>
      <c r="D138" s="123" t="s">
        <v>58</v>
      </c>
      <c r="E138" s="25"/>
      <c r="F138" s="36">
        <f>'VRZ BI (2028)'!I138</f>
        <v>0</v>
      </c>
      <c r="G138" s="55">
        <f>IF($E123&gt;0, $E123, $E122)</f>
        <v>680</v>
      </c>
      <c r="H138" s="116">
        <f t="shared" si="22"/>
        <v>0</v>
      </c>
      <c r="I138" s="35">
        <v>0</v>
      </c>
      <c r="J138" s="56">
        <f>IF($E123&gt;0, $E123, $E122)</f>
        <v>680</v>
      </c>
      <c r="K138" s="118">
        <f t="shared" si="23"/>
        <v>0</v>
      </c>
      <c r="L138" s="119">
        <f t="shared" si="21"/>
        <v>0</v>
      </c>
      <c r="M138" s="120" t="str">
        <f t="shared" si="24"/>
        <v/>
      </c>
    </row>
    <row r="139" spans="1:15" x14ac:dyDescent="0.2">
      <c r="A139" s="103" t="str">
        <f t="shared" si="20"/>
        <v>Seasonal Residential</v>
      </c>
      <c r="D139" s="123" t="s">
        <v>59</v>
      </c>
      <c r="E139" s="25"/>
      <c r="F139" s="36">
        <f>'VRZ BI (2028)'!I139</f>
        <v>0</v>
      </c>
      <c r="G139" s="55">
        <f>IF($E123&gt;0, $E123, $E122)</f>
        <v>680</v>
      </c>
      <c r="H139" s="116">
        <f t="shared" si="22"/>
        <v>0</v>
      </c>
      <c r="I139" s="35">
        <v>0</v>
      </c>
      <c r="J139" s="56">
        <f>IF($E123&gt;0, $E123, $E122)</f>
        <v>680</v>
      </c>
      <c r="K139" s="118">
        <f t="shared" si="23"/>
        <v>0</v>
      </c>
      <c r="L139" s="119">
        <f t="shared" si="21"/>
        <v>0</v>
      </c>
      <c r="M139" s="120" t="str">
        <f t="shared" si="24"/>
        <v/>
      </c>
    </row>
    <row r="140" spans="1:15" x14ac:dyDescent="0.2">
      <c r="A140" s="103" t="str">
        <f t="shared" si="20"/>
        <v>Seasonal Residential</v>
      </c>
      <c r="D140" s="123" t="s">
        <v>60</v>
      </c>
      <c r="E140" s="25"/>
      <c r="F140" s="36">
        <f>'VRZ BI (2028)'!I140</f>
        <v>0</v>
      </c>
      <c r="G140" s="55">
        <f>E122</f>
        <v>680</v>
      </c>
      <c r="H140" s="116">
        <f t="shared" si="22"/>
        <v>0</v>
      </c>
      <c r="I140" s="35">
        <v>0</v>
      </c>
      <c r="J140" s="56">
        <f>E122</f>
        <v>680</v>
      </c>
      <c r="K140" s="118">
        <f t="shared" si="23"/>
        <v>0</v>
      </c>
      <c r="L140" s="119">
        <f t="shared" si="21"/>
        <v>0</v>
      </c>
      <c r="M140" s="120" t="str">
        <f t="shared" si="24"/>
        <v/>
      </c>
    </row>
    <row r="141" spans="1:15" x14ac:dyDescent="0.2">
      <c r="A141" s="103" t="str">
        <f t="shared" si="20"/>
        <v>Seasonal Residential</v>
      </c>
      <c r="D141" s="114" t="s">
        <v>61</v>
      </c>
      <c r="E141" s="25"/>
      <c r="F141" s="36">
        <f>'VRZ BI (2028)'!I141</f>
        <v>1.8474445094704911E-3</v>
      </c>
      <c r="G141" s="55">
        <f>IF($E123&gt;0, $E123, $E122)</f>
        <v>680</v>
      </c>
      <c r="H141" s="116">
        <f t="shared" si="22"/>
        <v>1.2562622664399339</v>
      </c>
      <c r="I141" s="35">
        <v>1.9318997616367061E-3</v>
      </c>
      <c r="J141" s="56">
        <f>IF($E123&gt;0, $E123, $E122)</f>
        <v>680</v>
      </c>
      <c r="K141" s="118">
        <f t="shared" si="23"/>
        <v>1.3136918379129601</v>
      </c>
      <c r="L141" s="119">
        <f t="shared" si="21"/>
        <v>5.7429571473026186E-2</v>
      </c>
      <c r="M141" s="120">
        <f t="shared" si="24"/>
        <v>4.5714635396773728E-2</v>
      </c>
      <c r="O141" s="160"/>
    </row>
    <row r="142" spans="1:15" ht="25.5" x14ac:dyDescent="0.2">
      <c r="A142" s="103" t="str">
        <f t="shared" si="20"/>
        <v>Seasonal Residential</v>
      </c>
      <c r="D142" s="123" t="s">
        <v>62</v>
      </c>
      <c r="E142" s="25"/>
      <c r="F142" s="26">
        <v>0.42</v>
      </c>
      <c r="G142" s="115">
        <v>1</v>
      </c>
      <c r="H142" s="116">
        <f t="shared" si="22"/>
        <v>0.42</v>
      </c>
      <c r="I142" s="45">
        <v>0.42</v>
      </c>
      <c r="J142" s="121">
        <v>1</v>
      </c>
      <c r="K142" s="118">
        <f t="shared" si="23"/>
        <v>0.42</v>
      </c>
      <c r="L142" s="119">
        <f t="shared" si="21"/>
        <v>0</v>
      </c>
      <c r="M142" s="120">
        <f t="shared" si="24"/>
        <v>0</v>
      </c>
    </row>
    <row r="143" spans="1:15" x14ac:dyDescent="0.2">
      <c r="A143" s="103" t="str">
        <f t="shared" si="20"/>
        <v>Seasonal Residential</v>
      </c>
      <c r="D143" s="114" t="s">
        <v>63</v>
      </c>
      <c r="E143" s="25"/>
      <c r="F143" s="36">
        <f>'VRZ BI (2028)'!I143</f>
        <v>0.23509396017000769</v>
      </c>
      <c r="G143" s="115">
        <v>1</v>
      </c>
      <c r="H143" s="116">
        <f t="shared" si="22"/>
        <v>0.23509396017000769</v>
      </c>
      <c r="I143" s="45">
        <v>0.23509396017000769</v>
      </c>
      <c r="J143" s="121">
        <v>1</v>
      </c>
      <c r="K143" s="118">
        <f t="shared" si="23"/>
        <v>0.23509396017000769</v>
      </c>
      <c r="L143" s="119">
        <f t="shared" si="21"/>
        <v>0</v>
      </c>
      <c r="M143" s="120">
        <f t="shared" si="24"/>
        <v>0</v>
      </c>
    </row>
    <row r="144" spans="1:15" x14ac:dyDescent="0.2">
      <c r="A144" s="103" t="str">
        <f t="shared" si="20"/>
        <v>Seasonal Residential</v>
      </c>
      <c r="D144" s="114" t="s">
        <v>64</v>
      </c>
      <c r="E144" s="25"/>
      <c r="F144" s="34">
        <v>0</v>
      </c>
      <c r="G144" s="55">
        <f>IF($E123&gt;0, $E123, $E122)</f>
        <v>680</v>
      </c>
      <c r="H144" s="116">
        <f t="shared" si="22"/>
        <v>0</v>
      </c>
      <c r="I144" s="35">
        <v>0</v>
      </c>
      <c r="J144" s="56">
        <f>IF($E123&gt;0, $E123, $E122)</f>
        <v>680</v>
      </c>
      <c r="K144" s="118">
        <f t="shared" si="23"/>
        <v>0</v>
      </c>
      <c r="L144" s="119">
        <f t="shared" si="21"/>
        <v>0</v>
      </c>
      <c r="M144" s="120" t="str">
        <f t="shared" si="24"/>
        <v/>
      </c>
    </row>
    <row r="145" spans="1:15" ht="25.5" x14ac:dyDescent="0.2">
      <c r="A145" s="103" t="str">
        <f t="shared" si="20"/>
        <v>Seasonal Residential</v>
      </c>
      <c r="B145" s="103" t="s">
        <v>65</v>
      </c>
      <c r="C145" s="24">
        <f>B17</f>
        <v>2</v>
      </c>
      <c r="D145" s="46" t="s">
        <v>66</v>
      </c>
      <c r="E145" s="47"/>
      <c r="F145" s="48"/>
      <c r="G145" s="49"/>
      <c r="H145" s="50">
        <f>SUM(H136:H144)</f>
        <v>99.600145795767247</v>
      </c>
      <c r="I145" s="51"/>
      <c r="J145" s="52"/>
      <c r="K145" s="50">
        <f>SUM(K136:K144)</f>
        <v>107.10757536724026</v>
      </c>
      <c r="L145" s="41">
        <f t="shared" si="21"/>
        <v>7.5074295714730113</v>
      </c>
      <c r="M145" s="42">
        <f>IF((H145)=0,"",(L145/H145))</f>
        <v>7.53756885744645E-2</v>
      </c>
    </row>
    <row r="146" spans="1:15" x14ac:dyDescent="0.2">
      <c r="A146" s="103" t="str">
        <f t="shared" si="20"/>
        <v>Seasonal Residential</v>
      </c>
      <c r="D146" s="126" t="s">
        <v>67</v>
      </c>
      <c r="E146" s="25"/>
      <c r="F146" s="36">
        <f>'VRZ BI (2028)'!I146</f>
        <v>1.32E-2</v>
      </c>
      <c r="G146" s="43">
        <f>IF($E123&gt;0, $E123, $E122*$E124)</f>
        <v>708.22</v>
      </c>
      <c r="H146" s="116">
        <f>G146*F146</f>
        <v>9.3485040000000001</v>
      </c>
      <c r="I146" s="35">
        <v>1.3899999999999999E-2</v>
      </c>
      <c r="J146" s="44">
        <f>IF($E123&gt;0, $E123, $E122*$E125)</f>
        <v>708.22</v>
      </c>
      <c r="K146" s="118">
        <f>J146*I146</f>
        <v>9.844258</v>
      </c>
      <c r="L146" s="119">
        <f t="shared" si="21"/>
        <v>0.49575399999999981</v>
      </c>
      <c r="M146" s="120">
        <f>IF(ISERROR(L146/H146), "", L146/H146)</f>
        <v>5.3030303030303011E-2</v>
      </c>
      <c r="N146" s="127" t="str">
        <f>IF(ISERROR(ABS(M146)), "", IF(ABS(M146)&gt;=4%, "In the manager's summary, discuss the reasoning for the change in RTSR rates", ""))</f>
        <v>In the manager's summary, discuss the reasoning for the change in RTSR rates</v>
      </c>
      <c r="O146" s="160"/>
    </row>
    <row r="147" spans="1:15" ht="25.5" x14ac:dyDescent="0.2">
      <c r="A147" s="103" t="str">
        <f t="shared" si="20"/>
        <v>Seasonal Residential</v>
      </c>
      <c r="D147" s="128" t="s">
        <v>68</v>
      </c>
      <c r="E147" s="25"/>
      <c r="F147" s="36">
        <f>'VRZ BI (2028)'!I147</f>
        <v>1.15E-2</v>
      </c>
      <c r="G147" s="43">
        <f>IF($E123&gt;0, $E123, $E122*$E124)</f>
        <v>708.22</v>
      </c>
      <c r="H147" s="116">
        <f>G147*F147</f>
        <v>8.1445299999999996</v>
      </c>
      <c r="I147" s="35">
        <v>1.21E-2</v>
      </c>
      <c r="J147" s="44">
        <f>IF($E123&gt;0, $E123, $E122*$E125)</f>
        <v>708.22</v>
      </c>
      <c r="K147" s="118">
        <f>J147*I147</f>
        <v>8.5694619999999997</v>
      </c>
      <c r="L147" s="119">
        <f t="shared" si="21"/>
        <v>0.42493200000000009</v>
      </c>
      <c r="M147" s="120">
        <f>IF(ISERROR(L147/H147), "", L147/H147)</f>
        <v>5.2173913043478272E-2</v>
      </c>
      <c r="N147" s="127" t="str">
        <f>IF(ISERROR(ABS(M147)), "", IF(ABS(M147)&gt;=4%, "In the manager's summary, discuss the reasoning for the change in RTSR rates", ""))</f>
        <v>In the manager's summary, discuss the reasoning for the change in RTSR rates</v>
      </c>
      <c r="O147" s="160"/>
    </row>
    <row r="148" spans="1:15" ht="25.5" x14ac:dyDescent="0.2">
      <c r="A148" s="103" t="str">
        <f t="shared" si="20"/>
        <v>Seasonal Residential</v>
      </c>
      <c r="B148" s="103" t="s">
        <v>69</v>
      </c>
      <c r="C148" s="24">
        <f>B17</f>
        <v>2</v>
      </c>
      <c r="D148" s="46" t="s">
        <v>70</v>
      </c>
      <c r="E148" s="47"/>
      <c r="F148" s="48"/>
      <c r="G148" s="49"/>
      <c r="H148" s="50">
        <f>SUM(H145:H147)</f>
        <v>117.09317979576726</v>
      </c>
      <c r="I148" s="51"/>
      <c r="J148" s="52"/>
      <c r="K148" s="50">
        <f>SUM(K145:K147)</f>
        <v>125.52129536724026</v>
      </c>
      <c r="L148" s="41">
        <f t="shared" si="21"/>
        <v>8.4281155714730005</v>
      </c>
      <c r="M148" s="42">
        <f>IF((H148)=0,"",(L148/H148))</f>
        <v>7.1977852050591123E-2</v>
      </c>
    </row>
    <row r="149" spans="1:15" ht="25.5" x14ac:dyDescent="0.2">
      <c r="A149" s="103" t="str">
        <f t="shared" si="20"/>
        <v>Seasonal Residential</v>
      </c>
      <c r="D149" s="129" t="s">
        <v>71</v>
      </c>
      <c r="E149" s="25"/>
      <c r="F149" s="34">
        <v>4.7000000000000002E-3</v>
      </c>
      <c r="G149" s="43">
        <f>E122*E124</f>
        <v>708.22</v>
      </c>
      <c r="H149" s="53">
        <f>G149*F149</f>
        <v>3.3286340000000001</v>
      </c>
      <c r="I149" s="35">
        <v>4.7000000000000002E-3</v>
      </c>
      <c r="J149" s="44">
        <f>E122*E125</f>
        <v>708.22</v>
      </c>
      <c r="K149" s="31">
        <f>J149*I149</f>
        <v>3.3286340000000001</v>
      </c>
      <c r="L149" s="119">
        <f t="shared" si="21"/>
        <v>0</v>
      </c>
      <c r="M149" s="120">
        <f>IF(ISERROR(L149/H149), "", L149/H149)</f>
        <v>0</v>
      </c>
    </row>
    <row r="150" spans="1:15" ht="25.5" x14ac:dyDescent="0.2">
      <c r="A150" s="103" t="str">
        <f t="shared" si="20"/>
        <v>Seasonal Residential</v>
      </c>
      <c r="D150" s="129" t="s">
        <v>72</v>
      </c>
      <c r="E150" s="25"/>
      <c r="F150" s="34">
        <v>5.9999999999999995E-4</v>
      </c>
      <c r="G150" s="43">
        <f>E122*E124</f>
        <v>708.22</v>
      </c>
      <c r="H150" s="53">
        <f>G150*F150</f>
        <v>0.42493199999999998</v>
      </c>
      <c r="I150" s="35">
        <v>5.9999999999999995E-4</v>
      </c>
      <c r="J150" s="44">
        <f>E122*E125</f>
        <v>708.22</v>
      </c>
      <c r="K150" s="31">
        <f>J150*I150</f>
        <v>0.42493199999999998</v>
      </c>
      <c r="L150" s="119">
        <f t="shared" si="21"/>
        <v>0</v>
      </c>
      <c r="M150" s="120">
        <f>IF(ISERROR(L150/H150), "", L150/H150)</f>
        <v>0</v>
      </c>
    </row>
    <row r="151" spans="1:15" x14ac:dyDescent="0.2">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5" hidden="1" customHeight="1" x14ac:dyDescent="0.2">
      <c r="A152" s="103" t="str">
        <f t="shared" si="20"/>
        <v>Seasonal Residential</v>
      </c>
      <c r="D152" s="129" t="s">
        <v>74</v>
      </c>
      <c r="E152" s="25"/>
      <c r="F152" s="34"/>
      <c r="G152" s="55"/>
      <c r="H152" s="130"/>
      <c r="I152" s="35"/>
      <c r="J152" s="56"/>
      <c r="K152" s="118"/>
      <c r="L152" s="119"/>
      <c r="M152" s="120"/>
    </row>
    <row r="153" spans="1:15" x14ac:dyDescent="0.2">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5" thickBot="1" x14ac:dyDescent="0.25">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9" hidden="1" customHeight="1" thickBot="1" x14ac:dyDescent="0.25">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9" hidden="1" customHeight="1" thickBot="1" x14ac:dyDescent="0.25">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5" thickBot="1" x14ac:dyDescent="0.25">
      <c r="A158" s="103" t="str">
        <f t="shared" si="20"/>
        <v>Seasonal Residential</v>
      </c>
      <c r="D158" s="58"/>
      <c r="E158" s="59"/>
      <c r="F158" s="60"/>
      <c r="G158" s="61"/>
      <c r="H158" s="62"/>
      <c r="I158" s="60"/>
      <c r="J158" s="63"/>
      <c r="K158" s="62"/>
      <c r="L158" s="64"/>
      <c r="M158" s="65"/>
    </row>
    <row r="159" spans="1:15" x14ac:dyDescent="0.2">
      <c r="A159" s="103" t="str">
        <f t="shared" si="20"/>
        <v>Seasonal Residential</v>
      </c>
      <c r="B159" s="103" t="s">
        <v>12</v>
      </c>
      <c r="D159" s="135" t="s">
        <v>81</v>
      </c>
      <c r="E159" s="25"/>
      <c r="F159" s="136"/>
      <c r="G159" s="137"/>
      <c r="H159" s="138">
        <f>SUM(H149:H155,H148)</f>
        <v>207.81034579576726</v>
      </c>
      <c r="I159" s="139"/>
      <c r="J159" s="139"/>
      <c r="K159" s="138">
        <f>SUM(K149:K155,K148)</f>
        <v>216.23846136724026</v>
      </c>
      <c r="L159" s="140">
        <f>K159-H159</f>
        <v>8.4281155714730005</v>
      </c>
      <c r="M159" s="141">
        <f>IF((H159)=0,"",(L159/H159))</f>
        <v>4.0556766022400152E-2</v>
      </c>
    </row>
    <row r="160" spans="1:15" x14ac:dyDescent="0.2">
      <c r="A160" s="103" t="str">
        <f t="shared" si="20"/>
        <v>Seasonal Residential</v>
      </c>
      <c r="B160" s="103" t="s">
        <v>12</v>
      </c>
      <c r="D160" s="142" t="s">
        <v>82</v>
      </c>
      <c r="E160" s="25"/>
      <c r="F160" s="136">
        <v>0.13</v>
      </c>
      <c r="G160" s="143"/>
      <c r="H160" s="144">
        <f>H159*F160</f>
        <v>27.015344953449745</v>
      </c>
      <c r="I160" s="145">
        <v>0.13</v>
      </c>
      <c r="J160" s="115"/>
      <c r="K160" s="144">
        <f>K159*I160</f>
        <v>28.110999977741233</v>
      </c>
      <c r="L160" s="119">
        <f>K160-H160</f>
        <v>1.0956550242914886</v>
      </c>
      <c r="M160" s="146">
        <f>IF((H160)=0,"",(L160/H160))</f>
        <v>4.0556766022400104E-2</v>
      </c>
    </row>
    <row r="161" spans="1:13" ht="15" x14ac:dyDescent="0.25">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-48.835431262005301</v>
      </c>
      <c r="I161" s="148">
        <f>OER</f>
        <v>0.23499999999999999</v>
      </c>
      <c r="J161" s="115"/>
      <c r="K161" s="144">
        <f>IF(OR(ISNUMBER(SEARCH("[DGEN]", E120))=TRUE, ISNUMBER(SEARCH("STREET LIGHT", E120))=TRUE), 0, IF(AND(E122=0, E123=0),0, IF(AND(E123=0, E122*12&gt;250000), 0, IF(AND(E122=0, E123&gt;=50), 0, IF(E122*12&lt;=250000, I161*K159*-1, IF(E123&lt;50, I161*K159*-1, 0))))))</f>
        <v>-50.816038421301457</v>
      </c>
      <c r="L161" s="119">
        <f>K161-H161</f>
        <v>-1.9806071592961558</v>
      </c>
      <c r="M161" s="146"/>
    </row>
    <row r="162" spans="1:13" ht="13.5" thickBot="1" x14ac:dyDescent="0.25">
      <c r="A162" s="103" t="str">
        <f t="shared" si="20"/>
        <v>Seasonal Residential</v>
      </c>
      <c r="B162" s="103" t="s">
        <v>84</v>
      </c>
      <c r="C162" s="24">
        <f>B17</f>
        <v>2</v>
      </c>
      <c r="D162" s="226" t="s">
        <v>85</v>
      </c>
      <c r="E162" s="226"/>
      <c r="F162" s="77"/>
      <c r="G162" s="78"/>
      <c r="H162" s="79">
        <f>H159+H160+H161</f>
        <v>185.99025948721172</v>
      </c>
      <c r="I162" s="80"/>
      <c r="J162" s="80"/>
      <c r="K162" s="81">
        <f>K159+K160+K161</f>
        <v>193.53342292368006</v>
      </c>
      <c r="L162" s="82">
        <f>K162-H162</f>
        <v>7.5431634364683475</v>
      </c>
      <c r="M162" s="83">
        <f>IF((H162)=0,"",(L162/H162))</f>
        <v>4.0556766022400215E-2</v>
      </c>
    </row>
    <row r="163" spans="1:13" ht="13.5" thickBot="1" x14ac:dyDescent="0.25">
      <c r="A163" s="103" t="str">
        <f t="shared" si="20"/>
        <v>Seasonal Residential</v>
      </c>
      <c r="B163" s="103" t="s">
        <v>12</v>
      </c>
      <c r="D163" s="58"/>
      <c r="E163" s="59"/>
      <c r="F163" s="60"/>
      <c r="G163" s="61"/>
      <c r="H163" s="62"/>
      <c r="I163" s="60"/>
      <c r="J163" s="63"/>
      <c r="K163" s="62"/>
      <c r="L163" s="64"/>
      <c r="M163" s="65"/>
    </row>
    <row r="164" spans="1:13" hidden="1" x14ac:dyDescent="0.2">
      <c r="A164" s="103" t="str">
        <f t="shared" si="20"/>
        <v>Seasonal Residential</v>
      </c>
      <c r="B164" s="103" t="s">
        <v>78</v>
      </c>
      <c r="D164" s="135" t="s">
        <v>86</v>
      </c>
      <c r="E164" s="25"/>
      <c r="F164" s="136"/>
      <c r="G164" s="137"/>
      <c r="H164" s="138">
        <f>SUM(H156,H149:H152,H148)</f>
        <v>197.99114579576724</v>
      </c>
      <c r="I164" s="139"/>
      <c r="J164" s="139"/>
      <c r="K164" s="138">
        <f>SUM(K156,K149:K152,K148)</f>
        <v>206.41926136724027</v>
      </c>
      <c r="L164" s="140">
        <f>K164-H164</f>
        <v>8.4281155714730289</v>
      </c>
      <c r="M164" s="141">
        <f>IF((H164)=0,"",(L164/H164))</f>
        <v>4.2568143830870285E-2</v>
      </c>
    </row>
    <row r="165" spans="1:13" hidden="1" x14ac:dyDescent="0.2">
      <c r="A165" s="103" t="str">
        <f t="shared" si="20"/>
        <v>Seasonal Residential</v>
      </c>
      <c r="B165" s="103" t="s">
        <v>78</v>
      </c>
      <c r="D165" s="142" t="s">
        <v>82</v>
      </c>
      <c r="E165" s="25"/>
      <c r="F165" s="136">
        <v>0.13</v>
      </c>
      <c r="G165" s="137"/>
      <c r="H165" s="144">
        <f>H164*F165</f>
        <v>25.738848953449743</v>
      </c>
      <c r="I165" s="136">
        <v>0.13</v>
      </c>
      <c r="J165" s="145"/>
      <c r="K165" s="144">
        <f>K164*I165</f>
        <v>26.834503977741235</v>
      </c>
      <c r="L165" s="119">
        <f>K165-H165</f>
        <v>1.0956550242914922</v>
      </c>
      <c r="M165" s="146">
        <f>IF((H165)=0,"",(L165/H165))</f>
        <v>4.2568143830870223E-2</v>
      </c>
    </row>
    <row r="166" spans="1:13" ht="15" hidden="1" x14ac:dyDescent="0.25">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-46.527919262005298</v>
      </c>
      <c r="I166" s="148">
        <f>OER</f>
        <v>0.23499999999999999</v>
      </c>
      <c r="J166" s="145"/>
      <c r="K166" s="144">
        <f>IF(OR(ISNUMBER(SEARCH("[DGEN]", E120))=TRUE, ISNUMBER(SEARCH("STREET LIGHT", E120))=TRUE), 0, IF(AND(E122=0, E123=0),0, IF(AND(E123=0, E122*12&gt;250000), 0, IF(AND(E122=0, E123&gt;=50), 0, IF(E122*12&lt;=250000, I166*K164*-1, IF(E123&lt;50, I166*K164*-1, 0))))))</f>
        <v>-48.508526421301461</v>
      </c>
      <c r="L166" s="119"/>
      <c r="M166" s="146"/>
    </row>
    <row r="167" spans="1:13" hidden="1" x14ac:dyDescent="0.2">
      <c r="A167" s="103" t="str">
        <f t="shared" si="20"/>
        <v>Seasonal Residential</v>
      </c>
      <c r="B167" s="103" t="s">
        <v>87</v>
      </c>
      <c r="D167" s="234" t="s">
        <v>86</v>
      </c>
      <c r="E167" s="234"/>
      <c r="F167" s="149"/>
      <c r="G167" s="143"/>
      <c r="H167" s="138">
        <f>SUM(H164,H165)</f>
        <v>223.72999474921698</v>
      </c>
      <c r="I167" s="150"/>
      <c r="J167" s="150"/>
      <c r="K167" s="138">
        <f>SUM(K164,K165)</f>
        <v>233.2537653449815</v>
      </c>
      <c r="L167" s="140">
        <f>K167-H167</f>
        <v>9.5237705957645176</v>
      </c>
      <c r="M167" s="141">
        <f>IF((H167)=0,"",(L167/H167))</f>
        <v>4.2568143830870264E-2</v>
      </c>
    </row>
    <row r="168" spans="1:13" ht="13.5" hidden="1" thickBot="1" x14ac:dyDescent="0.25">
      <c r="A168" s="103" t="str">
        <f t="shared" si="20"/>
        <v>Seasonal Residential</v>
      </c>
      <c r="B168" s="103" t="s">
        <v>78</v>
      </c>
      <c r="D168" s="131"/>
      <c r="E168" s="132"/>
      <c r="F168" s="151"/>
      <c r="G168" s="152"/>
      <c r="H168" s="153"/>
      <c r="I168" s="151"/>
      <c r="J168" s="133"/>
      <c r="K168" s="153"/>
      <c r="L168" s="154"/>
      <c r="M168" s="134"/>
    </row>
    <row r="169" spans="1:13" hidden="1" x14ac:dyDescent="0.2">
      <c r="A169" s="103" t="str">
        <f t="shared" si="20"/>
        <v>Seasonal Residential</v>
      </c>
      <c r="B169" s="103" t="s">
        <v>17</v>
      </c>
      <c r="D169" s="135" t="s">
        <v>88</v>
      </c>
      <c r="E169" s="25"/>
      <c r="F169" s="136"/>
      <c r="G169" s="137"/>
      <c r="H169" s="138">
        <f>SUM(H157,H149:H152,H148)</f>
        <v>197.99114579576724</v>
      </c>
      <c r="I169" s="139"/>
      <c r="J169" s="139"/>
      <c r="K169" s="138">
        <f>SUM(K157,K149:K152,K148)</f>
        <v>206.41926136724027</v>
      </c>
      <c r="L169" s="140">
        <f>K169-H169</f>
        <v>8.4281155714730289</v>
      </c>
      <c r="M169" s="141">
        <f>IF((H169)=0,"",(L169/H169))</f>
        <v>4.2568143830870285E-2</v>
      </c>
    </row>
    <row r="170" spans="1:13" hidden="1" x14ac:dyDescent="0.2">
      <c r="A170" s="103" t="str">
        <f t="shared" si="20"/>
        <v>Seasonal Residential</v>
      </c>
      <c r="B170" s="103" t="s">
        <v>17</v>
      </c>
      <c r="D170" s="142" t="s">
        <v>82</v>
      </c>
      <c r="E170" s="25"/>
      <c r="F170" s="136">
        <v>0.13</v>
      </c>
      <c r="G170" s="137"/>
      <c r="H170" s="144">
        <f>H169*F170</f>
        <v>25.738848953449743</v>
      </c>
      <c r="I170" s="136">
        <v>0.13</v>
      </c>
      <c r="J170" s="145"/>
      <c r="K170" s="144">
        <f>K169*I170</f>
        <v>26.834503977741235</v>
      </c>
      <c r="L170" s="119">
        <f>K170-H170</f>
        <v>1.0956550242914922</v>
      </c>
      <c r="M170" s="146">
        <f>IF((H170)=0,"",(L170/H170))</f>
        <v>4.2568143830870223E-2</v>
      </c>
    </row>
    <row r="171" spans="1:13" ht="15" hidden="1" x14ac:dyDescent="0.25">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-46.527919262005298</v>
      </c>
      <c r="I171" s="148">
        <f>OER</f>
        <v>0.23499999999999999</v>
      </c>
      <c r="J171" s="145"/>
      <c r="K171" s="144">
        <f>IF(OR(ISNUMBER(SEARCH("[DGEN]", E120))=TRUE, ISNUMBER(SEARCH("STREET LIGHT", E120))=TRUE), 0, IF(AND(E122=0, E123=0),0, IF(AND(E123=0, E122*12&gt;250000), 0, IF(AND(E122=0, E123&gt;=50), 0, IF(E122*12&lt;=250000, I171*K169*-1, IF(E123&lt;50, I171*K169*-1, 0))))))</f>
        <v>-48.508526421301461</v>
      </c>
      <c r="L171" s="119"/>
      <c r="M171" s="146"/>
    </row>
    <row r="172" spans="1:13" hidden="1" x14ac:dyDescent="0.2">
      <c r="A172" s="103" t="str">
        <f t="shared" si="20"/>
        <v>Seasonal Residential</v>
      </c>
      <c r="B172" s="103" t="s">
        <v>89</v>
      </c>
      <c r="D172" s="234" t="s">
        <v>88</v>
      </c>
      <c r="E172" s="234"/>
      <c r="F172" s="149"/>
      <c r="G172" s="143"/>
      <c r="H172" s="138">
        <f>SUM(H169,H170)</f>
        <v>223.72999474921698</v>
      </c>
      <c r="I172" s="150"/>
      <c r="J172" s="150"/>
      <c r="K172" s="138">
        <f>SUM(K169,K170)</f>
        <v>233.2537653449815</v>
      </c>
      <c r="L172" s="140">
        <f>K172-H172</f>
        <v>9.5237705957645176</v>
      </c>
      <c r="M172" s="141">
        <f>IF((H172)=0,"",(L172/H172))</f>
        <v>4.2568143830870264E-2</v>
      </c>
    </row>
    <row r="173" spans="1:13" ht="13.5" hidden="1" thickBot="1" x14ac:dyDescent="0.25">
      <c r="A173" s="103" t="str">
        <f t="shared" si="20"/>
        <v>Seasonal Residential</v>
      </c>
      <c r="B173" s="103" t="s">
        <v>17</v>
      </c>
      <c r="D173" s="131"/>
      <c r="E173" s="132"/>
      <c r="F173" s="155"/>
      <c r="G173" s="152"/>
      <c r="H173" s="156"/>
      <c r="I173" s="155"/>
      <c r="J173" s="133"/>
      <c r="K173" s="156"/>
      <c r="L173" s="154"/>
      <c r="M173" s="157"/>
    </row>
    <row r="176" spans="1:13" x14ac:dyDescent="0.2">
      <c r="C176" s="103"/>
      <c r="D176" s="104" t="s">
        <v>34</v>
      </c>
      <c r="E176" s="229" t="str">
        <f>D18</f>
        <v>GS &lt;50</v>
      </c>
      <c r="F176" s="229"/>
      <c r="G176" s="229"/>
      <c r="H176" s="229"/>
      <c r="I176" s="229"/>
      <c r="J176" s="229"/>
      <c r="K176" s="103" t="str">
        <f>IF(N18="DEMAND - INTERVAL","RTSR - INTERVAL METERED","")</f>
        <v/>
      </c>
    </row>
    <row r="177" spans="1:14" x14ac:dyDescent="0.2">
      <c r="C177" s="103"/>
      <c r="D177" s="104" t="s">
        <v>35</v>
      </c>
      <c r="E177" s="230" t="str">
        <f>H18</f>
        <v>RPP</v>
      </c>
      <c r="F177" s="230"/>
      <c r="G177" s="230"/>
      <c r="H177" s="20"/>
      <c r="I177" s="20"/>
    </row>
    <row r="178" spans="1:14" ht="15.75" x14ac:dyDescent="0.2">
      <c r="C178" s="103"/>
      <c r="D178" s="104" t="s">
        <v>36</v>
      </c>
      <c r="E178" s="21">
        <f>K18</f>
        <v>2000</v>
      </c>
      <c r="F178" s="105" t="s">
        <v>11</v>
      </c>
      <c r="J178" s="22"/>
      <c r="K178" s="22"/>
      <c r="L178" s="22"/>
      <c r="M178" s="22"/>
      <c r="N178" s="22"/>
    </row>
    <row r="179" spans="1:14" ht="15.75" x14ac:dyDescent="0.25">
      <c r="C179" s="103"/>
      <c r="D179" s="104" t="s">
        <v>37</v>
      </c>
      <c r="E179" s="21">
        <f>L18</f>
        <v>0</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&lt;50</v>
      </c>
      <c r="D186" s="114" t="s">
        <v>49</v>
      </c>
      <c r="E186" s="25"/>
      <c r="F186" s="26">
        <f>'VRZ BI (2028)'!I186</f>
        <v>30.13</v>
      </c>
      <c r="G186" s="115">
        <v>1</v>
      </c>
      <c r="H186" s="116">
        <f>G186*F186</f>
        <v>30.13</v>
      </c>
      <c r="I186" s="45">
        <v>32.270000000000003</v>
      </c>
      <c r="J186" s="117">
        <f>G186</f>
        <v>1</v>
      </c>
      <c r="K186" s="118">
        <f>J186*I186</f>
        <v>32.270000000000003</v>
      </c>
      <c r="L186" s="119">
        <f>K186-H186</f>
        <v>2.1400000000000041</v>
      </c>
      <c r="M186" s="120">
        <f>IF(ISERROR(L186/H186), "", L186/H186)</f>
        <v>7.1025555924328049E-2</v>
      </c>
    </row>
    <row r="187" spans="1:14" x14ac:dyDescent="0.2">
      <c r="A187" s="103" t="str">
        <f t="shared" ref="A187:A229" si="25">A186</f>
        <v>GS &lt;50</v>
      </c>
      <c r="D187" s="114" t="s">
        <v>50</v>
      </c>
      <c r="E187" s="25"/>
      <c r="F187" s="36">
        <f>'VRZ BI (2028)'!I187</f>
        <v>3.44E-2</v>
      </c>
      <c r="G187" s="115">
        <f>IF($E179&gt;0, $E179, $E178)</f>
        <v>2000</v>
      </c>
      <c r="H187" s="116">
        <f>G187*F187</f>
        <v>68.8</v>
      </c>
      <c r="I187" s="35">
        <v>3.7100000000000001E-2</v>
      </c>
      <c r="J187" s="117">
        <f>IF($E179&gt;0, $E179, $E178)</f>
        <v>2000</v>
      </c>
      <c r="K187" s="118">
        <f>J187*I187</f>
        <v>74.2</v>
      </c>
      <c r="L187" s="119">
        <f>K187-H187</f>
        <v>5.4000000000000057</v>
      </c>
      <c r="M187" s="120">
        <f>IF(ISERROR(L187/H187), "", L187/H187)</f>
        <v>7.848837209302334E-2</v>
      </c>
    </row>
    <row r="188" spans="1:14" ht="13.15" hidden="1" customHeight="1" x14ac:dyDescent="0.2">
      <c r="A188" s="103" t="str">
        <f t="shared" si="25"/>
        <v>GS &lt;50</v>
      </c>
      <c r="D188" s="114" t="s">
        <v>51</v>
      </c>
      <c r="E188" s="25"/>
      <c r="F188" s="34"/>
      <c r="G188" s="115">
        <f>IF($E179&gt;0, $E179, $E178)</f>
        <v>2000</v>
      </c>
      <c r="H188" s="116">
        <v>0</v>
      </c>
      <c r="I188" s="35"/>
      <c r="J188" s="117">
        <f>IF($E179&gt;0, $E179, $E178)</f>
        <v>2000</v>
      </c>
      <c r="K188" s="118">
        <v>0</v>
      </c>
      <c r="L188" s="119"/>
      <c r="M188" s="120"/>
    </row>
    <row r="189" spans="1:14" ht="13.15" hidden="1" customHeight="1" x14ac:dyDescent="0.2">
      <c r="A189" s="103" t="str">
        <f t="shared" si="25"/>
        <v>GS &lt;50</v>
      </c>
      <c r="D189" s="114" t="s">
        <v>52</v>
      </c>
      <c r="E189" s="25"/>
      <c r="F189" s="34"/>
      <c r="G189" s="115">
        <f>IF($E179&gt;0, $E179, $E178)</f>
        <v>2000</v>
      </c>
      <c r="H189" s="116">
        <v>0</v>
      </c>
      <c r="I189" s="35"/>
      <c r="J189" s="121">
        <f>IF($E179&gt;0, $E179, $E178)</f>
        <v>2000</v>
      </c>
      <c r="K189" s="118">
        <v>0</v>
      </c>
      <c r="L189" s="119">
        <f t="shared" ref="L189:L207" si="26">K189-H189</f>
        <v>0</v>
      </c>
      <c r="M189" s="120" t="str">
        <f>IF(ISERROR(L189/H189), "", L189/H189)</f>
        <v/>
      </c>
    </row>
    <row r="190" spans="1:14" x14ac:dyDescent="0.2">
      <c r="A190" s="103" t="str">
        <f t="shared" si="25"/>
        <v>GS &lt;50</v>
      </c>
      <c r="D190" s="114" t="s">
        <v>53</v>
      </c>
      <c r="E190" s="25"/>
      <c r="F190" s="26">
        <f>'VRZ BI (2028)'!I190</f>
        <v>0</v>
      </c>
      <c r="G190" s="115">
        <v>1</v>
      </c>
      <c r="H190" s="116">
        <f>G190*F190</f>
        <v>0</v>
      </c>
      <c r="I190" s="45">
        <v>0</v>
      </c>
      <c r="J190" s="117">
        <f>G190</f>
        <v>1</v>
      </c>
      <c r="K190" s="118">
        <f>J190*I190</f>
        <v>0</v>
      </c>
      <c r="L190" s="119">
        <f t="shared" si="26"/>
        <v>0</v>
      </c>
      <c r="M190" s="120" t="str">
        <f>IF(ISERROR(L190/H190), "", L190/H190)</f>
        <v/>
      </c>
    </row>
    <row r="191" spans="1:14" x14ac:dyDescent="0.2">
      <c r="A191" s="103" t="str">
        <f t="shared" si="25"/>
        <v>GS &lt;50</v>
      </c>
      <c r="D191" s="114" t="s">
        <v>54</v>
      </c>
      <c r="E191" s="25"/>
      <c r="F191" s="36">
        <f>'VRZ BI (2028)'!I191</f>
        <v>2.2204907479117498E-3</v>
      </c>
      <c r="G191" s="115">
        <f>IF($E179&gt;0, $E179, $E178)</f>
        <v>2000</v>
      </c>
      <c r="H191" s="116">
        <f>G191*F191</f>
        <v>4.4409814958234994</v>
      </c>
      <c r="I191" s="35">
        <v>2.2204907479117498E-3</v>
      </c>
      <c r="J191" s="117">
        <f>IF($E179&gt;0, $E179, $E178)</f>
        <v>2000</v>
      </c>
      <c r="K191" s="118">
        <f>J191*I191</f>
        <v>4.4409814958234994</v>
      </c>
      <c r="L191" s="119">
        <f t="shared" si="26"/>
        <v>0</v>
      </c>
      <c r="M191" s="120">
        <f>IF(ISERROR(L191/H191), "", L191/H191)</f>
        <v>0</v>
      </c>
    </row>
    <row r="192" spans="1:14" ht="25.5" x14ac:dyDescent="0.2">
      <c r="A192" s="103" t="str">
        <f t="shared" si="25"/>
        <v>GS &lt;50</v>
      </c>
      <c r="B192" s="103" t="s">
        <v>55</v>
      </c>
      <c r="C192" s="24">
        <f>B18</f>
        <v>3</v>
      </c>
      <c r="D192" s="46" t="s">
        <v>56</v>
      </c>
      <c r="E192" s="47"/>
      <c r="F192" s="48"/>
      <c r="G192" s="49"/>
      <c r="H192" s="50">
        <f>SUM(H186:H191)</f>
        <v>103.37098149582349</v>
      </c>
      <c r="I192" s="51"/>
      <c r="J192" s="52"/>
      <c r="K192" s="50">
        <f>SUM(K186:K191)</f>
        <v>110.91098149582349</v>
      </c>
      <c r="L192" s="41">
        <f t="shared" si="26"/>
        <v>7.5400000000000063</v>
      </c>
      <c r="M192" s="42">
        <f>IF((H192)=0,"",(L192/H192))</f>
        <v>7.2941166765497389E-2</v>
      </c>
    </row>
    <row r="193" spans="1:15" x14ac:dyDescent="0.2">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5.5" x14ac:dyDescent="0.2">
      <c r="A194" s="103" t="str">
        <f t="shared" si="25"/>
        <v>GS &lt;50</v>
      </c>
      <c r="D194" s="123" t="s">
        <v>58</v>
      </c>
      <c r="E194" s="25"/>
      <c r="F194" s="36">
        <f>'VRZ BI (2028)'!I194</f>
        <v>0</v>
      </c>
      <c r="G194" s="55">
        <f>IF($E179&gt;0, $E179, $E178)</f>
        <v>2000</v>
      </c>
      <c r="H194" s="116">
        <f t="shared" si="27"/>
        <v>0</v>
      </c>
      <c r="I194" s="35">
        <v>0</v>
      </c>
      <c r="J194" s="56">
        <f>IF($E179&gt;0, $E179, $E178)</f>
        <v>2000</v>
      </c>
      <c r="K194" s="118">
        <f t="shared" si="28"/>
        <v>0</v>
      </c>
      <c r="L194" s="119">
        <f t="shared" si="26"/>
        <v>0</v>
      </c>
      <c r="M194" s="120" t="str">
        <f t="shared" si="29"/>
        <v/>
      </c>
    </row>
    <row r="195" spans="1:15" x14ac:dyDescent="0.2">
      <c r="A195" s="103" t="str">
        <f t="shared" si="25"/>
        <v>GS &lt;50</v>
      </c>
      <c r="D195" s="123" t="s">
        <v>59</v>
      </c>
      <c r="E195" s="25"/>
      <c r="F195" s="36">
        <f>'VRZ BI (2028)'!I195</f>
        <v>0</v>
      </c>
      <c r="G195" s="55">
        <f>IF($E179&gt;0, $E179, $E178)</f>
        <v>2000</v>
      </c>
      <c r="H195" s="116">
        <f t="shared" si="27"/>
        <v>0</v>
      </c>
      <c r="I195" s="35">
        <v>0</v>
      </c>
      <c r="J195" s="56">
        <f>IF($E179&gt;0, $E179, $E178)</f>
        <v>2000</v>
      </c>
      <c r="K195" s="118">
        <f t="shared" si="28"/>
        <v>0</v>
      </c>
      <c r="L195" s="119">
        <f t="shared" si="26"/>
        <v>0</v>
      </c>
      <c r="M195" s="120" t="str">
        <f t="shared" si="29"/>
        <v/>
      </c>
    </row>
    <row r="196" spans="1:15" x14ac:dyDescent="0.2">
      <c r="A196" s="103" t="str">
        <f t="shared" si="25"/>
        <v>GS &lt;50</v>
      </c>
      <c r="D196" s="123" t="s">
        <v>60</v>
      </c>
      <c r="E196" s="25"/>
      <c r="F196" s="36">
        <f>'VRZ BI (2028)'!I196</f>
        <v>0</v>
      </c>
      <c r="G196" s="55">
        <f>E178</f>
        <v>2000</v>
      </c>
      <c r="H196" s="116">
        <f t="shared" si="27"/>
        <v>0</v>
      </c>
      <c r="I196" s="35">
        <v>0</v>
      </c>
      <c r="J196" s="56">
        <f>E178</f>
        <v>2000</v>
      </c>
      <c r="K196" s="118">
        <f t="shared" si="28"/>
        <v>0</v>
      </c>
      <c r="L196" s="119">
        <f t="shared" si="26"/>
        <v>0</v>
      </c>
      <c r="M196" s="120" t="str">
        <f t="shared" si="29"/>
        <v/>
      </c>
    </row>
    <row r="197" spans="1:15" x14ac:dyDescent="0.2">
      <c r="A197" s="103" t="str">
        <f t="shared" si="25"/>
        <v>GS &lt;50</v>
      </c>
      <c r="D197" s="114" t="s">
        <v>61</v>
      </c>
      <c r="E197" s="25"/>
      <c r="F197" s="36">
        <f>'VRZ BI (2028)'!I197</f>
        <v>1.4346110207039519E-3</v>
      </c>
      <c r="G197" s="55">
        <f>IF($E179&gt;0, $E179, $E178)</f>
        <v>2000</v>
      </c>
      <c r="H197" s="116">
        <f t="shared" si="27"/>
        <v>2.8692220414079039</v>
      </c>
      <c r="I197" s="35">
        <v>1.5001937404516264E-3</v>
      </c>
      <c r="J197" s="56">
        <f>IF($E179&gt;0, $E179, $E178)</f>
        <v>2000</v>
      </c>
      <c r="K197" s="118">
        <f t="shared" si="28"/>
        <v>3.0003874809032527</v>
      </c>
      <c r="L197" s="119">
        <f t="shared" si="26"/>
        <v>0.13116543949534876</v>
      </c>
      <c r="M197" s="120">
        <f t="shared" si="29"/>
        <v>4.5714635396773597E-2</v>
      </c>
      <c r="O197" s="160"/>
    </row>
    <row r="198" spans="1:15" ht="25.5" x14ac:dyDescent="0.2">
      <c r="A198" s="103" t="str">
        <f t="shared" si="25"/>
        <v>GS &lt;50</v>
      </c>
      <c r="D198" s="123" t="s">
        <v>62</v>
      </c>
      <c r="E198" s="25"/>
      <c r="F198" s="26">
        <v>0.42</v>
      </c>
      <c r="G198" s="115">
        <v>1</v>
      </c>
      <c r="H198" s="116">
        <f t="shared" si="27"/>
        <v>0.42</v>
      </c>
      <c r="I198" s="45">
        <v>0.42</v>
      </c>
      <c r="J198" s="121">
        <v>1</v>
      </c>
      <c r="K198" s="118">
        <f t="shared" si="28"/>
        <v>0.42</v>
      </c>
      <c r="L198" s="119">
        <f t="shared" si="26"/>
        <v>0</v>
      </c>
      <c r="M198" s="120">
        <f t="shared" si="29"/>
        <v>0</v>
      </c>
    </row>
    <row r="199" spans="1:15" x14ac:dyDescent="0.2">
      <c r="A199" s="103" t="str">
        <f t="shared" si="25"/>
        <v>GS &lt;50</v>
      </c>
      <c r="D199" s="114" t="s">
        <v>63</v>
      </c>
      <c r="E199" s="25"/>
      <c r="F199" s="36">
        <v>0</v>
      </c>
      <c r="G199" s="115">
        <v>1</v>
      </c>
      <c r="H199" s="116">
        <f t="shared" si="27"/>
        <v>0</v>
      </c>
      <c r="I199" s="45">
        <v>0</v>
      </c>
      <c r="J199" s="121">
        <v>1</v>
      </c>
      <c r="K199" s="118">
        <f t="shared" si="28"/>
        <v>0</v>
      </c>
      <c r="L199" s="119">
        <f t="shared" si="26"/>
        <v>0</v>
      </c>
      <c r="M199" s="120" t="str">
        <f t="shared" si="29"/>
        <v/>
      </c>
    </row>
    <row r="200" spans="1:15" x14ac:dyDescent="0.2">
      <c r="A200" s="103" t="str">
        <f t="shared" si="25"/>
        <v>GS &lt;50</v>
      </c>
      <c r="D200" s="114" t="s">
        <v>64</v>
      </c>
      <c r="E200" s="25"/>
      <c r="F200" s="34">
        <f>'VRZ BI (2028)'!I200</f>
        <v>1.3448684688911199E-4</v>
      </c>
      <c r="G200" s="55">
        <f>IF($E179&gt;0, $E179, $E178)</f>
        <v>2000</v>
      </c>
      <c r="H200" s="116">
        <f t="shared" si="27"/>
        <v>0.268973693778224</v>
      </c>
      <c r="I200" s="35">
        <v>1.3448684688911199E-4</v>
      </c>
      <c r="J200" s="56">
        <f>IF($E179&gt;0, $E179, $E178)</f>
        <v>2000</v>
      </c>
      <c r="K200" s="118">
        <f t="shared" si="28"/>
        <v>0.268973693778224</v>
      </c>
      <c r="L200" s="119">
        <f t="shared" si="26"/>
        <v>0</v>
      </c>
      <c r="M200" s="120">
        <f t="shared" si="29"/>
        <v>0</v>
      </c>
    </row>
    <row r="201" spans="1:15" ht="25.5" x14ac:dyDescent="0.2">
      <c r="A201" s="103" t="str">
        <f t="shared" si="25"/>
        <v>GS &lt;50</v>
      </c>
      <c r="B201" s="103" t="s">
        <v>65</v>
      </c>
      <c r="C201" s="24">
        <f>B18</f>
        <v>3</v>
      </c>
      <c r="D201" s="46" t="s">
        <v>66</v>
      </c>
      <c r="E201" s="47"/>
      <c r="F201" s="48"/>
      <c r="G201" s="49"/>
      <c r="H201" s="50">
        <f>SUM(H192:H200)</f>
        <v>117.51333723100961</v>
      </c>
      <c r="I201" s="51"/>
      <c r="J201" s="52"/>
      <c r="K201" s="50">
        <f>SUM(K192:K200)</f>
        <v>125.18450267050497</v>
      </c>
      <c r="L201" s="41">
        <f t="shared" si="26"/>
        <v>7.6711654394953541</v>
      </c>
      <c r="M201" s="42">
        <f>IF((H201)=0,"",(L201/H201))</f>
        <v>6.5279104655289064E-2</v>
      </c>
    </row>
    <row r="202" spans="1:15" x14ac:dyDescent="0.2">
      <c r="A202" s="103" t="str">
        <f t="shared" si="25"/>
        <v>GS &lt;50</v>
      </c>
      <c r="D202" s="126" t="s">
        <v>67</v>
      </c>
      <c r="E202" s="25"/>
      <c r="F202" s="36">
        <f>'VRZ BI (2028)'!I202</f>
        <v>1.2E-2</v>
      </c>
      <c r="G202" s="43">
        <f>IF($E179&gt;0, $E179, $E178*$E180)</f>
        <v>2083</v>
      </c>
      <c r="H202" s="116">
        <f>G202*F202</f>
        <v>24.996000000000002</v>
      </c>
      <c r="I202" s="35">
        <v>1.2699999999999999E-2</v>
      </c>
      <c r="J202" s="44">
        <f>IF($E179&gt;0, $E179, $E178*$E181)</f>
        <v>2083</v>
      </c>
      <c r="K202" s="118">
        <f>J202*I202</f>
        <v>26.4541</v>
      </c>
      <c r="L202" s="119">
        <f t="shared" si="26"/>
        <v>1.4580999999999982</v>
      </c>
      <c r="M202" s="120">
        <f>IF(ISERROR(L202/H202), "", L202/H202)</f>
        <v>5.8333333333333258E-2</v>
      </c>
      <c r="N202" s="127" t="str">
        <f>IF(ISERROR(ABS(M202)), "", IF(ABS(M202)&gt;=4%, "In the manager's summary, discuss the reasoning for the change in RTSR rates", ""))</f>
        <v>In the manager's summary, discuss the reasoning for the change in RTSR rates</v>
      </c>
      <c r="O202" s="160"/>
    </row>
    <row r="203" spans="1:15" ht="25.5" x14ac:dyDescent="0.2">
      <c r="A203" s="103" t="str">
        <f t="shared" si="25"/>
        <v>GS &lt;50</v>
      </c>
      <c r="D203" s="128" t="s">
        <v>68</v>
      </c>
      <c r="E203" s="25"/>
      <c r="F203" s="36">
        <f>'VRZ BI (2028)'!I203</f>
        <v>8.8999999999999999E-3</v>
      </c>
      <c r="G203" s="43">
        <f>IF($E179&gt;0, $E179, $E178*$E180)</f>
        <v>2083</v>
      </c>
      <c r="H203" s="116">
        <f>G203*F203</f>
        <v>18.538699999999999</v>
      </c>
      <c r="I203" s="35">
        <v>9.4000000000000004E-3</v>
      </c>
      <c r="J203" s="44">
        <f>IF($E179&gt;0, $E179, $E178*$E181)</f>
        <v>2083</v>
      </c>
      <c r="K203" s="118">
        <f>J203*I203</f>
        <v>19.580200000000001</v>
      </c>
      <c r="L203" s="119">
        <f t="shared" si="26"/>
        <v>1.0415000000000028</v>
      </c>
      <c r="M203" s="120">
        <f>IF(ISERROR(L203/H203), "", L203/H203)</f>
        <v>5.6179775280899028E-2</v>
      </c>
      <c r="N203" s="127" t="str">
        <f>IF(ISERROR(ABS(M203)), "", IF(ABS(M203)&gt;=4%, "In the manager's summary, discuss the reasoning for the change in RTSR rates", ""))</f>
        <v>In the manager's summary, discuss the reasoning for the change in RTSR rates</v>
      </c>
      <c r="O203" s="160"/>
    </row>
    <row r="204" spans="1:15" ht="25.5" x14ac:dyDescent="0.2">
      <c r="A204" s="103" t="str">
        <f t="shared" si="25"/>
        <v>GS &lt;50</v>
      </c>
      <c r="B204" s="103" t="s">
        <v>69</v>
      </c>
      <c r="C204" s="24">
        <f>B18</f>
        <v>3</v>
      </c>
      <c r="D204" s="46" t="s">
        <v>70</v>
      </c>
      <c r="E204" s="47"/>
      <c r="F204" s="48"/>
      <c r="G204" s="49"/>
      <c r="H204" s="50">
        <f>SUM(H201:H203)</f>
        <v>161.04803723100963</v>
      </c>
      <c r="I204" s="51"/>
      <c r="J204" s="52"/>
      <c r="K204" s="50">
        <f>SUM(K201:K203)</f>
        <v>171.21880267050497</v>
      </c>
      <c r="L204" s="41">
        <f t="shared" si="26"/>
        <v>10.170765439495341</v>
      </c>
      <c r="M204" s="42">
        <f>IF((H204)=0,"",(L204/H204))</f>
        <v>6.3153613135354447E-2</v>
      </c>
    </row>
    <row r="205" spans="1:15" ht="25.5" x14ac:dyDescent="0.2">
      <c r="A205" s="103" t="str">
        <f t="shared" si="25"/>
        <v>GS &lt;50</v>
      </c>
      <c r="D205" s="129" t="s">
        <v>71</v>
      </c>
      <c r="E205" s="25"/>
      <c r="F205" s="34">
        <v>4.7000000000000002E-3</v>
      </c>
      <c r="G205" s="43">
        <f>E178*E180</f>
        <v>2083</v>
      </c>
      <c r="H205" s="53">
        <f>G205*F205</f>
        <v>9.7901000000000007</v>
      </c>
      <c r="I205" s="35">
        <v>4.7000000000000002E-3</v>
      </c>
      <c r="J205" s="44">
        <f>E178*E181</f>
        <v>2083</v>
      </c>
      <c r="K205" s="31">
        <f>J205*I205</f>
        <v>9.7901000000000007</v>
      </c>
      <c r="L205" s="119">
        <f t="shared" si="26"/>
        <v>0</v>
      </c>
      <c r="M205" s="120">
        <f>IF(ISERROR(L205/H205), "", L205/H205)</f>
        <v>0</v>
      </c>
    </row>
    <row r="206" spans="1:15" ht="25.5" x14ac:dyDescent="0.2">
      <c r="A206" s="103" t="str">
        <f t="shared" si="25"/>
        <v>GS &lt;50</v>
      </c>
      <c r="D206" s="129" t="s">
        <v>72</v>
      </c>
      <c r="E206" s="25"/>
      <c r="F206" s="34">
        <v>5.9999999999999995E-4</v>
      </c>
      <c r="G206" s="43">
        <f>E178*E180</f>
        <v>2083</v>
      </c>
      <c r="H206" s="53">
        <f>G206*F206</f>
        <v>1.2497999999999998</v>
      </c>
      <c r="I206" s="35">
        <v>5.9999999999999995E-4</v>
      </c>
      <c r="J206" s="44">
        <f>E178*E181</f>
        <v>2083</v>
      </c>
      <c r="K206" s="31">
        <f>J206*I206</f>
        <v>1.2497999999999998</v>
      </c>
      <c r="L206" s="119">
        <f t="shared" si="26"/>
        <v>0</v>
      </c>
      <c r="M206" s="120">
        <f>IF(ISERROR(L206/H206), "", L206/H206)</f>
        <v>0</v>
      </c>
    </row>
    <row r="207" spans="1:15" x14ac:dyDescent="0.2">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5" hidden="1" customHeight="1" x14ac:dyDescent="0.2">
      <c r="A208" s="103" t="str">
        <f t="shared" si="25"/>
        <v>GS &lt;50</v>
      </c>
      <c r="D208" s="129" t="s">
        <v>74</v>
      </c>
      <c r="E208" s="25"/>
      <c r="F208" s="34"/>
      <c r="G208" s="55"/>
      <c r="H208" s="130"/>
      <c r="I208" s="35"/>
      <c r="J208" s="56"/>
      <c r="K208" s="118"/>
      <c r="L208" s="119"/>
      <c r="M208" s="120"/>
    </row>
    <row r="209" spans="1:13" x14ac:dyDescent="0.2">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5" thickBot="1" x14ac:dyDescent="0.25">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9" hidden="1" customHeight="1" thickBot="1" x14ac:dyDescent="0.25">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9" hidden="1" customHeight="1" thickBot="1" x14ac:dyDescent="0.25">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5" thickBot="1" x14ac:dyDescent="0.25">
      <c r="A214" s="103" t="str">
        <f t="shared" si="25"/>
        <v>GS &lt;50</v>
      </c>
      <c r="D214" s="58"/>
      <c r="E214" s="59"/>
      <c r="F214" s="60"/>
      <c r="G214" s="61"/>
      <c r="H214" s="62"/>
      <c r="I214" s="60"/>
      <c r="J214" s="63"/>
      <c r="K214" s="62"/>
      <c r="L214" s="64"/>
      <c r="M214" s="65"/>
    </row>
    <row r="215" spans="1:13" x14ac:dyDescent="0.2">
      <c r="A215" s="103" t="str">
        <f t="shared" si="25"/>
        <v>GS &lt;50</v>
      </c>
      <c r="B215" s="103" t="s">
        <v>12</v>
      </c>
      <c r="D215" s="135" t="s">
        <v>81</v>
      </c>
      <c r="E215" s="25"/>
      <c r="F215" s="136"/>
      <c r="G215" s="137"/>
      <c r="H215" s="138">
        <f>SUM(H205:H211,H204)</f>
        <v>427.37793723100964</v>
      </c>
      <c r="I215" s="139"/>
      <c r="J215" s="139"/>
      <c r="K215" s="138">
        <f>SUM(K205:K211,K204)</f>
        <v>437.54870267050501</v>
      </c>
      <c r="L215" s="140">
        <f>K215-H215</f>
        <v>10.170765439495369</v>
      </c>
      <c r="M215" s="141">
        <f>IF((H215)=0,"",(L215/H215))</f>
        <v>2.3798059173086861E-2</v>
      </c>
    </row>
    <row r="216" spans="1:13" x14ac:dyDescent="0.2">
      <c r="A216" s="103" t="str">
        <f t="shared" si="25"/>
        <v>GS &lt;50</v>
      </c>
      <c r="B216" s="103" t="s">
        <v>12</v>
      </c>
      <c r="D216" s="142" t="s">
        <v>82</v>
      </c>
      <c r="E216" s="25"/>
      <c r="F216" s="136">
        <v>0.13</v>
      </c>
      <c r="G216" s="143"/>
      <c r="H216" s="144">
        <f>H215*F216</f>
        <v>55.559131840031256</v>
      </c>
      <c r="I216" s="145">
        <v>0.13</v>
      </c>
      <c r="J216" s="115"/>
      <c r="K216" s="144">
        <f>K215*I216</f>
        <v>56.881331347165656</v>
      </c>
      <c r="L216" s="119">
        <f>K216-H216</f>
        <v>1.3221995071343997</v>
      </c>
      <c r="M216" s="146">
        <f>IF((H216)=0,"",(L216/H216))</f>
        <v>2.3798059173086888E-2</v>
      </c>
    </row>
    <row r="217" spans="1:13" ht="15" x14ac:dyDescent="0.25">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-100.43381524928726</v>
      </c>
      <c r="I217" s="148">
        <f>OER</f>
        <v>0.23499999999999999</v>
      </c>
      <c r="J217" s="115"/>
      <c r="K217" s="144">
        <f>IF(OR(ISNUMBER(SEARCH("[DGEN]", E176))=TRUE, ISNUMBER(SEARCH("STREET LIGHT", E176))=TRUE), 0, IF(AND(E178=0, E179=0),0, IF(AND(E179=0, E178*12&gt;250000), 0, IF(AND(E178=0, E179&gt;=50), 0, IF(E178*12&lt;=250000, I217*K215*-1, IF(E179&lt;50, I217*K215*-1, 0))))))</f>
        <v>-102.82394512756868</v>
      </c>
      <c r="L217" s="119">
        <f>K217-H217</f>
        <v>-2.3901298782814138</v>
      </c>
      <c r="M217" s="146"/>
    </row>
    <row r="218" spans="1:13" ht="13.5" thickBot="1" x14ac:dyDescent="0.25">
      <c r="A218" s="103" t="str">
        <f t="shared" si="25"/>
        <v>GS &lt;50</v>
      </c>
      <c r="B218" s="103" t="s">
        <v>84</v>
      </c>
      <c r="C218" s="24">
        <f>B18</f>
        <v>3</v>
      </c>
      <c r="D218" s="226" t="s">
        <v>85</v>
      </c>
      <c r="E218" s="226"/>
      <c r="F218" s="77"/>
      <c r="G218" s="78"/>
      <c r="H218" s="79">
        <f>H215+H216+H217</f>
        <v>382.50325382175367</v>
      </c>
      <c r="I218" s="80"/>
      <c r="J218" s="80"/>
      <c r="K218" s="81">
        <f>K215+K216+K217</f>
        <v>391.606088890102</v>
      </c>
      <c r="L218" s="82">
        <f>K218-H218</f>
        <v>9.1028350683483268</v>
      </c>
      <c r="M218" s="83">
        <f>IF((H218)=0,"",(L218/H218))</f>
        <v>2.3798059173086781E-2</v>
      </c>
    </row>
    <row r="219" spans="1:13" ht="13.5" thickBot="1" x14ac:dyDescent="0.25">
      <c r="A219" s="103" t="str">
        <f t="shared" si="25"/>
        <v>GS &lt;50</v>
      </c>
      <c r="B219" s="103" t="s">
        <v>12</v>
      </c>
      <c r="D219" s="58"/>
      <c r="E219" s="59"/>
      <c r="F219" s="60"/>
      <c r="G219" s="61"/>
      <c r="H219" s="62"/>
      <c r="I219" s="60"/>
      <c r="J219" s="63"/>
      <c r="K219" s="62"/>
      <c r="L219" s="64"/>
      <c r="M219" s="65"/>
    </row>
    <row r="220" spans="1:13" hidden="1" x14ac:dyDescent="0.2">
      <c r="A220" s="103" t="str">
        <f t="shared" si="25"/>
        <v>GS &lt;50</v>
      </c>
      <c r="B220" s="103" t="s">
        <v>78</v>
      </c>
      <c r="D220" s="135" t="s">
        <v>86</v>
      </c>
      <c r="E220" s="25"/>
      <c r="F220" s="136"/>
      <c r="G220" s="137"/>
      <c r="H220" s="138">
        <f>SUM(H212,H205:H208,H204)</f>
        <v>398.49793723100959</v>
      </c>
      <c r="I220" s="139"/>
      <c r="J220" s="139"/>
      <c r="K220" s="138">
        <f>SUM(K212,K205:K208,K204)</f>
        <v>408.66870267050496</v>
      </c>
      <c r="L220" s="140">
        <f>K220-H220</f>
        <v>10.170765439495369</v>
      </c>
      <c r="M220" s="141">
        <f>IF((H220)=0,"",(L220/H220))</f>
        <v>2.5522755550926146E-2</v>
      </c>
    </row>
    <row r="221" spans="1:13" hidden="1" x14ac:dyDescent="0.2">
      <c r="A221" s="103" t="str">
        <f t="shared" si="25"/>
        <v>GS &lt;50</v>
      </c>
      <c r="B221" s="103" t="s">
        <v>78</v>
      </c>
      <c r="D221" s="142" t="s">
        <v>82</v>
      </c>
      <c r="E221" s="25"/>
      <c r="F221" s="136">
        <v>0.13</v>
      </c>
      <c r="G221" s="137"/>
      <c r="H221" s="144">
        <f>H220*F221</f>
        <v>51.804731840031245</v>
      </c>
      <c r="I221" s="136">
        <v>0.13</v>
      </c>
      <c r="J221" s="145"/>
      <c r="K221" s="144">
        <f>K220*I221</f>
        <v>53.126931347165645</v>
      </c>
      <c r="L221" s="119">
        <f>K221-H221</f>
        <v>1.3221995071343997</v>
      </c>
      <c r="M221" s="146">
        <f>IF((H221)=0,"",(L221/H221))</f>
        <v>2.5522755550926181E-2</v>
      </c>
    </row>
    <row r="222" spans="1:13" ht="15" hidden="1" x14ac:dyDescent="0.25">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-93.64701524928725</v>
      </c>
      <c r="I222" s="148">
        <f>OER</f>
        <v>0.23499999999999999</v>
      </c>
      <c r="J222" s="145"/>
      <c r="K222" s="144">
        <f>IF(OR(ISNUMBER(SEARCH("[DGEN]", E176))=TRUE, ISNUMBER(SEARCH("STREET LIGHT", E176))=TRUE), 0, IF(AND(E178=0, E179=0),0, IF(AND(E179=0, E178*12&gt;250000), 0, IF(AND(E178=0, E179&gt;=50), 0, IF(E178*12&lt;=250000, I222*K220*-1, IF(E179&lt;50, I222*K220*-1, 0))))))</f>
        <v>-96.037145127568664</v>
      </c>
      <c r="L222" s="119"/>
      <c r="M222" s="146"/>
    </row>
    <row r="223" spans="1:13" hidden="1" x14ac:dyDescent="0.2">
      <c r="A223" s="103" t="str">
        <f t="shared" si="25"/>
        <v>GS &lt;50</v>
      </c>
      <c r="B223" s="103" t="s">
        <v>87</v>
      </c>
      <c r="D223" s="234" t="s">
        <v>86</v>
      </c>
      <c r="E223" s="234"/>
      <c r="F223" s="149"/>
      <c r="G223" s="143"/>
      <c r="H223" s="138">
        <f>SUM(H220,H221)</f>
        <v>450.30266907104084</v>
      </c>
      <c r="I223" s="150"/>
      <c r="J223" s="150"/>
      <c r="K223" s="138">
        <f>SUM(K220,K221)</f>
        <v>461.79563401767058</v>
      </c>
      <c r="L223" s="140">
        <f>K223-H223</f>
        <v>11.492964946629741</v>
      </c>
      <c r="M223" s="141">
        <f>IF((H223)=0,"",(L223/H223))</f>
        <v>2.5522755550926087E-2</v>
      </c>
    </row>
    <row r="224" spans="1:13" ht="13.5" hidden="1" thickBot="1" x14ac:dyDescent="0.25">
      <c r="A224" s="103" t="str">
        <f t="shared" si="25"/>
        <v>GS &lt;50</v>
      </c>
      <c r="B224" s="103" t="s">
        <v>78</v>
      </c>
      <c r="D224" s="131"/>
      <c r="E224" s="132"/>
      <c r="F224" s="151"/>
      <c r="G224" s="152"/>
      <c r="H224" s="153"/>
      <c r="I224" s="151"/>
      <c r="J224" s="133"/>
      <c r="K224" s="153"/>
      <c r="L224" s="154"/>
      <c r="M224" s="134"/>
    </row>
    <row r="225" spans="1:14" hidden="1" x14ac:dyDescent="0.2">
      <c r="A225" s="103" t="str">
        <f t="shared" si="25"/>
        <v>GS &lt;50</v>
      </c>
      <c r="B225" s="103" t="s">
        <v>17</v>
      </c>
      <c r="D225" s="135" t="s">
        <v>88</v>
      </c>
      <c r="E225" s="25"/>
      <c r="F225" s="136"/>
      <c r="G225" s="137"/>
      <c r="H225" s="138">
        <f>SUM(H213,H205:H208,H204)</f>
        <v>398.49793723100959</v>
      </c>
      <c r="I225" s="139"/>
      <c r="J225" s="139"/>
      <c r="K225" s="138">
        <f>SUM(K213,K205:K208,K204)</f>
        <v>408.66870267050496</v>
      </c>
      <c r="L225" s="140">
        <f>K225-H225</f>
        <v>10.170765439495369</v>
      </c>
      <c r="M225" s="141">
        <f>IF((H225)=0,"",(L225/H225))</f>
        <v>2.5522755550926146E-2</v>
      </c>
    </row>
    <row r="226" spans="1:14" hidden="1" x14ac:dyDescent="0.2">
      <c r="A226" s="103" t="str">
        <f t="shared" si="25"/>
        <v>GS &lt;50</v>
      </c>
      <c r="B226" s="103" t="s">
        <v>17</v>
      </c>
      <c r="D226" s="142" t="s">
        <v>82</v>
      </c>
      <c r="E226" s="25"/>
      <c r="F226" s="136">
        <v>0.13</v>
      </c>
      <c r="G226" s="137"/>
      <c r="H226" s="144">
        <f>H225*F226</f>
        <v>51.804731840031245</v>
      </c>
      <c r="I226" s="136">
        <v>0.13</v>
      </c>
      <c r="J226" s="145"/>
      <c r="K226" s="144">
        <f>K225*I226</f>
        <v>53.126931347165645</v>
      </c>
      <c r="L226" s="119">
        <f>K226-H226</f>
        <v>1.3221995071343997</v>
      </c>
      <c r="M226" s="146">
        <f>IF((H226)=0,"",(L226/H226))</f>
        <v>2.5522755550926181E-2</v>
      </c>
    </row>
    <row r="227" spans="1:14" ht="15" hidden="1" x14ac:dyDescent="0.25">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-93.64701524928725</v>
      </c>
      <c r="I227" s="148">
        <f>OER</f>
        <v>0.23499999999999999</v>
      </c>
      <c r="J227" s="145"/>
      <c r="K227" s="144">
        <f>IF(OR(ISNUMBER(SEARCH("[DGEN]", E176))=TRUE, ISNUMBER(SEARCH("STREET LIGHT", E176))=TRUE), 0, IF(AND(E178=0, E179=0),0, IF(AND(E179=0, E178*12&gt;250000), 0, IF(AND(E178=0, E179&gt;=50), 0, IF(E178*12&lt;=250000, I227*K225*-1, IF(E179&lt;50, I227*K225*-1, 0))))))</f>
        <v>-96.037145127568664</v>
      </c>
      <c r="L227" s="119"/>
      <c r="M227" s="146"/>
    </row>
    <row r="228" spans="1:14" hidden="1" x14ac:dyDescent="0.2">
      <c r="A228" s="103" t="str">
        <f t="shared" si="25"/>
        <v>GS &lt;50</v>
      </c>
      <c r="B228" s="103" t="s">
        <v>89</v>
      </c>
      <c r="D228" s="234" t="s">
        <v>88</v>
      </c>
      <c r="E228" s="234"/>
      <c r="F228" s="149"/>
      <c r="G228" s="143"/>
      <c r="H228" s="138">
        <f>SUM(H225,H226)</f>
        <v>450.30266907104084</v>
      </c>
      <c r="I228" s="150"/>
      <c r="J228" s="150"/>
      <c r="K228" s="138">
        <f>SUM(K225,K226)</f>
        <v>461.79563401767058</v>
      </c>
      <c r="L228" s="140">
        <f>K228-H228</f>
        <v>11.492964946629741</v>
      </c>
      <c r="M228" s="141">
        <f>IF((H228)=0,"",(L228/H228))</f>
        <v>2.5522755550926087E-2</v>
      </c>
    </row>
    <row r="229" spans="1:14" ht="13.5" hidden="1" thickBot="1" x14ac:dyDescent="0.25">
      <c r="A229" s="103" t="str">
        <f t="shared" si="25"/>
        <v>GS &lt;50</v>
      </c>
      <c r="B229" s="103" t="s">
        <v>17</v>
      </c>
      <c r="D229" s="131"/>
      <c r="E229" s="132"/>
      <c r="F229" s="155"/>
      <c r="G229" s="152"/>
      <c r="H229" s="156"/>
      <c r="I229" s="155"/>
      <c r="J229" s="133"/>
      <c r="K229" s="156"/>
      <c r="L229" s="154"/>
      <c r="M229" s="157"/>
    </row>
    <row r="232" spans="1:14" x14ac:dyDescent="0.2">
      <c r="C232" s="103"/>
      <c r="D232" s="104" t="s">
        <v>34</v>
      </c>
      <c r="E232" s="235" t="str">
        <f>D19</f>
        <v>GS 50 - 2,999 kW</v>
      </c>
      <c r="F232" s="236"/>
      <c r="G232" s="236"/>
      <c r="H232" s="236"/>
      <c r="I232" s="236"/>
      <c r="J232" s="237"/>
      <c r="K232" s="103" t="str">
        <f>IF(N19="DEMAND - INTERVAL","RTSR - INTERVAL METERED","")</f>
        <v/>
      </c>
    </row>
    <row r="233" spans="1:14" x14ac:dyDescent="0.2">
      <c r="C233" s="103"/>
      <c r="D233" s="104" t="s">
        <v>35</v>
      </c>
      <c r="E233" s="238" t="str">
        <f>H19</f>
        <v>Non-RPP (Other)</v>
      </c>
      <c r="F233" s="239"/>
      <c r="G233" s="240"/>
      <c r="H233" s="20"/>
      <c r="I233" s="20"/>
    </row>
    <row r="234" spans="1:14" ht="15.75" x14ac:dyDescent="0.2">
      <c r="C234" s="103"/>
      <c r="D234" s="104" t="s">
        <v>36</v>
      </c>
      <c r="E234" s="21">
        <f>K19</f>
        <v>75000</v>
      </c>
      <c r="F234" s="105" t="s">
        <v>11</v>
      </c>
      <c r="J234" s="22"/>
      <c r="K234" s="22"/>
      <c r="L234" s="22"/>
      <c r="M234" s="22"/>
      <c r="N234" s="22"/>
    </row>
    <row r="235" spans="1:14" ht="15.75" x14ac:dyDescent="0.25">
      <c r="C235" s="103"/>
      <c r="D235" s="104" t="s">
        <v>37</v>
      </c>
      <c r="E235" s="21">
        <f>L19</f>
        <v>175</v>
      </c>
      <c r="F235" s="106" t="s">
        <v>16</v>
      </c>
      <c r="G235" s="107"/>
      <c r="H235" s="108"/>
      <c r="I235" s="108"/>
      <c r="J235" s="108"/>
    </row>
    <row r="236" spans="1:14" x14ac:dyDescent="0.2">
      <c r="C236" s="103"/>
      <c r="D236" s="104" t="s">
        <v>38</v>
      </c>
      <c r="E236" s="23">
        <f>I19</f>
        <v>1.0415000000000001</v>
      </c>
    </row>
    <row r="237" spans="1:14" x14ac:dyDescent="0.2">
      <c r="C237" s="103"/>
      <c r="D237" s="104" t="s">
        <v>39</v>
      </c>
      <c r="E237" s="23">
        <f>J19</f>
        <v>1.0415000000000001</v>
      </c>
    </row>
    <row r="238" spans="1:14" x14ac:dyDescent="0.2">
      <c r="C238" s="103"/>
    </row>
    <row r="239" spans="1:14" x14ac:dyDescent="0.2">
      <c r="C239" s="103"/>
      <c r="E239" s="105"/>
      <c r="F239" s="231" t="s">
        <v>40</v>
      </c>
      <c r="G239" s="232"/>
      <c r="H239" s="233"/>
      <c r="I239" s="231" t="s">
        <v>41</v>
      </c>
      <c r="J239" s="232"/>
      <c r="K239" s="233"/>
      <c r="L239" s="231" t="s">
        <v>42</v>
      </c>
      <c r="M239" s="233"/>
    </row>
    <row r="240" spans="1:14" x14ac:dyDescent="0.2">
      <c r="C240" s="103"/>
      <c r="E240" s="220"/>
      <c r="F240" s="109" t="s">
        <v>43</v>
      </c>
      <c r="G240" s="109" t="s">
        <v>44</v>
      </c>
      <c r="H240" s="110" t="s">
        <v>45</v>
      </c>
      <c r="I240" s="109" t="s">
        <v>43</v>
      </c>
      <c r="J240" s="111" t="s">
        <v>44</v>
      </c>
      <c r="K240" s="110" t="s">
        <v>45</v>
      </c>
      <c r="L240" s="222" t="s">
        <v>46</v>
      </c>
      <c r="M240" s="224" t="s">
        <v>47</v>
      </c>
    </row>
    <row r="241" spans="1:15" x14ac:dyDescent="0.2">
      <c r="C241" s="103"/>
      <c r="E241" s="221"/>
      <c r="F241" s="112" t="s">
        <v>48</v>
      </c>
      <c r="G241" s="112"/>
      <c r="H241" s="113" t="s">
        <v>48</v>
      </c>
      <c r="I241" s="112" t="s">
        <v>48</v>
      </c>
      <c r="J241" s="113"/>
      <c r="K241" s="113" t="s">
        <v>48</v>
      </c>
      <c r="L241" s="223"/>
      <c r="M241" s="225"/>
    </row>
    <row r="242" spans="1:15" x14ac:dyDescent="0.2">
      <c r="A242" s="103" t="str">
        <f>$E232</f>
        <v>GS 50 - 2,999 kW</v>
      </c>
      <c r="D242" s="114" t="s">
        <v>49</v>
      </c>
      <c r="E242" s="25"/>
      <c r="F242" s="26">
        <f>'VRZ BI (2028)'!I242</f>
        <v>177.15</v>
      </c>
      <c r="G242" s="115">
        <v>1</v>
      </c>
      <c r="H242" s="116">
        <f>G242*F242</f>
        <v>177.15</v>
      </c>
      <c r="I242" s="45">
        <v>190.13</v>
      </c>
      <c r="J242" s="117">
        <f>G242</f>
        <v>1</v>
      </c>
      <c r="K242" s="118">
        <f>J242*I242</f>
        <v>190.13</v>
      </c>
      <c r="L242" s="119">
        <f>K242-H242</f>
        <v>12.97999999999999</v>
      </c>
      <c r="M242" s="120">
        <f>IF(ISERROR(L242/H242), "", L242/H242)</f>
        <v>7.3271239062940946E-2</v>
      </c>
    </row>
    <row r="243" spans="1:15" x14ac:dyDescent="0.2">
      <c r="A243" s="103" t="str">
        <f t="shared" ref="A243:A285" si="30">A242</f>
        <v>GS 50 - 2,999 kW</v>
      </c>
      <c r="D243" s="114" t="s">
        <v>50</v>
      </c>
      <c r="E243" s="25"/>
      <c r="F243" s="36">
        <f>'VRZ BI (2028)'!I243</f>
        <v>6.5758999999999999</v>
      </c>
      <c r="G243" s="115">
        <f>IF($E235&gt;0, $E235, $E234)</f>
        <v>175</v>
      </c>
      <c r="H243" s="116">
        <f>G243*F243</f>
        <v>1150.7825</v>
      </c>
      <c r="I243" s="35">
        <v>6.9833999999999996</v>
      </c>
      <c r="J243" s="117">
        <f>IF($E235&gt;0, $E235, $E234)</f>
        <v>175</v>
      </c>
      <c r="K243" s="118">
        <f>J243*I243</f>
        <v>1222.095</v>
      </c>
      <c r="L243" s="119">
        <f>K243-H243</f>
        <v>71.3125</v>
      </c>
      <c r="M243" s="120">
        <f>IF(ISERROR(L243/H243), "", L243/H243)</f>
        <v>6.196870390364817E-2</v>
      </c>
    </row>
    <row r="244" spans="1:15" ht="13.15" hidden="1" customHeight="1" x14ac:dyDescent="0.2">
      <c r="A244" s="103" t="str">
        <f t="shared" si="30"/>
        <v>GS 50 - 2,999 kW</v>
      </c>
      <c r="D244" s="114" t="s">
        <v>51</v>
      </c>
      <c r="E244" s="25"/>
      <c r="F244" s="34"/>
      <c r="G244" s="115">
        <f>IF($E235&gt;0, $E235, $E234)</f>
        <v>175</v>
      </c>
      <c r="H244" s="116">
        <v>0</v>
      </c>
      <c r="I244" s="35"/>
      <c r="J244" s="117">
        <f>IF($E235&gt;0, $E235, $E234)</f>
        <v>175</v>
      </c>
      <c r="K244" s="118">
        <v>0</v>
      </c>
      <c r="L244" s="119"/>
      <c r="M244" s="120"/>
    </row>
    <row r="245" spans="1:15" ht="13.15" hidden="1" customHeight="1" x14ac:dyDescent="0.2">
      <c r="A245" s="103" t="str">
        <f t="shared" si="30"/>
        <v>GS 50 - 2,999 kW</v>
      </c>
      <c r="D245" s="114" t="s">
        <v>52</v>
      </c>
      <c r="E245" s="25"/>
      <c r="F245" s="34"/>
      <c r="G245" s="115">
        <f>IF($E235&gt;0, $E235, $E234)</f>
        <v>175</v>
      </c>
      <c r="H245" s="116">
        <v>0</v>
      </c>
      <c r="I245" s="35"/>
      <c r="J245" s="121">
        <f>IF($E235&gt;0, $E235, $E234)</f>
        <v>175</v>
      </c>
      <c r="K245" s="118">
        <v>0</v>
      </c>
      <c r="L245" s="119">
        <f t="shared" ref="L245:L263" si="31">K245-H245</f>
        <v>0</v>
      </c>
      <c r="M245" s="120" t="str">
        <f>IF(ISERROR(L245/H245), "", L245/H245)</f>
        <v/>
      </c>
    </row>
    <row r="246" spans="1:15" x14ac:dyDescent="0.2">
      <c r="A246" s="103" t="str">
        <f t="shared" si="30"/>
        <v>GS 50 - 2,999 kW</v>
      </c>
      <c r="D246" s="114" t="s">
        <v>53</v>
      </c>
      <c r="E246" s="25"/>
      <c r="F246" s="26">
        <f>'VRZ BI (2028)'!I246</f>
        <v>0</v>
      </c>
      <c r="G246" s="115">
        <v>1</v>
      </c>
      <c r="H246" s="116">
        <f>G246*F246</f>
        <v>0</v>
      </c>
      <c r="I246" s="45">
        <v>0</v>
      </c>
      <c r="J246" s="117">
        <f>G246</f>
        <v>1</v>
      </c>
      <c r="K246" s="118">
        <f>J246*I246</f>
        <v>0</v>
      </c>
      <c r="L246" s="119">
        <f t="shared" si="31"/>
        <v>0</v>
      </c>
      <c r="M246" s="120" t="str">
        <f>IF(ISERROR(L246/H246), "", L246/H246)</f>
        <v/>
      </c>
    </row>
    <row r="247" spans="1:15" x14ac:dyDescent="0.2">
      <c r="A247" s="103" t="str">
        <f t="shared" si="30"/>
        <v>GS 50 - 2,999 kW</v>
      </c>
      <c r="D247" s="114" t="s">
        <v>54</v>
      </c>
      <c r="E247" s="25"/>
      <c r="F247" s="36">
        <f>'VRZ BI (2028)'!I247</f>
        <v>0.48306828373660959</v>
      </c>
      <c r="G247" s="115">
        <f>IF($E235&gt;0, $E235, $E234)</f>
        <v>175</v>
      </c>
      <c r="H247" s="116">
        <f>G247*F247</f>
        <v>84.536949653906674</v>
      </c>
      <c r="I247" s="35">
        <v>0.48306828373660959</v>
      </c>
      <c r="J247" s="117">
        <f>IF($E235&gt;0, $E235, $E234)</f>
        <v>175</v>
      </c>
      <c r="K247" s="118">
        <f>J247*I247</f>
        <v>84.536949653906674</v>
      </c>
      <c r="L247" s="119">
        <f t="shared" si="31"/>
        <v>0</v>
      </c>
      <c r="M247" s="120">
        <f>IF(ISERROR(L247/H247), "", L247/H247)</f>
        <v>0</v>
      </c>
    </row>
    <row r="248" spans="1:15" x14ac:dyDescent="0.2">
      <c r="A248" s="103" t="str">
        <f t="shared" si="30"/>
        <v>GS 50 - 2,999 kW</v>
      </c>
      <c r="B248" s="103" t="s">
        <v>55</v>
      </c>
      <c r="C248" s="24">
        <f>B19</f>
        <v>4</v>
      </c>
      <c r="D248" s="122" t="s">
        <v>56</v>
      </c>
      <c r="E248" s="7"/>
      <c r="F248" s="37"/>
      <c r="G248" s="38"/>
      <c r="H248" s="39">
        <f>SUM(H242:H247)</f>
        <v>1412.4694496539068</v>
      </c>
      <c r="I248" s="51"/>
      <c r="J248" s="40"/>
      <c r="K248" s="39">
        <f>SUM(K242:K247)</f>
        <v>1496.7619496539066</v>
      </c>
      <c r="L248" s="41">
        <f t="shared" si="31"/>
        <v>84.292499999999791</v>
      </c>
      <c r="M248" s="42">
        <f>IF((H248)=0,"",(L248/H248))</f>
        <v>5.9677396931065468E-2</v>
      </c>
    </row>
    <row r="249" spans="1:15" x14ac:dyDescent="0.2">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5.5" x14ac:dyDescent="0.2">
      <c r="A250" s="103" t="str">
        <f t="shared" si="30"/>
        <v>GS 50 - 2,999 kW</v>
      </c>
      <c r="D250" s="123" t="s">
        <v>58</v>
      </c>
      <c r="E250" s="25"/>
      <c r="F250" s="36">
        <f>'VRZ BI (2028)'!I250</f>
        <v>0</v>
      </c>
      <c r="G250" s="55">
        <f>IF($E235&gt;0, $E235, $E234)</f>
        <v>175</v>
      </c>
      <c r="H250" s="116">
        <f t="shared" si="32"/>
        <v>0</v>
      </c>
      <c r="I250" s="35">
        <v>0</v>
      </c>
      <c r="J250" s="56">
        <f>IF($E235&gt;0, $E235, $E234)</f>
        <v>175</v>
      </c>
      <c r="K250" s="118">
        <f t="shared" si="33"/>
        <v>0</v>
      </c>
      <c r="L250" s="119">
        <f t="shared" si="31"/>
        <v>0</v>
      </c>
      <c r="M250" s="120" t="str">
        <f t="shared" si="34"/>
        <v/>
      </c>
    </row>
    <row r="251" spans="1:15" x14ac:dyDescent="0.2">
      <c r="A251" s="103" t="str">
        <f t="shared" si="30"/>
        <v>GS 50 - 2,999 kW</v>
      </c>
      <c r="D251" s="123" t="s">
        <v>59</v>
      </c>
      <c r="E251" s="25"/>
      <c r="F251" s="36">
        <f>'VRZ BI (2028)'!I251</f>
        <v>0</v>
      </c>
      <c r="G251" s="55">
        <f>IF($E235&gt;0, $E235, $E234)</f>
        <v>175</v>
      </c>
      <c r="H251" s="116">
        <f t="shared" si="32"/>
        <v>0</v>
      </c>
      <c r="I251" s="35">
        <v>0</v>
      </c>
      <c r="J251" s="56">
        <f>IF($E235&gt;0, $E235, $E234)</f>
        <v>175</v>
      </c>
      <c r="K251" s="118">
        <f t="shared" si="33"/>
        <v>0</v>
      </c>
      <c r="L251" s="119">
        <f t="shared" si="31"/>
        <v>0</v>
      </c>
      <c r="M251" s="120" t="str">
        <f t="shared" si="34"/>
        <v/>
      </c>
    </row>
    <row r="252" spans="1:15" x14ac:dyDescent="0.2">
      <c r="A252" s="103" t="str">
        <f t="shared" si="30"/>
        <v>GS 50 - 2,999 kW</v>
      </c>
      <c r="D252" s="123" t="s">
        <v>60</v>
      </c>
      <c r="E252" s="25"/>
      <c r="F252" s="36">
        <f>'VRZ BI (2028)'!I252</f>
        <v>0</v>
      </c>
      <c r="G252" s="55">
        <f>E234</f>
        <v>75000</v>
      </c>
      <c r="H252" s="116">
        <f t="shared" si="32"/>
        <v>0</v>
      </c>
      <c r="I252" s="35">
        <v>0</v>
      </c>
      <c r="J252" s="56">
        <f>E234</f>
        <v>75000</v>
      </c>
      <c r="K252" s="118">
        <f t="shared" si="33"/>
        <v>0</v>
      </c>
      <c r="L252" s="119">
        <f t="shared" si="31"/>
        <v>0</v>
      </c>
      <c r="M252" s="120" t="str">
        <f t="shared" si="34"/>
        <v/>
      </c>
    </row>
    <row r="253" spans="1:15" x14ac:dyDescent="0.2">
      <c r="A253" s="103" t="str">
        <f t="shared" si="30"/>
        <v>GS 50 - 2,999 kW</v>
      </c>
      <c r="D253" s="114" t="s">
        <v>61</v>
      </c>
      <c r="E253" s="25"/>
      <c r="F253" s="36">
        <f>'VRZ BI (2028)'!I253</f>
        <v>0.59884941769788869</v>
      </c>
      <c r="G253" s="55">
        <f>IF($E235&gt;0, $E235, $E234)</f>
        <v>175</v>
      </c>
      <c r="H253" s="116">
        <f t="shared" si="32"/>
        <v>104.79864809713052</v>
      </c>
      <c r="I253" s="35">
        <v>0.6262256004855179</v>
      </c>
      <c r="J253" s="56">
        <f>IF($E235&gt;0, $E235, $E234)</f>
        <v>175</v>
      </c>
      <c r="K253" s="118">
        <f t="shared" si="33"/>
        <v>109.58948008496563</v>
      </c>
      <c r="L253" s="119">
        <f t="shared" si="31"/>
        <v>4.7908319878351051</v>
      </c>
      <c r="M253" s="120">
        <f t="shared" si="34"/>
        <v>4.5714635396773617E-2</v>
      </c>
      <c r="O253" s="160"/>
    </row>
    <row r="254" spans="1:15" ht="25.5" x14ac:dyDescent="0.2">
      <c r="A254" s="103" t="str">
        <f t="shared" si="30"/>
        <v>GS 50 - 2,999 kW</v>
      </c>
      <c r="D254" s="123" t="s">
        <v>62</v>
      </c>
      <c r="E254" s="25"/>
      <c r="F254" s="26">
        <v>0</v>
      </c>
      <c r="G254" s="115">
        <v>1</v>
      </c>
      <c r="H254" s="116">
        <f t="shared" si="32"/>
        <v>0</v>
      </c>
      <c r="I254" s="45">
        <v>0</v>
      </c>
      <c r="J254" s="121">
        <v>1</v>
      </c>
      <c r="K254" s="118">
        <f t="shared" si="33"/>
        <v>0</v>
      </c>
      <c r="L254" s="119">
        <f t="shared" si="31"/>
        <v>0</v>
      </c>
      <c r="M254" s="120" t="str">
        <f t="shared" si="34"/>
        <v/>
      </c>
    </row>
    <row r="255" spans="1:15" x14ac:dyDescent="0.2">
      <c r="A255" s="103" t="str">
        <f t="shared" si="30"/>
        <v>GS 50 - 2,999 kW</v>
      </c>
      <c r="D255" s="114" t="s">
        <v>63</v>
      </c>
      <c r="E255" s="25"/>
      <c r="F255" s="26">
        <v>0</v>
      </c>
      <c r="G255" s="115">
        <v>1</v>
      </c>
      <c r="H255" s="116">
        <f t="shared" si="32"/>
        <v>0</v>
      </c>
      <c r="I255" s="45">
        <v>0</v>
      </c>
      <c r="J255" s="121">
        <v>1</v>
      </c>
      <c r="K255" s="118">
        <f t="shared" si="33"/>
        <v>0</v>
      </c>
      <c r="L255" s="119">
        <f t="shared" si="31"/>
        <v>0</v>
      </c>
      <c r="M255" s="120" t="str">
        <f t="shared" si="34"/>
        <v/>
      </c>
    </row>
    <row r="256" spans="1:15" x14ac:dyDescent="0.2">
      <c r="A256" s="103" t="str">
        <f t="shared" si="30"/>
        <v>GS 50 - 2,999 kW</v>
      </c>
      <c r="D256" s="114" t="s">
        <v>64</v>
      </c>
      <c r="E256" s="25"/>
      <c r="F256" s="36">
        <f>'VRZ BI (2028)'!I256</f>
        <v>1.7750959474139572E-2</v>
      </c>
      <c r="G256" s="55">
        <f>IF($E235&gt;0, $E235, $E234)</f>
        <v>175</v>
      </c>
      <c r="H256" s="116">
        <f t="shared" si="32"/>
        <v>3.106417907974425</v>
      </c>
      <c r="I256" s="35">
        <v>1.7750959474139572E-2</v>
      </c>
      <c r="J256" s="56">
        <f>IF($E235&gt;0, $E235, $E234)</f>
        <v>175</v>
      </c>
      <c r="K256" s="118">
        <f t="shared" si="33"/>
        <v>3.106417907974425</v>
      </c>
      <c r="L256" s="119">
        <f t="shared" si="31"/>
        <v>0</v>
      </c>
      <c r="M256" s="120">
        <f t="shared" si="34"/>
        <v>0</v>
      </c>
    </row>
    <row r="257" spans="1:15" ht="25.5" x14ac:dyDescent="0.2">
      <c r="A257" s="103" t="str">
        <f t="shared" si="30"/>
        <v>GS 50 - 2,999 kW</v>
      </c>
      <c r="B257" s="103" t="s">
        <v>65</v>
      </c>
      <c r="C257" s="24">
        <f>B19</f>
        <v>4</v>
      </c>
      <c r="D257" s="124" t="s">
        <v>66</v>
      </c>
      <c r="E257" s="125"/>
      <c r="F257" s="48"/>
      <c r="G257" s="49"/>
      <c r="H257" s="50">
        <f>SUM(H248:H256)</f>
        <v>1520.3745156590119</v>
      </c>
      <c r="I257" s="51"/>
      <c r="J257" s="52"/>
      <c r="K257" s="50">
        <f>SUM(K248:K256)</f>
        <v>1609.4578476468466</v>
      </c>
      <c r="L257" s="41">
        <f t="shared" si="31"/>
        <v>89.083331987834754</v>
      </c>
      <c r="M257" s="42">
        <f>IF((H257)=0,"",(L257/H257))</f>
        <v>5.8593018411138821E-2</v>
      </c>
    </row>
    <row r="258" spans="1:15" x14ac:dyDescent="0.2">
      <c r="A258" s="103" t="str">
        <f t="shared" si="30"/>
        <v>GS 50 - 2,999 kW</v>
      </c>
      <c r="D258" s="126" t="s">
        <v>67</v>
      </c>
      <c r="E258" s="25"/>
      <c r="F258" s="36">
        <f>'VRZ BI (2028)'!I258</f>
        <v>5.5044000000000004</v>
      </c>
      <c r="G258" s="43">
        <f>IF($E235&gt;0, $E235, $E234*$E236)</f>
        <v>175</v>
      </c>
      <c r="H258" s="116">
        <f>G258*F258</f>
        <v>963.2700000000001</v>
      </c>
      <c r="I258" s="35">
        <v>5.8074000000000003</v>
      </c>
      <c r="J258" s="44">
        <f>IF($E235&gt;0, $E235, $E234*$E237)</f>
        <v>175</v>
      </c>
      <c r="K258" s="118">
        <f>J258*I258</f>
        <v>1016.2950000000001</v>
      </c>
      <c r="L258" s="119">
        <f t="shared" si="31"/>
        <v>53.024999999999977</v>
      </c>
      <c r="M258" s="120">
        <f>IF(ISERROR(L258/H258), "", L258/H258)</f>
        <v>5.5046871593634153E-2</v>
      </c>
      <c r="N258" s="127" t="str">
        <f>IF(ISERROR(ABS(M258)), "", IF(ABS(M258)&gt;=4%, "In the manager's summary, discuss the reasoning for the change in RTSR rates", ""))</f>
        <v>In the manager's summary, discuss the reasoning for the change in RTSR rates</v>
      </c>
      <c r="O258" s="160"/>
    </row>
    <row r="259" spans="1:15" ht="25.5" x14ac:dyDescent="0.2">
      <c r="A259" s="103" t="str">
        <f t="shared" si="30"/>
        <v>GS 50 - 2,999 kW</v>
      </c>
      <c r="D259" s="128" t="s">
        <v>68</v>
      </c>
      <c r="E259" s="25"/>
      <c r="F259" s="36">
        <f>'VRZ BI (2028)'!I259</f>
        <v>3.8936999999999999</v>
      </c>
      <c r="G259" s="43">
        <f>IF($E235&gt;0, $E235, $E234*$E236)</f>
        <v>175</v>
      </c>
      <c r="H259" s="116">
        <f>G259*F259</f>
        <v>681.39750000000004</v>
      </c>
      <c r="I259" s="35">
        <v>4.1017999999999999</v>
      </c>
      <c r="J259" s="44">
        <f>IF($E235&gt;0, $E235, $E234*$E237)</f>
        <v>175</v>
      </c>
      <c r="K259" s="118">
        <f>J259*I259</f>
        <v>717.81499999999994</v>
      </c>
      <c r="L259" s="119">
        <f t="shared" si="31"/>
        <v>36.417499999999905</v>
      </c>
      <c r="M259" s="120">
        <f>IF(ISERROR(L259/H259), "", L259/H259)</f>
        <v>5.3445309089041132E-2</v>
      </c>
      <c r="N259" s="127" t="str">
        <f>IF(ISERROR(ABS(M259)), "", IF(ABS(M259)&gt;=4%, "In the manager's summary, discuss the reasoning for the change in RTSR rates", ""))</f>
        <v>In the manager's summary, discuss the reasoning for the change in RTSR rates</v>
      </c>
      <c r="O259" s="160"/>
    </row>
    <row r="260" spans="1:15" ht="25.5" x14ac:dyDescent="0.2">
      <c r="A260" s="103" t="str">
        <f t="shared" si="30"/>
        <v>GS 50 - 2,999 kW</v>
      </c>
      <c r="B260" s="103" t="s">
        <v>69</v>
      </c>
      <c r="C260" s="24">
        <f>B19</f>
        <v>4</v>
      </c>
      <c r="D260" s="124" t="s">
        <v>70</v>
      </c>
      <c r="E260" s="7"/>
      <c r="F260" s="48"/>
      <c r="G260" s="49"/>
      <c r="H260" s="50">
        <f>SUM(H257:H259)</f>
        <v>3165.0420156590121</v>
      </c>
      <c r="I260" s="51"/>
      <c r="J260" s="40"/>
      <c r="K260" s="50">
        <f>SUM(K257:K259)</f>
        <v>3343.567847646847</v>
      </c>
      <c r="L260" s="41">
        <f t="shared" si="31"/>
        <v>178.52583198783486</v>
      </c>
      <c r="M260" s="42">
        <f>IF((H260)=0,"",(L260/H260))</f>
        <v>5.6405517242608533E-2</v>
      </c>
    </row>
    <row r="261" spans="1:15" ht="25.5" x14ac:dyDescent="0.2">
      <c r="A261" s="103" t="str">
        <f t="shared" si="30"/>
        <v>GS 50 - 2,999 kW</v>
      </c>
      <c r="D261" s="129" t="s">
        <v>71</v>
      </c>
      <c r="E261" s="25"/>
      <c r="F261" s="36">
        <v>4.7000000000000002E-3</v>
      </c>
      <c r="G261" s="43">
        <f>E234*E236</f>
        <v>78112.5</v>
      </c>
      <c r="H261" s="130">
        <f>G261*F261</f>
        <v>367.12875000000003</v>
      </c>
      <c r="I261" s="35">
        <v>4.7000000000000002E-3</v>
      </c>
      <c r="J261" s="44">
        <f>E234*E237</f>
        <v>78112.5</v>
      </c>
      <c r="K261" s="118">
        <f>J261*I261</f>
        <v>367.12875000000003</v>
      </c>
      <c r="L261" s="119">
        <f t="shared" si="31"/>
        <v>0</v>
      </c>
      <c r="M261" s="120">
        <f>IF(ISERROR(L261/H261), "", L261/H261)</f>
        <v>0</v>
      </c>
    </row>
    <row r="262" spans="1:15" ht="25.5" x14ac:dyDescent="0.2">
      <c r="A262" s="103" t="str">
        <f t="shared" si="30"/>
        <v>GS 50 - 2,999 kW</v>
      </c>
      <c r="D262" s="129" t="s">
        <v>72</v>
      </c>
      <c r="E262" s="25"/>
      <c r="F262" s="36">
        <v>5.9999999999999995E-4</v>
      </c>
      <c r="G262" s="43">
        <f>E234*E236</f>
        <v>78112.5</v>
      </c>
      <c r="H262" s="130">
        <f>G262*F262</f>
        <v>46.867499999999993</v>
      </c>
      <c r="I262" s="35">
        <v>5.9999999999999995E-4</v>
      </c>
      <c r="J262" s="44">
        <f>E234*E237</f>
        <v>78112.5</v>
      </c>
      <c r="K262" s="118">
        <f>J262*I262</f>
        <v>46.867499999999993</v>
      </c>
      <c r="L262" s="119">
        <f t="shared" si="31"/>
        <v>0</v>
      </c>
      <c r="M262" s="120">
        <f>IF(ISERROR(L262/H262), "", L262/H262)</f>
        <v>0</v>
      </c>
    </row>
    <row r="263" spans="1:15" x14ac:dyDescent="0.2">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5" hidden="1" customHeight="1" x14ac:dyDescent="0.2">
      <c r="A264" s="103" t="str">
        <f t="shared" si="30"/>
        <v>GS 50 - 2,999 kW</v>
      </c>
      <c r="D264" s="129" t="s">
        <v>74</v>
      </c>
      <c r="E264" s="25"/>
      <c r="F264" s="34"/>
      <c r="G264" s="43"/>
      <c r="H264" s="130"/>
      <c r="I264" s="35"/>
      <c r="J264" s="44"/>
      <c r="K264" s="118"/>
      <c r="L264" s="119"/>
      <c r="M264" s="120"/>
    </row>
    <row r="265" spans="1:15" ht="13.15" hidden="1" customHeight="1" x14ac:dyDescent="0.2">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15" hidden="1" customHeight="1" x14ac:dyDescent="0.2">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15" hidden="1" customHeight="1" x14ac:dyDescent="0.2">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15" hidden="1" customHeight="1" x14ac:dyDescent="0.2">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5" thickBot="1" x14ac:dyDescent="0.25">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5" thickBot="1" x14ac:dyDescent="0.25">
      <c r="A270" s="103" t="str">
        <f t="shared" si="30"/>
        <v>GS 50 - 2,999 kW</v>
      </c>
      <c r="D270" s="58"/>
      <c r="E270" s="59"/>
      <c r="F270" s="60"/>
      <c r="G270" s="61"/>
      <c r="H270" s="62"/>
      <c r="I270" s="60"/>
      <c r="J270" s="63"/>
      <c r="K270" s="62"/>
      <c r="L270" s="64"/>
      <c r="M270" s="65"/>
    </row>
    <row r="271" spans="1:15" ht="13.15" hidden="1" customHeight="1" x14ac:dyDescent="0.2">
      <c r="A271" s="103" t="str">
        <f t="shared" si="30"/>
        <v>GS 50 - 2,999 kW</v>
      </c>
      <c r="B271" s="103" t="s">
        <v>12</v>
      </c>
      <c r="D271" s="135" t="s">
        <v>81</v>
      </c>
      <c r="E271" s="25"/>
      <c r="F271" s="66"/>
      <c r="G271" s="67"/>
      <c r="H271" s="68">
        <f>SUM(H261:H267,H260)</f>
        <v>12695.017015659012</v>
      </c>
      <c r="I271" s="69"/>
      <c r="J271" s="69"/>
      <c r="K271" s="68">
        <f>SUM(K261:K267,K260)</f>
        <v>13718.72009764685</v>
      </c>
      <c r="L271" s="70">
        <f>K271-H271</f>
        <v>1023.7030819878382</v>
      </c>
      <c r="M271" s="71">
        <f>IF((H271)=0,"",(L271/H271))</f>
        <v>8.0638181163926292E-2</v>
      </c>
    </row>
    <row r="272" spans="1:15" ht="13.15" hidden="1" customHeight="1" x14ac:dyDescent="0.2">
      <c r="A272" s="103" t="str">
        <f t="shared" si="30"/>
        <v>GS 50 - 2,999 kW</v>
      </c>
      <c r="B272" s="103" t="s">
        <v>12</v>
      </c>
      <c r="D272" s="142" t="s">
        <v>82</v>
      </c>
      <c r="E272" s="25"/>
      <c r="F272" s="66">
        <v>0.13</v>
      </c>
      <c r="G272" s="72"/>
      <c r="H272" s="73">
        <f>H271*F272</f>
        <v>1650.3522120356715</v>
      </c>
      <c r="I272" s="74">
        <v>0.13</v>
      </c>
      <c r="J272" s="27"/>
      <c r="K272" s="73">
        <f>K271*I272</f>
        <v>1783.4336126940907</v>
      </c>
      <c r="L272" s="32">
        <f>K272-H272</f>
        <v>133.08140065841917</v>
      </c>
      <c r="M272" s="75">
        <f>IF((H272)=0,"",(L272/H272))</f>
        <v>8.0638181163926403E-2</v>
      </c>
    </row>
    <row r="273" spans="1:13" ht="14.45" hidden="1" customHeight="1" x14ac:dyDescent="0.25">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0"/>
        <v>GS 50 - 2,999 kW</v>
      </c>
      <c r="B274" s="103" t="s">
        <v>84</v>
      </c>
      <c r="D274" s="234" t="s">
        <v>85</v>
      </c>
      <c r="E274" s="234"/>
      <c r="F274" s="77"/>
      <c r="G274" s="78"/>
      <c r="H274" s="79">
        <f>H271+H272+H273</f>
        <v>14345.369227694684</v>
      </c>
      <c r="I274" s="80"/>
      <c r="J274" s="80"/>
      <c r="K274" s="81">
        <f>K271+K272+K273</f>
        <v>15502.153710340941</v>
      </c>
      <c r="L274" s="82">
        <f>K274-H274</f>
        <v>1156.7844826462569</v>
      </c>
      <c r="M274" s="83">
        <f>IF((H274)=0,"",(L274/H274))</f>
        <v>8.0638181163926265E-2</v>
      </c>
    </row>
    <row r="275" spans="1:13" ht="13.9" hidden="1" customHeight="1" thickBot="1" x14ac:dyDescent="0.25">
      <c r="A275" s="103" t="str">
        <f t="shared" si="30"/>
        <v>GS 50 - 2,999 kW</v>
      </c>
      <c r="B275" s="103" t="s">
        <v>12</v>
      </c>
      <c r="D275" s="131"/>
      <c r="E275" s="132"/>
      <c r="F275" s="60"/>
      <c r="G275" s="61"/>
      <c r="H275" s="62"/>
      <c r="I275" s="60"/>
      <c r="J275" s="63"/>
      <c r="K275" s="62"/>
      <c r="L275" s="64"/>
      <c r="M275" s="65"/>
    </row>
    <row r="276" spans="1:13" ht="13.15" hidden="1" customHeight="1" x14ac:dyDescent="0.2">
      <c r="A276" s="103" t="str">
        <f t="shared" si="30"/>
        <v>GS 50 - 2,999 kW</v>
      </c>
      <c r="B276" s="103" t="s">
        <v>78</v>
      </c>
      <c r="D276" s="135" t="s">
        <v>86</v>
      </c>
      <c r="E276" s="25"/>
      <c r="F276" s="66"/>
      <c r="G276" s="67"/>
      <c r="H276" s="68">
        <f>SUM(H268,H261:H264,H260)</f>
        <v>12412.249765659011</v>
      </c>
      <c r="I276" s="69"/>
      <c r="J276" s="69"/>
      <c r="K276" s="68">
        <f>SUM(K268,K261:K264,K260)</f>
        <v>12590.775597646847</v>
      </c>
      <c r="L276" s="70">
        <f>K276-H276</f>
        <v>178.52583198783577</v>
      </c>
      <c r="M276" s="71">
        <f>IF((H276)=0,"",(L276/H276))</f>
        <v>1.4383035739561368E-2</v>
      </c>
    </row>
    <row r="277" spans="1:13" ht="13.15" hidden="1" customHeight="1" x14ac:dyDescent="0.2">
      <c r="A277" s="103" t="str">
        <f t="shared" si="30"/>
        <v>GS 50 - 2,999 kW</v>
      </c>
      <c r="B277" s="103" t="s">
        <v>78</v>
      </c>
      <c r="D277" s="142" t="s">
        <v>82</v>
      </c>
      <c r="E277" s="25"/>
      <c r="F277" s="66">
        <v>0.13</v>
      </c>
      <c r="G277" s="67"/>
      <c r="H277" s="73">
        <f>H276*F277</f>
        <v>1613.5924695356716</v>
      </c>
      <c r="I277" s="66">
        <v>0.13</v>
      </c>
      <c r="J277" s="74"/>
      <c r="K277" s="73">
        <f>K276*I277</f>
        <v>1636.8008276940902</v>
      </c>
      <c r="L277" s="32">
        <f>K277-H277</f>
        <v>23.208358158418605</v>
      </c>
      <c r="M277" s="75">
        <f>IF((H277)=0,"",(L277/H277))</f>
        <v>1.4383035739561338E-2</v>
      </c>
    </row>
    <row r="278" spans="1:13" ht="14.45" hidden="1" customHeight="1" x14ac:dyDescent="0.25">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0"/>
        <v>GS 50 - 2,999 kW</v>
      </c>
      <c r="B279" s="103" t="s">
        <v>87</v>
      </c>
      <c r="D279" s="234" t="s">
        <v>86</v>
      </c>
      <c r="E279" s="234"/>
      <c r="F279" s="84"/>
      <c r="G279" s="85"/>
      <c r="H279" s="79">
        <f>SUM(H276,H277)</f>
        <v>14025.842235194683</v>
      </c>
      <c r="I279" s="86"/>
      <c r="J279" s="86"/>
      <c r="K279" s="79">
        <f>SUM(K276,K277)</f>
        <v>14227.576425340938</v>
      </c>
      <c r="L279" s="87">
        <f>K279-H279</f>
        <v>201.73419014625506</v>
      </c>
      <c r="M279" s="88">
        <f>IF((H279)=0,"",(L279/H279))</f>
        <v>1.4383035739561413E-2</v>
      </c>
    </row>
    <row r="280" spans="1:13" ht="13.9" hidden="1" customHeight="1" thickBot="1" x14ac:dyDescent="0.25">
      <c r="A280" s="103" t="str">
        <f t="shared" si="30"/>
        <v>GS 50 - 2,999 kW</v>
      </c>
      <c r="B280" s="103" t="s">
        <v>78</v>
      </c>
      <c r="D280" s="131"/>
      <c r="E280" s="132"/>
      <c r="F280" s="89"/>
      <c r="G280" s="90"/>
      <c r="H280" s="91"/>
      <c r="I280" s="89"/>
      <c r="J280" s="61"/>
      <c r="K280" s="91"/>
      <c r="L280" s="92"/>
      <c r="M280" s="65"/>
    </row>
    <row r="281" spans="1:13" x14ac:dyDescent="0.2">
      <c r="A281" s="103" t="str">
        <f t="shared" si="30"/>
        <v>GS 50 - 2,999 kW</v>
      </c>
      <c r="B281" s="103" t="s">
        <v>17</v>
      </c>
      <c r="D281" s="135" t="s">
        <v>88</v>
      </c>
      <c r="E281" s="25"/>
      <c r="F281" s="136"/>
      <c r="G281" s="137"/>
      <c r="H281" s="138">
        <f>SUM(H269,H261:H264,H260)</f>
        <v>12412.249765659011</v>
      </c>
      <c r="I281" s="139"/>
      <c r="J281" s="139"/>
      <c r="K281" s="138">
        <f>SUM(K269,K261:K264,K260)</f>
        <v>12590.775597646847</v>
      </c>
      <c r="L281" s="140">
        <f>K281-H281</f>
        <v>178.52583198783577</v>
      </c>
      <c r="M281" s="141">
        <f>IF((H281)=0,"",(L281/H281))</f>
        <v>1.4383035739561368E-2</v>
      </c>
    </row>
    <row r="282" spans="1:13" x14ac:dyDescent="0.2">
      <c r="A282" s="103" t="str">
        <f t="shared" si="30"/>
        <v>GS 50 - 2,999 kW</v>
      </c>
      <c r="B282" s="103" t="s">
        <v>17</v>
      </c>
      <c r="D282" s="142" t="s">
        <v>82</v>
      </c>
      <c r="E282" s="25"/>
      <c r="F282" s="136">
        <v>0.13</v>
      </c>
      <c r="G282" s="137"/>
      <c r="H282" s="144">
        <f>H281*F282</f>
        <v>1613.5924695356716</v>
      </c>
      <c r="I282" s="136">
        <v>0.13</v>
      </c>
      <c r="J282" s="145"/>
      <c r="K282" s="144">
        <f>K281*I282</f>
        <v>1636.8008276940902</v>
      </c>
      <c r="L282" s="119">
        <f>K282-H282</f>
        <v>23.208358158418605</v>
      </c>
      <c r="M282" s="146">
        <f>IF((H282)=0,"",(L282/H282))</f>
        <v>1.4383035739561338E-2</v>
      </c>
    </row>
    <row r="283" spans="1:13" ht="15" x14ac:dyDescent="0.25">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9" customHeight="1" thickBot="1" x14ac:dyDescent="0.25">
      <c r="A284" s="103" t="str">
        <f t="shared" si="30"/>
        <v>GS 50 - 2,999 kW</v>
      </c>
      <c r="B284" s="103" t="s">
        <v>89</v>
      </c>
      <c r="C284" s="24">
        <f>B19</f>
        <v>4</v>
      </c>
      <c r="D284" s="226" t="s">
        <v>88</v>
      </c>
      <c r="E284" s="226"/>
      <c r="F284" s="84"/>
      <c r="G284" s="85"/>
      <c r="H284" s="79">
        <f>SUM(H281,H282)</f>
        <v>14025.842235194683</v>
      </c>
      <c r="I284" s="86"/>
      <c r="J284" s="86"/>
      <c r="K284" s="79">
        <f>SUM(K281,K282)</f>
        <v>14227.576425340938</v>
      </c>
      <c r="L284" s="87">
        <f>K284-H284</f>
        <v>201.73419014625506</v>
      </c>
      <c r="M284" s="88">
        <f>IF((H284)=0,"",(L284/H284))</f>
        <v>1.4383035739561413E-2</v>
      </c>
    </row>
    <row r="285" spans="1:13" ht="13.5" thickBot="1" x14ac:dyDescent="0.25">
      <c r="A285" s="103" t="str">
        <f t="shared" si="30"/>
        <v>GS 50 - 2,999 kW</v>
      </c>
      <c r="B285" s="103" t="s">
        <v>17</v>
      </c>
      <c r="D285" s="58"/>
      <c r="E285" s="59"/>
      <c r="F285" s="93"/>
      <c r="G285" s="90"/>
      <c r="H285" s="94"/>
      <c r="I285" s="93"/>
      <c r="J285" s="61"/>
      <c r="K285" s="94"/>
      <c r="L285" s="92"/>
      <c r="M285" s="95"/>
    </row>
    <row r="288" spans="1:13" x14ac:dyDescent="0.2">
      <c r="C288" s="103"/>
      <c r="D288" s="104" t="s">
        <v>34</v>
      </c>
      <c r="E288" s="235" t="str">
        <f>D20</f>
        <v>GS 3,000 - 4,999 kW</v>
      </c>
      <c r="F288" s="236"/>
      <c r="G288" s="236"/>
      <c r="H288" s="236"/>
      <c r="I288" s="236"/>
      <c r="J288" s="237"/>
      <c r="K288" s="103" t="str">
        <f>IF(N20="DEMAND - INTERVAL","RTSR - INTERVAL METERED","")</f>
        <v/>
      </c>
    </row>
    <row r="289" spans="1:14" x14ac:dyDescent="0.2">
      <c r="C289" s="103"/>
      <c r="D289" s="104" t="s">
        <v>35</v>
      </c>
      <c r="E289" s="238" t="str">
        <f>H20</f>
        <v>Non-RPP (Other)</v>
      </c>
      <c r="F289" s="239"/>
      <c r="G289" s="240"/>
      <c r="H289" s="20"/>
      <c r="I289" s="20"/>
    </row>
    <row r="290" spans="1:14" ht="15.75" x14ac:dyDescent="0.2">
      <c r="C290" s="103"/>
      <c r="D290" s="104" t="s">
        <v>36</v>
      </c>
      <c r="E290" s="21">
        <f>K20</f>
        <v>2000000</v>
      </c>
      <c r="F290" s="105" t="s">
        <v>11</v>
      </c>
      <c r="J290" s="22"/>
      <c r="K290" s="22"/>
      <c r="L290" s="22"/>
      <c r="M290" s="22"/>
      <c r="N290" s="22"/>
    </row>
    <row r="291" spans="1:14" ht="15.75" x14ac:dyDescent="0.25">
      <c r="C291" s="103"/>
      <c r="D291" s="104" t="s">
        <v>37</v>
      </c>
      <c r="E291" s="21">
        <f>L20</f>
        <v>4000</v>
      </c>
      <c r="F291" s="106" t="s">
        <v>16</v>
      </c>
      <c r="G291" s="107"/>
      <c r="H291" s="108"/>
      <c r="I291" s="108"/>
      <c r="J291" s="108"/>
    </row>
    <row r="292" spans="1:14" x14ac:dyDescent="0.2">
      <c r="C292" s="103"/>
      <c r="D292" s="104" t="s">
        <v>38</v>
      </c>
      <c r="E292" s="23">
        <f>I20</f>
        <v>1.0310999999999999</v>
      </c>
    </row>
    <row r="293" spans="1:14" x14ac:dyDescent="0.2">
      <c r="C293" s="103"/>
      <c r="D293" s="104" t="s">
        <v>39</v>
      </c>
      <c r="E293" s="23">
        <f>J20</f>
        <v>1.0310999999999999</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GS 3,000 - 4,999 kW</v>
      </c>
      <c r="D298" s="114" t="s">
        <v>49</v>
      </c>
      <c r="E298" s="25"/>
      <c r="F298" s="26">
        <f>'VRZ BI (2028)'!I298</f>
        <v>4763.71</v>
      </c>
      <c r="G298" s="115">
        <v>1</v>
      </c>
      <c r="H298" s="116">
        <f>G298*F298</f>
        <v>4763.71</v>
      </c>
      <c r="I298" s="45">
        <v>5028.13</v>
      </c>
      <c r="J298" s="117">
        <f>G298</f>
        <v>1</v>
      </c>
      <c r="K298" s="118">
        <f>J298*I298</f>
        <v>5028.13</v>
      </c>
      <c r="L298" s="119">
        <f>K298-H298</f>
        <v>264.42000000000007</v>
      </c>
      <c r="M298" s="120">
        <f>IF(ISERROR(L298/H298), "", L298/H298)</f>
        <v>5.5507157236691584E-2</v>
      </c>
    </row>
    <row r="299" spans="1:14" x14ac:dyDescent="0.2">
      <c r="A299" s="103" t="str">
        <f t="shared" ref="A299:A341" si="35">A298</f>
        <v>GS 3,000 - 4,999 kW</v>
      </c>
      <c r="D299" s="114" t="s">
        <v>50</v>
      </c>
      <c r="E299" s="25"/>
      <c r="F299" s="36">
        <f>'VRZ BI (2028)'!I299</f>
        <v>4.8133999999999997</v>
      </c>
      <c r="G299" s="115">
        <f>IF($E291&gt;0, $E291, $E290)</f>
        <v>4000</v>
      </c>
      <c r="H299" s="116">
        <f>G299*F299</f>
        <v>19253.599999999999</v>
      </c>
      <c r="I299" s="35">
        <v>4.8261000000000003</v>
      </c>
      <c r="J299" s="117">
        <f>IF($E291&gt;0, $E291, $E290)</f>
        <v>4000</v>
      </c>
      <c r="K299" s="118">
        <f>J299*I299</f>
        <v>19304.400000000001</v>
      </c>
      <c r="L299" s="119">
        <f>K299-H299</f>
        <v>50.80000000000291</v>
      </c>
      <c r="M299" s="120">
        <f>IF(ISERROR(L299/H299), "", L299/H299)</f>
        <v>2.6384676112520731E-3</v>
      </c>
    </row>
    <row r="300" spans="1:14" ht="13.15" hidden="1" customHeight="1" x14ac:dyDescent="0.2">
      <c r="A300" s="103" t="str">
        <f t="shared" si="35"/>
        <v>GS 3,000 - 4,999 kW</v>
      </c>
      <c r="D300" s="114" t="s">
        <v>51</v>
      </c>
      <c r="E300" s="25"/>
      <c r="F300" s="34"/>
      <c r="G300" s="115">
        <f>IF($E291&gt;0, $E291, $E290)</f>
        <v>4000</v>
      </c>
      <c r="H300" s="116">
        <v>0</v>
      </c>
      <c r="I300" s="35"/>
      <c r="J300" s="117">
        <f>IF($E291&gt;0, $E291, $E290)</f>
        <v>4000</v>
      </c>
      <c r="K300" s="118">
        <v>0</v>
      </c>
      <c r="L300" s="119"/>
      <c r="M300" s="120"/>
    </row>
    <row r="301" spans="1:14" ht="13.15" hidden="1" customHeight="1" x14ac:dyDescent="0.2">
      <c r="A301" s="103" t="str">
        <f t="shared" si="35"/>
        <v>GS 3,000 - 4,999 kW</v>
      </c>
      <c r="D301" s="114" t="s">
        <v>52</v>
      </c>
      <c r="E301" s="25"/>
      <c r="F301" s="34"/>
      <c r="G301" s="115">
        <f>IF($E291&gt;0, $E291, $E290)</f>
        <v>4000</v>
      </c>
      <c r="H301" s="116">
        <v>0</v>
      </c>
      <c r="I301" s="35"/>
      <c r="J301" s="121">
        <f>IF($E291&gt;0, $E291, $E290)</f>
        <v>4000</v>
      </c>
      <c r="K301" s="118">
        <v>0</v>
      </c>
      <c r="L301" s="119">
        <f t="shared" ref="L301:L319" si="36">K301-H301</f>
        <v>0</v>
      </c>
      <c r="M301" s="120" t="str">
        <f>IF(ISERROR(L301/H301), "", L301/H301)</f>
        <v/>
      </c>
    </row>
    <row r="302" spans="1:14" x14ac:dyDescent="0.2">
      <c r="A302" s="103" t="str">
        <f t="shared" si="35"/>
        <v>GS 3,000 - 4,999 kW</v>
      </c>
      <c r="D302" s="114" t="s">
        <v>53</v>
      </c>
      <c r="E302" s="25"/>
      <c r="F302" s="26">
        <f>'VRZ BI (2028)'!I302</f>
        <v>0</v>
      </c>
      <c r="G302" s="115">
        <v>1</v>
      </c>
      <c r="H302" s="116">
        <f>G302*F302</f>
        <v>0</v>
      </c>
      <c r="I302" s="45">
        <v>0</v>
      </c>
      <c r="J302" s="117">
        <f>G302</f>
        <v>1</v>
      </c>
      <c r="K302" s="118">
        <f>J302*I302</f>
        <v>0</v>
      </c>
      <c r="L302" s="119">
        <f t="shared" si="36"/>
        <v>0</v>
      </c>
      <c r="M302" s="120" t="str">
        <f>IF(ISERROR(L302/H302), "", L302/H302)</f>
        <v/>
      </c>
    </row>
    <row r="303" spans="1:14" x14ac:dyDescent="0.2">
      <c r="A303" s="103" t="str">
        <f t="shared" si="35"/>
        <v>GS 3,000 - 4,999 kW</v>
      </c>
      <c r="D303" s="114" t="s">
        <v>54</v>
      </c>
      <c r="E303" s="25"/>
      <c r="F303" s="36">
        <f>'VRZ BI (2028)'!I303</f>
        <v>0.43222051477112722</v>
      </c>
      <c r="G303" s="115">
        <f>IF($E291&gt;0, $E291, $E290)</f>
        <v>4000</v>
      </c>
      <c r="H303" s="116">
        <f>G303*F303</f>
        <v>1728.8820590845089</v>
      </c>
      <c r="I303" s="35">
        <v>0.43222051477112722</v>
      </c>
      <c r="J303" s="117">
        <f>IF($E291&gt;0, $E291, $E290)</f>
        <v>4000</v>
      </c>
      <c r="K303" s="118">
        <f>J303*I303</f>
        <v>1728.8820590845089</v>
      </c>
      <c r="L303" s="119">
        <f t="shared" si="36"/>
        <v>0</v>
      </c>
      <c r="M303" s="120">
        <f>IF(ISERROR(L303/H303), "", L303/H303)</f>
        <v>0</v>
      </c>
    </row>
    <row r="304" spans="1:14" x14ac:dyDescent="0.2">
      <c r="A304" s="103" t="str">
        <f t="shared" si="35"/>
        <v>GS 3,000 - 4,999 kW</v>
      </c>
      <c r="B304" s="103" t="s">
        <v>55</v>
      </c>
      <c r="C304" s="24">
        <f>B20</f>
        <v>5</v>
      </c>
      <c r="D304" s="122" t="s">
        <v>56</v>
      </c>
      <c r="E304" s="7"/>
      <c r="F304" s="37"/>
      <c r="G304" s="38"/>
      <c r="H304" s="39">
        <f>SUM(H298:H303)</f>
        <v>25746.192059084507</v>
      </c>
      <c r="I304" s="51"/>
      <c r="J304" s="40"/>
      <c r="K304" s="39">
        <f>SUM(K298:K303)</f>
        <v>26061.412059084512</v>
      </c>
      <c r="L304" s="41">
        <f t="shared" si="36"/>
        <v>315.2200000000048</v>
      </c>
      <c r="M304" s="42">
        <f>IF((H304)=0,"",(L304/H304))</f>
        <v>1.2243363961420457E-2</v>
      </c>
    </row>
    <row r="305" spans="1:15" x14ac:dyDescent="0.2">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5.5" x14ac:dyDescent="0.2">
      <c r="A306" s="103" t="str">
        <f t="shared" si="35"/>
        <v>GS 3,000 - 4,999 kW</v>
      </c>
      <c r="D306" s="123" t="s">
        <v>58</v>
      </c>
      <c r="E306" s="25"/>
      <c r="F306" s="36">
        <f>'VRZ BI (2028)'!I306</f>
        <v>0</v>
      </c>
      <c r="G306" s="55">
        <f>IF($E291&gt;0, $E291, $E290)</f>
        <v>4000</v>
      </c>
      <c r="H306" s="116">
        <f t="shared" si="37"/>
        <v>0</v>
      </c>
      <c r="I306" s="35">
        <v>0</v>
      </c>
      <c r="J306" s="56">
        <f>IF($E291&gt;0, $E291, $E290)</f>
        <v>4000</v>
      </c>
      <c r="K306" s="118">
        <f t="shared" si="38"/>
        <v>0</v>
      </c>
      <c r="L306" s="119">
        <f t="shared" si="36"/>
        <v>0</v>
      </c>
      <c r="M306" s="120" t="str">
        <f t="shared" si="39"/>
        <v/>
      </c>
    </row>
    <row r="307" spans="1:15" x14ac:dyDescent="0.2">
      <c r="A307" s="103" t="str">
        <f t="shared" si="35"/>
        <v>GS 3,000 - 4,999 kW</v>
      </c>
      <c r="D307" s="123" t="s">
        <v>59</v>
      </c>
      <c r="E307" s="25"/>
      <c r="F307" s="36">
        <f>'VRZ BI (2028)'!I307</f>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
      <c r="A308" s="103" t="str">
        <f t="shared" si="35"/>
        <v>GS 3,000 - 4,999 kW</v>
      </c>
      <c r="D308" s="123" t="s">
        <v>60</v>
      </c>
      <c r="E308" s="25"/>
      <c r="F308" s="36">
        <f>'VRZ BI (2028)'!I308</f>
        <v>0</v>
      </c>
      <c r="G308" s="55">
        <f>E290</f>
        <v>2000000</v>
      </c>
      <c r="H308" s="116">
        <f t="shared" si="37"/>
        <v>0</v>
      </c>
      <c r="I308" s="35">
        <v>0</v>
      </c>
      <c r="J308" s="56">
        <f>E290</f>
        <v>2000000</v>
      </c>
      <c r="K308" s="118">
        <f t="shared" si="38"/>
        <v>0</v>
      </c>
      <c r="L308" s="119">
        <f t="shared" si="36"/>
        <v>0</v>
      </c>
      <c r="M308" s="120" t="str">
        <f t="shared" si="39"/>
        <v/>
      </c>
    </row>
    <row r="309" spans="1:15" x14ac:dyDescent="0.2">
      <c r="A309" s="103" t="str">
        <f t="shared" si="35"/>
        <v>GS 3,000 - 4,999 kW</v>
      </c>
      <c r="D309" s="114" t="s">
        <v>61</v>
      </c>
      <c r="E309" s="25"/>
      <c r="F309" s="36">
        <f>'VRZ BI (2028)'!I309</f>
        <v>0.41549388511794461</v>
      </c>
      <c r="G309" s="55">
        <f>IF($E291&gt;0, $E291, $E290)</f>
        <v>4000</v>
      </c>
      <c r="H309" s="116">
        <f t="shared" si="37"/>
        <v>1661.9755404717785</v>
      </c>
      <c r="I309" s="35">
        <v>0.4344880365857004</v>
      </c>
      <c r="J309" s="56">
        <f>IF($E291&gt;0, $E291, $E290)</f>
        <v>4000</v>
      </c>
      <c r="K309" s="118">
        <f t="shared" si="38"/>
        <v>1737.9521463428016</v>
      </c>
      <c r="L309" s="119">
        <f t="shared" si="36"/>
        <v>75.976605871023139</v>
      </c>
      <c r="M309" s="120">
        <f t="shared" si="39"/>
        <v>4.5714635396773624E-2</v>
      </c>
      <c r="O309" s="160"/>
    </row>
    <row r="310" spans="1:15" ht="25.5" x14ac:dyDescent="0.2">
      <c r="A310" s="103" t="str">
        <f t="shared" si="35"/>
        <v>GS 3,000 - 4,999 kW</v>
      </c>
      <c r="D310" s="123" t="s">
        <v>62</v>
      </c>
      <c r="E310" s="25"/>
      <c r="F310" s="26">
        <v>0</v>
      </c>
      <c r="G310" s="115">
        <v>1</v>
      </c>
      <c r="H310" s="116">
        <f t="shared" si="37"/>
        <v>0</v>
      </c>
      <c r="I310" s="45">
        <v>0</v>
      </c>
      <c r="J310" s="121">
        <v>1</v>
      </c>
      <c r="K310" s="118">
        <f t="shared" si="38"/>
        <v>0</v>
      </c>
      <c r="L310" s="119">
        <f t="shared" si="36"/>
        <v>0</v>
      </c>
      <c r="M310" s="120" t="str">
        <f t="shared" si="39"/>
        <v/>
      </c>
    </row>
    <row r="311" spans="1:15" x14ac:dyDescent="0.2">
      <c r="A311" s="103" t="str">
        <f t="shared" si="35"/>
        <v>GS 3,000 - 4,999 kW</v>
      </c>
      <c r="D311" s="114" t="s">
        <v>63</v>
      </c>
      <c r="E311" s="25"/>
      <c r="F311" s="26">
        <v>0</v>
      </c>
      <c r="G311" s="115">
        <v>1</v>
      </c>
      <c r="H311" s="116">
        <f t="shared" si="37"/>
        <v>0</v>
      </c>
      <c r="I311" s="45">
        <v>0</v>
      </c>
      <c r="J311" s="121">
        <v>1</v>
      </c>
      <c r="K311" s="118">
        <f t="shared" si="38"/>
        <v>0</v>
      </c>
      <c r="L311" s="119">
        <f t="shared" si="36"/>
        <v>0</v>
      </c>
      <c r="M311" s="120" t="str">
        <f t="shared" si="39"/>
        <v/>
      </c>
    </row>
    <row r="312" spans="1:15" x14ac:dyDescent="0.2">
      <c r="A312" s="103" t="str">
        <f t="shared" si="35"/>
        <v>GS 3,000 - 4,999 kW</v>
      </c>
      <c r="D312" s="114" t="s">
        <v>64</v>
      </c>
      <c r="E312" s="25"/>
      <c r="F312" s="36">
        <f>'VRZ BI (2028)'!I312</f>
        <v>1.1092570980352288E-2</v>
      </c>
      <c r="G312" s="55">
        <f>IF($E291&gt;0, $E291, $E290)</f>
        <v>4000</v>
      </c>
      <c r="H312" s="116">
        <f t="shared" si="37"/>
        <v>44.370283921409154</v>
      </c>
      <c r="I312" s="35">
        <v>1.1092570980352288E-2</v>
      </c>
      <c r="J312" s="56">
        <f>IF($E291&gt;0, $E291, $E290)</f>
        <v>4000</v>
      </c>
      <c r="K312" s="118">
        <f t="shared" si="38"/>
        <v>44.370283921409154</v>
      </c>
      <c r="L312" s="119">
        <f t="shared" si="36"/>
        <v>0</v>
      </c>
      <c r="M312" s="120">
        <f t="shared" si="39"/>
        <v>0</v>
      </c>
    </row>
    <row r="313" spans="1:15" ht="25.5" x14ac:dyDescent="0.2">
      <c r="A313" s="103" t="str">
        <f t="shared" si="35"/>
        <v>GS 3,000 - 4,999 kW</v>
      </c>
      <c r="B313" s="103" t="s">
        <v>65</v>
      </c>
      <c r="C313" s="24">
        <f>B20</f>
        <v>5</v>
      </c>
      <c r="D313" s="124" t="s">
        <v>66</v>
      </c>
      <c r="E313" s="125"/>
      <c r="F313" s="48"/>
      <c r="G313" s="49"/>
      <c r="H313" s="50">
        <f>SUM(H304:H312)</f>
        <v>27452.537883477697</v>
      </c>
      <c r="I313" s="51"/>
      <c r="J313" s="52"/>
      <c r="K313" s="50">
        <f>SUM(K304:K312)</f>
        <v>27843.734489348724</v>
      </c>
      <c r="L313" s="41">
        <f t="shared" si="36"/>
        <v>391.19660587102771</v>
      </c>
      <c r="M313" s="42">
        <f>IF((H313)=0,"",(L313/H313))</f>
        <v>1.4249924998973202E-2</v>
      </c>
    </row>
    <row r="314" spans="1:15" x14ac:dyDescent="0.2">
      <c r="A314" s="103" t="str">
        <f t="shared" si="35"/>
        <v>GS 3,000 - 4,999 kW</v>
      </c>
      <c r="D314" s="126" t="s">
        <v>67</v>
      </c>
      <c r="E314" s="25"/>
      <c r="F314" s="36">
        <f>'VRZ BI (2028)'!I314</f>
        <v>5.8160999999999996</v>
      </c>
      <c r="G314" s="43">
        <f>IF($E291&gt;0, $E291, $E290*$E292)</f>
        <v>4000</v>
      </c>
      <c r="H314" s="116">
        <f>G314*F314</f>
        <v>23264.399999999998</v>
      </c>
      <c r="I314" s="35">
        <v>6.1363000000000003</v>
      </c>
      <c r="J314" s="44">
        <f>IF($E291&gt;0, $E291, $E290*$E293)</f>
        <v>4000</v>
      </c>
      <c r="K314" s="118">
        <f>J314*I314</f>
        <v>24545.200000000001</v>
      </c>
      <c r="L314" s="119">
        <f t="shared" si="36"/>
        <v>1280.8000000000029</v>
      </c>
      <c r="M314" s="120">
        <f>IF(ISERROR(L314/H314), "", L314/H314)</f>
        <v>5.5054074035866089E-2</v>
      </c>
      <c r="N314" s="127" t="str">
        <f>IF(ISERROR(ABS(M314)), "", IF(ABS(M314)&gt;=4%, "In the manager's summary, discuss the reasoning for the change in RTSR rates", ""))</f>
        <v>In the manager's summary, discuss the reasoning for the change in RTSR rates</v>
      </c>
      <c r="O314" s="160"/>
    </row>
    <row r="315" spans="1:15" ht="25.5" x14ac:dyDescent="0.2">
      <c r="A315" s="103" t="str">
        <f t="shared" si="35"/>
        <v>GS 3,000 - 4,999 kW</v>
      </c>
      <c r="D315" s="128" t="s">
        <v>68</v>
      </c>
      <c r="E315" s="25"/>
      <c r="F315" s="36">
        <f>'VRZ BI (2028)'!I315</f>
        <v>2.6878000000000002</v>
      </c>
      <c r="G315" s="43">
        <f>IF($E291&gt;0, $E291, $E290*$E292)</f>
        <v>4000</v>
      </c>
      <c r="H315" s="116">
        <f>G315*F315</f>
        <v>10751.2</v>
      </c>
      <c r="I315" s="35">
        <v>2.8315000000000001</v>
      </c>
      <c r="J315" s="44">
        <f>IF($E291&gt;0, $E291, $E290*$E293)</f>
        <v>4000</v>
      </c>
      <c r="K315" s="118">
        <f>J315*I315</f>
        <v>11326</v>
      </c>
      <c r="L315" s="119">
        <f t="shared" si="36"/>
        <v>574.79999999999927</v>
      </c>
      <c r="M315" s="120">
        <f>IF(ISERROR(L315/H315), "", L315/H315)</f>
        <v>5.3463799389835483E-2</v>
      </c>
      <c r="N315" s="127" t="str">
        <f>IF(ISERROR(ABS(M315)), "", IF(ABS(M315)&gt;=4%, "In the manager's summary, discuss the reasoning for the change in RTSR rates", ""))</f>
        <v>In the manager's summary, discuss the reasoning for the change in RTSR rates</v>
      </c>
      <c r="O315" s="160"/>
    </row>
    <row r="316" spans="1:15" ht="25.5" x14ac:dyDescent="0.2">
      <c r="A316" s="103" t="str">
        <f t="shared" si="35"/>
        <v>GS 3,000 - 4,999 kW</v>
      </c>
      <c r="B316" s="103" t="s">
        <v>69</v>
      </c>
      <c r="C316" s="24">
        <f>B20</f>
        <v>5</v>
      </c>
      <c r="D316" s="124" t="s">
        <v>70</v>
      </c>
      <c r="E316" s="7"/>
      <c r="F316" s="48"/>
      <c r="G316" s="49"/>
      <c r="H316" s="50">
        <f>SUM(H313:H315)</f>
        <v>61468.137883477699</v>
      </c>
      <c r="I316" s="51"/>
      <c r="J316" s="40"/>
      <c r="K316" s="50">
        <f>SUM(K313:K315)</f>
        <v>63714.934489348729</v>
      </c>
      <c r="L316" s="41">
        <f t="shared" si="36"/>
        <v>2246.7966058710299</v>
      </c>
      <c r="M316" s="42">
        <f>IF((H316)=0,"",(L316/H316))</f>
        <v>3.6552215232714194E-2</v>
      </c>
    </row>
    <row r="317" spans="1:15" ht="25.5" x14ac:dyDescent="0.2">
      <c r="A317" s="103" t="str">
        <f t="shared" si="35"/>
        <v>GS 3,000 - 4,999 kW</v>
      </c>
      <c r="D317" s="129" t="s">
        <v>71</v>
      </c>
      <c r="E317" s="25"/>
      <c r="F317" s="36">
        <v>4.7000000000000002E-3</v>
      </c>
      <c r="G317" s="43">
        <f>E290*E292</f>
        <v>2062199.9999999998</v>
      </c>
      <c r="H317" s="130">
        <f>G317*F317</f>
        <v>9692.34</v>
      </c>
      <c r="I317" s="35">
        <v>4.7000000000000002E-3</v>
      </c>
      <c r="J317" s="44">
        <f>E290*E293</f>
        <v>2062199.9999999998</v>
      </c>
      <c r="K317" s="118">
        <f>J317*I317</f>
        <v>9692.34</v>
      </c>
      <c r="L317" s="119">
        <f t="shared" si="36"/>
        <v>0</v>
      </c>
      <c r="M317" s="120">
        <f>IF(ISERROR(L317/H317), "", L317/H317)</f>
        <v>0</v>
      </c>
    </row>
    <row r="318" spans="1:15" ht="25.5" x14ac:dyDescent="0.2">
      <c r="A318" s="103" t="str">
        <f t="shared" si="35"/>
        <v>GS 3,000 - 4,999 kW</v>
      </c>
      <c r="D318" s="129" t="s">
        <v>72</v>
      </c>
      <c r="E318" s="25"/>
      <c r="F318" s="36">
        <v>5.9999999999999995E-4</v>
      </c>
      <c r="G318" s="43">
        <f>E290*E292</f>
        <v>2062199.9999999998</v>
      </c>
      <c r="H318" s="130">
        <f>G318*F318</f>
        <v>1237.3199999999997</v>
      </c>
      <c r="I318" s="35">
        <v>5.9999999999999995E-4</v>
      </c>
      <c r="J318" s="44">
        <f>E290*E293</f>
        <v>2062199.9999999998</v>
      </c>
      <c r="K318" s="118">
        <f>J318*I318</f>
        <v>1237.3199999999997</v>
      </c>
      <c r="L318" s="119">
        <f t="shared" si="36"/>
        <v>0</v>
      </c>
      <c r="M318" s="120">
        <f>IF(ISERROR(L318/H318), "", L318/H318)</f>
        <v>0</v>
      </c>
    </row>
    <row r="319" spans="1:15" x14ac:dyDescent="0.2">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5" hidden="1" customHeight="1" x14ac:dyDescent="0.2">
      <c r="A320" s="103" t="str">
        <f t="shared" si="35"/>
        <v>GS 3,000 - 4,999 kW</v>
      </c>
      <c r="D320" s="129" t="s">
        <v>74</v>
      </c>
      <c r="E320" s="25"/>
      <c r="F320" s="34"/>
      <c r="G320" s="43"/>
      <c r="H320" s="130"/>
      <c r="I320" s="35"/>
      <c r="J320" s="44"/>
      <c r="K320" s="118"/>
      <c r="L320" s="119"/>
      <c r="M320" s="120"/>
    </row>
    <row r="321" spans="1:13" ht="13.15" hidden="1" customHeight="1" x14ac:dyDescent="0.2">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ht="13.15" hidden="1" customHeight="1" x14ac:dyDescent="0.2">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ht="13.15" hidden="1" customHeight="1" x14ac:dyDescent="0.2">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ht="13.15" hidden="1" customHeight="1" x14ac:dyDescent="0.2">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5" thickBot="1" x14ac:dyDescent="0.25">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5" thickBot="1" x14ac:dyDescent="0.25">
      <c r="A326" s="103" t="str">
        <f t="shared" si="35"/>
        <v>GS 3,000 - 4,999 kW</v>
      </c>
      <c r="D326" s="58"/>
      <c r="E326" s="59"/>
      <c r="F326" s="60"/>
      <c r="G326" s="61"/>
      <c r="H326" s="62"/>
      <c r="I326" s="60"/>
      <c r="J326" s="63"/>
      <c r="K326" s="62"/>
      <c r="L326" s="64"/>
      <c r="M326" s="65"/>
    </row>
    <row r="327" spans="1:13" ht="13.15" hidden="1" customHeight="1" x14ac:dyDescent="0.2">
      <c r="A327" s="103" t="str">
        <f t="shared" si="35"/>
        <v>GS 3,000 - 4,999 kW</v>
      </c>
      <c r="B327" s="103" t="s">
        <v>12</v>
      </c>
      <c r="D327" s="135" t="s">
        <v>81</v>
      </c>
      <c r="E327" s="25"/>
      <c r="F327" s="66"/>
      <c r="G327" s="67"/>
      <c r="H327" s="68">
        <f>SUM(H317:H323,H316)</f>
        <v>313056.78788347763</v>
      </c>
      <c r="I327" s="69"/>
      <c r="J327" s="69"/>
      <c r="K327" s="68">
        <f>SUM(K317:K323,K316)</f>
        <v>337616.58848934871</v>
      </c>
      <c r="L327" s="70">
        <f>K327-H327</f>
        <v>24559.800605871074</v>
      </c>
      <c r="M327" s="71">
        <f>IF((H327)=0,"",(L327/H327))</f>
        <v>7.8451583087897903E-2</v>
      </c>
    </row>
    <row r="328" spans="1:13" ht="13.15" hidden="1" customHeight="1" x14ac:dyDescent="0.2">
      <c r="A328" s="103" t="str">
        <f t="shared" si="35"/>
        <v>GS 3,000 - 4,999 kW</v>
      </c>
      <c r="B328" s="103" t="s">
        <v>12</v>
      </c>
      <c r="D328" s="142" t="s">
        <v>82</v>
      </c>
      <c r="E328" s="25"/>
      <c r="F328" s="66">
        <v>0.13</v>
      </c>
      <c r="G328" s="72"/>
      <c r="H328" s="73">
        <f>H327*F328</f>
        <v>40697.38242485209</v>
      </c>
      <c r="I328" s="74">
        <v>0.13</v>
      </c>
      <c r="J328" s="27"/>
      <c r="K328" s="73">
        <f>K327*I328</f>
        <v>43890.156503615333</v>
      </c>
      <c r="L328" s="32">
        <f>K328-H328</f>
        <v>3192.7740787632429</v>
      </c>
      <c r="M328" s="75">
        <f>IF((H328)=0,"",(L328/H328))</f>
        <v>7.8451583087897986E-2</v>
      </c>
    </row>
    <row r="329" spans="1:13" ht="14.45" hidden="1" customHeight="1" x14ac:dyDescent="0.25">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15" hidden="1" customHeight="1" x14ac:dyDescent="0.2">
      <c r="A330" s="103" t="str">
        <f t="shared" si="35"/>
        <v>GS 3,000 - 4,999 kW</v>
      </c>
      <c r="B330" s="103" t="s">
        <v>84</v>
      </c>
      <c r="D330" s="234" t="s">
        <v>85</v>
      </c>
      <c r="E330" s="234"/>
      <c r="F330" s="77"/>
      <c r="G330" s="78"/>
      <c r="H330" s="79">
        <f>H327+H328+H329</f>
        <v>353754.17030832975</v>
      </c>
      <c r="I330" s="80"/>
      <c r="J330" s="80"/>
      <c r="K330" s="81">
        <f>K327+K328+K329</f>
        <v>381506.74499296403</v>
      </c>
      <c r="L330" s="82">
        <f>K330-H330</f>
        <v>27752.574684634281</v>
      </c>
      <c r="M330" s="83">
        <f>IF((H330)=0,"",(L330/H330))</f>
        <v>7.8451583087897805E-2</v>
      </c>
    </row>
    <row r="331" spans="1:13" ht="13.9" hidden="1" customHeight="1" thickBot="1" x14ac:dyDescent="0.25">
      <c r="A331" s="103" t="str">
        <f t="shared" si="35"/>
        <v>GS 3,000 - 4,999 kW</v>
      </c>
      <c r="B331" s="103" t="s">
        <v>12</v>
      </c>
      <c r="D331" s="131"/>
      <c r="E331" s="132"/>
      <c r="F331" s="60"/>
      <c r="G331" s="61"/>
      <c r="H331" s="62"/>
      <c r="I331" s="60"/>
      <c r="J331" s="63"/>
      <c r="K331" s="62"/>
      <c r="L331" s="64"/>
      <c r="M331" s="65"/>
    </row>
    <row r="332" spans="1:13" ht="13.15" hidden="1" customHeight="1" x14ac:dyDescent="0.2">
      <c r="A332" s="103" t="str">
        <f t="shared" si="35"/>
        <v>GS 3,000 - 4,999 kW</v>
      </c>
      <c r="B332" s="103" t="s">
        <v>78</v>
      </c>
      <c r="D332" s="135" t="s">
        <v>86</v>
      </c>
      <c r="E332" s="25"/>
      <c r="F332" s="66"/>
      <c r="G332" s="67"/>
      <c r="H332" s="68">
        <f>SUM(H324,H317:H320,H316)</f>
        <v>305591.62388347764</v>
      </c>
      <c r="I332" s="69"/>
      <c r="J332" s="69"/>
      <c r="K332" s="68">
        <f>SUM(K324,K317:K320,K316)</f>
        <v>307838.4204893487</v>
      </c>
      <c r="L332" s="70">
        <f>K332-H332</f>
        <v>2246.796605871059</v>
      </c>
      <c r="M332" s="71">
        <f>IF((H332)=0,"",(L332/H332))</f>
        <v>7.3522846513874498E-3</v>
      </c>
    </row>
    <row r="333" spans="1:13" ht="13.15" hidden="1" customHeight="1" x14ac:dyDescent="0.2">
      <c r="A333" s="103" t="str">
        <f t="shared" si="35"/>
        <v>GS 3,000 - 4,999 kW</v>
      </c>
      <c r="B333" s="103" t="s">
        <v>78</v>
      </c>
      <c r="D333" s="142" t="s">
        <v>82</v>
      </c>
      <c r="E333" s="25"/>
      <c r="F333" s="66">
        <v>0.13</v>
      </c>
      <c r="G333" s="67"/>
      <c r="H333" s="73">
        <f>H332*F333</f>
        <v>39726.911104852094</v>
      </c>
      <c r="I333" s="66">
        <v>0.13</v>
      </c>
      <c r="J333" s="74"/>
      <c r="K333" s="73">
        <f>K332*I333</f>
        <v>40018.994663615333</v>
      </c>
      <c r="L333" s="32">
        <f>K333-H333</f>
        <v>292.08355876323913</v>
      </c>
      <c r="M333" s="75">
        <f>IF((H333)=0,"",(L333/H333))</f>
        <v>7.3522846513874862E-3</v>
      </c>
    </row>
    <row r="334" spans="1:13" ht="14.45" hidden="1" customHeight="1" x14ac:dyDescent="0.25">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15" hidden="1" customHeight="1" x14ac:dyDescent="0.2">
      <c r="A335" s="103" t="str">
        <f t="shared" si="35"/>
        <v>GS 3,000 - 4,999 kW</v>
      </c>
      <c r="B335" s="103" t="s">
        <v>87</v>
      </c>
      <c r="D335" s="234" t="s">
        <v>86</v>
      </c>
      <c r="E335" s="234"/>
      <c r="F335" s="84"/>
      <c r="G335" s="85"/>
      <c r="H335" s="79">
        <f>SUM(H332,H333)</f>
        <v>345318.53498832975</v>
      </c>
      <c r="I335" s="86"/>
      <c r="J335" s="86"/>
      <c r="K335" s="79">
        <f>SUM(K332,K333)</f>
        <v>347857.41515296407</v>
      </c>
      <c r="L335" s="87">
        <f>K335-H335</f>
        <v>2538.88016463432</v>
      </c>
      <c r="M335" s="88">
        <f>IF((H335)=0,"",(L335/H335))</f>
        <v>7.3522846513875166E-3</v>
      </c>
    </row>
    <row r="336" spans="1:13" ht="13.9" hidden="1" customHeight="1" thickBot="1" x14ac:dyDescent="0.25">
      <c r="A336" s="103" t="str">
        <f t="shared" si="35"/>
        <v>GS 3,000 - 4,999 kW</v>
      </c>
      <c r="B336" s="103" t="s">
        <v>78</v>
      </c>
      <c r="D336" s="131"/>
      <c r="E336" s="132"/>
      <c r="F336" s="89"/>
      <c r="G336" s="90"/>
      <c r="H336" s="91"/>
      <c r="I336" s="89"/>
      <c r="J336" s="61"/>
      <c r="K336" s="91"/>
      <c r="L336" s="92"/>
      <c r="M336" s="65"/>
    </row>
    <row r="337" spans="1:14" x14ac:dyDescent="0.2">
      <c r="A337" s="103" t="str">
        <f t="shared" si="35"/>
        <v>GS 3,000 - 4,999 kW</v>
      </c>
      <c r="B337" s="103" t="s">
        <v>17</v>
      </c>
      <c r="D337" s="135" t="s">
        <v>88</v>
      </c>
      <c r="E337" s="25"/>
      <c r="F337" s="136"/>
      <c r="G337" s="137"/>
      <c r="H337" s="138">
        <f>SUM(H325,H317:H320,H316)</f>
        <v>305591.62388347764</v>
      </c>
      <c r="I337" s="139"/>
      <c r="J337" s="139"/>
      <c r="K337" s="138">
        <f>SUM(K325,K317:K320,K316)</f>
        <v>307838.4204893487</v>
      </c>
      <c r="L337" s="140">
        <f>K337-H337</f>
        <v>2246.796605871059</v>
      </c>
      <c r="M337" s="141">
        <f>IF((H337)=0,"",(L337/H337))</f>
        <v>7.3522846513874498E-3</v>
      </c>
    </row>
    <row r="338" spans="1:14" x14ac:dyDescent="0.2">
      <c r="A338" s="103" t="str">
        <f t="shared" si="35"/>
        <v>GS 3,000 - 4,999 kW</v>
      </c>
      <c r="B338" s="103" t="s">
        <v>17</v>
      </c>
      <c r="D338" s="142" t="s">
        <v>82</v>
      </c>
      <c r="E338" s="25"/>
      <c r="F338" s="136">
        <v>0.13</v>
      </c>
      <c r="G338" s="137"/>
      <c r="H338" s="144">
        <f>H337*F338</f>
        <v>39726.911104852094</v>
      </c>
      <c r="I338" s="136">
        <v>0.13</v>
      </c>
      <c r="J338" s="145"/>
      <c r="K338" s="144">
        <f>K337*I338</f>
        <v>40018.994663615333</v>
      </c>
      <c r="L338" s="119">
        <f>K338-H338</f>
        <v>292.08355876323913</v>
      </c>
      <c r="M338" s="146">
        <f>IF((H338)=0,"",(L338/H338))</f>
        <v>7.3522846513874862E-3</v>
      </c>
    </row>
    <row r="339" spans="1:14" ht="15" x14ac:dyDescent="0.25">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9" customHeight="1" thickBot="1" x14ac:dyDescent="0.25">
      <c r="A340" s="103" t="str">
        <f t="shared" si="35"/>
        <v>GS 3,000 - 4,999 kW</v>
      </c>
      <c r="B340" s="103" t="s">
        <v>89</v>
      </c>
      <c r="C340" s="24">
        <f>B20</f>
        <v>5</v>
      </c>
      <c r="D340" s="226" t="s">
        <v>88</v>
      </c>
      <c r="E340" s="226"/>
      <c r="F340" s="84"/>
      <c r="G340" s="85"/>
      <c r="H340" s="79">
        <f>SUM(H337,H338)</f>
        <v>345318.53498832975</v>
      </c>
      <c r="I340" s="86"/>
      <c r="J340" s="86"/>
      <c r="K340" s="79">
        <f>SUM(K337,K338)</f>
        <v>347857.41515296407</v>
      </c>
      <c r="L340" s="87">
        <f>K340-H340</f>
        <v>2538.88016463432</v>
      </c>
      <c r="M340" s="88">
        <f>IF((H340)=0,"",(L340/H340))</f>
        <v>7.3522846513875166E-3</v>
      </c>
    </row>
    <row r="341" spans="1:14" ht="13.5" thickBot="1" x14ac:dyDescent="0.25">
      <c r="A341" s="103" t="str">
        <f t="shared" si="35"/>
        <v>GS 3,000 - 4,999 kW</v>
      </c>
      <c r="B341" s="103" t="s">
        <v>17</v>
      </c>
      <c r="D341" s="58"/>
      <c r="E341" s="59"/>
      <c r="F341" s="93"/>
      <c r="G341" s="90"/>
      <c r="H341" s="94"/>
      <c r="I341" s="93"/>
      <c r="J341" s="61"/>
      <c r="K341" s="94"/>
      <c r="L341" s="92"/>
      <c r="M341" s="95"/>
    </row>
    <row r="344" spans="1:14" x14ac:dyDescent="0.2">
      <c r="C344" s="103"/>
      <c r="D344" s="104" t="s">
        <v>34</v>
      </c>
      <c r="E344" s="235" t="str">
        <f>D21</f>
        <v>Large Use &gt;5MW</v>
      </c>
      <c r="F344" s="236"/>
      <c r="G344" s="236"/>
      <c r="H344" s="236"/>
      <c r="I344" s="236"/>
      <c r="J344" s="237"/>
      <c r="K344" s="103" t="str">
        <f>IF(N21="DEMAND - INTERVAL","RTSR - INTERVAL METERED","")</f>
        <v/>
      </c>
    </row>
    <row r="345" spans="1:14" x14ac:dyDescent="0.2">
      <c r="C345" s="103"/>
      <c r="D345" s="104" t="s">
        <v>35</v>
      </c>
      <c r="E345" s="238" t="str">
        <f>H21</f>
        <v>Non-RPP (Other)</v>
      </c>
      <c r="F345" s="239"/>
      <c r="G345" s="240"/>
      <c r="H345" s="20"/>
      <c r="I345" s="20"/>
    </row>
    <row r="346" spans="1:14" ht="15.75" x14ac:dyDescent="0.2">
      <c r="C346" s="103"/>
      <c r="D346" s="104" t="s">
        <v>36</v>
      </c>
      <c r="E346" s="21">
        <f>K21</f>
        <v>5650000</v>
      </c>
      <c r="F346" s="105" t="s">
        <v>11</v>
      </c>
      <c r="J346" s="22"/>
      <c r="K346" s="22"/>
      <c r="L346" s="22"/>
      <c r="M346" s="22"/>
      <c r="N346" s="22"/>
    </row>
    <row r="347" spans="1:14" ht="15.75" x14ac:dyDescent="0.25">
      <c r="C347" s="103"/>
      <c r="D347" s="104" t="s">
        <v>37</v>
      </c>
      <c r="E347" s="21">
        <f>L21</f>
        <v>9400</v>
      </c>
      <c r="F347" s="106" t="s">
        <v>16</v>
      </c>
      <c r="G347" s="107"/>
      <c r="H347" s="108"/>
      <c r="I347" s="108"/>
      <c r="J347" s="108"/>
    </row>
    <row r="348" spans="1:14" x14ac:dyDescent="0.2">
      <c r="C348" s="103"/>
      <c r="D348" s="104" t="s">
        <v>38</v>
      </c>
      <c r="E348" s="23">
        <f>I21</f>
        <v>1.0065999999999999</v>
      </c>
    </row>
    <row r="349" spans="1:14" x14ac:dyDescent="0.2">
      <c r="C349" s="103"/>
      <c r="D349" s="104" t="s">
        <v>39</v>
      </c>
      <c r="E349" s="23">
        <f>J21</f>
        <v>1.0065999999999999</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5" x14ac:dyDescent="0.2">
      <c r="C353" s="103"/>
      <c r="E353" s="221"/>
      <c r="F353" s="112" t="s">
        <v>48</v>
      </c>
      <c r="G353" s="112"/>
      <c r="H353" s="113" t="s">
        <v>48</v>
      </c>
      <c r="I353" s="112" t="s">
        <v>48</v>
      </c>
      <c r="J353" s="113"/>
      <c r="K353" s="113" t="s">
        <v>48</v>
      </c>
      <c r="L353" s="223"/>
      <c r="M353" s="225"/>
    </row>
    <row r="354" spans="1:15" x14ac:dyDescent="0.2">
      <c r="A354" s="103" t="str">
        <f>$E344</f>
        <v>Large Use &gt;5MW</v>
      </c>
      <c r="D354" s="114" t="s">
        <v>49</v>
      </c>
      <c r="E354" s="25"/>
      <c r="F354" s="26">
        <f>'VRZ BI (2028)'!I354</f>
        <v>10958.45</v>
      </c>
      <c r="G354" s="115">
        <v>1</v>
      </c>
      <c r="H354" s="116">
        <f>G354*F354</f>
        <v>10958.45</v>
      </c>
      <c r="I354" s="45">
        <v>11717.69</v>
      </c>
      <c r="J354" s="117">
        <f>G354</f>
        <v>1</v>
      </c>
      <c r="K354" s="118">
        <f>J354*I354</f>
        <v>11717.69</v>
      </c>
      <c r="L354" s="119">
        <f>K354-H354</f>
        <v>759.23999999999978</v>
      </c>
      <c r="M354" s="120">
        <f>IF(ISERROR(L354/H354), "", L354/H354)</f>
        <v>6.9283520935898762E-2</v>
      </c>
    </row>
    <row r="355" spans="1:15" x14ac:dyDescent="0.2">
      <c r="A355" s="103" t="str">
        <f t="shared" ref="A355:A397" si="40">A354</f>
        <v>Large Use &gt;5MW</v>
      </c>
      <c r="D355" s="114" t="s">
        <v>50</v>
      </c>
      <c r="E355" s="25"/>
      <c r="F355" s="36">
        <f>'VRZ BI (2028)'!I355</f>
        <v>5.3478000000000003</v>
      </c>
      <c r="G355" s="115">
        <f>IF($E347&gt;0, $E347, $E346)</f>
        <v>9400</v>
      </c>
      <c r="H355" s="116">
        <f>G355*F355</f>
        <v>50269.32</v>
      </c>
      <c r="I355" s="35">
        <v>5.2637999999999998</v>
      </c>
      <c r="J355" s="117">
        <f>IF($E347&gt;0, $E347, $E346)</f>
        <v>9400</v>
      </c>
      <c r="K355" s="118">
        <f>J355*I355</f>
        <v>49479.72</v>
      </c>
      <c r="L355" s="119">
        <f>K355-H355</f>
        <v>-789.59999999999854</v>
      </c>
      <c r="M355" s="120">
        <f>IF(ISERROR(L355/H355), "", L355/H355)</f>
        <v>-1.5707393694603361E-2</v>
      </c>
    </row>
    <row r="356" spans="1:15" ht="13.15" hidden="1" customHeight="1" x14ac:dyDescent="0.2">
      <c r="A356" s="103" t="str">
        <f t="shared" si="40"/>
        <v>Large Use &gt;5MW</v>
      </c>
      <c r="D356" s="114" t="s">
        <v>51</v>
      </c>
      <c r="E356" s="25"/>
      <c r="F356" s="34"/>
      <c r="G356" s="115">
        <f>IF($E347&gt;0, $E347, $E346)</f>
        <v>9400</v>
      </c>
      <c r="H356" s="116">
        <v>0</v>
      </c>
      <c r="I356" s="35"/>
      <c r="J356" s="117">
        <f>IF($E347&gt;0, $E347, $E346)</f>
        <v>9400</v>
      </c>
      <c r="K356" s="118">
        <v>0</v>
      </c>
      <c r="L356" s="119"/>
      <c r="M356" s="120"/>
    </row>
    <row r="357" spans="1:15" ht="13.15" hidden="1" customHeight="1" x14ac:dyDescent="0.2">
      <c r="A357" s="103" t="str">
        <f t="shared" si="40"/>
        <v>Large Use &gt;5MW</v>
      </c>
      <c r="D357" s="114" t="s">
        <v>52</v>
      </c>
      <c r="E357" s="25"/>
      <c r="F357" s="34"/>
      <c r="G357" s="115">
        <f>IF($E347&gt;0, $E347, $E346)</f>
        <v>9400</v>
      </c>
      <c r="H357" s="116">
        <v>0</v>
      </c>
      <c r="I357" s="35"/>
      <c r="J357" s="121">
        <f>IF($E347&gt;0, $E347, $E346)</f>
        <v>9400</v>
      </c>
      <c r="K357" s="118">
        <v>0</v>
      </c>
      <c r="L357" s="119">
        <f t="shared" ref="L357:L375" si="41">K357-H357</f>
        <v>0</v>
      </c>
      <c r="M357" s="120" t="str">
        <f>IF(ISERROR(L357/H357), "", L357/H357)</f>
        <v/>
      </c>
    </row>
    <row r="358" spans="1:15" x14ac:dyDescent="0.2">
      <c r="A358" s="103" t="str">
        <f t="shared" si="40"/>
        <v>Large Use &gt;5MW</v>
      </c>
      <c r="D358" s="114" t="s">
        <v>53</v>
      </c>
      <c r="E358" s="25"/>
      <c r="F358" s="26">
        <f>'VRZ BI (2028)'!I358</f>
        <v>0</v>
      </c>
      <c r="G358" s="115">
        <v>1</v>
      </c>
      <c r="H358" s="116">
        <f>G358*F358</f>
        <v>0</v>
      </c>
      <c r="I358" s="45">
        <v>0</v>
      </c>
      <c r="J358" s="117">
        <f>G358</f>
        <v>1</v>
      </c>
      <c r="K358" s="118">
        <f>J358*I358</f>
        <v>0</v>
      </c>
      <c r="L358" s="119">
        <f t="shared" si="41"/>
        <v>0</v>
      </c>
      <c r="M358" s="120" t="str">
        <f>IF(ISERROR(L358/H358), "", L358/H358)</f>
        <v/>
      </c>
    </row>
    <row r="359" spans="1:15" x14ac:dyDescent="0.2">
      <c r="A359" s="103" t="str">
        <f t="shared" si="40"/>
        <v>Large Use &gt;5MW</v>
      </c>
      <c r="D359" s="114" t="s">
        <v>54</v>
      </c>
      <c r="E359" s="25"/>
      <c r="F359" s="36">
        <f>'VRZ BI (2028)'!I359</f>
        <v>0.54216644949085402</v>
      </c>
      <c r="G359" s="115">
        <f>IF($E347&gt;0, $E347, $E346)</f>
        <v>9400</v>
      </c>
      <c r="H359" s="116">
        <f>G359*F359</f>
        <v>5096.3646252140279</v>
      </c>
      <c r="I359" s="35">
        <v>0.54216644949085402</v>
      </c>
      <c r="J359" s="117">
        <f>IF($E347&gt;0, $E347, $E346)</f>
        <v>9400</v>
      </c>
      <c r="K359" s="118">
        <f>J359*I359</f>
        <v>5096.3646252140279</v>
      </c>
      <c r="L359" s="119">
        <f t="shared" si="41"/>
        <v>0</v>
      </c>
      <c r="M359" s="120">
        <f>IF(ISERROR(L359/H359), "", L359/H359)</f>
        <v>0</v>
      </c>
    </row>
    <row r="360" spans="1:15" x14ac:dyDescent="0.2">
      <c r="A360" s="103" t="str">
        <f t="shared" si="40"/>
        <v>Large Use &gt;5MW</v>
      </c>
      <c r="B360" s="103" t="s">
        <v>55</v>
      </c>
      <c r="C360" s="24">
        <f>B21</f>
        <v>6</v>
      </c>
      <c r="D360" s="122" t="s">
        <v>56</v>
      </c>
      <c r="E360" s="7"/>
      <c r="F360" s="37"/>
      <c r="G360" s="38"/>
      <c r="H360" s="39">
        <f>SUM(H354:H359)</f>
        <v>66324.134625214036</v>
      </c>
      <c r="I360" s="51"/>
      <c r="J360" s="40"/>
      <c r="K360" s="39">
        <f>SUM(K354:K359)</f>
        <v>66293.774625214035</v>
      </c>
      <c r="L360" s="41">
        <f t="shared" si="41"/>
        <v>-30.360000000000582</v>
      </c>
      <c r="M360" s="42">
        <f>IF((H360)=0,"",(L360/H360))</f>
        <v>-4.577519204971098E-4</v>
      </c>
    </row>
    <row r="361" spans="1:15" x14ac:dyDescent="0.2">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5.5" x14ac:dyDescent="0.2">
      <c r="A362" s="103" t="str">
        <f t="shared" si="40"/>
        <v>Large Use &gt;5MW</v>
      </c>
      <c r="D362" s="123" t="s">
        <v>58</v>
      </c>
      <c r="E362" s="25"/>
      <c r="F362" s="36">
        <f>'VRZ BI (2028)'!I362</f>
        <v>0</v>
      </c>
      <c r="G362" s="55">
        <f>IF($E347&gt;0, $E347, $E346)</f>
        <v>9400</v>
      </c>
      <c r="H362" s="116">
        <f t="shared" si="42"/>
        <v>0</v>
      </c>
      <c r="I362" s="35">
        <v>0</v>
      </c>
      <c r="J362" s="56">
        <f>IF($E347&gt;0, $E347, $E346)</f>
        <v>9400</v>
      </c>
      <c r="K362" s="118">
        <f t="shared" si="43"/>
        <v>0</v>
      </c>
      <c r="L362" s="119">
        <f t="shared" si="41"/>
        <v>0</v>
      </c>
      <c r="M362" s="120" t="str">
        <f t="shared" si="44"/>
        <v/>
      </c>
    </row>
    <row r="363" spans="1:15" x14ac:dyDescent="0.2">
      <c r="A363" s="103" t="str">
        <f t="shared" si="40"/>
        <v>Large Use &gt;5MW</v>
      </c>
      <c r="D363" s="123" t="s">
        <v>59</v>
      </c>
      <c r="E363" s="25"/>
      <c r="F363" s="36">
        <f>'VRZ BI (2028)'!I363</f>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
      <c r="A364" s="103" t="str">
        <f t="shared" si="40"/>
        <v>Large Use &gt;5MW</v>
      </c>
      <c r="D364" s="123" t="s">
        <v>60</v>
      </c>
      <c r="E364" s="25"/>
      <c r="F364" s="36">
        <f>'VRZ BI (2028)'!I364</f>
        <v>0</v>
      </c>
      <c r="G364" s="55">
        <f>E346</f>
        <v>5650000</v>
      </c>
      <c r="H364" s="116">
        <f t="shared" si="42"/>
        <v>0</v>
      </c>
      <c r="I364" s="35">
        <v>0</v>
      </c>
      <c r="J364" s="56">
        <f>E346</f>
        <v>5650000</v>
      </c>
      <c r="K364" s="118">
        <f t="shared" si="43"/>
        <v>0</v>
      </c>
      <c r="L364" s="119">
        <f t="shared" si="41"/>
        <v>0</v>
      </c>
      <c r="M364" s="120" t="str">
        <f t="shared" si="44"/>
        <v/>
      </c>
    </row>
    <row r="365" spans="1:15" x14ac:dyDescent="0.2">
      <c r="A365" s="103" t="str">
        <f t="shared" si="40"/>
        <v>Large Use &gt;5MW</v>
      </c>
      <c r="D365" s="114" t="s">
        <v>61</v>
      </c>
      <c r="E365" s="25"/>
      <c r="F365" s="36">
        <f>'VRZ BI (2028)'!I365</f>
        <v>0.65714391665743455</v>
      </c>
      <c r="G365" s="55">
        <f>IF($E347&gt;0, $E347, $E346)</f>
        <v>9400</v>
      </c>
      <c r="H365" s="116">
        <f t="shared" si="42"/>
        <v>6177.1528165798845</v>
      </c>
      <c r="I365" s="35">
        <v>0.68718501121063702</v>
      </c>
      <c r="J365" s="56">
        <f>IF($E347&gt;0, $E347, $E346)</f>
        <v>9400</v>
      </c>
      <c r="K365" s="118">
        <f t="shared" si="43"/>
        <v>6459.5391053799876</v>
      </c>
      <c r="L365" s="119">
        <f t="shared" si="41"/>
        <v>282.3862888001031</v>
      </c>
      <c r="M365" s="120">
        <f t="shared" si="44"/>
        <v>4.5714635396773694E-2</v>
      </c>
      <c r="O365" s="160"/>
    </row>
    <row r="366" spans="1:15" ht="25.5" x14ac:dyDescent="0.2">
      <c r="A366" s="103" t="str">
        <f t="shared" si="40"/>
        <v>Large Use &gt;5MW</v>
      </c>
      <c r="D366" s="123" t="s">
        <v>62</v>
      </c>
      <c r="E366" s="25"/>
      <c r="F366" s="36">
        <f>'VRZ BI (2028)'!I366</f>
        <v>0</v>
      </c>
      <c r="G366" s="115">
        <v>1</v>
      </c>
      <c r="H366" s="116">
        <f t="shared" si="42"/>
        <v>0</v>
      </c>
      <c r="I366" s="45">
        <v>0</v>
      </c>
      <c r="J366" s="121">
        <v>1</v>
      </c>
      <c r="K366" s="118">
        <f t="shared" si="43"/>
        <v>0</v>
      </c>
      <c r="L366" s="119">
        <f t="shared" si="41"/>
        <v>0</v>
      </c>
      <c r="M366" s="120" t="str">
        <f t="shared" si="44"/>
        <v/>
      </c>
    </row>
    <row r="367" spans="1:15" x14ac:dyDescent="0.2">
      <c r="A367" s="103" t="str">
        <f t="shared" si="40"/>
        <v>Large Use &gt;5MW</v>
      </c>
      <c r="D367" s="114" t="s">
        <v>63</v>
      </c>
      <c r="E367" s="25"/>
      <c r="F367" s="36">
        <f>'VRZ BI (2028)'!I367</f>
        <v>0</v>
      </c>
      <c r="G367" s="115">
        <v>1</v>
      </c>
      <c r="H367" s="116">
        <f t="shared" si="42"/>
        <v>0</v>
      </c>
      <c r="I367" s="45">
        <v>0</v>
      </c>
      <c r="J367" s="121">
        <v>1</v>
      </c>
      <c r="K367" s="118">
        <f t="shared" si="43"/>
        <v>0</v>
      </c>
      <c r="L367" s="119">
        <f t="shared" si="41"/>
        <v>0</v>
      </c>
      <c r="M367" s="120" t="str">
        <f t="shared" si="44"/>
        <v/>
      </c>
    </row>
    <row r="368" spans="1:15" x14ac:dyDescent="0.2">
      <c r="A368" s="103" t="str">
        <f t="shared" si="40"/>
        <v>Large Use &gt;5MW</v>
      </c>
      <c r="D368" s="114" t="s">
        <v>64</v>
      </c>
      <c r="E368" s="25"/>
      <c r="F368" s="36">
        <f>'VRZ BI (2028)'!I368</f>
        <v>1.4149834773677721E-2</v>
      </c>
      <c r="G368" s="55">
        <f>IF($E347&gt;0, $E347, $E346)</f>
        <v>9400</v>
      </c>
      <c r="H368" s="116">
        <f t="shared" si="42"/>
        <v>133.00844687257057</v>
      </c>
      <c r="I368" s="35">
        <v>1.4149834773677721E-2</v>
      </c>
      <c r="J368" s="56">
        <f>IF($E347&gt;0, $E347, $E346)</f>
        <v>9400</v>
      </c>
      <c r="K368" s="118">
        <f t="shared" si="43"/>
        <v>133.00844687257057</v>
      </c>
      <c r="L368" s="119">
        <f t="shared" si="41"/>
        <v>0</v>
      </c>
      <c r="M368" s="120">
        <f t="shared" si="44"/>
        <v>0</v>
      </c>
    </row>
    <row r="369" spans="1:15" ht="25.5" x14ac:dyDescent="0.2">
      <c r="A369" s="103" t="str">
        <f t="shared" si="40"/>
        <v>Large Use &gt;5MW</v>
      </c>
      <c r="B369" s="103" t="s">
        <v>65</v>
      </c>
      <c r="C369" s="24">
        <f>B21</f>
        <v>6</v>
      </c>
      <c r="D369" s="124" t="s">
        <v>66</v>
      </c>
      <c r="E369" s="125"/>
      <c r="F369" s="48"/>
      <c r="G369" s="49"/>
      <c r="H369" s="50">
        <f>SUM(H360:H368)</f>
        <v>72634.295888666486</v>
      </c>
      <c r="I369" s="51"/>
      <c r="J369" s="52"/>
      <c r="K369" s="50">
        <f>SUM(K360:K368)</f>
        <v>72886.322177466587</v>
      </c>
      <c r="L369" s="41">
        <f t="shared" si="41"/>
        <v>252.02628880010161</v>
      </c>
      <c r="M369" s="42">
        <f>IF((H369)=0,"",(L369/H369))</f>
        <v>3.4697973693640031E-3</v>
      </c>
    </row>
    <row r="370" spans="1:15" x14ac:dyDescent="0.2">
      <c r="A370" s="103" t="str">
        <f t="shared" si="40"/>
        <v>Large Use &gt;5MW</v>
      </c>
      <c r="D370" s="126" t="s">
        <v>67</v>
      </c>
      <c r="E370" s="25"/>
      <c r="F370" s="36">
        <f>'VRZ BI (2028)'!I370</f>
        <v>6.2150999999999996</v>
      </c>
      <c r="G370" s="43">
        <f>IF($E347&gt;0, $E347, $E346*$E348)</f>
        <v>9400</v>
      </c>
      <c r="H370" s="116">
        <f>G370*F370</f>
        <v>58421.939999999995</v>
      </c>
      <c r="I370" s="35">
        <v>6.5571999999999999</v>
      </c>
      <c r="J370" s="44">
        <f>IF($E347&gt;0, $E347, $E346*$E349)</f>
        <v>9400</v>
      </c>
      <c r="K370" s="118">
        <f>J370*I370</f>
        <v>61637.68</v>
      </c>
      <c r="L370" s="119">
        <f t="shared" si="41"/>
        <v>3215.7400000000052</v>
      </c>
      <c r="M370" s="120">
        <f>IF(ISERROR(L370/H370), "", L370/H370)</f>
        <v>5.5043362134157225E-2</v>
      </c>
      <c r="N370" s="127" t="str">
        <f>IF(ISERROR(ABS(M370)), "", IF(ABS(M370)&gt;=4%, "In the manager's summary, discuss the reasoning for the change in RTSR rates", ""))</f>
        <v>In the manager's summary, discuss the reasoning for the change in RTSR rates</v>
      </c>
      <c r="O370" s="160"/>
    </row>
    <row r="371" spans="1:15" ht="25.5" x14ac:dyDescent="0.2">
      <c r="A371" s="103" t="str">
        <f t="shared" si="40"/>
        <v>Large Use &gt;5MW</v>
      </c>
      <c r="D371" s="128" t="s">
        <v>68</v>
      </c>
      <c r="E371" s="25"/>
      <c r="F371" s="36">
        <f>'VRZ BI (2028)'!I371</f>
        <v>4.2508999999999997</v>
      </c>
      <c r="G371" s="43">
        <f>IF($E347&gt;0, $E347, $E346*$E348)</f>
        <v>9400</v>
      </c>
      <c r="H371" s="116">
        <f>G371*F371</f>
        <v>39958.46</v>
      </c>
      <c r="I371" s="35">
        <v>4.4781000000000004</v>
      </c>
      <c r="J371" s="44">
        <f>IF($E347&gt;0, $E347, $E346*$E349)</f>
        <v>9400</v>
      </c>
      <c r="K371" s="118">
        <f>J371*I371</f>
        <v>42094.140000000007</v>
      </c>
      <c r="L371" s="119">
        <f t="shared" si="41"/>
        <v>2135.6800000000076</v>
      </c>
      <c r="M371" s="120">
        <f>IF(ISERROR(L371/H371), "", L371/H371)</f>
        <v>5.3447505234185892E-2</v>
      </c>
      <c r="N371" s="127" t="str">
        <f>IF(ISERROR(ABS(M371)), "", IF(ABS(M371)&gt;=4%, "In the manager's summary, discuss the reasoning for the change in RTSR rates", ""))</f>
        <v>In the manager's summary, discuss the reasoning for the change in RTSR rates</v>
      </c>
      <c r="O371" s="160"/>
    </row>
    <row r="372" spans="1:15" ht="25.5" x14ac:dyDescent="0.2">
      <c r="A372" s="103" t="str">
        <f t="shared" si="40"/>
        <v>Large Use &gt;5MW</v>
      </c>
      <c r="B372" s="103" t="s">
        <v>69</v>
      </c>
      <c r="C372" s="24">
        <f>B21</f>
        <v>6</v>
      </c>
      <c r="D372" s="124" t="s">
        <v>70</v>
      </c>
      <c r="E372" s="7"/>
      <c r="F372" s="48"/>
      <c r="G372" s="49"/>
      <c r="H372" s="50">
        <f>SUM(H369:H371)</f>
        <v>171014.69588866647</v>
      </c>
      <c r="I372" s="51"/>
      <c r="J372" s="40"/>
      <c r="K372" s="50">
        <f>SUM(K369:K371)</f>
        <v>176618.14217746659</v>
      </c>
      <c r="L372" s="41">
        <f t="shared" si="41"/>
        <v>5603.446288800129</v>
      </c>
      <c r="M372" s="42">
        <f>IF((H372)=0,"",(L372/H372))</f>
        <v>3.2765875819514775E-2</v>
      </c>
    </row>
    <row r="373" spans="1:15" ht="25.5" x14ac:dyDescent="0.2">
      <c r="A373" s="103" t="str">
        <f t="shared" si="40"/>
        <v>Large Use &gt;5MW</v>
      </c>
      <c r="D373" s="129" t="s">
        <v>71</v>
      </c>
      <c r="E373" s="25"/>
      <c r="F373" s="36">
        <v>4.7000000000000002E-3</v>
      </c>
      <c r="G373" s="43">
        <f>E346*E348</f>
        <v>5687290</v>
      </c>
      <c r="H373" s="130">
        <f>G373*F373</f>
        <v>26730.263000000003</v>
      </c>
      <c r="I373" s="35">
        <v>4.7000000000000002E-3</v>
      </c>
      <c r="J373" s="44">
        <f>E346*E349</f>
        <v>5687290</v>
      </c>
      <c r="K373" s="118">
        <f>J373*I373</f>
        <v>26730.263000000003</v>
      </c>
      <c r="L373" s="119">
        <f t="shared" si="41"/>
        <v>0</v>
      </c>
      <c r="M373" s="120">
        <f>IF(ISERROR(L373/H373), "", L373/H373)</f>
        <v>0</v>
      </c>
    </row>
    <row r="374" spans="1:15" ht="25.5" x14ac:dyDescent="0.2">
      <c r="A374" s="103" t="str">
        <f t="shared" si="40"/>
        <v>Large Use &gt;5MW</v>
      </c>
      <c r="D374" s="129" t="s">
        <v>72</v>
      </c>
      <c r="E374" s="25"/>
      <c r="F374" s="36">
        <v>5.9999999999999995E-4</v>
      </c>
      <c r="G374" s="43">
        <f>E346*E348</f>
        <v>5687290</v>
      </c>
      <c r="H374" s="130">
        <f>G374*F374</f>
        <v>3412.3739999999998</v>
      </c>
      <c r="I374" s="35">
        <v>5.9999999999999995E-4</v>
      </c>
      <c r="J374" s="44">
        <f>E346*E349</f>
        <v>5687290</v>
      </c>
      <c r="K374" s="118">
        <f>J374*I374</f>
        <v>3412.3739999999998</v>
      </c>
      <c r="L374" s="119">
        <f t="shared" si="41"/>
        <v>0</v>
      </c>
      <c r="M374" s="120">
        <f>IF(ISERROR(L374/H374), "", L374/H374)</f>
        <v>0</v>
      </c>
    </row>
    <row r="375" spans="1:15" x14ac:dyDescent="0.2">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5" hidden="1" customHeight="1" x14ac:dyDescent="0.2">
      <c r="A376" s="103" t="str">
        <f t="shared" si="40"/>
        <v>Large Use &gt;5MW</v>
      </c>
      <c r="D376" s="129" t="s">
        <v>74</v>
      </c>
      <c r="E376" s="25"/>
      <c r="F376" s="34"/>
      <c r="G376" s="43"/>
      <c r="H376" s="130"/>
      <c r="I376" s="35"/>
      <c r="J376" s="44"/>
      <c r="K376" s="118"/>
      <c r="L376" s="119"/>
      <c r="M376" s="120"/>
    </row>
    <row r="377" spans="1:15" ht="13.15" hidden="1" customHeight="1" x14ac:dyDescent="0.2">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15" hidden="1" customHeight="1" x14ac:dyDescent="0.2">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15" hidden="1" customHeight="1" x14ac:dyDescent="0.2">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15" hidden="1" customHeight="1" x14ac:dyDescent="0.2">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5" thickBot="1" x14ac:dyDescent="0.25">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5" thickBot="1" x14ac:dyDescent="0.25">
      <c r="A382" s="103" t="str">
        <f t="shared" si="40"/>
        <v>Large Use &gt;5MW</v>
      </c>
      <c r="D382" s="58"/>
      <c r="E382" s="59"/>
      <c r="F382" s="60"/>
      <c r="G382" s="61"/>
      <c r="H382" s="62"/>
      <c r="I382" s="60"/>
      <c r="J382" s="63"/>
      <c r="K382" s="62"/>
      <c r="L382" s="64"/>
      <c r="M382" s="65"/>
    </row>
    <row r="383" spans="1:15" ht="13.15" hidden="1" customHeight="1" x14ac:dyDescent="0.2">
      <c r="A383" s="103" t="str">
        <f t="shared" si="40"/>
        <v>Large Use &gt;5MW</v>
      </c>
      <c r="B383" s="103" t="s">
        <v>12</v>
      </c>
      <c r="D383" s="135" t="s">
        <v>81</v>
      </c>
      <c r="E383" s="25"/>
      <c r="F383" s="66"/>
      <c r="G383" s="67"/>
      <c r="H383" s="68">
        <f>SUM(H373:H379,H372)</f>
        <v>864864.32588866632</v>
      </c>
      <c r="I383" s="69"/>
      <c r="J383" s="69"/>
      <c r="K383" s="68">
        <f>SUM(K373:K379,K372)</f>
        <v>932004.24997746665</v>
      </c>
      <c r="L383" s="70">
        <f>K383-H383</f>
        <v>67139.924088800326</v>
      </c>
      <c r="M383" s="71">
        <f>IF((H383)=0,"",(L383/H383))</f>
        <v>7.763058560637548E-2</v>
      </c>
    </row>
    <row r="384" spans="1:15" ht="13.15" hidden="1" customHeight="1" x14ac:dyDescent="0.2">
      <c r="A384" s="103" t="str">
        <f t="shared" si="40"/>
        <v>Large Use &gt;5MW</v>
      </c>
      <c r="B384" s="103" t="s">
        <v>12</v>
      </c>
      <c r="D384" s="142" t="s">
        <v>82</v>
      </c>
      <c r="E384" s="25"/>
      <c r="F384" s="66">
        <v>0.13</v>
      </c>
      <c r="G384" s="72"/>
      <c r="H384" s="73">
        <f>H383*F384</f>
        <v>112432.36236552663</v>
      </c>
      <c r="I384" s="74">
        <v>0.13</v>
      </c>
      <c r="J384" s="27"/>
      <c r="K384" s="73">
        <f>K383*I384</f>
        <v>121160.55249707068</v>
      </c>
      <c r="L384" s="32">
        <f>K384-H384</f>
        <v>8728.1901315440482</v>
      </c>
      <c r="M384" s="75">
        <f>IF((H384)=0,"",(L384/H384))</f>
        <v>7.7630585606375521E-2</v>
      </c>
    </row>
    <row r="385" spans="1:13" ht="14.45" hidden="1" customHeight="1" x14ac:dyDescent="0.25">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15" hidden="1" customHeight="1" x14ac:dyDescent="0.2">
      <c r="A386" s="103" t="str">
        <f t="shared" si="40"/>
        <v>Large Use &gt;5MW</v>
      </c>
      <c r="B386" s="103" t="s">
        <v>84</v>
      </c>
      <c r="D386" s="234" t="s">
        <v>85</v>
      </c>
      <c r="E386" s="234"/>
      <c r="F386" s="77"/>
      <c r="G386" s="78"/>
      <c r="H386" s="79">
        <f>H383+H384+H385</f>
        <v>977296.68825419294</v>
      </c>
      <c r="I386" s="80"/>
      <c r="J386" s="80"/>
      <c r="K386" s="81">
        <f>K383+K384+K385</f>
        <v>1053164.8024745374</v>
      </c>
      <c r="L386" s="82">
        <f>K386-H386</f>
        <v>75868.114220344462</v>
      </c>
      <c r="M386" s="83">
        <f>IF((H386)=0,"",(L386/H386))</f>
        <v>7.7630585606375563E-2</v>
      </c>
    </row>
    <row r="387" spans="1:13" ht="13.9" hidden="1" customHeight="1" thickBot="1" x14ac:dyDescent="0.25">
      <c r="A387" s="103" t="str">
        <f t="shared" si="40"/>
        <v>Large Use &gt;5MW</v>
      </c>
      <c r="B387" s="103" t="s">
        <v>12</v>
      </c>
      <c r="D387" s="131"/>
      <c r="E387" s="132"/>
      <c r="F387" s="60"/>
      <c r="G387" s="61"/>
      <c r="H387" s="62"/>
      <c r="I387" s="60"/>
      <c r="J387" s="63"/>
      <c r="K387" s="62"/>
      <c r="L387" s="64"/>
      <c r="M387" s="65"/>
    </row>
    <row r="388" spans="1:13" ht="13.15" hidden="1" customHeight="1" x14ac:dyDescent="0.2">
      <c r="A388" s="103" t="str">
        <f t="shared" si="40"/>
        <v>Large Use &gt;5MW</v>
      </c>
      <c r="B388" s="103" t="s">
        <v>78</v>
      </c>
      <c r="D388" s="135" t="s">
        <v>86</v>
      </c>
      <c r="E388" s="25"/>
      <c r="F388" s="66"/>
      <c r="G388" s="67"/>
      <c r="H388" s="68">
        <f>SUM(H380,H373:H376,H372)</f>
        <v>844276.33608866646</v>
      </c>
      <c r="I388" s="69"/>
      <c r="J388" s="69"/>
      <c r="K388" s="68">
        <f>SUM(K380,K373:K376,K372)</f>
        <v>849879.78237746656</v>
      </c>
      <c r="L388" s="70">
        <f>K388-H388</f>
        <v>5603.4462888000999</v>
      </c>
      <c r="M388" s="71">
        <f>IF((H388)=0,"",(L388/H388))</f>
        <v>6.6369813404454133E-3</v>
      </c>
    </row>
    <row r="389" spans="1:13" ht="13.15" hidden="1" customHeight="1" x14ac:dyDescent="0.2">
      <c r="A389" s="103" t="str">
        <f t="shared" si="40"/>
        <v>Large Use &gt;5MW</v>
      </c>
      <c r="B389" s="103" t="s">
        <v>78</v>
      </c>
      <c r="D389" s="142" t="s">
        <v>82</v>
      </c>
      <c r="E389" s="25"/>
      <c r="F389" s="66">
        <v>0.13</v>
      </c>
      <c r="G389" s="67"/>
      <c r="H389" s="73">
        <f>H388*F389</f>
        <v>109755.92369152664</v>
      </c>
      <c r="I389" s="66">
        <v>0.13</v>
      </c>
      <c r="J389" s="74"/>
      <c r="K389" s="73">
        <f>K388*I389</f>
        <v>110484.37170907066</v>
      </c>
      <c r="L389" s="32">
        <f>K389-H389</f>
        <v>728.44801754402579</v>
      </c>
      <c r="M389" s="75">
        <f>IF((H389)=0,"",(L389/H389))</f>
        <v>6.6369813404455304E-3</v>
      </c>
    </row>
    <row r="390" spans="1:13" ht="14.45" hidden="1" customHeight="1" x14ac:dyDescent="0.25">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15" hidden="1" customHeight="1" x14ac:dyDescent="0.2">
      <c r="A391" s="103" t="str">
        <f t="shared" si="40"/>
        <v>Large Use &gt;5MW</v>
      </c>
      <c r="B391" s="103" t="s">
        <v>87</v>
      </c>
      <c r="D391" s="234" t="s">
        <v>86</v>
      </c>
      <c r="E391" s="234"/>
      <c r="F391" s="84"/>
      <c r="G391" s="85"/>
      <c r="H391" s="79">
        <f>SUM(H388,H389)</f>
        <v>954032.2597801931</v>
      </c>
      <c r="I391" s="86"/>
      <c r="J391" s="86"/>
      <c r="K391" s="79">
        <f>SUM(K388,K389)</f>
        <v>960364.15408653719</v>
      </c>
      <c r="L391" s="87">
        <f>K391-H391</f>
        <v>6331.8943063440965</v>
      </c>
      <c r="M391" s="88">
        <f>IF((H391)=0,"",(L391/H391))</f>
        <v>6.636981340445396E-3</v>
      </c>
    </row>
    <row r="392" spans="1:13" ht="13.9" hidden="1" customHeight="1" thickBot="1" x14ac:dyDescent="0.25">
      <c r="A392" s="103" t="str">
        <f t="shared" si="40"/>
        <v>Large Use &gt;5MW</v>
      </c>
      <c r="B392" s="103" t="s">
        <v>78</v>
      </c>
      <c r="D392" s="131"/>
      <c r="E392" s="132"/>
      <c r="F392" s="89"/>
      <c r="G392" s="90"/>
      <c r="H392" s="91"/>
      <c r="I392" s="89"/>
      <c r="J392" s="61"/>
      <c r="K392" s="91"/>
      <c r="L392" s="92"/>
      <c r="M392" s="65"/>
    </row>
    <row r="393" spans="1:13" x14ac:dyDescent="0.2">
      <c r="A393" s="103" t="str">
        <f t="shared" si="40"/>
        <v>Large Use &gt;5MW</v>
      </c>
      <c r="B393" s="103" t="s">
        <v>17</v>
      </c>
      <c r="D393" s="135" t="s">
        <v>88</v>
      </c>
      <c r="E393" s="25"/>
      <c r="F393" s="136"/>
      <c r="G393" s="137"/>
      <c r="H393" s="138">
        <f>SUM(H381,H373:H376,H372)</f>
        <v>844276.33608866646</v>
      </c>
      <c r="I393" s="139"/>
      <c r="J393" s="139"/>
      <c r="K393" s="138">
        <f>SUM(K381,K373:K376,K372)</f>
        <v>849879.78237746656</v>
      </c>
      <c r="L393" s="140">
        <f>K393-H393</f>
        <v>5603.4462888000999</v>
      </c>
      <c r="M393" s="141">
        <f>IF((H393)=0,"",(L393/H393))</f>
        <v>6.6369813404454133E-3</v>
      </c>
    </row>
    <row r="394" spans="1:13" x14ac:dyDescent="0.2">
      <c r="A394" s="103" t="str">
        <f t="shared" si="40"/>
        <v>Large Use &gt;5MW</v>
      </c>
      <c r="B394" s="103" t="s">
        <v>17</v>
      </c>
      <c r="D394" s="142" t="s">
        <v>82</v>
      </c>
      <c r="E394" s="25"/>
      <c r="F394" s="136">
        <v>0.13</v>
      </c>
      <c r="G394" s="137"/>
      <c r="H394" s="144">
        <f>H393*F394</f>
        <v>109755.92369152664</v>
      </c>
      <c r="I394" s="136">
        <v>0.13</v>
      </c>
      <c r="J394" s="145"/>
      <c r="K394" s="144">
        <f>K393*I394</f>
        <v>110484.37170907066</v>
      </c>
      <c r="L394" s="119">
        <f>K394-H394</f>
        <v>728.44801754402579</v>
      </c>
      <c r="M394" s="146">
        <f>IF((H394)=0,"",(L394/H394))</f>
        <v>6.6369813404455304E-3</v>
      </c>
    </row>
    <row r="395" spans="1:13" ht="15" x14ac:dyDescent="0.25">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9" customHeight="1" thickBot="1" x14ac:dyDescent="0.25">
      <c r="A396" s="103" t="str">
        <f t="shared" si="40"/>
        <v>Large Use &gt;5MW</v>
      </c>
      <c r="B396" s="103" t="s">
        <v>89</v>
      </c>
      <c r="C396" s="24">
        <f>B21</f>
        <v>6</v>
      </c>
      <c r="D396" s="226" t="s">
        <v>88</v>
      </c>
      <c r="E396" s="226"/>
      <c r="F396" s="84"/>
      <c r="G396" s="85"/>
      <c r="H396" s="79">
        <f>SUM(H393,H394)</f>
        <v>954032.2597801931</v>
      </c>
      <c r="I396" s="86"/>
      <c r="J396" s="86"/>
      <c r="K396" s="79">
        <f>SUM(K393,K394)</f>
        <v>960364.15408653719</v>
      </c>
      <c r="L396" s="87">
        <f>K396-H396</f>
        <v>6331.8943063440965</v>
      </c>
      <c r="M396" s="88">
        <f>IF((H396)=0,"",(L396/H396))</f>
        <v>6.636981340445396E-3</v>
      </c>
    </row>
    <row r="397" spans="1:13" ht="13.5" thickBot="1" x14ac:dyDescent="0.25">
      <c r="A397" s="103" t="str">
        <f t="shared" si="40"/>
        <v>Large Use &gt;5MW</v>
      </c>
      <c r="B397" s="103" t="s">
        <v>17</v>
      </c>
      <c r="D397" s="58"/>
      <c r="E397" s="59"/>
      <c r="F397" s="93"/>
      <c r="G397" s="90"/>
      <c r="H397" s="94"/>
      <c r="I397" s="93"/>
      <c r="J397" s="61"/>
      <c r="K397" s="94"/>
      <c r="L397" s="92"/>
      <c r="M397" s="95"/>
    </row>
    <row r="400" spans="1:13" x14ac:dyDescent="0.2">
      <c r="C400" s="103"/>
      <c r="D400" s="104" t="s">
        <v>34</v>
      </c>
      <c r="E400" s="229" t="str">
        <f>D22</f>
        <v>Unmetered Scattered Load</v>
      </c>
      <c r="F400" s="229"/>
      <c r="G400" s="229"/>
      <c r="H400" s="229"/>
      <c r="I400" s="229"/>
      <c r="J400" s="229"/>
      <c r="K400" s="103" t="str">
        <f>IF(N22="DEMAND - INTERVAL","RTSR - INTERVAL METERED","")</f>
        <v/>
      </c>
    </row>
    <row r="401" spans="1:14" x14ac:dyDescent="0.2">
      <c r="C401" s="103"/>
      <c r="D401" s="104" t="s">
        <v>35</v>
      </c>
      <c r="E401" s="230" t="str">
        <f>H22</f>
        <v>RPP</v>
      </c>
      <c r="F401" s="230"/>
      <c r="G401" s="230"/>
      <c r="H401" s="20"/>
      <c r="I401" s="20"/>
    </row>
    <row r="402" spans="1:14" ht="15.75" x14ac:dyDescent="0.2">
      <c r="C402" s="103"/>
      <c r="D402" s="104" t="s">
        <v>36</v>
      </c>
      <c r="E402" s="21">
        <f>K22</f>
        <v>450</v>
      </c>
      <c r="F402" s="105" t="s">
        <v>11</v>
      </c>
      <c r="J402" s="22"/>
      <c r="K402" s="22"/>
      <c r="L402" s="22"/>
      <c r="M402" s="22"/>
      <c r="N402" s="22"/>
    </row>
    <row r="403" spans="1:14" ht="15.75" x14ac:dyDescent="0.25">
      <c r="C403" s="103"/>
      <c r="D403" s="104" t="s">
        <v>37</v>
      </c>
      <c r="E403" s="21">
        <f>L22</f>
        <v>0</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Unmetered Scattered Load</v>
      </c>
      <c r="D410" s="114" t="s">
        <v>49</v>
      </c>
      <c r="E410" s="25"/>
      <c r="F410" s="26">
        <f>'VRZ BI (2028)'!I410</f>
        <v>12.35</v>
      </c>
      <c r="G410" s="115">
        <v>1</v>
      </c>
      <c r="H410" s="116">
        <f>G410*F410</f>
        <v>12.35</v>
      </c>
      <c r="I410" s="45">
        <v>13.32</v>
      </c>
      <c r="J410" s="117">
        <v>1</v>
      </c>
      <c r="K410" s="118">
        <f>J410*I410</f>
        <v>13.32</v>
      </c>
      <c r="L410" s="119">
        <f>K410-H410</f>
        <v>0.97000000000000064</v>
      </c>
      <c r="M410" s="120">
        <f>IF(ISERROR(L410/H410), "", L410/H410)</f>
        <v>7.8542510121457548E-2</v>
      </c>
    </row>
    <row r="411" spans="1:14" x14ac:dyDescent="0.2">
      <c r="A411" s="103" t="str">
        <f t="shared" ref="A411:A453" si="45">A410</f>
        <v>Unmetered Scattered Load</v>
      </c>
      <c r="D411" s="114" t="s">
        <v>50</v>
      </c>
      <c r="E411" s="25"/>
      <c r="F411" s="36">
        <f>'VRZ BI (2028)'!I411</f>
        <v>3.3399999999999999E-2</v>
      </c>
      <c r="G411" s="115">
        <f>IF($E403&gt;0, $E403, $E402)</f>
        <v>450</v>
      </c>
      <c r="H411" s="116">
        <f>G411*F411</f>
        <v>15.03</v>
      </c>
      <c r="I411" s="35">
        <v>3.6200000000000003E-2</v>
      </c>
      <c r="J411" s="117">
        <f>IF($E403&gt;0, $E403, $E402)</f>
        <v>450</v>
      </c>
      <c r="K411" s="118">
        <f>J411*I411</f>
        <v>16.290000000000003</v>
      </c>
      <c r="L411" s="119">
        <f>K411-H411</f>
        <v>1.2600000000000033</v>
      </c>
      <c r="M411" s="120">
        <f>IF(ISERROR(L411/H411), "", L411/H411)</f>
        <v>8.3832335329341548E-2</v>
      </c>
    </row>
    <row r="412" spans="1:14" ht="13.15" hidden="1" customHeight="1" x14ac:dyDescent="0.2">
      <c r="A412" s="103" t="str">
        <f t="shared" si="45"/>
        <v>Unmetered Scattered Load</v>
      </c>
      <c r="D412" s="114" t="s">
        <v>51</v>
      </c>
      <c r="E412" s="25"/>
      <c r="F412" s="34"/>
      <c r="G412" s="115">
        <f>IF($E403&gt;0, $E403, $E402)</f>
        <v>450</v>
      </c>
      <c r="H412" s="116">
        <v>0</v>
      </c>
      <c r="I412" s="35"/>
      <c r="J412" s="117">
        <f>IF($E403&gt;0, $E403, $E402)</f>
        <v>450</v>
      </c>
      <c r="K412" s="118">
        <v>0</v>
      </c>
      <c r="L412" s="119"/>
      <c r="M412" s="120"/>
    </row>
    <row r="413" spans="1:14" ht="13.15" hidden="1" customHeight="1" x14ac:dyDescent="0.2">
      <c r="A413" s="103" t="str">
        <f t="shared" si="45"/>
        <v>Unmetered Scattered Load</v>
      </c>
      <c r="D413" s="114" t="s">
        <v>52</v>
      </c>
      <c r="E413" s="25"/>
      <c r="F413" s="34"/>
      <c r="G413" s="115">
        <f>IF($E403&gt;0, $E403, $E402)</f>
        <v>450</v>
      </c>
      <c r="H413" s="116">
        <v>0</v>
      </c>
      <c r="I413" s="35"/>
      <c r="J413" s="121">
        <f>IF($E403&gt;0, $E403, $E402)</f>
        <v>450</v>
      </c>
      <c r="K413" s="118">
        <v>0</v>
      </c>
      <c r="L413" s="119">
        <f t="shared" ref="L413:L431" si="46">K413-H413</f>
        <v>0</v>
      </c>
      <c r="M413" s="120" t="str">
        <f>IF(ISERROR(L413/H413), "", L413/H413)</f>
        <v/>
      </c>
    </row>
    <row r="414" spans="1:14" x14ac:dyDescent="0.2">
      <c r="A414" s="103" t="str">
        <f t="shared" si="45"/>
        <v>Unmetered Scattered Load</v>
      </c>
      <c r="D414" s="114" t="s">
        <v>53</v>
      </c>
      <c r="E414" s="25"/>
      <c r="F414" s="26">
        <f>'VRZ BI (2028)'!I414</f>
        <v>0</v>
      </c>
      <c r="G414" s="115">
        <v>1</v>
      </c>
      <c r="H414" s="116">
        <f>G414*F414</f>
        <v>0</v>
      </c>
      <c r="I414" s="45">
        <v>0</v>
      </c>
      <c r="J414" s="117">
        <v>1</v>
      </c>
      <c r="K414" s="118">
        <f>J414*I414</f>
        <v>0</v>
      </c>
      <c r="L414" s="119">
        <f t="shared" si="46"/>
        <v>0</v>
      </c>
      <c r="M414" s="120" t="str">
        <f>IF(ISERROR(L414/H414), "", L414/H414)</f>
        <v/>
      </c>
    </row>
    <row r="415" spans="1:14" x14ac:dyDescent="0.2">
      <c r="A415" s="103" t="str">
        <f t="shared" si="45"/>
        <v>Unmetered Scattered Load</v>
      </c>
      <c r="D415" s="114" t="s">
        <v>54</v>
      </c>
      <c r="E415" s="25"/>
      <c r="F415" s="36">
        <f>'VRZ BI (2028)'!I415</f>
        <v>2.8313947843923355E-3</v>
      </c>
      <c r="G415" s="115">
        <f>IF($E403&gt;0, $E403, $E402)</f>
        <v>450</v>
      </c>
      <c r="H415" s="116">
        <f>G415*F415</f>
        <v>1.2741276529765511</v>
      </c>
      <c r="I415" s="35">
        <v>2.8313947843923355E-3</v>
      </c>
      <c r="J415" s="117">
        <f>IF($E403&gt;0, $E403, $E402)</f>
        <v>450</v>
      </c>
      <c r="K415" s="118">
        <f>J415*I415</f>
        <v>1.2741276529765511</v>
      </c>
      <c r="L415" s="119">
        <f t="shared" si="46"/>
        <v>0</v>
      </c>
      <c r="M415" s="120">
        <f>IF(ISERROR(L415/H415), "", L415/H415)</f>
        <v>0</v>
      </c>
    </row>
    <row r="416" spans="1:14" ht="25.5" x14ac:dyDescent="0.2">
      <c r="A416" s="103" t="str">
        <f t="shared" si="45"/>
        <v>Unmetered Scattered Load</v>
      </c>
      <c r="B416" s="103" t="s">
        <v>55</v>
      </c>
      <c r="C416" s="24">
        <f>B22</f>
        <v>7</v>
      </c>
      <c r="D416" s="46" t="s">
        <v>56</v>
      </c>
      <c r="E416" s="47"/>
      <c r="F416" s="48"/>
      <c r="G416" s="49"/>
      <c r="H416" s="50">
        <f>SUM(H410:H415)</f>
        <v>28.654127652976548</v>
      </c>
      <c r="I416" s="51"/>
      <c r="J416" s="52"/>
      <c r="K416" s="50">
        <f>SUM(K410:K415)</f>
        <v>30.884127652976552</v>
      </c>
      <c r="L416" s="41">
        <f t="shared" si="46"/>
        <v>2.230000000000004</v>
      </c>
      <c r="M416" s="42">
        <f>IF((H416)=0,"",(L416/H416))</f>
        <v>7.7824738795297263E-2</v>
      </c>
    </row>
    <row r="417" spans="1:15" x14ac:dyDescent="0.2">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5.5" x14ac:dyDescent="0.2">
      <c r="A418" s="103" t="str">
        <f t="shared" si="45"/>
        <v>Unmetered Scattered Load</v>
      </c>
      <c r="D418" s="123" t="s">
        <v>58</v>
      </c>
      <c r="E418" s="25"/>
      <c r="F418" s="36">
        <f>'VRZ BI (2028)'!I418</f>
        <v>0</v>
      </c>
      <c r="G418" s="55">
        <f>IF($E403&gt;0, $E403, $E402)</f>
        <v>450</v>
      </c>
      <c r="H418" s="116">
        <f t="shared" si="47"/>
        <v>0</v>
      </c>
      <c r="I418" s="35">
        <v>0</v>
      </c>
      <c r="J418" s="56">
        <f>IF($E403&gt;0, $E403, $E402)</f>
        <v>450</v>
      </c>
      <c r="K418" s="118">
        <f t="shared" si="48"/>
        <v>0</v>
      </c>
      <c r="L418" s="119">
        <f t="shared" si="46"/>
        <v>0</v>
      </c>
      <c r="M418" s="120" t="str">
        <f t="shared" si="49"/>
        <v/>
      </c>
    </row>
    <row r="419" spans="1:15" x14ac:dyDescent="0.2">
      <c r="A419" s="103" t="str">
        <f t="shared" si="45"/>
        <v>Unmetered Scattered Load</v>
      </c>
      <c r="D419" s="123" t="s">
        <v>59</v>
      </c>
      <c r="E419" s="25"/>
      <c r="F419" s="36">
        <f>'VRZ BI (2028)'!I419</f>
        <v>0</v>
      </c>
      <c r="G419" s="55">
        <f>IF($E403&gt;0, $E403, $E402)</f>
        <v>450</v>
      </c>
      <c r="H419" s="116">
        <f t="shared" si="47"/>
        <v>0</v>
      </c>
      <c r="I419" s="35">
        <v>0</v>
      </c>
      <c r="J419" s="56">
        <f>IF($E403&gt;0, $E403, $E402)</f>
        <v>450</v>
      </c>
      <c r="K419" s="118">
        <f t="shared" si="48"/>
        <v>0</v>
      </c>
      <c r="L419" s="119">
        <f t="shared" si="46"/>
        <v>0</v>
      </c>
      <c r="M419" s="120" t="str">
        <f t="shared" si="49"/>
        <v/>
      </c>
    </row>
    <row r="420" spans="1:15" x14ac:dyDescent="0.2">
      <c r="A420" s="103" t="str">
        <f t="shared" si="45"/>
        <v>Unmetered Scattered Load</v>
      </c>
      <c r="D420" s="123" t="s">
        <v>60</v>
      </c>
      <c r="E420" s="25"/>
      <c r="F420" s="36">
        <f>'VRZ BI (2028)'!I420</f>
        <v>0</v>
      </c>
      <c r="G420" s="55">
        <f>E402</f>
        <v>450</v>
      </c>
      <c r="H420" s="116">
        <f t="shared" si="47"/>
        <v>0</v>
      </c>
      <c r="I420" s="35">
        <v>0</v>
      </c>
      <c r="J420" s="56">
        <f>E402</f>
        <v>450</v>
      </c>
      <c r="K420" s="118">
        <f t="shared" si="48"/>
        <v>0</v>
      </c>
      <c r="L420" s="119">
        <f t="shared" si="46"/>
        <v>0</v>
      </c>
      <c r="M420" s="120" t="str">
        <f t="shared" si="49"/>
        <v/>
      </c>
    </row>
    <row r="421" spans="1:15" x14ac:dyDescent="0.2">
      <c r="A421" s="103" t="str">
        <f t="shared" si="45"/>
        <v>Unmetered Scattered Load</v>
      </c>
      <c r="D421" s="114" t="s">
        <v>61</v>
      </c>
      <c r="E421" s="25"/>
      <c r="F421" s="36">
        <f>'VRZ BI (2028)'!I421</f>
        <v>1.4446740600836533E-3</v>
      </c>
      <c r="G421" s="55">
        <f>IF($E403&gt;0, $E403, $E402)</f>
        <v>450</v>
      </c>
      <c r="H421" s="116">
        <f t="shared" si="47"/>
        <v>0.65010332703764395</v>
      </c>
      <c r="I421" s="35">
        <v>1.5107168080075541E-3</v>
      </c>
      <c r="J421" s="56">
        <f>IF($E403&gt;0, $E403, $E402)</f>
        <v>450</v>
      </c>
      <c r="K421" s="118">
        <f t="shared" si="48"/>
        <v>0.67982256360339932</v>
      </c>
      <c r="L421" s="119">
        <f t="shared" si="46"/>
        <v>2.9719236565755369E-2</v>
      </c>
      <c r="M421" s="120">
        <f t="shared" si="49"/>
        <v>4.571463539677361E-2</v>
      </c>
      <c r="O421" s="160"/>
    </row>
    <row r="422" spans="1:15" ht="25.5" x14ac:dyDescent="0.2">
      <c r="A422" s="103" t="str">
        <f t="shared" si="45"/>
        <v>Unmetered Scattered Load</v>
      </c>
      <c r="D422" s="123" t="s">
        <v>62</v>
      </c>
      <c r="E422" s="25"/>
      <c r="F422" s="36">
        <f>'VRZ BI (2028)'!I422</f>
        <v>0</v>
      </c>
      <c r="G422" s="115">
        <v>1</v>
      </c>
      <c r="H422" s="116">
        <f t="shared" si="47"/>
        <v>0</v>
      </c>
      <c r="I422" s="45">
        <v>0</v>
      </c>
      <c r="J422" s="121">
        <v>1</v>
      </c>
      <c r="K422" s="118">
        <f t="shared" si="48"/>
        <v>0</v>
      </c>
      <c r="L422" s="119">
        <f t="shared" si="46"/>
        <v>0</v>
      </c>
      <c r="M422" s="120" t="str">
        <f t="shared" si="49"/>
        <v/>
      </c>
    </row>
    <row r="423" spans="1:15" x14ac:dyDescent="0.2">
      <c r="A423" s="103" t="str">
        <f t="shared" si="45"/>
        <v>Unmetered Scattered Load</v>
      </c>
      <c r="D423" s="114" t="s">
        <v>63</v>
      </c>
      <c r="E423" s="25"/>
      <c r="F423" s="36">
        <f>'VRZ BI (2028)'!I423</f>
        <v>0</v>
      </c>
      <c r="G423" s="115">
        <v>1</v>
      </c>
      <c r="H423" s="116">
        <f t="shared" si="47"/>
        <v>0</v>
      </c>
      <c r="I423" s="45">
        <v>0</v>
      </c>
      <c r="J423" s="121">
        <v>1</v>
      </c>
      <c r="K423" s="118">
        <f t="shared" si="48"/>
        <v>0</v>
      </c>
      <c r="L423" s="119">
        <f t="shared" si="46"/>
        <v>0</v>
      </c>
      <c r="M423" s="120" t="str">
        <f t="shared" si="49"/>
        <v/>
      </c>
    </row>
    <row r="424" spans="1:15" x14ac:dyDescent="0.2">
      <c r="A424" s="103" t="str">
        <f t="shared" si="45"/>
        <v>Unmetered Scattered Load</v>
      </c>
      <c r="D424" s="114" t="s">
        <v>64</v>
      </c>
      <c r="E424" s="25"/>
      <c r="F424" s="36">
        <f>'VRZ BI (2028)'!I424</f>
        <v>1.4406043064387608E-4</v>
      </c>
      <c r="G424" s="55">
        <f>IF($E403&gt;0, $E403, $E402)</f>
        <v>450</v>
      </c>
      <c r="H424" s="116">
        <f t="shared" si="47"/>
        <v>6.4827193789744234E-2</v>
      </c>
      <c r="I424" s="35">
        <v>1.4406043064387608E-4</v>
      </c>
      <c r="J424" s="56">
        <f>IF($E403&gt;0, $E403, $E402)</f>
        <v>450</v>
      </c>
      <c r="K424" s="118">
        <f t="shared" si="48"/>
        <v>6.4827193789744234E-2</v>
      </c>
      <c r="L424" s="119">
        <f t="shared" si="46"/>
        <v>0</v>
      </c>
      <c r="M424" s="120">
        <f t="shared" si="49"/>
        <v>0</v>
      </c>
    </row>
    <row r="425" spans="1:15" ht="25.5" x14ac:dyDescent="0.2">
      <c r="A425" s="103" t="str">
        <f t="shared" si="45"/>
        <v>Unmetered Scattered Load</v>
      </c>
      <c r="B425" s="103" t="s">
        <v>65</v>
      </c>
      <c r="C425" s="24">
        <f>B22</f>
        <v>7</v>
      </c>
      <c r="D425" s="46" t="s">
        <v>66</v>
      </c>
      <c r="E425" s="47"/>
      <c r="F425" s="48"/>
      <c r="G425" s="49"/>
      <c r="H425" s="50">
        <f>SUM(H416:H424)</f>
        <v>31.750494173803943</v>
      </c>
      <c r="I425" s="51"/>
      <c r="J425" s="52"/>
      <c r="K425" s="50">
        <f>SUM(K416:K424)</f>
        <v>34.010213410369708</v>
      </c>
      <c r="L425" s="41">
        <f t="shared" si="46"/>
        <v>2.2597192365657648</v>
      </c>
      <c r="M425" s="42">
        <f>IF((H425)=0,"",(L425/H425))</f>
        <v>7.1171151673921601E-2</v>
      </c>
    </row>
    <row r="426" spans="1:15" x14ac:dyDescent="0.2">
      <c r="A426" s="103" t="str">
        <f t="shared" si="45"/>
        <v>Unmetered Scattered Load</v>
      </c>
      <c r="D426" s="126" t="s">
        <v>67</v>
      </c>
      <c r="E426" s="25"/>
      <c r="F426" s="36">
        <f>'VRZ BI (2028)'!I426</f>
        <v>1.2E-2</v>
      </c>
      <c r="G426" s="43">
        <f>IF($E403&gt;0, $E403, $E402*$E404)</f>
        <v>468.67500000000007</v>
      </c>
      <c r="H426" s="116">
        <f>G426*F426</f>
        <v>5.6241000000000012</v>
      </c>
      <c r="I426" s="35">
        <v>1.2699999999999999E-2</v>
      </c>
      <c r="J426" s="44">
        <f>IF($E403&gt;0, $E403, $E402*$E405)</f>
        <v>468.67500000000007</v>
      </c>
      <c r="K426" s="118">
        <f>J426*I426</f>
        <v>5.9521725000000005</v>
      </c>
      <c r="L426" s="119">
        <f t="shared" si="46"/>
        <v>0.32807249999999932</v>
      </c>
      <c r="M426" s="120">
        <f>IF(ISERROR(L426/H426), "", L426/H426)</f>
        <v>5.8333333333333202E-2</v>
      </c>
      <c r="N426" s="127" t="str">
        <f>IF(ISERROR(ABS(M426)), "", IF(ABS(M426)&gt;=4%, "In the manager's summary, discuss the reasoning for the change in RTSR rates", ""))</f>
        <v>In the manager's summary, discuss the reasoning for the change in RTSR rates</v>
      </c>
      <c r="O426" s="160"/>
    </row>
    <row r="427" spans="1:15" ht="25.5" x14ac:dyDescent="0.2">
      <c r="A427" s="103" t="str">
        <f t="shared" si="45"/>
        <v>Unmetered Scattered Load</v>
      </c>
      <c r="D427" s="128" t="s">
        <v>68</v>
      </c>
      <c r="E427" s="25"/>
      <c r="F427" s="36">
        <f>'VRZ BI (2028)'!I427</f>
        <v>8.8999999999999999E-3</v>
      </c>
      <c r="G427" s="43">
        <f>IF($E403&gt;0, $E403, $E402*$E404)</f>
        <v>468.67500000000007</v>
      </c>
      <c r="H427" s="116">
        <f>G427*F427</f>
        <v>4.1712075000000004</v>
      </c>
      <c r="I427" s="35">
        <v>9.4000000000000004E-3</v>
      </c>
      <c r="J427" s="44">
        <f>IF($E403&gt;0, $E403, $E402*$E405)</f>
        <v>468.67500000000007</v>
      </c>
      <c r="K427" s="118">
        <f>J427*I427</f>
        <v>4.4055450000000009</v>
      </c>
      <c r="L427" s="119">
        <f t="shared" si="46"/>
        <v>0.23433750000000053</v>
      </c>
      <c r="M427" s="120">
        <f>IF(ISERROR(L427/H427), "", L427/H427)</f>
        <v>5.6179775280899E-2</v>
      </c>
      <c r="N427" s="127" t="str">
        <f>IF(ISERROR(ABS(M427)), "", IF(ABS(M427)&gt;=4%, "In the manager's summary, discuss the reasoning for the change in RTSR rates", ""))</f>
        <v>In the manager's summary, discuss the reasoning for the change in RTSR rates</v>
      </c>
      <c r="O427" s="160"/>
    </row>
    <row r="428" spans="1:15" ht="25.5" x14ac:dyDescent="0.2">
      <c r="A428" s="103" t="str">
        <f t="shared" si="45"/>
        <v>Unmetered Scattered Load</v>
      </c>
      <c r="B428" s="103" t="s">
        <v>69</v>
      </c>
      <c r="C428" s="24">
        <f>B22</f>
        <v>7</v>
      </c>
      <c r="D428" s="46" t="s">
        <v>70</v>
      </c>
      <c r="E428" s="47"/>
      <c r="F428" s="48"/>
      <c r="G428" s="49"/>
      <c r="H428" s="50">
        <f>SUM(H425:H427)</f>
        <v>41.545801673803943</v>
      </c>
      <c r="I428" s="51"/>
      <c r="J428" s="52"/>
      <c r="K428" s="50">
        <f>SUM(K425:K427)</f>
        <v>44.367930910369715</v>
      </c>
      <c r="L428" s="41">
        <f t="shared" si="46"/>
        <v>2.8221292365657717</v>
      </c>
      <c r="M428" s="42">
        <f>IF((H428)=0,"",(L428/H428))</f>
        <v>6.7928144911576505E-2</v>
      </c>
    </row>
    <row r="429" spans="1:15" ht="25.5" x14ac:dyDescent="0.2">
      <c r="A429" s="103" t="str">
        <f t="shared" si="45"/>
        <v>Unmetered Scattered Load</v>
      </c>
      <c r="D429" s="129" t="s">
        <v>71</v>
      </c>
      <c r="E429" s="25"/>
      <c r="F429" s="34">
        <v>4.7000000000000002E-3</v>
      </c>
      <c r="G429" s="43">
        <f>E402*E404</f>
        <v>468.67500000000007</v>
      </c>
      <c r="H429" s="53">
        <f>G429*F429</f>
        <v>2.2027725000000005</v>
      </c>
      <c r="I429" s="35">
        <v>4.7000000000000002E-3</v>
      </c>
      <c r="J429" s="44">
        <f>E402*E405</f>
        <v>468.67500000000007</v>
      </c>
      <c r="K429" s="31">
        <f>J429*I429</f>
        <v>2.2027725000000005</v>
      </c>
      <c r="L429" s="119">
        <f t="shared" si="46"/>
        <v>0</v>
      </c>
      <c r="M429" s="120">
        <f>IF(ISERROR(L429/H429), "", L429/H429)</f>
        <v>0</v>
      </c>
    </row>
    <row r="430" spans="1:15" ht="25.5" x14ac:dyDescent="0.2">
      <c r="A430" s="103" t="str">
        <f t="shared" si="45"/>
        <v>Unmetered Scattered Load</v>
      </c>
      <c r="D430" s="129" t="s">
        <v>72</v>
      </c>
      <c r="E430" s="25"/>
      <c r="F430" s="34">
        <v>5.9999999999999995E-4</v>
      </c>
      <c r="G430" s="43">
        <f>E402*E404</f>
        <v>468.67500000000007</v>
      </c>
      <c r="H430" s="53">
        <f>G430*F430</f>
        <v>0.28120500000000004</v>
      </c>
      <c r="I430" s="35">
        <v>5.9999999999999995E-4</v>
      </c>
      <c r="J430" s="44">
        <f>E402*E405</f>
        <v>468.67500000000007</v>
      </c>
      <c r="K430" s="31">
        <f>J430*I430</f>
        <v>0.28120500000000004</v>
      </c>
      <c r="L430" s="119">
        <f t="shared" si="46"/>
        <v>0</v>
      </c>
      <c r="M430" s="120">
        <f>IF(ISERROR(L430/H430), "", L430/H430)</f>
        <v>0</v>
      </c>
    </row>
    <row r="431" spans="1:15" x14ac:dyDescent="0.2">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5" hidden="1" customHeight="1" x14ac:dyDescent="0.2">
      <c r="A432" s="103" t="str">
        <f t="shared" si="45"/>
        <v>Unmetered Scattered Load</v>
      </c>
      <c r="D432" s="129" t="s">
        <v>74</v>
      </c>
      <c r="E432" s="25"/>
      <c r="F432" s="34"/>
      <c r="G432" s="55"/>
      <c r="H432" s="130"/>
      <c r="I432" s="35"/>
      <c r="J432" s="56"/>
      <c r="K432" s="118"/>
      <c r="L432" s="119"/>
      <c r="M432" s="120"/>
    </row>
    <row r="433" spans="1:13" x14ac:dyDescent="0.2">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5" thickBot="1" x14ac:dyDescent="0.25">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9" hidden="1" customHeight="1" thickBot="1" x14ac:dyDescent="0.25">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9" hidden="1" customHeight="1" thickBot="1" x14ac:dyDescent="0.25">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5" thickBot="1" x14ac:dyDescent="0.25">
      <c r="A438" s="103" t="str">
        <f t="shared" si="45"/>
        <v>Unmetered Scattered Load</v>
      </c>
      <c r="D438" s="58"/>
      <c r="E438" s="59"/>
      <c r="F438" s="60"/>
      <c r="G438" s="61"/>
      <c r="H438" s="62"/>
      <c r="I438" s="60"/>
      <c r="J438" s="63"/>
      <c r="K438" s="62"/>
      <c r="L438" s="64"/>
      <c r="M438" s="65"/>
    </row>
    <row r="439" spans="1:13" x14ac:dyDescent="0.2">
      <c r="A439" s="103" t="str">
        <f t="shared" si="45"/>
        <v>Unmetered Scattered Load</v>
      </c>
      <c r="B439" s="103" t="s">
        <v>12</v>
      </c>
      <c r="D439" s="135" t="s">
        <v>81</v>
      </c>
      <c r="E439" s="25"/>
      <c r="F439" s="136"/>
      <c r="G439" s="137"/>
      <c r="H439" s="138">
        <f>SUM(H429:H435,H428)</f>
        <v>101.66377917380396</v>
      </c>
      <c r="I439" s="139"/>
      <c r="J439" s="139"/>
      <c r="K439" s="138">
        <f>SUM(K429:K435,K428)</f>
        <v>104.48590841036972</v>
      </c>
      <c r="L439" s="140">
        <f>K439-H439</f>
        <v>2.8221292365657575</v>
      </c>
      <c r="M439" s="141">
        <f>IF((H439)=0,"",(L439/H439))</f>
        <v>2.7759436640074707E-2</v>
      </c>
    </row>
    <row r="440" spans="1:13" x14ac:dyDescent="0.2">
      <c r="A440" s="103" t="str">
        <f t="shared" si="45"/>
        <v>Unmetered Scattered Load</v>
      </c>
      <c r="B440" s="103" t="s">
        <v>12</v>
      </c>
      <c r="D440" s="142" t="s">
        <v>82</v>
      </c>
      <c r="E440" s="25"/>
      <c r="F440" s="136">
        <v>0.13</v>
      </c>
      <c r="G440" s="143"/>
      <c r="H440" s="144">
        <f>H439*F440</f>
        <v>13.216291292594516</v>
      </c>
      <c r="I440" s="145">
        <v>0.13</v>
      </c>
      <c r="J440" s="115"/>
      <c r="K440" s="144">
        <f>K439*I440</f>
        <v>13.583168093348064</v>
      </c>
      <c r="L440" s="119">
        <f>K440-H440</f>
        <v>0.36687680075354834</v>
      </c>
      <c r="M440" s="146">
        <f>IF((H440)=0,"",(L440/H440))</f>
        <v>2.7759436640074693E-2</v>
      </c>
    </row>
    <row r="441" spans="1:13" ht="15" x14ac:dyDescent="0.25">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-23.890988105843928</v>
      </c>
      <c r="I441" s="148">
        <f>OER</f>
        <v>0.23499999999999999</v>
      </c>
      <c r="J441" s="115"/>
      <c r="K441" s="144">
        <f>IF(OR(ISNUMBER(SEARCH("[DGEN]", E400))=TRUE, ISNUMBER(SEARCH("STREET LIGHT", E400))=TRUE), 0, IF(AND(E402=0, E403=0),0, IF(AND(E403=0, E402*12&gt;250000), 0, IF(AND(E402=0, E403&gt;=50), 0, IF(E402*12&lt;=250000, I441*K439*-1, IF(E403&lt;50, I441*K439*-1, 0))))))</f>
        <v>-24.554188476436881</v>
      </c>
      <c r="L441" s="119">
        <f>K441-H441</f>
        <v>-0.66320037059295345</v>
      </c>
      <c r="M441" s="146"/>
    </row>
    <row r="442" spans="1:13" ht="13.5" thickBot="1" x14ac:dyDescent="0.25">
      <c r="A442" s="103" t="str">
        <f t="shared" si="45"/>
        <v>Unmetered Scattered Load</v>
      </c>
      <c r="B442" s="103" t="s">
        <v>84</v>
      </c>
      <c r="C442" s="24">
        <f>B22</f>
        <v>7</v>
      </c>
      <c r="D442" s="226" t="s">
        <v>85</v>
      </c>
      <c r="E442" s="226"/>
      <c r="F442" s="77"/>
      <c r="G442" s="78"/>
      <c r="H442" s="79">
        <f>H439+H440+H441</f>
        <v>90.989082360554548</v>
      </c>
      <c r="I442" s="80"/>
      <c r="J442" s="80"/>
      <c r="K442" s="81">
        <f>K439+K440+K441</f>
        <v>93.514888027280904</v>
      </c>
      <c r="L442" s="82">
        <f>K442-H442</f>
        <v>2.525805666726356</v>
      </c>
      <c r="M442" s="83">
        <f>IF((H442)=0,"",(L442/H442))</f>
        <v>2.7759436640074738E-2</v>
      </c>
    </row>
    <row r="443" spans="1:13" ht="13.5" thickBot="1" x14ac:dyDescent="0.25">
      <c r="A443" s="103" t="str">
        <f t="shared" si="45"/>
        <v>Unmetered Scattered Load</v>
      </c>
      <c r="B443" s="103" t="s">
        <v>12</v>
      </c>
      <c r="D443" s="58"/>
      <c r="E443" s="59"/>
      <c r="F443" s="60"/>
      <c r="G443" s="61"/>
      <c r="H443" s="62"/>
      <c r="I443" s="60"/>
      <c r="J443" s="63"/>
      <c r="K443" s="62"/>
      <c r="L443" s="64"/>
      <c r="M443" s="65"/>
    </row>
    <row r="444" spans="1:13" hidden="1" x14ac:dyDescent="0.2">
      <c r="A444" s="103" t="str">
        <f t="shared" si="45"/>
        <v>Unmetered Scattered Load</v>
      </c>
      <c r="B444" s="103" t="s">
        <v>78</v>
      </c>
      <c r="D444" s="135" t="s">
        <v>86</v>
      </c>
      <c r="E444" s="25"/>
      <c r="F444" s="136"/>
      <c r="G444" s="137"/>
      <c r="H444" s="138">
        <f>SUM(H436,H429:H432,H428)</f>
        <v>95.165779173803941</v>
      </c>
      <c r="I444" s="139"/>
      <c r="J444" s="139"/>
      <c r="K444" s="138">
        <f>SUM(K436,K429:K432,K428)</f>
        <v>97.987908410369727</v>
      </c>
      <c r="L444" s="140">
        <f>K444-H444</f>
        <v>2.822129236565786</v>
      </c>
      <c r="M444" s="141">
        <f>IF((H444)=0,"",(L444/H444))</f>
        <v>2.9654874483942929E-2</v>
      </c>
    </row>
    <row r="445" spans="1:13" hidden="1" x14ac:dyDescent="0.2">
      <c r="A445" s="103" t="str">
        <f t="shared" si="45"/>
        <v>Unmetered Scattered Load</v>
      </c>
      <c r="B445" s="103" t="s">
        <v>78</v>
      </c>
      <c r="D445" s="142" t="s">
        <v>82</v>
      </c>
      <c r="E445" s="25"/>
      <c r="F445" s="136">
        <v>0.13</v>
      </c>
      <c r="G445" s="137"/>
      <c r="H445" s="144">
        <f>H444*F445</f>
        <v>12.371551292594512</v>
      </c>
      <c r="I445" s="136">
        <v>0.13</v>
      </c>
      <c r="J445" s="145"/>
      <c r="K445" s="144">
        <f>K444*I445</f>
        <v>12.738428093348064</v>
      </c>
      <c r="L445" s="119">
        <f>K445-H445</f>
        <v>0.36687680075355189</v>
      </c>
      <c r="M445" s="146">
        <f>IF((H445)=0,"",(L445/H445))</f>
        <v>2.9654874483942908E-2</v>
      </c>
    </row>
    <row r="446" spans="1:13" ht="15" hidden="1" x14ac:dyDescent="0.25">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-22.363958105843924</v>
      </c>
      <c r="I446" s="148">
        <f>OER</f>
        <v>0.23499999999999999</v>
      </c>
      <c r="J446" s="145"/>
      <c r="K446" s="144">
        <f>IF(OR(ISNUMBER(SEARCH("[DGEN]", E400))=TRUE, ISNUMBER(SEARCH("STREET LIGHT", E400))=TRUE), 0, IF(AND(E402=0, E403=0),0, IF(AND(E403=0, E402*12&gt;250000), 0, IF(AND(E402=0, E403&gt;=50), 0, IF(E402*12&lt;=250000, I446*K444*-1, IF(E403&lt;50, I446*K444*-1, 0))))))</f>
        <v>-23.027158476436885</v>
      </c>
      <c r="L446" s="119"/>
      <c r="M446" s="146"/>
    </row>
    <row r="447" spans="1:13" hidden="1" x14ac:dyDescent="0.2">
      <c r="A447" s="103" t="str">
        <f t="shared" si="45"/>
        <v>Unmetered Scattered Load</v>
      </c>
      <c r="B447" s="103" t="s">
        <v>87</v>
      </c>
      <c r="D447" s="234" t="s">
        <v>86</v>
      </c>
      <c r="E447" s="234"/>
      <c r="F447" s="149"/>
      <c r="G447" s="143"/>
      <c r="H447" s="138">
        <f>SUM(H444,H445)</f>
        <v>107.53733046639846</v>
      </c>
      <c r="I447" s="150"/>
      <c r="J447" s="150"/>
      <c r="K447" s="138">
        <f>SUM(K444,K445)</f>
        <v>110.72633650371779</v>
      </c>
      <c r="L447" s="140">
        <f>K447-H447</f>
        <v>3.1890060373193307</v>
      </c>
      <c r="M447" s="141">
        <f>IF((H447)=0,"",(L447/H447))</f>
        <v>2.9654874483942859E-2</v>
      </c>
    </row>
    <row r="448" spans="1:13" ht="13.5" hidden="1" thickBot="1" x14ac:dyDescent="0.25">
      <c r="A448" s="103" t="str">
        <f t="shared" si="45"/>
        <v>Unmetered Scattered Load</v>
      </c>
      <c r="B448" s="103" t="s">
        <v>78</v>
      </c>
      <c r="D448" s="131"/>
      <c r="E448" s="132"/>
      <c r="F448" s="151"/>
      <c r="G448" s="152"/>
      <c r="H448" s="153"/>
      <c r="I448" s="151"/>
      <c r="J448" s="133"/>
      <c r="K448" s="153"/>
      <c r="L448" s="154"/>
      <c r="M448" s="134"/>
    </row>
    <row r="449" spans="1:14" hidden="1" x14ac:dyDescent="0.2">
      <c r="A449" s="103" t="str">
        <f t="shared" si="45"/>
        <v>Unmetered Scattered Load</v>
      </c>
      <c r="B449" s="103" t="s">
        <v>17</v>
      </c>
      <c r="D449" s="135" t="s">
        <v>88</v>
      </c>
      <c r="E449" s="25"/>
      <c r="F449" s="136"/>
      <c r="G449" s="137"/>
      <c r="H449" s="138">
        <f>SUM(H437,H429:H432,H428)</f>
        <v>95.165779173803941</v>
      </c>
      <c r="I449" s="139"/>
      <c r="J449" s="139"/>
      <c r="K449" s="138">
        <f>SUM(K437,K429:K432,K428)</f>
        <v>97.987908410369727</v>
      </c>
      <c r="L449" s="140">
        <f>K449-H449</f>
        <v>2.822129236565786</v>
      </c>
      <c r="M449" s="141">
        <f>IF((H449)=0,"",(L449/H449))</f>
        <v>2.9654874483942929E-2</v>
      </c>
    </row>
    <row r="450" spans="1:14" hidden="1" x14ac:dyDescent="0.2">
      <c r="A450" s="103" t="str">
        <f t="shared" si="45"/>
        <v>Unmetered Scattered Load</v>
      </c>
      <c r="B450" s="103" t="s">
        <v>17</v>
      </c>
      <c r="D450" s="142" t="s">
        <v>82</v>
      </c>
      <c r="E450" s="25"/>
      <c r="F450" s="136">
        <v>0.13</v>
      </c>
      <c r="G450" s="137"/>
      <c r="H450" s="144">
        <f>H449*F450</f>
        <v>12.371551292594512</v>
      </c>
      <c r="I450" s="136">
        <v>0.13</v>
      </c>
      <c r="J450" s="145"/>
      <c r="K450" s="144">
        <f>K449*I450</f>
        <v>12.738428093348064</v>
      </c>
      <c r="L450" s="119">
        <f>K450-H450</f>
        <v>0.36687680075355189</v>
      </c>
      <c r="M450" s="146">
        <f>IF((H450)=0,"",(L450/H450))</f>
        <v>2.9654874483942908E-2</v>
      </c>
    </row>
    <row r="451" spans="1:14" ht="15" hidden="1" x14ac:dyDescent="0.25">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-22.363958105843924</v>
      </c>
      <c r="I451" s="148">
        <f>OER</f>
        <v>0.23499999999999999</v>
      </c>
      <c r="J451" s="145"/>
      <c r="K451" s="144">
        <f>IF(OR(ISNUMBER(SEARCH("[DGEN]", E400))=TRUE, ISNUMBER(SEARCH("STREET LIGHT", E400))=TRUE), 0, IF(AND(E402=0, E403=0),0, IF(AND(E403=0, E402*12&gt;250000), 0, IF(AND(E402=0, E403&gt;=50), 0, IF(E402*12&lt;=250000, I451*K449*-1, IF(E403&lt;50, I451*K449*-1, 0))))))</f>
        <v>-23.027158476436885</v>
      </c>
      <c r="L451" s="119"/>
      <c r="M451" s="146"/>
    </row>
    <row r="452" spans="1:14" hidden="1" x14ac:dyDescent="0.2">
      <c r="A452" s="103" t="str">
        <f t="shared" si="45"/>
        <v>Unmetered Scattered Load</v>
      </c>
      <c r="B452" s="103" t="s">
        <v>89</v>
      </c>
      <c r="D452" s="234" t="s">
        <v>88</v>
      </c>
      <c r="E452" s="234"/>
      <c r="F452" s="149"/>
      <c r="G452" s="143"/>
      <c r="H452" s="138">
        <f>SUM(H449,H450)</f>
        <v>107.53733046639846</v>
      </c>
      <c r="I452" s="150"/>
      <c r="J452" s="150"/>
      <c r="K452" s="138">
        <f>SUM(K449,K450)</f>
        <v>110.72633650371779</v>
      </c>
      <c r="L452" s="140">
        <f>K452-H452</f>
        <v>3.1890060373193307</v>
      </c>
      <c r="M452" s="141">
        <f>IF((H452)=0,"",(L452/H452))</f>
        <v>2.9654874483942859E-2</v>
      </c>
    </row>
    <row r="453" spans="1:14" ht="13.5" hidden="1" thickBot="1" x14ac:dyDescent="0.25">
      <c r="A453" s="103" t="str">
        <f t="shared" si="45"/>
        <v>Unmetered Scattered Load</v>
      </c>
      <c r="B453" s="103" t="s">
        <v>17</v>
      </c>
      <c r="D453" s="131"/>
      <c r="E453" s="132"/>
      <c r="F453" s="155"/>
      <c r="G453" s="152"/>
      <c r="H453" s="156"/>
      <c r="I453" s="155"/>
      <c r="J453" s="133"/>
      <c r="K453" s="156"/>
      <c r="L453" s="154"/>
      <c r="M453" s="157"/>
    </row>
    <row r="456" spans="1:14" x14ac:dyDescent="0.2">
      <c r="C456" s="103"/>
      <c r="D456" s="104" t="s">
        <v>34</v>
      </c>
      <c r="E456" s="235" t="str">
        <f>D23</f>
        <v>Sentinel</v>
      </c>
      <c r="F456" s="236"/>
      <c r="G456" s="236"/>
      <c r="H456" s="236"/>
      <c r="I456" s="236"/>
      <c r="J456" s="237"/>
      <c r="K456" s="103" t="str">
        <f>IF(N23="DEMAND - INTERVAL","RTSR - INTERVAL METERED","")</f>
        <v/>
      </c>
    </row>
    <row r="457" spans="1:14" x14ac:dyDescent="0.2">
      <c r="C457" s="103"/>
      <c r="D457" s="104" t="s">
        <v>35</v>
      </c>
      <c r="E457" s="238" t="str">
        <f>H23</f>
        <v>RPP</v>
      </c>
      <c r="F457" s="239"/>
      <c r="G457" s="240"/>
      <c r="H457" s="20"/>
      <c r="I457" s="20"/>
    </row>
    <row r="458" spans="1:14" ht="15.75" x14ac:dyDescent="0.2">
      <c r="C458" s="103"/>
      <c r="D458" s="104" t="s">
        <v>36</v>
      </c>
      <c r="E458" s="21">
        <f>K23</f>
        <v>60</v>
      </c>
      <c r="F458" s="105" t="s">
        <v>11</v>
      </c>
      <c r="J458" s="22"/>
      <c r="K458" s="22"/>
      <c r="L458" s="22"/>
      <c r="M458" s="22"/>
      <c r="N458" s="22"/>
    </row>
    <row r="459" spans="1:14" ht="15.75" x14ac:dyDescent="0.25">
      <c r="C459" s="103"/>
      <c r="D459" s="104" t="s">
        <v>37</v>
      </c>
      <c r="E459" s="21">
        <f>L23</f>
        <v>0.2</v>
      </c>
      <c r="F459" s="106" t="s">
        <v>16</v>
      </c>
      <c r="G459" s="107"/>
      <c r="H459" s="108"/>
      <c r="I459" s="108"/>
      <c r="J459" s="108"/>
    </row>
    <row r="460" spans="1:14" x14ac:dyDescent="0.2">
      <c r="C460" s="103"/>
      <c r="D460" s="104" t="s">
        <v>38</v>
      </c>
      <c r="E460" s="23">
        <f>I23</f>
        <v>1.0415000000000001</v>
      </c>
    </row>
    <row r="461" spans="1:14" x14ac:dyDescent="0.2">
      <c r="C461" s="103"/>
      <c r="D461" s="104" t="s">
        <v>39</v>
      </c>
      <c r="E461" s="23">
        <f>J23</f>
        <v>1.0415000000000001</v>
      </c>
    </row>
    <row r="462" spans="1:14" x14ac:dyDescent="0.2">
      <c r="C462" s="103"/>
    </row>
    <row r="463" spans="1:14" x14ac:dyDescent="0.2">
      <c r="C463" s="103"/>
      <c r="E463" s="105"/>
      <c r="F463" s="231" t="s">
        <v>40</v>
      </c>
      <c r="G463" s="232"/>
      <c r="H463" s="233"/>
      <c r="I463" s="231" t="s">
        <v>41</v>
      </c>
      <c r="J463" s="232"/>
      <c r="K463" s="233"/>
      <c r="L463" s="231" t="s">
        <v>42</v>
      </c>
      <c r="M463" s="233"/>
    </row>
    <row r="464" spans="1:14" x14ac:dyDescent="0.2">
      <c r="C464" s="103"/>
      <c r="E464" s="220"/>
      <c r="F464" s="109" t="s">
        <v>43</v>
      </c>
      <c r="G464" s="109" t="s">
        <v>44</v>
      </c>
      <c r="H464" s="110" t="s">
        <v>45</v>
      </c>
      <c r="I464" s="109" t="s">
        <v>43</v>
      </c>
      <c r="J464" s="111" t="s">
        <v>44</v>
      </c>
      <c r="K464" s="110" t="s">
        <v>45</v>
      </c>
      <c r="L464" s="222" t="s">
        <v>46</v>
      </c>
      <c r="M464" s="224" t="s">
        <v>47</v>
      </c>
    </row>
    <row r="465" spans="1:15" x14ac:dyDescent="0.2">
      <c r="C465" s="103"/>
      <c r="E465" s="221"/>
      <c r="F465" s="112" t="s">
        <v>48</v>
      </c>
      <c r="G465" s="112"/>
      <c r="H465" s="113" t="s">
        <v>48</v>
      </c>
      <c r="I465" s="112" t="s">
        <v>48</v>
      </c>
      <c r="J465" s="113"/>
      <c r="K465" s="113" t="s">
        <v>48</v>
      </c>
      <c r="L465" s="223"/>
      <c r="M465" s="225"/>
    </row>
    <row r="466" spans="1:15" x14ac:dyDescent="0.2">
      <c r="A466" s="103" t="str">
        <f>$E456</f>
        <v>Sentinel</v>
      </c>
      <c r="D466" s="114" t="s">
        <v>49</v>
      </c>
      <c r="E466" s="25"/>
      <c r="F466" s="26">
        <f>'VRZ BI (2028)'!I466</f>
        <v>8.49</v>
      </c>
      <c r="G466" s="115">
        <v>1</v>
      </c>
      <c r="H466" s="116">
        <f>G466*F466</f>
        <v>8.49</v>
      </c>
      <c r="I466" s="45">
        <v>9.34</v>
      </c>
      <c r="J466" s="117">
        <v>1</v>
      </c>
      <c r="K466" s="118">
        <f>J466*I466</f>
        <v>9.34</v>
      </c>
      <c r="L466" s="119">
        <f>K466-H466</f>
        <v>0.84999999999999964</v>
      </c>
      <c r="M466" s="120">
        <f>IF(ISERROR(L466/H466), "", L466/H466)</f>
        <v>0.10011778563015308</v>
      </c>
    </row>
    <row r="467" spans="1:15" x14ac:dyDescent="0.2">
      <c r="A467" s="103" t="str">
        <f t="shared" ref="A467:A509" si="50">A466</f>
        <v>Sentinel</v>
      </c>
      <c r="D467" s="114" t="s">
        <v>50</v>
      </c>
      <c r="E467" s="25"/>
      <c r="F467" s="36">
        <f>'VRZ BI (2028)'!I467</f>
        <v>24.904399999999999</v>
      </c>
      <c r="G467" s="115">
        <f>IF($E459&gt;0, $E459, $E458)</f>
        <v>0.2</v>
      </c>
      <c r="H467" s="116">
        <f>G467*F467</f>
        <v>4.98088</v>
      </c>
      <c r="I467" s="35">
        <v>27.295300000000001</v>
      </c>
      <c r="J467" s="117">
        <f>IF($E459&gt;0, $E459, $E458)</f>
        <v>0.2</v>
      </c>
      <c r="K467" s="118">
        <f>J467*I467</f>
        <v>5.4590600000000009</v>
      </c>
      <c r="L467" s="119">
        <f>K467-H467</f>
        <v>0.47818000000000094</v>
      </c>
      <c r="M467" s="120">
        <f>IF(ISERROR(L467/H467), "", L467/H467)</f>
        <v>9.6003115915260145E-2</v>
      </c>
    </row>
    <row r="468" spans="1:15" ht="13.15" hidden="1" customHeight="1" x14ac:dyDescent="0.2">
      <c r="A468" s="103" t="str">
        <f t="shared" si="50"/>
        <v>Sentinel</v>
      </c>
      <c r="D468" s="114" t="s">
        <v>51</v>
      </c>
      <c r="E468" s="25"/>
      <c r="F468" s="34"/>
      <c r="G468" s="115">
        <f>IF($E459&gt;0, $E459, $E458)</f>
        <v>0.2</v>
      </c>
      <c r="H468" s="116">
        <v>0</v>
      </c>
      <c r="I468" s="35"/>
      <c r="J468" s="117">
        <f>IF($E459&gt;0, $E459, $E458)</f>
        <v>0.2</v>
      </c>
      <c r="K468" s="118">
        <v>0</v>
      </c>
      <c r="L468" s="119"/>
      <c r="M468" s="120"/>
    </row>
    <row r="469" spans="1:15" ht="13.15" hidden="1" customHeight="1" x14ac:dyDescent="0.2">
      <c r="A469" s="103" t="str">
        <f t="shared" si="50"/>
        <v>Sentinel</v>
      </c>
      <c r="D469" s="114" t="s">
        <v>52</v>
      </c>
      <c r="E469" s="25"/>
      <c r="F469" s="34"/>
      <c r="G469" s="115">
        <f>IF($E459&gt;0, $E459, $E458)</f>
        <v>0.2</v>
      </c>
      <c r="H469" s="116">
        <v>0</v>
      </c>
      <c r="I469" s="35"/>
      <c r="J469" s="121">
        <f>IF($E459&gt;0, $E459, $E458)</f>
        <v>0.2</v>
      </c>
      <c r="K469" s="118">
        <v>0</v>
      </c>
      <c r="L469" s="119">
        <f t="shared" ref="L469:L487" si="51">K469-H469</f>
        <v>0</v>
      </c>
      <c r="M469" s="120" t="str">
        <f>IF(ISERROR(L469/H469), "", L469/H469)</f>
        <v/>
      </c>
    </row>
    <row r="470" spans="1:15" x14ac:dyDescent="0.2">
      <c r="A470" s="103" t="str">
        <f t="shared" si="50"/>
        <v>Sentinel</v>
      </c>
      <c r="D470" s="114" t="s">
        <v>53</v>
      </c>
      <c r="E470" s="25"/>
      <c r="F470" s="26">
        <f>'VRZ BI (2028)'!I470</f>
        <v>0</v>
      </c>
      <c r="G470" s="115">
        <v>1</v>
      </c>
      <c r="H470" s="116">
        <f>G470*F470</f>
        <v>0</v>
      </c>
      <c r="I470" s="45">
        <v>0</v>
      </c>
      <c r="J470" s="117">
        <v>1</v>
      </c>
      <c r="K470" s="118">
        <f>J470*I470</f>
        <v>0</v>
      </c>
      <c r="L470" s="119">
        <f t="shared" si="51"/>
        <v>0</v>
      </c>
      <c r="M470" s="120" t="str">
        <f>IF(ISERROR(L470/H470), "", L470/H470)</f>
        <v/>
      </c>
    </row>
    <row r="471" spans="1:15" x14ac:dyDescent="0.2">
      <c r="A471" s="103" t="str">
        <f t="shared" si="50"/>
        <v>Sentinel</v>
      </c>
      <c r="D471" s="114" t="s">
        <v>54</v>
      </c>
      <c r="E471" s="25"/>
      <c r="F471" s="36">
        <f>'VRZ BI (2028)'!I471</f>
        <v>2.0389742419890253</v>
      </c>
      <c r="G471" s="115">
        <f>IF($E459&gt;0, $E459, $E458)</f>
        <v>0.2</v>
      </c>
      <c r="H471" s="116">
        <f>G471*F471</f>
        <v>0.40779484839780511</v>
      </c>
      <c r="I471" s="35">
        <v>2.0389742419890253</v>
      </c>
      <c r="J471" s="117">
        <f>IF($E459&gt;0, $E459, $E458)</f>
        <v>0.2</v>
      </c>
      <c r="K471" s="118">
        <f>J471*I471</f>
        <v>0.40779484839780511</v>
      </c>
      <c r="L471" s="119">
        <f t="shared" si="51"/>
        <v>0</v>
      </c>
      <c r="M471" s="120">
        <f>IF(ISERROR(L471/H471), "", L471/H471)</f>
        <v>0</v>
      </c>
    </row>
    <row r="472" spans="1:15" x14ac:dyDescent="0.2">
      <c r="A472" s="103" t="str">
        <f t="shared" si="50"/>
        <v>Sentinel</v>
      </c>
      <c r="B472" s="103" t="s">
        <v>55</v>
      </c>
      <c r="C472" s="24">
        <f>B23</f>
        <v>8</v>
      </c>
      <c r="D472" s="122" t="s">
        <v>56</v>
      </c>
      <c r="E472" s="7"/>
      <c r="F472" s="37"/>
      <c r="G472" s="38"/>
      <c r="H472" s="39">
        <f>SUM(H466:H471)</f>
        <v>13.878674848397806</v>
      </c>
      <c r="I472" s="51"/>
      <c r="J472" s="40"/>
      <c r="K472" s="39">
        <f>SUM(K466:K471)</f>
        <v>15.206854848397805</v>
      </c>
      <c r="L472" s="41">
        <f t="shared" si="51"/>
        <v>1.3281799999999997</v>
      </c>
      <c r="M472" s="42">
        <f>IF((H472)=0,"",(L472/H472))</f>
        <v>9.5699338338006285E-2</v>
      </c>
    </row>
    <row r="473" spans="1:15" x14ac:dyDescent="0.2">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3" t="str">
        <f t="shared" si="50"/>
        <v>Sentinel</v>
      </c>
      <c r="D474" s="123" t="s">
        <v>58</v>
      </c>
      <c r="E474" s="25"/>
      <c r="F474" s="36">
        <f>'VRZ BI (2028)'!I474</f>
        <v>0</v>
      </c>
      <c r="G474" s="55">
        <f>IF($E459&gt;0, $E459, $E458)</f>
        <v>0.2</v>
      </c>
      <c r="H474" s="116">
        <f t="shared" si="52"/>
        <v>0</v>
      </c>
      <c r="I474" s="35">
        <v>0</v>
      </c>
      <c r="J474" s="56">
        <f>IF($E459&gt;0, $E459, $E458)</f>
        <v>0.2</v>
      </c>
      <c r="K474" s="118">
        <f t="shared" si="53"/>
        <v>0</v>
      </c>
      <c r="L474" s="119">
        <f t="shared" si="51"/>
        <v>0</v>
      </c>
      <c r="M474" s="120" t="str">
        <f t="shared" si="54"/>
        <v/>
      </c>
    </row>
    <row r="475" spans="1:15" x14ac:dyDescent="0.2">
      <c r="A475" s="103" t="str">
        <f t="shared" si="50"/>
        <v>Sentinel</v>
      </c>
      <c r="D475" s="123" t="s">
        <v>59</v>
      </c>
      <c r="E475" s="25"/>
      <c r="F475" s="36">
        <f>'VRZ BI (2028)'!I475</f>
        <v>0</v>
      </c>
      <c r="G475" s="55">
        <f>IF($E459&gt;0, $E459, $E458)</f>
        <v>0.2</v>
      </c>
      <c r="H475" s="116">
        <f t="shared" si="52"/>
        <v>0</v>
      </c>
      <c r="I475" s="35">
        <v>0</v>
      </c>
      <c r="J475" s="56">
        <f>IF($E459&gt;0, $E459, $E458)</f>
        <v>0.2</v>
      </c>
      <c r="K475" s="118">
        <f t="shared" si="53"/>
        <v>0</v>
      </c>
      <c r="L475" s="119">
        <f t="shared" si="51"/>
        <v>0</v>
      </c>
      <c r="M475" s="120" t="str">
        <f t="shared" si="54"/>
        <v/>
      </c>
    </row>
    <row r="476" spans="1:15" x14ac:dyDescent="0.2">
      <c r="A476" s="103" t="str">
        <f t="shared" si="50"/>
        <v>Sentinel</v>
      </c>
      <c r="D476" s="123" t="s">
        <v>60</v>
      </c>
      <c r="E476" s="25"/>
      <c r="F476" s="36">
        <f>'VRZ BI (2028)'!I476</f>
        <v>0</v>
      </c>
      <c r="G476" s="55">
        <f>E458</f>
        <v>60</v>
      </c>
      <c r="H476" s="116">
        <f t="shared" si="52"/>
        <v>0</v>
      </c>
      <c r="I476" s="35">
        <v>0</v>
      </c>
      <c r="J476" s="56">
        <f>E458</f>
        <v>60</v>
      </c>
      <c r="K476" s="118">
        <f t="shared" si="53"/>
        <v>0</v>
      </c>
      <c r="L476" s="119">
        <f t="shared" si="51"/>
        <v>0</v>
      </c>
      <c r="M476" s="120" t="str">
        <f t="shared" si="54"/>
        <v/>
      </c>
    </row>
    <row r="477" spans="1:15" x14ac:dyDescent="0.2">
      <c r="A477" s="103" t="str">
        <f t="shared" si="50"/>
        <v>Sentinel</v>
      </c>
      <c r="D477" s="114" t="s">
        <v>61</v>
      </c>
      <c r="E477" s="25"/>
      <c r="F477" s="36">
        <f>'VRZ BI (2028)'!I477</f>
        <v>0.39006957186592073</v>
      </c>
      <c r="G477" s="55">
        <f>IF($E459&gt;0, $E459, $E458)</f>
        <v>0.2</v>
      </c>
      <c r="H477" s="116">
        <f t="shared" si="52"/>
        <v>7.8013914373184154E-2</v>
      </c>
      <c r="I477" s="35">
        <v>0.40790146012314688</v>
      </c>
      <c r="J477" s="56">
        <f>IF($E459&gt;0, $E459, $E458)</f>
        <v>0.2</v>
      </c>
      <c r="K477" s="118">
        <f t="shared" si="53"/>
        <v>8.1580292024629381E-2</v>
      </c>
      <c r="L477" s="119">
        <f t="shared" si="51"/>
        <v>3.5663776514452267E-3</v>
      </c>
      <c r="M477" s="120">
        <f t="shared" si="54"/>
        <v>4.5714635396773569E-2</v>
      </c>
      <c r="O477" s="160"/>
    </row>
    <row r="478" spans="1:15" ht="25.5" x14ac:dyDescent="0.2">
      <c r="A478" s="103" t="str">
        <f t="shared" si="50"/>
        <v>Sentinel</v>
      </c>
      <c r="D478" s="123" t="s">
        <v>62</v>
      </c>
      <c r="E478" s="25"/>
      <c r="F478" s="36">
        <f>'VRZ BI (2028)'!I478</f>
        <v>0</v>
      </c>
      <c r="G478" s="115">
        <v>1</v>
      </c>
      <c r="H478" s="116">
        <f t="shared" si="52"/>
        <v>0</v>
      </c>
      <c r="I478" s="45">
        <v>0</v>
      </c>
      <c r="J478" s="121">
        <v>1</v>
      </c>
      <c r="K478" s="118">
        <f t="shared" si="53"/>
        <v>0</v>
      </c>
      <c r="L478" s="119">
        <f t="shared" si="51"/>
        <v>0</v>
      </c>
      <c r="M478" s="120" t="str">
        <f t="shared" si="54"/>
        <v/>
      </c>
    </row>
    <row r="479" spans="1:15" x14ac:dyDescent="0.2">
      <c r="A479" s="103" t="str">
        <f t="shared" si="50"/>
        <v>Sentinel</v>
      </c>
      <c r="D479" s="114" t="s">
        <v>63</v>
      </c>
      <c r="E479" s="25"/>
      <c r="F479" s="36">
        <f>'VRZ BI (2028)'!I479</f>
        <v>0</v>
      </c>
      <c r="G479" s="115">
        <v>1</v>
      </c>
      <c r="H479" s="116">
        <f t="shared" si="52"/>
        <v>0</v>
      </c>
      <c r="I479" s="45">
        <v>0</v>
      </c>
      <c r="J479" s="121">
        <v>1</v>
      </c>
      <c r="K479" s="118">
        <f t="shared" si="53"/>
        <v>0</v>
      </c>
      <c r="L479" s="119">
        <f t="shared" si="51"/>
        <v>0</v>
      </c>
      <c r="M479" s="120" t="str">
        <f t="shared" si="54"/>
        <v/>
      </c>
    </row>
    <row r="480" spans="1:15" x14ac:dyDescent="0.2">
      <c r="A480" s="103" t="str">
        <f t="shared" si="50"/>
        <v>Sentinel</v>
      </c>
      <c r="D480" s="114" t="s">
        <v>64</v>
      </c>
      <c r="E480" s="25"/>
      <c r="F480" s="36">
        <f>'VRZ BI (2028)'!I480</f>
        <v>0.16487081397001255</v>
      </c>
      <c r="G480" s="55">
        <f>IF($E459&gt;0, $E459, $E458)</f>
        <v>0.2</v>
      </c>
      <c r="H480" s="116">
        <f t="shared" si="52"/>
        <v>3.2974162794002511E-2</v>
      </c>
      <c r="I480" s="35">
        <v>0.16487081397001255</v>
      </c>
      <c r="J480" s="56">
        <f>IF($E459&gt;0, $E459, $E458)</f>
        <v>0.2</v>
      </c>
      <c r="K480" s="118">
        <f t="shared" si="53"/>
        <v>3.2974162794002511E-2</v>
      </c>
      <c r="L480" s="119">
        <f t="shared" si="51"/>
        <v>0</v>
      </c>
      <c r="M480" s="120">
        <f t="shared" si="54"/>
        <v>0</v>
      </c>
    </row>
    <row r="481" spans="1:15" ht="25.5" x14ac:dyDescent="0.2">
      <c r="A481" s="103" t="str">
        <f t="shared" si="50"/>
        <v>Sentinel</v>
      </c>
      <c r="B481" s="103" t="s">
        <v>65</v>
      </c>
      <c r="C481" s="24">
        <f>B23</f>
        <v>8</v>
      </c>
      <c r="D481" s="124" t="s">
        <v>66</v>
      </c>
      <c r="E481" s="125"/>
      <c r="F481" s="48"/>
      <c r="G481" s="49"/>
      <c r="H481" s="50">
        <f>SUM(H472:H480)</f>
        <v>14.307187725564992</v>
      </c>
      <c r="I481" s="51"/>
      <c r="J481" s="52"/>
      <c r="K481" s="50">
        <f>SUM(K472:K480)</f>
        <v>15.638934103216437</v>
      </c>
      <c r="L481" s="41">
        <f t="shared" si="51"/>
        <v>1.3317463776514451</v>
      </c>
      <c r="M481" s="42">
        <f>IF((H481)=0,"",(L481/H481))</f>
        <v>9.3082330587708442E-2</v>
      </c>
    </row>
    <row r="482" spans="1:15" x14ac:dyDescent="0.2">
      <c r="A482" s="103" t="str">
        <f t="shared" si="50"/>
        <v>Sentinel</v>
      </c>
      <c r="D482" s="126" t="s">
        <v>67</v>
      </c>
      <c r="E482" s="25"/>
      <c r="F482" s="36">
        <f>'VRZ BI (2028)'!I482</f>
        <v>3.5667</v>
      </c>
      <c r="G482" s="43">
        <f>IF($E459&gt;0, $E459, $E458*$E460)</f>
        <v>0.2</v>
      </c>
      <c r="H482" s="116">
        <f>G482*F482</f>
        <v>0.71334000000000009</v>
      </c>
      <c r="I482" s="35">
        <v>3.7629999999999999</v>
      </c>
      <c r="J482" s="44">
        <f>IF($E459&gt;0, $E459, $E458*$E461)</f>
        <v>0.2</v>
      </c>
      <c r="K482" s="118">
        <f>J482*I482</f>
        <v>0.75260000000000005</v>
      </c>
      <c r="L482" s="119">
        <f t="shared" si="51"/>
        <v>3.9259999999999962E-2</v>
      </c>
      <c r="M482" s="120">
        <f>IF(ISERROR(L482/H482), "", L482/H482)</f>
        <v>5.5036868814310087E-2</v>
      </c>
      <c r="N482" s="127" t="str">
        <f>IF(ISERROR(ABS(M482)), "", IF(ABS(M482)&gt;=4%, "In the manager's summary, discuss the reasoning for the change in RTSR rates", ""))</f>
        <v>In the manager's summary, discuss the reasoning for the change in RTSR rates</v>
      </c>
      <c r="O482" s="160"/>
    </row>
    <row r="483" spans="1:15" ht="25.5" x14ac:dyDescent="0.2">
      <c r="A483" s="103" t="str">
        <f t="shared" si="50"/>
        <v>Sentinel</v>
      </c>
      <c r="D483" s="128" t="s">
        <v>68</v>
      </c>
      <c r="E483" s="25"/>
      <c r="F483" s="36">
        <f>'VRZ BI (2028)'!I483</f>
        <v>2.5232000000000001</v>
      </c>
      <c r="G483" s="43">
        <f>IF($E459&gt;0, $E459, $E458*$E460)</f>
        <v>0.2</v>
      </c>
      <c r="H483" s="116">
        <f>G483*F483</f>
        <v>0.50464000000000009</v>
      </c>
      <c r="I483" s="35">
        <v>2.6581000000000001</v>
      </c>
      <c r="J483" s="44">
        <f>IF($E459&gt;0, $E459, $E458*$E461)</f>
        <v>0.2</v>
      </c>
      <c r="K483" s="118">
        <f>J483*I483</f>
        <v>0.53162000000000009</v>
      </c>
      <c r="L483" s="119">
        <f t="shared" si="51"/>
        <v>2.6980000000000004E-2</v>
      </c>
      <c r="M483" s="120">
        <f>IF(ISERROR(L483/H483), "", L483/H483)</f>
        <v>5.3463855421686746E-2</v>
      </c>
      <c r="N483" s="127" t="str">
        <f>IF(ISERROR(ABS(M483)), "", IF(ABS(M483)&gt;=4%, "In the manager's summary, discuss the reasoning for the change in RTSR rates", ""))</f>
        <v>In the manager's summary, discuss the reasoning for the change in RTSR rates</v>
      </c>
      <c r="O483" s="160"/>
    </row>
    <row r="484" spans="1:15" ht="25.5" x14ac:dyDescent="0.2">
      <c r="A484" s="103" t="str">
        <f t="shared" si="50"/>
        <v>Sentinel</v>
      </c>
      <c r="B484" s="103" t="s">
        <v>69</v>
      </c>
      <c r="C484" s="24">
        <f>B23</f>
        <v>8</v>
      </c>
      <c r="D484" s="124" t="s">
        <v>70</v>
      </c>
      <c r="E484" s="7"/>
      <c r="F484" s="48"/>
      <c r="G484" s="49"/>
      <c r="H484" s="50">
        <f>SUM(H481:H483)</f>
        <v>15.525167725564993</v>
      </c>
      <c r="I484" s="51"/>
      <c r="J484" s="40"/>
      <c r="K484" s="50">
        <f>SUM(K481:K483)</f>
        <v>16.923154103216437</v>
      </c>
      <c r="L484" s="41">
        <f t="shared" si="51"/>
        <v>1.3979863776514438</v>
      </c>
      <c r="M484" s="42">
        <f>IF((H484)=0,"",(L484/H484))</f>
        <v>9.0046458908743812E-2</v>
      </c>
    </row>
    <row r="485" spans="1:15" ht="25.5" x14ac:dyDescent="0.2">
      <c r="A485" s="103" t="str">
        <f t="shared" si="50"/>
        <v>Sentinel</v>
      </c>
      <c r="D485" s="129" t="s">
        <v>71</v>
      </c>
      <c r="E485" s="25"/>
      <c r="F485" s="36">
        <v>4.7000000000000002E-3</v>
      </c>
      <c r="G485" s="43">
        <f>E458*E460</f>
        <v>62.490000000000009</v>
      </c>
      <c r="H485" s="130">
        <f>G485*F485</f>
        <v>0.29370300000000005</v>
      </c>
      <c r="I485" s="35">
        <v>4.7000000000000002E-3</v>
      </c>
      <c r="J485" s="44">
        <f>E458*E461</f>
        <v>62.490000000000009</v>
      </c>
      <c r="K485" s="118">
        <f>J485*I485</f>
        <v>0.29370300000000005</v>
      </c>
      <c r="L485" s="119">
        <f t="shared" si="51"/>
        <v>0</v>
      </c>
      <c r="M485" s="120">
        <f>IF(ISERROR(L485/H485), "", L485/H485)</f>
        <v>0</v>
      </c>
    </row>
    <row r="486" spans="1:15" ht="25.5" x14ac:dyDescent="0.2">
      <c r="A486" s="103" t="str">
        <f t="shared" si="50"/>
        <v>Sentinel</v>
      </c>
      <c r="D486" s="129" t="s">
        <v>72</v>
      </c>
      <c r="E486" s="25"/>
      <c r="F486" s="36">
        <v>5.9999999999999995E-4</v>
      </c>
      <c r="G486" s="43">
        <f>E458*E460</f>
        <v>62.490000000000009</v>
      </c>
      <c r="H486" s="130">
        <f>G486*F486</f>
        <v>3.7494E-2</v>
      </c>
      <c r="I486" s="35">
        <v>5.9999999999999995E-4</v>
      </c>
      <c r="J486" s="44">
        <f>E458*E461</f>
        <v>62.490000000000009</v>
      </c>
      <c r="K486" s="118">
        <f>J486*I486</f>
        <v>3.7494E-2</v>
      </c>
      <c r="L486" s="119">
        <f t="shared" si="51"/>
        <v>0</v>
      </c>
      <c r="M486" s="120">
        <f>IF(ISERROR(L486/H486), "", L486/H486)</f>
        <v>0</v>
      </c>
    </row>
    <row r="487" spans="1:15" x14ac:dyDescent="0.2">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5" hidden="1" customHeight="1" x14ac:dyDescent="0.2">
      <c r="A488" s="103" t="str">
        <f t="shared" si="50"/>
        <v>Sentinel</v>
      </c>
      <c r="D488" s="129" t="s">
        <v>74</v>
      </c>
      <c r="E488" s="25"/>
      <c r="F488" s="34"/>
      <c r="G488" s="43"/>
      <c r="H488" s="130"/>
      <c r="I488" s="35"/>
      <c r="J488" s="44"/>
      <c r="K488" s="118"/>
      <c r="L488" s="119"/>
      <c r="M488" s="120"/>
    </row>
    <row r="489" spans="1:15" x14ac:dyDescent="0.2">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5" thickBot="1" x14ac:dyDescent="0.25">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9" hidden="1" customHeight="1" thickBot="1" x14ac:dyDescent="0.25">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9" hidden="1" customHeight="1" thickBot="1" x14ac:dyDescent="0.25">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5" thickBot="1" x14ac:dyDescent="0.25">
      <c r="A494" s="103" t="str">
        <f t="shared" si="50"/>
        <v>Sentinel</v>
      </c>
      <c r="D494" s="58"/>
      <c r="E494" s="59"/>
      <c r="F494" s="60"/>
      <c r="G494" s="61"/>
      <c r="H494" s="62"/>
      <c r="I494" s="60"/>
      <c r="J494" s="63"/>
      <c r="K494" s="62"/>
      <c r="L494" s="64"/>
      <c r="M494" s="65"/>
    </row>
    <row r="495" spans="1:15" x14ac:dyDescent="0.2">
      <c r="A495" s="103" t="str">
        <f t="shared" si="50"/>
        <v>Sentinel</v>
      </c>
      <c r="B495" s="103" t="s">
        <v>12</v>
      </c>
      <c r="D495" s="135" t="s">
        <v>81</v>
      </c>
      <c r="E495" s="25"/>
      <c r="F495" s="136"/>
      <c r="G495" s="137"/>
      <c r="H495" s="138">
        <f>SUM(H485:H491,H484)</f>
        <v>23.75756472556499</v>
      </c>
      <c r="I495" s="139"/>
      <c r="J495" s="139"/>
      <c r="K495" s="138">
        <f>SUM(K485:K491,K484)</f>
        <v>25.155551103216435</v>
      </c>
      <c r="L495" s="140">
        <f>K495-H495</f>
        <v>1.3979863776514456</v>
      </c>
      <c r="M495" s="141">
        <f>IF((H495)=0,"",(L495/H495))</f>
        <v>5.8843841690015622E-2</v>
      </c>
    </row>
    <row r="496" spans="1:15" x14ac:dyDescent="0.2">
      <c r="A496" s="103" t="str">
        <f t="shared" si="50"/>
        <v>Sentinel</v>
      </c>
      <c r="B496" s="103" t="s">
        <v>12</v>
      </c>
      <c r="D496" s="142" t="s">
        <v>82</v>
      </c>
      <c r="E496" s="25"/>
      <c r="F496" s="136">
        <v>0.13</v>
      </c>
      <c r="G496" s="143"/>
      <c r="H496" s="144">
        <f>H495*F496</f>
        <v>3.088483414323449</v>
      </c>
      <c r="I496" s="145">
        <v>0.13</v>
      </c>
      <c r="J496" s="115"/>
      <c r="K496" s="144">
        <f>K495*I496</f>
        <v>3.2702216434181368</v>
      </c>
      <c r="L496" s="119">
        <f>K496-H496</f>
        <v>0.18173822909468784</v>
      </c>
      <c r="M496" s="146">
        <f>IF((H496)=0,"",(L496/H496))</f>
        <v>5.8843841690015587E-2</v>
      </c>
    </row>
    <row r="497" spans="1:13" ht="15" x14ac:dyDescent="0.25">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-5.5830277105077721</v>
      </c>
      <c r="I497" s="148">
        <f>OER</f>
        <v>0.23499999999999999</v>
      </c>
      <c r="J497" s="115"/>
      <c r="K497" s="144">
        <f>IF(OR(ISNUMBER(SEARCH("[DGEN]", E456))=TRUE, ISNUMBER(SEARCH("STREET LIGHT", E456))=TRUE), 0, IF(AND(E458=0, E459=0),0, IF(AND(E459=0, E458*12&gt;250000), 0, IF(AND(E458=0, E459&gt;=50), 0, IF(E458*12&lt;=250000, I497*K495*-1, IF(E459&lt;50, I497*K495*-1, 0))))))</f>
        <v>-5.9115545092558621</v>
      </c>
      <c r="L497" s="119">
        <f>K497-H497</f>
        <v>-0.32852679874808999</v>
      </c>
      <c r="M497" s="146"/>
    </row>
    <row r="498" spans="1:13" ht="13.5" thickBot="1" x14ac:dyDescent="0.25">
      <c r="A498" s="103" t="str">
        <f t="shared" si="50"/>
        <v>Sentinel</v>
      </c>
      <c r="B498" s="103" t="s">
        <v>84</v>
      </c>
      <c r="C498" s="24">
        <f>B23</f>
        <v>8</v>
      </c>
      <c r="D498" s="234" t="s">
        <v>85</v>
      </c>
      <c r="E498" s="234"/>
      <c r="F498" s="77"/>
      <c r="G498" s="78"/>
      <c r="H498" s="79">
        <f>H495+H496+H497</f>
        <v>21.263020429380667</v>
      </c>
      <c r="I498" s="80"/>
      <c r="J498" s="80"/>
      <c r="K498" s="81">
        <f>K495+K496+K497</f>
        <v>22.51421823737871</v>
      </c>
      <c r="L498" s="82">
        <f>K498-H498</f>
        <v>1.251197807998043</v>
      </c>
      <c r="M498" s="83">
        <f>IF((H498)=0,"",(L498/H498))</f>
        <v>5.884384169001558E-2</v>
      </c>
    </row>
    <row r="499" spans="1:13" ht="13.5" thickBot="1" x14ac:dyDescent="0.25">
      <c r="A499" s="103" t="str">
        <f t="shared" si="50"/>
        <v>Sentinel</v>
      </c>
      <c r="B499" s="103" t="s">
        <v>12</v>
      </c>
      <c r="D499" s="58"/>
      <c r="E499" s="59"/>
      <c r="F499" s="60"/>
      <c r="G499" s="61"/>
      <c r="H499" s="62"/>
      <c r="I499" s="60"/>
      <c r="J499" s="63"/>
      <c r="K499" s="62"/>
      <c r="L499" s="64"/>
      <c r="M499" s="65"/>
    </row>
    <row r="500" spans="1:13" ht="13.15" hidden="1" customHeight="1" x14ac:dyDescent="0.2">
      <c r="A500" s="103" t="str">
        <f t="shared" si="50"/>
        <v>Sentinel</v>
      </c>
      <c r="B500" s="103" t="s">
        <v>78</v>
      </c>
      <c r="D500" s="135" t="s">
        <v>86</v>
      </c>
      <c r="E500" s="25"/>
      <c r="F500" s="66"/>
      <c r="G500" s="67"/>
      <c r="H500" s="68">
        <f>SUM(H492,H485:H488,H484)</f>
        <v>22.891164725564991</v>
      </c>
      <c r="I500" s="69"/>
      <c r="J500" s="69"/>
      <c r="K500" s="68">
        <f>SUM(K492,K485:K488,K484)</f>
        <v>24.289151103216437</v>
      </c>
      <c r="L500" s="70">
        <f>K500-H500</f>
        <v>1.3979863776514456</v>
      </c>
      <c r="M500" s="71">
        <f>IF((H500)=0,"",(L500/H500))</f>
        <v>6.1071002476783806E-2</v>
      </c>
    </row>
    <row r="501" spans="1:13" ht="13.15" hidden="1" customHeight="1" x14ac:dyDescent="0.2">
      <c r="A501" s="103" t="str">
        <f t="shared" si="50"/>
        <v>Sentinel</v>
      </c>
      <c r="B501" s="103" t="s">
        <v>78</v>
      </c>
      <c r="D501" s="142" t="s">
        <v>82</v>
      </c>
      <c r="E501" s="25"/>
      <c r="F501" s="66">
        <v>0.13</v>
      </c>
      <c r="G501" s="67"/>
      <c r="H501" s="73">
        <f>H500*F501</f>
        <v>2.9758514143234489</v>
      </c>
      <c r="I501" s="66">
        <v>0.13</v>
      </c>
      <c r="J501" s="74"/>
      <c r="K501" s="73">
        <f>K500*I501</f>
        <v>3.1575896434181367</v>
      </c>
      <c r="L501" s="32">
        <f>K501-H501</f>
        <v>0.18173822909468784</v>
      </c>
      <c r="M501" s="75">
        <f>IF((H501)=0,"",(L501/H501))</f>
        <v>6.1071002476783771E-2</v>
      </c>
    </row>
    <row r="502" spans="1:13" ht="14.45" hidden="1" customHeight="1" x14ac:dyDescent="0.25">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-5.3794237105077727</v>
      </c>
      <c r="I502" s="76">
        <f>OER</f>
        <v>0.23499999999999999</v>
      </c>
      <c r="J502" s="74"/>
      <c r="K502" s="73">
        <f>IF(OR(ISNUMBER(SEARCH("[DGEN]", E456))=TRUE, ISNUMBER(SEARCH("STREET LIGHT", E456))=TRUE), 0, IF(AND(E458=0, E459=0),0, IF(AND(E459=0, E458*12&gt;250000), 0, IF(AND(E458=0, E459&gt;=50), 0, IF(E458*12&lt;=250000, I502*K500*-1, IF(E459&lt;50, I502*K500*-1, 0))))))</f>
        <v>-5.7079505092558627</v>
      </c>
      <c r="L502" s="32"/>
      <c r="M502" s="75"/>
    </row>
    <row r="503" spans="1:13" ht="13.15" hidden="1" customHeight="1" x14ac:dyDescent="0.2">
      <c r="A503" s="103" t="str">
        <f t="shared" si="50"/>
        <v>Sentinel</v>
      </c>
      <c r="B503" s="103" t="s">
        <v>87</v>
      </c>
      <c r="D503" s="234" t="s">
        <v>86</v>
      </c>
      <c r="E503" s="234"/>
      <c r="F503" s="84"/>
      <c r="G503" s="85"/>
      <c r="H503" s="79">
        <f>SUM(H500,H501)</f>
        <v>25.867016139888442</v>
      </c>
      <c r="I503" s="86"/>
      <c r="J503" s="86"/>
      <c r="K503" s="79">
        <f>SUM(K500,K501)</f>
        <v>27.446740746634575</v>
      </c>
      <c r="L503" s="87">
        <f>K503-H503</f>
        <v>1.579724606746133</v>
      </c>
      <c r="M503" s="88">
        <f>IF((H503)=0,"",(L503/H503))</f>
        <v>6.1071002476783778E-2</v>
      </c>
    </row>
    <row r="504" spans="1:13" ht="13.9" hidden="1" customHeight="1" thickBot="1" x14ac:dyDescent="0.25">
      <c r="A504" s="103" t="str">
        <f t="shared" si="50"/>
        <v>Sentinel</v>
      </c>
      <c r="B504" s="103" t="s">
        <v>78</v>
      </c>
      <c r="D504" s="131"/>
      <c r="E504" s="132"/>
      <c r="F504" s="89"/>
      <c r="G504" s="90"/>
      <c r="H504" s="91"/>
      <c r="I504" s="89"/>
      <c r="J504" s="61"/>
      <c r="K504" s="91"/>
      <c r="L504" s="92"/>
      <c r="M504" s="65"/>
    </row>
    <row r="505" spans="1:13" ht="13.15" hidden="1" customHeight="1" x14ac:dyDescent="0.2">
      <c r="A505" s="103" t="str">
        <f t="shared" si="50"/>
        <v>Sentinel</v>
      </c>
      <c r="B505" s="103" t="s">
        <v>17</v>
      </c>
      <c r="D505" s="135" t="s">
        <v>88</v>
      </c>
      <c r="E505" s="25"/>
      <c r="F505" s="136"/>
      <c r="G505" s="137"/>
      <c r="H505" s="138">
        <f>SUM(H493,H485:H488,H484)</f>
        <v>22.891164725564991</v>
      </c>
      <c r="I505" s="139"/>
      <c r="J505" s="139"/>
      <c r="K505" s="138">
        <f>SUM(K493,K485:K488,K484)</f>
        <v>24.289151103216437</v>
      </c>
      <c r="L505" s="140">
        <f>K505-H505</f>
        <v>1.3979863776514456</v>
      </c>
      <c r="M505" s="141">
        <f>IF((H505)=0,"",(L505/H505))</f>
        <v>6.1071002476783806E-2</v>
      </c>
    </row>
    <row r="506" spans="1:13" ht="13.15" hidden="1" customHeight="1" x14ac:dyDescent="0.2">
      <c r="A506" s="103" t="str">
        <f t="shared" si="50"/>
        <v>Sentinel</v>
      </c>
      <c r="B506" s="103" t="s">
        <v>17</v>
      </c>
      <c r="D506" s="142" t="s">
        <v>82</v>
      </c>
      <c r="E506" s="25"/>
      <c r="F506" s="136">
        <v>0.13</v>
      </c>
      <c r="G506" s="137"/>
      <c r="H506" s="144">
        <f>H505*F506</f>
        <v>2.9758514143234489</v>
      </c>
      <c r="I506" s="136">
        <v>0.13</v>
      </c>
      <c r="J506" s="145"/>
      <c r="K506" s="144">
        <f>K505*I506</f>
        <v>3.1575896434181367</v>
      </c>
      <c r="L506" s="119">
        <f>K506-H506</f>
        <v>0.18173822909468784</v>
      </c>
      <c r="M506" s="146">
        <f>IF((H506)=0,"",(L506/H506))</f>
        <v>6.1071002476783771E-2</v>
      </c>
    </row>
    <row r="507" spans="1:13" ht="14.45" hidden="1" customHeight="1" x14ac:dyDescent="0.25">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-5.3794237105077727</v>
      </c>
      <c r="I507" s="148">
        <f>OER</f>
        <v>0.23499999999999999</v>
      </c>
      <c r="J507" s="145"/>
      <c r="K507" s="144">
        <f>IF(OR(ISNUMBER(SEARCH("[DGEN]", E456))=TRUE, ISNUMBER(SEARCH("STREET LIGHT", E456))=TRUE), 0, IF(AND(E458=0, E459=0),0, IF(AND(E459=0, E458*12&gt;250000), 0, IF(AND(E458=0, E459&gt;=50), 0, IF(E458*12&lt;=250000, I507*K505*-1, IF(E459&lt;50, I507*K505*-1, 0))))))</f>
        <v>-5.7079505092558627</v>
      </c>
      <c r="L507" s="119"/>
      <c r="M507" s="146"/>
    </row>
    <row r="508" spans="1:13" ht="13.15" hidden="1" customHeight="1" x14ac:dyDescent="0.2">
      <c r="A508" s="103" t="str">
        <f t="shared" si="50"/>
        <v>Sentinel</v>
      </c>
      <c r="B508" s="103" t="s">
        <v>89</v>
      </c>
      <c r="D508" s="226" t="s">
        <v>88</v>
      </c>
      <c r="E508" s="226"/>
      <c r="F508" s="84"/>
      <c r="G508" s="85"/>
      <c r="H508" s="79">
        <f>SUM(H505,H506)</f>
        <v>25.867016139888442</v>
      </c>
      <c r="I508" s="86"/>
      <c r="J508" s="86"/>
      <c r="K508" s="79">
        <f>SUM(K505,K506)</f>
        <v>27.446740746634575</v>
      </c>
      <c r="L508" s="87">
        <f>K508-H508</f>
        <v>1.579724606746133</v>
      </c>
      <c r="M508" s="88">
        <f>IF((H508)=0,"",(L508/H508))</f>
        <v>6.1071002476783778E-2</v>
      </c>
    </row>
    <row r="509" spans="1:13" ht="13.9" hidden="1" customHeight="1" thickBot="1" x14ac:dyDescent="0.25">
      <c r="A509" s="103" t="str">
        <f t="shared" si="50"/>
        <v>Sentinel</v>
      </c>
      <c r="B509" s="103" t="s">
        <v>17</v>
      </c>
      <c r="D509" s="58"/>
      <c r="E509" s="59"/>
      <c r="F509" s="93"/>
      <c r="G509" s="90"/>
      <c r="H509" s="94"/>
      <c r="I509" s="93"/>
      <c r="J509" s="61"/>
      <c r="K509" s="94"/>
      <c r="L509" s="92"/>
      <c r="M509" s="95"/>
    </row>
    <row r="512" spans="1:13" x14ac:dyDescent="0.2">
      <c r="C512" s="103"/>
      <c r="D512" s="104" t="s">
        <v>34</v>
      </c>
      <c r="E512" s="235" t="str">
        <f>D24</f>
        <v>Street Light</v>
      </c>
      <c r="F512" s="236"/>
      <c r="G512" s="236"/>
      <c r="H512" s="236"/>
      <c r="I512" s="236"/>
      <c r="J512" s="237"/>
      <c r="K512" s="103" t="str">
        <f>IF(N24="DEMAND - INTERVAL","RTSR - INTERVAL METERED","")</f>
        <v/>
      </c>
    </row>
    <row r="513" spans="1:14" x14ac:dyDescent="0.2">
      <c r="C513" s="103"/>
      <c r="D513" s="104" t="s">
        <v>35</v>
      </c>
      <c r="E513" s="238" t="str">
        <f>H24</f>
        <v>Non-RPP (Other)</v>
      </c>
      <c r="F513" s="239"/>
      <c r="G513" s="240"/>
      <c r="H513" s="20"/>
      <c r="I513" s="20"/>
    </row>
    <row r="514" spans="1:14" ht="15.75" x14ac:dyDescent="0.2">
      <c r="C514" s="103"/>
      <c r="D514" s="104" t="s">
        <v>36</v>
      </c>
      <c r="E514" s="21">
        <f>K24</f>
        <v>340939.97242408589</v>
      </c>
      <c r="F514" s="105" t="s">
        <v>11</v>
      </c>
      <c r="J514" s="22"/>
      <c r="K514" s="22"/>
      <c r="L514" s="22"/>
      <c r="M514" s="22"/>
      <c r="N514" s="22"/>
    </row>
    <row r="515" spans="1:14" ht="15.75" x14ac:dyDescent="0.25">
      <c r="C515" s="103"/>
      <c r="D515" s="104" t="s">
        <v>37</v>
      </c>
      <c r="E515" s="21">
        <f>L24</f>
        <v>910.35058338722581</v>
      </c>
      <c r="F515" s="106" t="s">
        <v>16</v>
      </c>
      <c r="G515" s="107"/>
      <c r="H515" s="108"/>
      <c r="I515" s="108"/>
      <c r="J515" s="108"/>
    </row>
    <row r="516" spans="1:14" x14ac:dyDescent="0.2">
      <c r="C516" s="103"/>
      <c r="D516" s="104" t="s">
        <v>38</v>
      </c>
      <c r="E516" s="23">
        <f>I24</f>
        <v>1.0415000000000001</v>
      </c>
    </row>
    <row r="517" spans="1:14" x14ac:dyDescent="0.2">
      <c r="C517" s="103"/>
      <c r="D517" s="104" t="s">
        <v>39</v>
      </c>
      <c r="E517" s="23">
        <f>J24</f>
        <v>1.0415000000000001</v>
      </c>
    </row>
    <row r="518" spans="1:14" x14ac:dyDescent="0.2">
      <c r="C518" s="103"/>
    </row>
    <row r="519" spans="1:14" x14ac:dyDescent="0.2">
      <c r="C519" s="103"/>
      <c r="E519" s="105"/>
      <c r="F519" s="231" t="s">
        <v>40</v>
      </c>
      <c r="G519" s="232"/>
      <c r="H519" s="233"/>
      <c r="I519" s="231" t="s">
        <v>41</v>
      </c>
      <c r="J519" s="232"/>
      <c r="K519" s="233"/>
      <c r="L519" s="231" t="s">
        <v>42</v>
      </c>
      <c r="M519" s="233"/>
    </row>
    <row r="520" spans="1:14" x14ac:dyDescent="0.2">
      <c r="C520" s="103"/>
      <c r="E520" s="220"/>
      <c r="F520" s="109" t="s">
        <v>43</v>
      </c>
      <c r="G520" s="109" t="s">
        <v>44</v>
      </c>
      <c r="H520" s="110" t="s">
        <v>45</v>
      </c>
      <c r="I520" s="109" t="s">
        <v>43</v>
      </c>
      <c r="J520" s="111" t="s">
        <v>44</v>
      </c>
      <c r="K520" s="110" t="s">
        <v>45</v>
      </c>
      <c r="L520" s="222" t="s">
        <v>46</v>
      </c>
      <c r="M520" s="224" t="s">
        <v>47</v>
      </c>
    </row>
    <row r="521" spans="1:14" x14ac:dyDescent="0.2">
      <c r="C521" s="103"/>
      <c r="E521" s="221"/>
      <c r="F521" s="112" t="s">
        <v>48</v>
      </c>
      <c r="G521" s="112"/>
      <c r="H521" s="113" t="s">
        <v>48</v>
      </c>
      <c r="I521" s="112" t="s">
        <v>48</v>
      </c>
      <c r="J521" s="113"/>
      <c r="K521" s="113" t="s">
        <v>48</v>
      </c>
      <c r="L521" s="223"/>
      <c r="M521" s="225"/>
    </row>
    <row r="522" spans="1:14" x14ac:dyDescent="0.2">
      <c r="A522" s="103" t="str">
        <f>$E512</f>
        <v>Street Light</v>
      </c>
      <c r="D522" s="114" t="s">
        <v>49</v>
      </c>
      <c r="E522" s="25"/>
      <c r="F522" s="26">
        <f>'VRZ BI (2028)'!I522</f>
        <v>1.28</v>
      </c>
      <c r="G522" s="115">
        <v>10652</v>
      </c>
      <c r="H522" s="116">
        <f>G522*F522</f>
        <v>13634.56</v>
      </c>
      <c r="I522" s="45">
        <v>1.36</v>
      </c>
      <c r="J522" s="117">
        <v>10652</v>
      </c>
      <c r="K522" s="118">
        <f>J522*I522</f>
        <v>14486.720000000001</v>
      </c>
      <c r="L522" s="119">
        <f>K522-H522</f>
        <v>852.16000000000167</v>
      </c>
      <c r="M522" s="120">
        <f>IF(ISERROR(L522/H522), "", L522/H522)</f>
        <v>6.2500000000000125E-2</v>
      </c>
    </row>
    <row r="523" spans="1:14" x14ac:dyDescent="0.2">
      <c r="A523" s="103" t="str">
        <f t="shared" ref="A523:A565" si="55">A522</f>
        <v>Street Light</v>
      </c>
      <c r="D523" s="114" t="s">
        <v>50</v>
      </c>
      <c r="E523" s="25"/>
      <c r="F523" s="36">
        <f>'VRZ BI (2028)'!I523</f>
        <v>5.4964000000000004</v>
      </c>
      <c r="G523" s="115">
        <f>IF($E515&gt;0, $E515, $E514)</f>
        <v>910.35058338722581</v>
      </c>
      <c r="H523" s="116">
        <f>G523*F523</f>
        <v>5003.6509465295485</v>
      </c>
      <c r="I523" s="35">
        <v>5.8602999999999996</v>
      </c>
      <c r="J523" s="117">
        <f>IF($E515&gt;0, $E515, $E514)</f>
        <v>910.35058338722581</v>
      </c>
      <c r="K523" s="118">
        <f>J523*I523</f>
        <v>5334.9275238241589</v>
      </c>
      <c r="L523" s="119">
        <f>K523-H523</f>
        <v>331.27657729461043</v>
      </c>
      <c r="M523" s="120">
        <f>IF(ISERROR(L523/H523), "", L523/H523)</f>
        <v>6.6206971836110698E-2</v>
      </c>
    </row>
    <row r="524" spans="1:14" ht="13.15" hidden="1" customHeight="1" x14ac:dyDescent="0.2">
      <c r="A524" s="103" t="str">
        <f t="shared" si="55"/>
        <v>Street Light</v>
      </c>
      <c r="D524" s="114" t="s">
        <v>51</v>
      </c>
      <c r="E524" s="25"/>
      <c r="F524" s="34"/>
      <c r="G524" s="115">
        <f>IF($E515&gt;0, $E515, $E514)</f>
        <v>910.35058338722581</v>
      </c>
      <c r="H524" s="116">
        <v>0</v>
      </c>
      <c r="I524" s="35"/>
      <c r="J524" s="117">
        <f>IF($E515&gt;0, $E515, $E514)</f>
        <v>910.35058338722581</v>
      </c>
      <c r="K524" s="118">
        <v>0</v>
      </c>
      <c r="L524" s="119"/>
      <c r="M524" s="120"/>
    </row>
    <row r="525" spans="1:14" ht="13.15" hidden="1" customHeight="1" x14ac:dyDescent="0.2">
      <c r="A525" s="103" t="str">
        <f t="shared" si="55"/>
        <v>Street Light</v>
      </c>
      <c r="D525" s="114" t="s">
        <v>52</v>
      </c>
      <c r="E525" s="25"/>
      <c r="F525" s="34"/>
      <c r="G525" s="115">
        <f>IF($E515&gt;0, $E515, $E514)</f>
        <v>910.35058338722581</v>
      </c>
      <c r="H525" s="116">
        <v>0</v>
      </c>
      <c r="I525" s="35"/>
      <c r="J525" s="121">
        <f>IF($E515&gt;0, $E515, $E514)</f>
        <v>910.35058338722581</v>
      </c>
      <c r="K525" s="118">
        <v>0</v>
      </c>
      <c r="L525" s="119">
        <f t="shared" ref="L525:L543" si="56">K525-H525</f>
        <v>0</v>
      </c>
      <c r="M525" s="120" t="str">
        <f>IF(ISERROR(L525/H525), "", L525/H525)</f>
        <v/>
      </c>
    </row>
    <row r="526" spans="1:14" x14ac:dyDescent="0.2">
      <c r="A526" s="103" t="str">
        <f t="shared" si="55"/>
        <v>Street Light</v>
      </c>
      <c r="D526" s="114" t="s">
        <v>53</v>
      </c>
      <c r="E526" s="25"/>
      <c r="F526" s="26">
        <f>'VRZ BI (2028)'!I526</f>
        <v>0</v>
      </c>
      <c r="G526" s="115">
        <v>10652</v>
      </c>
      <c r="H526" s="116">
        <f>G526*F526</f>
        <v>0</v>
      </c>
      <c r="I526" s="45">
        <v>0</v>
      </c>
      <c r="J526" s="117">
        <v>10652</v>
      </c>
      <c r="K526" s="118">
        <f>J526*I526</f>
        <v>0</v>
      </c>
      <c r="L526" s="119">
        <f t="shared" si="56"/>
        <v>0</v>
      </c>
      <c r="M526" s="120" t="str">
        <f>IF(ISERROR(L526/H526), "", L526/H526)</f>
        <v/>
      </c>
    </row>
    <row r="527" spans="1:14" x14ac:dyDescent="0.2">
      <c r="A527" s="103" t="str">
        <f t="shared" si="55"/>
        <v>Street Light</v>
      </c>
      <c r="D527" s="114" t="s">
        <v>54</v>
      </c>
      <c r="E527" s="25"/>
      <c r="F527" s="36">
        <f>'VRZ BI (2028)'!I527</f>
        <v>1.4052019504824254</v>
      </c>
      <c r="G527" s="115">
        <f>IF($E515&gt;0, $E515, $E514)</f>
        <v>910.35058338722581</v>
      </c>
      <c r="H527" s="116">
        <f>G527*F527</f>
        <v>1279.2264153985436</v>
      </c>
      <c r="I527" s="35">
        <v>1.4052019504824254</v>
      </c>
      <c r="J527" s="117">
        <f>IF($E515&gt;0, $E515, $E514)</f>
        <v>910.35058338722581</v>
      </c>
      <c r="K527" s="118">
        <f>J527*I527</f>
        <v>1279.2264153985436</v>
      </c>
      <c r="L527" s="119">
        <f t="shared" si="56"/>
        <v>0</v>
      </c>
      <c r="M527" s="120">
        <f>IF(ISERROR(L527/H527), "", L527/H527)</f>
        <v>0</v>
      </c>
    </row>
    <row r="528" spans="1:14" x14ac:dyDescent="0.2">
      <c r="A528" s="103" t="str">
        <f t="shared" si="55"/>
        <v>Street Light</v>
      </c>
      <c r="B528" s="103" t="s">
        <v>55</v>
      </c>
      <c r="C528" s="24">
        <f>B24</f>
        <v>9</v>
      </c>
      <c r="D528" s="122" t="s">
        <v>56</v>
      </c>
      <c r="E528" s="7"/>
      <c r="F528" s="37"/>
      <c r="G528" s="38"/>
      <c r="H528" s="39">
        <f>SUM(H522:H527)</f>
        <v>19917.437361928092</v>
      </c>
      <c r="I528" s="51"/>
      <c r="J528" s="40"/>
      <c r="K528" s="39">
        <f>SUM(K522:K527)</f>
        <v>21100.873939222707</v>
      </c>
      <c r="L528" s="41">
        <f t="shared" si="56"/>
        <v>1183.4365772946148</v>
      </c>
      <c r="M528" s="42">
        <f>IF((H528)=0,"",(L528/H528))</f>
        <v>5.9417110534347034E-2</v>
      </c>
    </row>
    <row r="529" spans="1:15" x14ac:dyDescent="0.2">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5.5" x14ac:dyDescent="0.2">
      <c r="A530" s="103" t="str">
        <f t="shared" si="55"/>
        <v>Street Light</v>
      </c>
      <c r="D530" s="123" t="s">
        <v>58</v>
      </c>
      <c r="E530" s="25"/>
      <c r="F530" s="36">
        <f>'VRZ BI (2028)'!I530</f>
        <v>0</v>
      </c>
      <c r="G530" s="55">
        <f>IF($E515&gt;0, $E515, $E514)</f>
        <v>910.35058338722581</v>
      </c>
      <c r="H530" s="116">
        <f t="shared" si="57"/>
        <v>0</v>
      </c>
      <c r="I530" s="35">
        <v>0</v>
      </c>
      <c r="J530" s="56">
        <f>IF($E515&gt;0, $E515, $E514)</f>
        <v>910.35058338722581</v>
      </c>
      <c r="K530" s="118">
        <f t="shared" si="58"/>
        <v>0</v>
      </c>
      <c r="L530" s="119">
        <f t="shared" si="56"/>
        <v>0</v>
      </c>
      <c r="M530" s="120" t="str">
        <f t="shared" si="59"/>
        <v/>
      </c>
    </row>
    <row r="531" spans="1:15" x14ac:dyDescent="0.2">
      <c r="A531" s="103" t="str">
        <f t="shared" si="55"/>
        <v>Street Light</v>
      </c>
      <c r="D531" s="123" t="s">
        <v>59</v>
      </c>
      <c r="E531" s="25"/>
      <c r="F531" s="36">
        <f>'VRZ BI (2028)'!I531</f>
        <v>0</v>
      </c>
      <c r="G531" s="55">
        <f>IF($E515&gt;0, $E515, $E514)</f>
        <v>910.35058338722581</v>
      </c>
      <c r="H531" s="116">
        <f t="shared" si="57"/>
        <v>0</v>
      </c>
      <c r="I531" s="35">
        <v>0</v>
      </c>
      <c r="J531" s="56">
        <f>IF($E515&gt;0, $E515, $E514)</f>
        <v>910.35058338722581</v>
      </c>
      <c r="K531" s="118">
        <f t="shared" si="58"/>
        <v>0</v>
      </c>
      <c r="L531" s="119">
        <f t="shared" si="56"/>
        <v>0</v>
      </c>
      <c r="M531" s="120" t="str">
        <f t="shared" si="59"/>
        <v/>
      </c>
    </row>
    <row r="532" spans="1:15" x14ac:dyDescent="0.2">
      <c r="A532" s="103" t="str">
        <f t="shared" si="55"/>
        <v>Street Light</v>
      </c>
      <c r="D532" s="123" t="s">
        <v>60</v>
      </c>
      <c r="E532" s="25"/>
      <c r="F532" s="36">
        <f>'VRZ BI (2028)'!I532</f>
        <v>0</v>
      </c>
      <c r="G532" s="55">
        <f>E514</f>
        <v>340939.97242408589</v>
      </c>
      <c r="H532" s="116">
        <f t="shared" si="57"/>
        <v>0</v>
      </c>
      <c r="I532" s="35">
        <v>0</v>
      </c>
      <c r="J532" s="56">
        <f>E514</f>
        <v>340939.97242408589</v>
      </c>
      <c r="K532" s="118">
        <f t="shared" si="58"/>
        <v>0</v>
      </c>
      <c r="L532" s="119">
        <f t="shared" si="56"/>
        <v>0</v>
      </c>
      <c r="M532" s="120" t="str">
        <f t="shared" si="59"/>
        <v/>
      </c>
    </row>
    <row r="533" spans="1:15" x14ac:dyDescent="0.2">
      <c r="A533" s="103" t="str">
        <f t="shared" si="55"/>
        <v>Street Light</v>
      </c>
      <c r="D533" s="114" t="s">
        <v>61</v>
      </c>
      <c r="E533" s="25"/>
      <c r="F533" s="36">
        <f>'VRZ BI (2028)'!I533</f>
        <v>0.41200114394530563</v>
      </c>
      <c r="G533" s="55">
        <f>IF($E515&gt;0, $E515, $E514)</f>
        <v>910.35058338722581</v>
      </c>
      <c r="H533" s="116">
        <f t="shared" si="57"/>
        <v>375.06548174681336</v>
      </c>
      <c r="I533" s="35">
        <v>0.43083562602381892</v>
      </c>
      <c r="J533" s="56">
        <f>IF($E515&gt;0, $E515, $E514)</f>
        <v>910.35058338722581</v>
      </c>
      <c r="K533" s="118">
        <f t="shared" si="58"/>
        <v>392.2114634947842</v>
      </c>
      <c r="L533" s="119">
        <f t="shared" si="56"/>
        <v>17.145981747970836</v>
      </c>
      <c r="M533" s="120">
        <f t="shared" si="59"/>
        <v>4.5714635396773652E-2</v>
      </c>
      <c r="O533" s="160"/>
    </row>
    <row r="534" spans="1:15" ht="25.5" x14ac:dyDescent="0.2">
      <c r="A534" s="103" t="str">
        <f t="shared" si="55"/>
        <v>Street Light</v>
      </c>
      <c r="D534" s="123" t="s">
        <v>62</v>
      </c>
      <c r="E534" s="25"/>
      <c r="F534" s="36">
        <f>'VRZ BI (2028)'!I534</f>
        <v>0</v>
      </c>
      <c r="G534" s="115">
        <v>10652</v>
      </c>
      <c r="H534" s="116">
        <f t="shared" si="57"/>
        <v>0</v>
      </c>
      <c r="I534" s="45">
        <v>0</v>
      </c>
      <c r="J534" s="121">
        <v>10652</v>
      </c>
      <c r="K534" s="118">
        <f t="shared" si="58"/>
        <v>0</v>
      </c>
      <c r="L534" s="119">
        <f t="shared" si="56"/>
        <v>0</v>
      </c>
      <c r="M534" s="120" t="str">
        <f t="shared" si="59"/>
        <v/>
      </c>
    </row>
    <row r="535" spans="1:15" x14ac:dyDescent="0.2">
      <c r="A535" s="103" t="str">
        <f t="shared" si="55"/>
        <v>Street Light</v>
      </c>
      <c r="D535" s="114" t="s">
        <v>63</v>
      </c>
      <c r="E535" s="25"/>
      <c r="F535" s="36">
        <f>'VRZ BI (2028)'!I535</f>
        <v>0</v>
      </c>
      <c r="G535" s="115">
        <v>10652</v>
      </c>
      <c r="H535" s="116">
        <f t="shared" si="57"/>
        <v>0</v>
      </c>
      <c r="I535" s="45">
        <v>0</v>
      </c>
      <c r="J535" s="121">
        <v>10652</v>
      </c>
      <c r="K535" s="118">
        <f t="shared" si="58"/>
        <v>0</v>
      </c>
      <c r="L535" s="119">
        <f t="shared" si="56"/>
        <v>0</v>
      </c>
      <c r="M535" s="120" t="str">
        <f t="shared" si="59"/>
        <v/>
      </c>
    </row>
    <row r="536" spans="1:15" x14ac:dyDescent="0.2">
      <c r="A536" s="103" t="str">
        <f t="shared" si="55"/>
        <v>Street Light</v>
      </c>
      <c r="D536" s="114" t="s">
        <v>64</v>
      </c>
      <c r="E536" s="25"/>
      <c r="F536" s="36">
        <f>'VRZ BI (2028)'!I536</f>
        <v>7.1556937805398388E-2</v>
      </c>
      <c r="G536" s="55">
        <f>IF($E515&gt;0, $E515, $E514)</f>
        <v>910.35058338722581</v>
      </c>
      <c r="H536" s="116">
        <f t="shared" si="57"/>
        <v>65.141900076547856</v>
      </c>
      <c r="I536" s="35">
        <v>7.1556937805398388E-2</v>
      </c>
      <c r="J536" s="56">
        <f>IF($E515&gt;0, $E515, $E514)</f>
        <v>910.35058338722581</v>
      </c>
      <c r="K536" s="118">
        <f t="shared" si="58"/>
        <v>65.141900076547856</v>
      </c>
      <c r="L536" s="119">
        <f t="shared" si="56"/>
        <v>0</v>
      </c>
      <c r="M536" s="120">
        <f t="shared" si="59"/>
        <v>0</v>
      </c>
    </row>
    <row r="537" spans="1:15" ht="25.5" x14ac:dyDescent="0.2">
      <c r="A537" s="103" t="str">
        <f t="shared" si="55"/>
        <v>Street Light</v>
      </c>
      <c r="B537" s="103" t="s">
        <v>65</v>
      </c>
      <c r="C537" s="24">
        <f>B24</f>
        <v>9</v>
      </c>
      <c r="D537" s="124" t="s">
        <v>66</v>
      </c>
      <c r="E537" s="125"/>
      <c r="F537" s="48"/>
      <c r="G537" s="49"/>
      <c r="H537" s="50">
        <f>SUM(H528:H536)</f>
        <v>20357.644743751454</v>
      </c>
      <c r="I537" s="51"/>
      <c r="J537" s="52"/>
      <c r="K537" s="50">
        <f>SUM(K528:K536)</f>
        <v>21558.227302794039</v>
      </c>
      <c r="L537" s="41">
        <f t="shared" si="56"/>
        <v>1200.5825590425848</v>
      </c>
      <c r="M537" s="42">
        <f>IF((H537)=0,"",(L537/H537))</f>
        <v>5.8974531393720768E-2</v>
      </c>
    </row>
    <row r="538" spans="1:15" x14ac:dyDescent="0.2">
      <c r="A538" s="103" t="str">
        <f t="shared" si="55"/>
        <v>Street Light</v>
      </c>
      <c r="D538" s="126" t="s">
        <v>67</v>
      </c>
      <c r="E538" s="25"/>
      <c r="F538" s="36">
        <f>'VRZ BI (2028)'!I538</f>
        <v>3.7437</v>
      </c>
      <c r="G538" s="43">
        <f>IF($E515&gt;0, $E515, $E514*$E516)</f>
        <v>910.35058338722581</v>
      </c>
      <c r="H538" s="116">
        <f>G538*F538</f>
        <v>3408.0794790267573</v>
      </c>
      <c r="I538" s="35">
        <v>3.9498000000000002</v>
      </c>
      <c r="J538" s="44">
        <f>IF($E515&gt;0, $E515, $E514*$E517)</f>
        <v>910.35058338722581</v>
      </c>
      <c r="K538" s="118">
        <f>J538*I538</f>
        <v>3595.7027342628649</v>
      </c>
      <c r="L538" s="119">
        <f t="shared" si="56"/>
        <v>187.62325523610752</v>
      </c>
      <c r="M538" s="120">
        <f>IF(ISERROR(L538/H538), "", L538/H538)</f>
        <v>5.5052488180142724E-2</v>
      </c>
      <c r="N538" s="127" t="str">
        <f>IF(ISERROR(ABS(M538)), "", IF(ABS(M538)&gt;=4%, "In the manager's summary, discuss the reasoning for the change in RTSR rates", ""))</f>
        <v>In the manager's summary, discuss the reasoning for the change in RTSR rates</v>
      </c>
      <c r="O538" s="160"/>
    </row>
    <row r="539" spans="1:15" ht="25.5" x14ac:dyDescent="0.2">
      <c r="A539" s="103" t="str">
        <f t="shared" si="55"/>
        <v>Street Light</v>
      </c>
      <c r="D539" s="128" t="s">
        <v>68</v>
      </c>
      <c r="E539" s="25"/>
      <c r="F539" s="36">
        <f>'VRZ BI (2028)'!I539</f>
        <v>2.6650999999999998</v>
      </c>
      <c r="G539" s="43">
        <f>IF($E515&gt;0, $E515, $E514*$E516)</f>
        <v>910.35058338722581</v>
      </c>
      <c r="H539" s="116">
        <f>G539*F539</f>
        <v>2426.1753397852954</v>
      </c>
      <c r="I539" s="35">
        <v>2.8075000000000001</v>
      </c>
      <c r="J539" s="44">
        <f>IF($E515&gt;0, $E515, $E514*$E517)</f>
        <v>910.35058338722581</v>
      </c>
      <c r="K539" s="118">
        <f>J539*I539</f>
        <v>2555.8092628596364</v>
      </c>
      <c r="L539" s="119">
        <f t="shared" si="56"/>
        <v>129.63392307434106</v>
      </c>
      <c r="M539" s="120">
        <f>IF(ISERROR(L539/H539), "", L539/H539)</f>
        <v>5.3431390942178573E-2</v>
      </c>
      <c r="N539" s="127" t="str">
        <f>IF(ISERROR(ABS(M539)), "", IF(ABS(M539)&gt;=4%, "In the manager's summary, discuss the reasoning for the change in RTSR rates", ""))</f>
        <v>In the manager's summary, discuss the reasoning for the change in RTSR rates</v>
      </c>
      <c r="O539" s="160"/>
    </row>
    <row r="540" spans="1:15" ht="25.5" x14ac:dyDescent="0.2">
      <c r="A540" s="103" t="str">
        <f t="shared" si="55"/>
        <v>Street Light</v>
      </c>
      <c r="B540" s="103" t="s">
        <v>69</v>
      </c>
      <c r="C540" s="24">
        <f>B24</f>
        <v>9</v>
      </c>
      <c r="D540" s="124" t="s">
        <v>70</v>
      </c>
      <c r="E540" s="7"/>
      <c r="F540" s="48"/>
      <c r="G540" s="49"/>
      <c r="H540" s="50">
        <f>SUM(H537:H539)</f>
        <v>26191.899562563507</v>
      </c>
      <c r="I540" s="51"/>
      <c r="J540" s="40"/>
      <c r="K540" s="50">
        <f>SUM(K537:K539)</f>
        <v>27709.739299916539</v>
      </c>
      <c r="L540" s="41">
        <f t="shared" si="56"/>
        <v>1517.8397373530315</v>
      </c>
      <c r="M540" s="42">
        <f>IF((H540)=0,"",(L540/H540))</f>
        <v>5.7950731436161418E-2</v>
      </c>
    </row>
    <row r="541" spans="1:15" ht="25.5" x14ac:dyDescent="0.2">
      <c r="A541" s="103" t="str">
        <f t="shared" si="55"/>
        <v>Street Light</v>
      </c>
      <c r="D541" s="129" t="s">
        <v>71</v>
      </c>
      <c r="E541" s="25"/>
      <c r="F541" s="36">
        <v>4.7000000000000002E-3</v>
      </c>
      <c r="G541" s="43">
        <f>E514*E516</f>
        <v>355088.98127968551</v>
      </c>
      <c r="H541" s="130">
        <f>G541*F541</f>
        <v>1668.9182120145219</v>
      </c>
      <c r="I541" s="35">
        <v>4.7000000000000002E-3</v>
      </c>
      <c r="J541" s="44">
        <f>E514*E517</f>
        <v>355088.98127968551</v>
      </c>
      <c r="K541" s="118">
        <f>J541*I541</f>
        <v>1668.9182120145219</v>
      </c>
      <c r="L541" s="119">
        <f t="shared" si="56"/>
        <v>0</v>
      </c>
      <c r="M541" s="120">
        <f>IF(ISERROR(L541/H541), "", L541/H541)</f>
        <v>0</v>
      </c>
    </row>
    <row r="542" spans="1:15" ht="25.5" x14ac:dyDescent="0.2">
      <c r="A542" s="103" t="str">
        <f t="shared" si="55"/>
        <v>Street Light</v>
      </c>
      <c r="D542" s="129" t="s">
        <v>72</v>
      </c>
      <c r="E542" s="25"/>
      <c r="F542" s="36">
        <v>5.9999999999999995E-4</v>
      </c>
      <c r="G542" s="43">
        <f>E514*E516</f>
        <v>355088.98127968551</v>
      </c>
      <c r="H542" s="130">
        <f>G542*F542</f>
        <v>213.0533887678113</v>
      </c>
      <c r="I542" s="35">
        <v>5.9999999999999995E-4</v>
      </c>
      <c r="J542" s="44">
        <f>E514*E517</f>
        <v>355088.98127968551</v>
      </c>
      <c r="K542" s="118">
        <f>J542*I542</f>
        <v>213.0533887678113</v>
      </c>
      <c r="L542" s="119">
        <f t="shared" si="56"/>
        <v>0</v>
      </c>
      <c r="M542" s="120">
        <f>IF(ISERROR(L542/H542), "", L542/H542)</f>
        <v>0</v>
      </c>
    </row>
    <row r="543" spans="1:15" x14ac:dyDescent="0.2">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5" hidden="1" customHeight="1" x14ac:dyDescent="0.2">
      <c r="A544" s="103" t="str">
        <f t="shared" si="55"/>
        <v>Street Light</v>
      </c>
      <c r="D544" s="129" t="s">
        <v>74</v>
      </c>
      <c r="E544" s="25"/>
      <c r="F544" s="34"/>
      <c r="G544" s="43"/>
      <c r="H544" s="130"/>
      <c r="I544" s="35"/>
      <c r="J544" s="44"/>
      <c r="K544" s="118"/>
      <c r="L544" s="119"/>
      <c r="M544" s="120"/>
    </row>
    <row r="545" spans="1:13" ht="13.15" hidden="1" customHeight="1" x14ac:dyDescent="0.2">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15" hidden="1" customHeight="1" x14ac:dyDescent="0.2">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15" hidden="1" customHeight="1" x14ac:dyDescent="0.2">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15" hidden="1" customHeight="1" x14ac:dyDescent="0.2">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5" thickBot="1" x14ac:dyDescent="0.25">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5" thickBot="1" x14ac:dyDescent="0.25">
      <c r="A550" s="103" t="str">
        <f t="shared" si="55"/>
        <v>Street Light</v>
      </c>
      <c r="D550" s="58"/>
      <c r="E550" s="59"/>
      <c r="F550" s="60"/>
      <c r="G550" s="61"/>
      <c r="H550" s="62"/>
      <c r="I550" s="60"/>
      <c r="J550" s="63"/>
      <c r="K550" s="62"/>
      <c r="L550" s="64"/>
      <c r="M550" s="65"/>
    </row>
    <row r="551" spans="1:13" ht="13.15" hidden="1" customHeight="1" x14ac:dyDescent="0.2">
      <c r="A551" s="103" t="str">
        <f t="shared" si="55"/>
        <v>Street Light</v>
      </c>
      <c r="B551" s="103" t="s">
        <v>12</v>
      </c>
      <c r="D551" s="135" t="s">
        <v>81</v>
      </c>
      <c r="E551" s="25"/>
      <c r="F551" s="66"/>
      <c r="G551" s="67"/>
      <c r="H551" s="68">
        <f>SUM(H541:H547,H540)</f>
        <v>72175.75527868513</v>
      </c>
      <c r="I551" s="69"/>
      <c r="J551" s="69"/>
      <c r="K551" s="68">
        <f>SUM(K541:K547,K540)</f>
        <v>77535.657793484366</v>
      </c>
      <c r="L551" s="70">
        <f>K551-H551</f>
        <v>5359.9025147992361</v>
      </c>
      <c r="M551" s="71">
        <f>IF((H551)=0,"",(L551/H551))</f>
        <v>7.4261814013633423E-2</v>
      </c>
    </row>
    <row r="552" spans="1:13" ht="13.15" hidden="1" customHeight="1" x14ac:dyDescent="0.2">
      <c r="A552" s="103" t="str">
        <f t="shared" si="55"/>
        <v>Street Light</v>
      </c>
      <c r="B552" s="103" t="s">
        <v>12</v>
      </c>
      <c r="D552" s="142" t="s">
        <v>82</v>
      </c>
      <c r="E552" s="25"/>
      <c r="F552" s="66">
        <v>0.13</v>
      </c>
      <c r="G552" s="72"/>
      <c r="H552" s="73">
        <f>H551*F552</f>
        <v>9382.8481862290664</v>
      </c>
      <c r="I552" s="74">
        <v>0.13</v>
      </c>
      <c r="J552" s="27"/>
      <c r="K552" s="73">
        <f>K551*I552</f>
        <v>10079.635513152967</v>
      </c>
      <c r="L552" s="32">
        <f>K552-H552</f>
        <v>696.78732692390076</v>
      </c>
      <c r="M552" s="75">
        <f>IF((H552)=0,"",(L552/H552))</f>
        <v>7.4261814013633437E-2</v>
      </c>
    </row>
    <row r="553" spans="1:13" ht="14.45" hidden="1" customHeight="1" x14ac:dyDescent="0.25">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15" hidden="1" customHeight="1" x14ac:dyDescent="0.2">
      <c r="A554" s="103" t="str">
        <f t="shared" si="55"/>
        <v>Street Light</v>
      </c>
      <c r="B554" s="103" t="s">
        <v>84</v>
      </c>
      <c r="D554" s="234" t="s">
        <v>85</v>
      </c>
      <c r="E554" s="234"/>
      <c r="F554" s="77"/>
      <c r="G554" s="78"/>
      <c r="H554" s="79">
        <f>H551+H552+H553</f>
        <v>81558.603464914195</v>
      </c>
      <c r="I554" s="80"/>
      <c r="J554" s="80"/>
      <c r="K554" s="81">
        <f>K551+K552+K553</f>
        <v>87615.293306637337</v>
      </c>
      <c r="L554" s="82">
        <f>K554-H554</f>
        <v>6056.6898417231423</v>
      </c>
      <c r="M554" s="83">
        <f>IF((H554)=0,"",(L554/H554))</f>
        <v>7.4261814013633493E-2</v>
      </c>
    </row>
    <row r="555" spans="1:13" ht="13.9" hidden="1" customHeight="1" thickBot="1" x14ac:dyDescent="0.25">
      <c r="A555" s="103" t="str">
        <f t="shared" si="55"/>
        <v>Street Light</v>
      </c>
      <c r="B555" s="103" t="s">
        <v>12</v>
      </c>
      <c r="D555" s="131"/>
      <c r="E555" s="132"/>
      <c r="F555" s="60"/>
      <c r="G555" s="61"/>
      <c r="H555" s="62"/>
      <c r="I555" s="60"/>
      <c r="J555" s="63"/>
      <c r="K555" s="62"/>
      <c r="L555" s="64"/>
      <c r="M555" s="65"/>
    </row>
    <row r="556" spans="1:13" ht="13.15" hidden="1" customHeight="1" x14ac:dyDescent="0.2">
      <c r="A556" s="103" t="str">
        <f t="shared" si="55"/>
        <v>Street Light</v>
      </c>
      <c r="B556" s="103" t="s">
        <v>78</v>
      </c>
      <c r="D556" s="135" t="s">
        <v>86</v>
      </c>
      <c r="E556" s="25"/>
      <c r="F556" s="66"/>
      <c r="G556" s="67"/>
      <c r="H556" s="68">
        <f>SUM(H548,H541:H544,H540)</f>
        <v>70890.333166452678</v>
      </c>
      <c r="I556" s="69"/>
      <c r="J556" s="69"/>
      <c r="K556" s="68">
        <f>SUM(K548,K541:K544,K540)</f>
        <v>72408.172903805709</v>
      </c>
      <c r="L556" s="70">
        <f>K556-H556</f>
        <v>1517.8397373530315</v>
      </c>
      <c r="M556" s="71">
        <f>IF((H556)=0,"",(L556/H556))</f>
        <v>2.1411096119256446E-2</v>
      </c>
    </row>
    <row r="557" spans="1:13" ht="13.15" hidden="1" customHeight="1" x14ac:dyDescent="0.2">
      <c r="A557" s="103" t="str">
        <f t="shared" si="55"/>
        <v>Street Light</v>
      </c>
      <c r="B557" s="103" t="s">
        <v>78</v>
      </c>
      <c r="D557" s="142" t="s">
        <v>82</v>
      </c>
      <c r="E557" s="25"/>
      <c r="F557" s="66">
        <v>0.13</v>
      </c>
      <c r="G557" s="67"/>
      <c r="H557" s="73">
        <f>H556*F557</f>
        <v>9215.7433116388493</v>
      </c>
      <c r="I557" s="66">
        <v>0.13</v>
      </c>
      <c r="J557" s="74"/>
      <c r="K557" s="73">
        <f>K556*I557</f>
        <v>9413.0624774947428</v>
      </c>
      <c r="L557" s="32">
        <f>K557-H557</f>
        <v>197.31916585589352</v>
      </c>
      <c r="M557" s="75">
        <f>IF((H557)=0,"",(L557/H557))</f>
        <v>2.141109611925638E-2</v>
      </c>
    </row>
    <row r="558" spans="1:13" ht="14.45" hidden="1" customHeight="1" x14ac:dyDescent="0.25">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15" hidden="1" customHeight="1" x14ac:dyDescent="0.2">
      <c r="A559" s="103" t="str">
        <f t="shared" si="55"/>
        <v>Street Light</v>
      </c>
      <c r="B559" s="103" t="s">
        <v>87</v>
      </c>
      <c r="D559" s="234" t="s">
        <v>86</v>
      </c>
      <c r="E559" s="234"/>
      <c r="F559" s="84"/>
      <c r="G559" s="85"/>
      <c r="H559" s="79">
        <f>SUM(H556,H557)</f>
        <v>80106.076478091534</v>
      </c>
      <c r="I559" s="86"/>
      <c r="J559" s="86"/>
      <c r="K559" s="79">
        <f>SUM(K556,K557)</f>
        <v>81821.235381300445</v>
      </c>
      <c r="L559" s="87">
        <f>K559-H559</f>
        <v>1715.1589032089105</v>
      </c>
      <c r="M559" s="88">
        <f>IF((H559)=0,"",(L559/H559))</f>
        <v>2.1411096119256255E-2</v>
      </c>
    </row>
    <row r="560" spans="1:13" ht="13.9" hidden="1" customHeight="1" thickBot="1" x14ac:dyDescent="0.25">
      <c r="A560" s="103" t="str">
        <f t="shared" si="55"/>
        <v>Street Light</v>
      </c>
      <c r="B560" s="103" t="s">
        <v>78</v>
      </c>
      <c r="D560" s="131"/>
      <c r="E560" s="132"/>
      <c r="F560" s="89"/>
      <c r="G560" s="90"/>
      <c r="H560" s="91"/>
      <c r="I560" s="89"/>
      <c r="J560" s="61"/>
      <c r="K560" s="91"/>
      <c r="L560" s="92"/>
      <c r="M560" s="65"/>
    </row>
    <row r="561" spans="1:14" x14ac:dyDescent="0.2">
      <c r="A561" s="103" t="str">
        <f t="shared" si="55"/>
        <v>Street Light</v>
      </c>
      <c r="B561" s="103" t="s">
        <v>17</v>
      </c>
      <c r="D561" s="135" t="s">
        <v>88</v>
      </c>
      <c r="E561" s="25"/>
      <c r="F561" s="136"/>
      <c r="G561" s="137"/>
      <c r="H561" s="138">
        <f>SUM(H549,H541:H544,H540)</f>
        <v>70890.333166452678</v>
      </c>
      <c r="I561" s="139"/>
      <c r="J561" s="139"/>
      <c r="K561" s="138">
        <f>SUM(K549,K541:K544,K540)</f>
        <v>72408.172903805709</v>
      </c>
      <c r="L561" s="140">
        <f>K561-H561</f>
        <v>1517.8397373530315</v>
      </c>
      <c r="M561" s="141">
        <f>IF((H561)=0,"",(L561/H561))</f>
        <v>2.1411096119256446E-2</v>
      </c>
    </row>
    <row r="562" spans="1:14" x14ac:dyDescent="0.2">
      <c r="A562" s="103" t="str">
        <f t="shared" si="55"/>
        <v>Street Light</v>
      </c>
      <c r="B562" s="103" t="s">
        <v>17</v>
      </c>
      <c r="D562" s="142" t="s">
        <v>82</v>
      </c>
      <c r="E562" s="25"/>
      <c r="F562" s="136">
        <v>0.13</v>
      </c>
      <c r="G562" s="137"/>
      <c r="H562" s="144">
        <f>H561*F562</f>
        <v>9215.7433116388493</v>
      </c>
      <c r="I562" s="136">
        <v>0.13</v>
      </c>
      <c r="J562" s="145"/>
      <c r="K562" s="144">
        <f>K561*I562</f>
        <v>9413.0624774947428</v>
      </c>
      <c r="L562" s="119">
        <f>K562-H562</f>
        <v>197.31916585589352</v>
      </c>
      <c r="M562" s="146">
        <f>IF((H562)=0,"",(L562/H562))</f>
        <v>2.141109611925638E-2</v>
      </c>
    </row>
    <row r="563" spans="1:14" ht="15" x14ac:dyDescent="0.25">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9" customHeight="1" thickBot="1" x14ac:dyDescent="0.25">
      <c r="A564" s="103" t="str">
        <f t="shared" si="55"/>
        <v>Street Light</v>
      </c>
      <c r="B564" s="103" t="s">
        <v>89</v>
      </c>
      <c r="C564" s="24">
        <f>B24</f>
        <v>9</v>
      </c>
      <c r="D564" s="226" t="s">
        <v>88</v>
      </c>
      <c r="E564" s="226"/>
      <c r="F564" s="84"/>
      <c r="G564" s="85"/>
      <c r="H564" s="79">
        <f>SUM(H561,H562)</f>
        <v>80106.076478091534</v>
      </c>
      <c r="I564" s="86"/>
      <c r="J564" s="86"/>
      <c r="K564" s="79">
        <f>SUM(K561,K562)</f>
        <v>81821.235381300445</v>
      </c>
      <c r="L564" s="87">
        <f>K564-H564</f>
        <v>1715.1589032089105</v>
      </c>
      <c r="M564" s="88">
        <f>IF((H564)=0,"",(L564/H564))</f>
        <v>2.1411096119256255E-2</v>
      </c>
    </row>
    <row r="565" spans="1:14" ht="13.5" thickBot="1" x14ac:dyDescent="0.25">
      <c r="A565" s="103" t="str">
        <f t="shared" si="55"/>
        <v>Street Light</v>
      </c>
      <c r="B565" s="103" t="s">
        <v>17</v>
      </c>
      <c r="D565" s="58"/>
      <c r="E565" s="59"/>
      <c r="F565" s="93"/>
      <c r="G565" s="90"/>
      <c r="H565" s="94"/>
      <c r="I565" s="93"/>
      <c r="J565" s="61"/>
      <c r="K565" s="94"/>
      <c r="L565" s="92"/>
      <c r="M565" s="95"/>
    </row>
    <row r="568" spans="1:14" x14ac:dyDescent="0.2">
      <c r="C568" s="103"/>
      <c r="D568" s="104" t="s">
        <v>34</v>
      </c>
      <c r="E568" s="229" t="str">
        <f>D25</f>
        <v>Residential (Low)</v>
      </c>
      <c r="F568" s="229"/>
      <c r="G568" s="229"/>
      <c r="H568" s="229"/>
      <c r="I568" s="229"/>
      <c r="J568" s="229"/>
      <c r="K568" s="103" t="str">
        <f>IF(N520="DEMAND - INTERVAL","RTSR - INTERVAL METERED","")</f>
        <v/>
      </c>
    </row>
    <row r="569" spans="1:14" x14ac:dyDescent="0.2">
      <c r="C569" s="103"/>
      <c r="D569" s="104" t="s">
        <v>35</v>
      </c>
      <c r="E569" s="230" t="str">
        <f>H25</f>
        <v>RPP</v>
      </c>
      <c r="F569" s="230"/>
      <c r="G569" s="230"/>
      <c r="H569" s="20"/>
      <c r="I569" s="20"/>
    </row>
    <row r="570" spans="1:14" ht="15.75" x14ac:dyDescent="0.2">
      <c r="C570" s="103"/>
      <c r="D570" s="104" t="s">
        <v>36</v>
      </c>
      <c r="E570" s="21">
        <f>K25</f>
        <v>325</v>
      </c>
      <c r="F570" s="105" t="s">
        <v>11</v>
      </c>
      <c r="J570" s="22"/>
      <c r="K570" s="22"/>
      <c r="L570" s="22"/>
      <c r="M570" s="22"/>
      <c r="N570" s="22"/>
    </row>
    <row r="571" spans="1:14" ht="15.75" x14ac:dyDescent="0.25">
      <c r="C571" s="103"/>
      <c r="D571" s="104" t="s">
        <v>37</v>
      </c>
      <c r="E571" s="21">
        <f>L25</f>
        <v>0</v>
      </c>
      <c r="F571" s="106" t="s">
        <v>16</v>
      </c>
      <c r="G571" s="107"/>
      <c r="H571" s="108"/>
      <c r="I571" s="108"/>
      <c r="J571" s="108"/>
    </row>
    <row r="572" spans="1:14" x14ac:dyDescent="0.2">
      <c r="C572" s="103"/>
      <c r="D572" s="104" t="s">
        <v>38</v>
      </c>
      <c r="E572" s="23">
        <f>I25</f>
        <v>1.0415000000000001</v>
      </c>
    </row>
    <row r="573" spans="1:14" x14ac:dyDescent="0.2">
      <c r="C573" s="103"/>
      <c r="D573" s="104" t="s">
        <v>39</v>
      </c>
      <c r="E573" s="23">
        <f>J25</f>
        <v>1.0415000000000001</v>
      </c>
    </row>
    <row r="574" spans="1:14" x14ac:dyDescent="0.2">
      <c r="C574" s="103"/>
    </row>
    <row r="575" spans="1:14" x14ac:dyDescent="0.2">
      <c r="C575" s="103"/>
      <c r="E575" s="105"/>
      <c r="F575" s="231" t="s">
        <v>40</v>
      </c>
      <c r="G575" s="232"/>
      <c r="H575" s="233"/>
      <c r="I575" s="231" t="s">
        <v>41</v>
      </c>
      <c r="J575" s="232"/>
      <c r="K575" s="233"/>
      <c r="L575" s="231" t="s">
        <v>42</v>
      </c>
      <c r="M575" s="233"/>
    </row>
    <row r="576" spans="1:14" x14ac:dyDescent="0.2">
      <c r="C576" s="103"/>
      <c r="E576" s="220"/>
      <c r="F576" s="109" t="s">
        <v>43</v>
      </c>
      <c r="G576" s="109" t="s">
        <v>44</v>
      </c>
      <c r="H576" s="110" t="s">
        <v>45</v>
      </c>
      <c r="I576" s="109" t="s">
        <v>43</v>
      </c>
      <c r="J576" s="111" t="s">
        <v>44</v>
      </c>
      <c r="K576" s="110" t="s">
        <v>45</v>
      </c>
      <c r="L576" s="222" t="s">
        <v>46</v>
      </c>
      <c r="M576" s="224" t="s">
        <v>47</v>
      </c>
    </row>
    <row r="577" spans="1:15" x14ac:dyDescent="0.2">
      <c r="C577" s="103"/>
      <c r="E577" s="221"/>
      <c r="F577" s="112" t="s">
        <v>48</v>
      </c>
      <c r="G577" s="112"/>
      <c r="H577" s="113" t="s">
        <v>48</v>
      </c>
      <c r="I577" s="112" t="s">
        <v>48</v>
      </c>
      <c r="J577" s="113"/>
      <c r="K577" s="113" t="s">
        <v>48</v>
      </c>
      <c r="L577" s="223"/>
      <c r="M577" s="225"/>
    </row>
    <row r="578" spans="1:15" x14ac:dyDescent="0.2">
      <c r="A578" s="103" t="str">
        <f>$E568</f>
        <v>Residential (Low)</v>
      </c>
      <c r="D578" s="114" t="s">
        <v>49</v>
      </c>
      <c r="E578" s="25"/>
      <c r="F578" s="26">
        <f>F74</f>
        <v>49.9</v>
      </c>
      <c r="G578" s="115">
        <v>1</v>
      </c>
      <c r="H578" s="116">
        <f>G578*F578</f>
        <v>49.9</v>
      </c>
      <c r="I578" s="29">
        <f>I74</f>
        <v>53.02</v>
      </c>
      <c r="J578" s="117">
        <f>G578</f>
        <v>1</v>
      </c>
      <c r="K578" s="118">
        <f>J578*I578</f>
        <v>53.02</v>
      </c>
      <c r="L578" s="119">
        <f>K578-H578</f>
        <v>3.1200000000000045</v>
      </c>
      <c r="M578" s="120">
        <f>IF(ISERROR(L578/H578), "", L578/H578)</f>
        <v>6.2525050100200499E-2</v>
      </c>
    </row>
    <row r="579" spans="1:15" x14ac:dyDescent="0.2">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15" hidden="1" customHeight="1" x14ac:dyDescent="0.2">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15" hidden="1" customHeight="1" x14ac:dyDescent="0.2">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
      <c r="A582" s="103" t="str">
        <f t="shared" si="60"/>
        <v>Residential (Low)</v>
      </c>
      <c r="D582" s="114" t="s">
        <v>53</v>
      </c>
      <c r="E582" s="25"/>
      <c r="F582" s="26">
        <f t="shared" si="61"/>
        <v>2.0090912328787764</v>
      </c>
      <c r="G582" s="115">
        <v>1</v>
      </c>
      <c r="H582" s="116">
        <f>G582*F582</f>
        <v>2.0090912328787764</v>
      </c>
      <c r="I582" s="29">
        <f t="shared" si="62"/>
        <v>2.0090912328787764</v>
      </c>
      <c r="J582" s="117">
        <f>G582</f>
        <v>1</v>
      </c>
      <c r="K582" s="118">
        <f>J582*I582</f>
        <v>2.0090912328787764</v>
      </c>
      <c r="L582" s="119">
        <f t="shared" si="63"/>
        <v>0</v>
      </c>
      <c r="M582" s="120">
        <f>IF(ISERROR(L582/H582), "", L582/H582)</f>
        <v>0</v>
      </c>
    </row>
    <row r="583" spans="1:15" x14ac:dyDescent="0.2">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ht="25.5" x14ac:dyDescent="0.2">
      <c r="A584" s="103" t="str">
        <f t="shared" si="60"/>
        <v>Residential (Low)</v>
      </c>
      <c r="B584" s="103" t="s">
        <v>55</v>
      </c>
      <c r="C584" s="24">
        <f>B25</f>
        <v>10</v>
      </c>
      <c r="D584" s="46" t="s">
        <v>56</v>
      </c>
      <c r="E584" s="47"/>
      <c r="F584" s="48"/>
      <c r="G584" s="49"/>
      <c r="H584" s="50">
        <f>SUM(H578:H583)</f>
        <v>51.909091232878772</v>
      </c>
      <c r="I584" s="51"/>
      <c r="J584" s="52"/>
      <c r="K584" s="50">
        <f>SUM(K578:K583)</f>
        <v>55.029091232878777</v>
      </c>
      <c r="L584" s="41">
        <f t="shared" si="63"/>
        <v>3.1200000000000045</v>
      </c>
      <c r="M584" s="42">
        <f>IF((H584)=0,"",(L584/H584))</f>
        <v>6.0105078434195811E-2</v>
      </c>
    </row>
    <row r="585" spans="1:15" x14ac:dyDescent="0.2">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5.5" x14ac:dyDescent="0.2">
      <c r="A586" s="103" t="str">
        <f t="shared" si="60"/>
        <v>Residential (Low)</v>
      </c>
      <c r="D586" s="123" t="s">
        <v>58</v>
      </c>
      <c r="E586" s="25"/>
      <c r="F586" s="36">
        <f t="shared" si="61"/>
        <v>0</v>
      </c>
      <c r="G586" s="55">
        <f>IF($E571&gt;0, $E571, $E570)</f>
        <v>325</v>
      </c>
      <c r="H586" s="116">
        <f t="shared" si="64"/>
        <v>0</v>
      </c>
      <c r="I586" s="35">
        <f t="shared" si="62"/>
        <v>0</v>
      </c>
      <c r="J586" s="56">
        <f>IF($E571&gt;0, $E571, $E570)</f>
        <v>325</v>
      </c>
      <c r="K586" s="118">
        <f t="shared" si="65"/>
        <v>0</v>
      </c>
      <c r="L586" s="119">
        <f t="shared" si="63"/>
        <v>0</v>
      </c>
      <c r="M586" s="120" t="str">
        <f t="shared" si="66"/>
        <v/>
      </c>
    </row>
    <row r="587" spans="1:15" x14ac:dyDescent="0.2">
      <c r="A587" s="103" t="str">
        <f t="shared" si="60"/>
        <v>Residential (Low)</v>
      </c>
      <c r="D587" s="123" t="s">
        <v>59</v>
      </c>
      <c r="E587" s="25"/>
      <c r="F587" s="36">
        <f t="shared" si="61"/>
        <v>0</v>
      </c>
      <c r="G587" s="55">
        <f>IF($E571&gt;0, $E571, $E570)</f>
        <v>325</v>
      </c>
      <c r="H587" s="116">
        <f t="shared" si="64"/>
        <v>0</v>
      </c>
      <c r="I587" s="35">
        <f t="shared" si="62"/>
        <v>0</v>
      </c>
      <c r="J587" s="56">
        <f>IF($E571&gt;0, $E571, $E570)</f>
        <v>325</v>
      </c>
      <c r="K587" s="118">
        <f t="shared" si="65"/>
        <v>0</v>
      </c>
      <c r="L587" s="119">
        <f t="shared" si="63"/>
        <v>0</v>
      </c>
      <c r="M587" s="120" t="str">
        <f t="shared" si="66"/>
        <v/>
      </c>
    </row>
    <row r="588" spans="1:15" x14ac:dyDescent="0.2">
      <c r="A588" s="103" t="str">
        <f t="shared" si="60"/>
        <v>Residential (Low)</v>
      </c>
      <c r="D588" s="123" t="s">
        <v>60</v>
      </c>
      <c r="E588" s="25"/>
      <c r="F588" s="34">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
      <c r="A589" s="103" t="str">
        <f t="shared" si="60"/>
        <v>Residential (Low)</v>
      </c>
      <c r="D589" s="114" t="s">
        <v>61</v>
      </c>
      <c r="E589" s="25"/>
      <c r="F589" s="36">
        <f t="shared" si="61"/>
        <v>1.5307628331689281E-3</v>
      </c>
      <c r="G589" s="55">
        <f>IF($E571&gt;0, $E571, $E570)</f>
        <v>325</v>
      </c>
      <c r="H589" s="116">
        <f t="shared" si="64"/>
        <v>0.49749792077990163</v>
      </c>
      <c r="I589" s="35">
        <f t="shared" si="62"/>
        <v>1.6007410979661781E-3</v>
      </c>
      <c r="J589" s="56">
        <f>IF($E571&gt;0, $E571, $E570)</f>
        <v>325</v>
      </c>
      <c r="K589" s="118">
        <f t="shared" si="65"/>
        <v>0.52024085683900789</v>
      </c>
      <c r="L589" s="119">
        <f t="shared" si="63"/>
        <v>2.2742936059106267E-2</v>
      </c>
      <c r="M589" s="120">
        <f t="shared" si="66"/>
        <v>4.5714635396773819E-2</v>
      </c>
      <c r="O589" s="160"/>
    </row>
    <row r="590" spans="1:15" ht="25.5" x14ac:dyDescent="0.2">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
      <c r="A591" s="103" t="str">
        <f t="shared" si="60"/>
        <v>Residential (Low)</v>
      </c>
      <c r="D591" s="114" t="s">
        <v>63</v>
      </c>
      <c r="E591" s="25"/>
      <c r="F591" s="36">
        <f t="shared" si="61"/>
        <v>0.11976777650932291</v>
      </c>
      <c r="G591" s="115">
        <v>1</v>
      </c>
      <c r="H591" s="116">
        <f t="shared" si="64"/>
        <v>0.11976777650932291</v>
      </c>
      <c r="I591" s="29">
        <f t="shared" si="62"/>
        <v>0.11976777650932291</v>
      </c>
      <c r="J591" s="121">
        <v>1</v>
      </c>
      <c r="K591" s="118">
        <f t="shared" si="65"/>
        <v>0.11976777650932291</v>
      </c>
      <c r="L591" s="119">
        <f t="shared" si="63"/>
        <v>0</v>
      </c>
      <c r="M591" s="120">
        <f t="shared" si="66"/>
        <v>0</v>
      </c>
    </row>
    <row r="592" spans="1:15" x14ac:dyDescent="0.2">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5.5" x14ac:dyDescent="0.2">
      <c r="A593" s="103" t="str">
        <f t="shared" si="60"/>
        <v>Residential (Low)</v>
      </c>
      <c r="B593" s="103" t="s">
        <v>65</v>
      </c>
      <c r="C593" s="24">
        <f>B25</f>
        <v>10</v>
      </c>
      <c r="D593" s="46" t="s">
        <v>66</v>
      </c>
      <c r="E593" s="47"/>
      <c r="F593" s="48"/>
      <c r="G593" s="49"/>
      <c r="H593" s="50">
        <f>SUM(H584:H592)</f>
        <v>54.666282930167995</v>
      </c>
      <c r="I593" s="51"/>
      <c r="J593" s="52"/>
      <c r="K593" s="50">
        <f>SUM(K584:K592)</f>
        <v>57.80902586622711</v>
      </c>
      <c r="L593" s="41">
        <f t="shared" si="63"/>
        <v>3.1427429360591148</v>
      </c>
      <c r="M593" s="42">
        <f>IF((H593)=0,"",(L593/H593))</f>
        <v>5.7489603602164228E-2</v>
      </c>
    </row>
    <row r="594" spans="1:15" x14ac:dyDescent="0.2">
      <c r="A594" s="103" t="str">
        <f t="shared" si="60"/>
        <v>Residential (Low)</v>
      </c>
      <c r="D594" s="126" t="s">
        <v>67</v>
      </c>
      <c r="E594" s="25"/>
      <c r="F594" s="36">
        <f t="shared" si="61"/>
        <v>1.3100000000000001E-2</v>
      </c>
      <c r="G594" s="43">
        <f>IF($E571&gt;0, $E571, $E570*$E572)</f>
        <v>338.48750000000001</v>
      </c>
      <c r="H594" s="116">
        <f>G594*F594</f>
        <v>4.4341862500000007</v>
      </c>
      <c r="I594" s="35">
        <f t="shared" si="62"/>
        <v>1.38E-2</v>
      </c>
      <c r="J594" s="44">
        <f>IF($E571&gt;0, $E571, $E570*$E573)</f>
        <v>338.48750000000001</v>
      </c>
      <c r="K594" s="118">
        <f>J594*I594</f>
        <v>4.6711274999999999</v>
      </c>
      <c r="L594" s="119">
        <f t="shared" si="63"/>
        <v>0.23694124999999921</v>
      </c>
      <c r="M594" s="120">
        <f>IF(ISERROR(L594/H594), "", L594/H594)</f>
        <v>5.3435114503816612E-2</v>
      </c>
      <c r="N594" s="127" t="str">
        <f>IF(ISERROR(ABS(M594)), "", IF(ABS(M594)&gt;=4%, "In the manager's summary, discuss the reasoning for the change in RTSR rates", ""))</f>
        <v>In the manager's summary, discuss the reasoning for the change in RTSR rates</v>
      </c>
      <c r="O594" s="160"/>
    </row>
    <row r="595" spans="1:15" ht="25.5" x14ac:dyDescent="0.2">
      <c r="A595" s="103" t="str">
        <f t="shared" si="60"/>
        <v>Residential (Low)</v>
      </c>
      <c r="D595" s="128" t="s">
        <v>68</v>
      </c>
      <c r="E595" s="25"/>
      <c r="F595" s="36">
        <f t="shared" si="61"/>
        <v>9.4999999999999998E-3</v>
      </c>
      <c r="G595" s="43">
        <f>IF($E571&gt;0, $E571, $E570*$E572)</f>
        <v>338.48750000000001</v>
      </c>
      <c r="H595" s="116">
        <f>G595*F595</f>
        <v>3.2156312499999999</v>
      </c>
      <c r="I595" s="35">
        <f t="shared" si="62"/>
        <v>0.01</v>
      </c>
      <c r="J595" s="44">
        <f>IF($E571&gt;0, $E571, $E570*$E573)</f>
        <v>338.48750000000001</v>
      </c>
      <c r="K595" s="118">
        <f>J595*I595</f>
        <v>3.3848750000000001</v>
      </c>
      <c r="L595" s="119">
        <f t="shared" si="63"/>
        <v>0.16924375000000014</v>
      </c>
      <c r="M595" s="120">
        <f>IF(ISERROR(L595/H595), "", L595/H595)</f>
        <v>5.2631578947368467E-2</v>
      </c>
      <c r="N595" s="127" t="str">
        <f>IF(ISERROR(ABS(M595)), "", IF(ABS(M595)&gt;=4%, "In the manager's summary, discuss the reasoning for the change in RTSR rates", ""))</f>
        <v>In the manager's summary, discuss the reasoning for the change in RTSR rates</v>
      </c>
      <c r="O595" s="160"/>
    </row>
    <row r="596" spans="1:15" ht="25.5" x14ac:dyDescent="0.2">
      <c r="A596" s="103" t="str">
        <f t="shared" si="60"/>
        <v>Residential (Low)</v>
      </c>
      <c r="B596" s="103" t="s">
        <v>69</v>
      </c>
      <c r="C596" s="24">
        <f>B25</f>
        <v>10</v>
      </c>
      <c r="D596" s="46" t="s">
        <v>70</v>
      </c>
      <c r="E596" s="47"/>
      <c r="F596" s="48"/>
      <c r="G596" s="49"/>
      <c r="H596" s="50">
        <f>SUM(H593:H595)</f>
        <v>62.316100430167999</v>
      </c>
      <c r="I596" s="51"/>
      <c r="J596" s="52"/>
      <c r="K596" s="50">
        <f>SUM(K593:K595)</f>
        <v>65.865028366227108</v>
      </c>
      <c r="L596" s="41">
        <f t="shared" si="63"/>
        <v>3.5489279360591084</v>
      </c>
      <c r="M596" s="42">
        <f>IF((H596)=0,"",(L596/H596))</f>
        <v>5.6950417493406381E-2</v>
      </c>
    </row>
    <row r="597" spans="1:15" ht="25.5" x14ac:dyDescent="0.2">
      <c r="A597" s="103" t="str">
        <f t="shared" si="60"/>
        <v>Residential (Low)</v>
      </c>
      <c r="D597" s="129" t="s">
        <v>71</v>
      </c>
      <c r="E597" s="25"/>
      <c r="F597" s="34">
        <f t="shared" si="61"/>
        <v>4.7000000000000002E-3</v>
      </c>
      <c r="G597" s="43">
        <f>E570*E572</f>
        <v>338.48750000000001</v>
      </c>
      <c r="H597" s="53">
        <f>G597*F597</f>
        <v>1.5908912500000001</v>
      </c>
      <c r="I597" s="35">
        <f t="shared" si="62"/>
        <v>4.7000000000000002E-3</v>
      </c>
      <c r="J597" s="44">
        <f>E570*E573</f>
        <v>338.48750000000001</v>
      </c>
      <c r="K597" s="31">
        <f>J597*I597</f>
        <v>1.5908912500000001</v>
      </c>
      <c r="L597" s="119">
        <f t="shared" si="63"/>
        <v>0</v>
      </c>
      <c r="M597" s="120">
        <f>IF(ISERROR(L597/H597), "", L597/H597)</f>
        <v>0</v>
      </c>
    </row>
    <row r="598" spans="1:15" ht="25.5" x14ac:dyDescent="0.2">
      <c r="A598" s="103" t="str">
        <f t="shared" si="60"/>
        <v>Residential (Low)</v>
      </c>
      <c r="D598" s="129" t="s">
        <v>72</v>
      </c>
      <c r="E598" s="25"/>
      <c r="F598" s="34">
        <f t="shared" si="61"/>
        <v>5.9999999999999995E-4</v>
      </c>
      <c r="G598" s="43">
        <f>E570*E572</f>
        <v>338.48750000000001</v>
      </c>
      <c r="H598" s="53">
        <f>G598*F598</f>
        <v>0.20309249999999998</v>
      </c>
      <c r="I598" s="35">
        <f t="shared" si="62"/>
        <v>5.9999999999999995E-4</v>
      </c>
      <c r="J598" s="44">
        <f>E570*E573</f>
        <v>338.48750000000001</v>
      </c>
      <c r="K598" s="31">
        <f>J598*I598</f>
        <v>0.20309249999999998</v>
      </c>
      <c r="L598" s="119">
        <f t="shared" si="63"/>
        <v>0</v>
      </c>
      <c r="M598" s="120">
        <f>IF(ISERROR(L598/H598), "", L598/H598)</f>
        <v>0</v>
      </c>
    </row>
    <row r="599" spans="1:15" x14ac:dyDescent="0.2">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5" hidden="1" customHeight="1" x14ac:dyDescent="0.2">
      <c r="A600" s="103" t="str">
        <f t="shared" si="60"/>
        <v>Residential (Low)</v>
      </c>
      <c r="D600" s="129" t="s">
        <v>74</v>
      </c>
      <c r="E600" s="25"/>
      <c r="F600" s="34">
        <f t="shared" si="61"/>
        <v>0</v>
      </c>
      <c r="G600" s="55"/>
      <c r="H600" s="130"/>
      <c r="I600" s="35">
        <f t="shared" si="62"/>
        <v>0</v>
      </c>
      <c r="J600" s="56"/>
      <c r="K600" s="118"/>
      <c r="L600" s="119"/>
      <c r="M600" s="120"/>
    </row>
    <row r="601" spans="1:15" x14ac:dyDescent="0.2">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5" thickBot="1" x14ac:dyDescent="0.25">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15" hidden="1" customHeight="1" x14ac:dyDescent="0.2">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9" hidden="1" customHeight="1" thickBot="1" x14ac:dyDescent="0.25">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5" thickBot="1" x14ac:dyDescent="0.25">
      <c r="A606" s="103" t="str">
        <f t="shared" si="60"/>
        <v>Residential (Low)</v>
      </c>
      <c r="D606" s="58"/>
      <c r="E606" s="59"/>
      <c r="F606" s="60"/>
      <c r="G606" s="61"/>
      <c r="H606" s="62"/>
      <c r="I606" s="60"/>
      <c r="J606" s="63"/>
      <c r="K606" s="62"/>
      <c r="L606" s="64"/>
      <c r="M606" s="65"/>
    </row>
    <row r="607" spans="1:15" x14ac:dyDescent="0.2">
      <c r="A607" s="103" t="str">
        <f t="shared" si="60"/>
        <v>Residential (Low)</v>
      </c>
      <c r="B607" s="103" t="s">
        <v>12</v>
      </c>
      <c r="D607" s="135" t="s">
        <v>81</v>
      </c>
      <c r="E607" s="25"/>
      <c r="F607" s="136"/>
      <c r="G607" s="137"/>
      <c r="H607" s="138">
        <f>SUM(H597:H603,H596)</f>
        <v>105.80408418016799</v>
      </c>
      <c r="I607" s="139"/>
      <c r="J607" s="139"/>
      <c r="K607" s="138">
        <f>SUM(K597:K603,K596)</f>
        <v>109.35301211622711</v>
      </c>
      <c r="L607" s="140">
        <f>K607-H607</f>
        <v>3.5489279360591155</v>
      </c>
      <c r="M607" s="141">
        <f>IF((H607)=0,"",(L607/H607))</f>
        <v>3.3542447473160299E-2</v>
      </c>
    </row>
    <row r="608" spans="1:15" x14ac:dyDescent="0.2">
      <c r="A608" s="103" t="str">
        <f t="shared" si="60"/>
        <v>Residential (Low)</v>
      </c>
      <c r="B608" s="103" t="s">
        <v>12</v>
      </c>
      <c r="D608" s="142" t="s">
        <v>82</v>
      </c>
      <c r="E608" s="25"/>
      <c r="F608" s="136">
        <v>0.13</v>
      </c>
      <c r="G608" s="143"/>
      <c r="H608" s="144">
        <f>H607*F608</f>
        <v>13.754530943421839</v>
      </c>
      <c r="I608" s="145">
        <v>0.13</v>
      </c>
      <c r="J608" s="115"/>
      <c r="K608" s="144">
        <f>K607*I608</f>
        <v>14.215891575109524</v>
      </c>
      <c r="L608" s="119">
        <f>K608-H608</f>
        <v>0.46136063168768437</v>
      </c>
      <c r="M608" s="146">
        <f>IF((H608)=0,"",(L608/H608))</f>
        <v>3.354244747316025E-2</v>
      </c>
    </row>
    <row r="609" spans="1:14" ht="15" x14ac:dyDescent="0.25">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-24.863959782339478</v>
      </c>
      <c r="I609" s="148">
        <f>OER</f>
        <v>0.23499999999999999</v>
      </c>
      <c r="J609" s="115"/>
      <c r="K609" s="144">
        <f>IF(OR(ISNUMBER(SEARCH("[DGEN]", E568))=TRUE, ISNUMBER(SEARCH("STREET LIGHT", E568))=TRUE), 0, IF(AND(E570=0, E571=0),0, IF(AND(E571=0, E570*12&gt;250000), 0, IF(AND(E570=0, E571&gt;=50), 0, IF(E570*12&lt;=250000, I609*K607*-1, IF(E571&lt;50, I609*K607*-1, 0))))))</f>
        <v>-25.697957847313369</v>
      </c>
      <c r="L609" s="119">
        <f>K609-H609</f>
        <v>-0.83399806497389051</v>
      </c>
      <c r="M609" s="146"/>
    </row>
    <row r="610" spans="1:14" ht="13.5" thickBot="1" x14ac:dyDescent="0.25">
      <c r="A610" s="103" t="str">
        <f t="shared" si="60"/>
        <v>Residential (Low)</v>
      </c>
      <c r="B610" s="103" t="s">
        <v>84</v>
      </c>
      <c r="C610" s="24">
        <f>B25</f>
        <v>10</v>
      </c>
      <c r="D610" s="226" t="s">
        <v>85</v>
      </c>
      <c r="E610" s="226"/>
      <c r="F610" s="77"/>
      <c r="G610" s="78"/>
      <c r="H610" s="79">
        <f>H607+H608+H609</f>
        <v>94.694655341250353</v>
      </c>
      <c r="I610" s="80"/>
      <c r="J610" s="80"/>
      <c r="K610" s="81">
        <f>K607+K608+K609</f>
        <v>97.870945844023254</v>
      </c>
      <c r="L610" s="82">
        <f>K610-H610</f>
        <v>3.1762905027729005</v>
      </c>
      <c r="M610" s="83">
        <f>IF((H610)=0,"",(L610/H610))</f>
        <v>3.3542447473160215E-2</v>
      </c>
    </row>
    <row r="611" spans="1:14" ht="13.5" thickBot="1" x14ac:dyDescent="0.25">
      <c r="A611" s="103" t="str">
        <f t="shared" si="60"/>
        <v>Residential (Low)</v>
      </c>
      <c r="B611" s="103" t="s">
        <v>12</v>
      </c>
      <c r="D611" s="58"/>
      <c r="E611" s="59"/>
      <c r="F611" s="60"/>
      <c r="G611" s="61"/>
      <c r="H611" s="62"/>
      <c r="I611" s="60"/>
      <c r="J611" s="63"/>
      <c r="K611" s="62"/>
      <c r="L611" s="64"/>
      <c r="M611" s="65"/>
    </row>
    <row r="614" spans="1:14" x14ac:dyDescent="0.2">
      <c r="C614" s="103"/>
      <c r="D614" s="104" t="s">
        <v>34</v>
      </c>
      <c r="E614" s="229" t="str">
        <f>D26</f>
        <v>Residential (High)</v>
      </c>
      <c r="F614" s="229"/>
      <c r="G614" s="229"/>
      <c r="H614" s="229"/>
      <c r="I614" s="229"/>
      <c r="J614" s="229"/>
      <c r="K614" s="103" t="str">
        <f>IF(N566="DEMAND - INTERVAL","RTSR - INTERVAL METERED","")</f>
        <v/>
      </c>
    </row>
    <row r="615" spans="1:14" x14ac:dyDescent="0.2">
      <c r="C615" s="103"/>
      <c r="D615" s="104" t="s">
        <v>35</v>
      </c>
      <c r="E615" s="230" t="str">
        <f>H26</f>
        <v>RPP</v>
      </c>
      <c r="F615" s="230"/>
      <c r="G615" s="230"/>
      <c r="H615" s="20"/>
      <c r="I615" s="20"/>
    </row>
    <row r="616" spans="1:14" ht="15.75" x14ac:dyDescent="0.2">
      <c r="C616" s="103"/>
      <c r="D616" s="104" t="s">
        <v>36</v>
      </c>
      <c r="E616" s="21">
        <f>K26</f>
        <v>1500</v>
      </c>
      <c r="F616" s="105" t="s">
        <v>11</v>
      </c>
      <c r="J616" s="22"/>
      <c r="K616" s="22"/>
      <c r="L616" s="22"/>
      <c r="M616" s="22"/>
      <c r="N616" s="22"/>
    </row>
    <row r="617" spans="1:14" ht="15.75" x14ac:dyDescent="0.25">
      <c r="C617" s="103"/>
      <c r="D617" s="104" t="s">
        <v>37</v>
      </c>
      <c r="E617" s="21">
        <f>L26</f>
        <v>0</v>
      </c>
      <c r="F617" s="106" t="s">
        <v>16</v>
      </c>
      <c r="G617" s="107"/>
      <c r="H617" s="108"/>
      <c r="I617" s="108"/>
      <c r="J617" s="108"/>
    </row>
    <row r="618" spans="1:14" x14ac:dyDescent="0.2">
      <c r="C618" s="103"/>
      <c r="D618" s="104" t="s">
        <v>38</v>
      </c>
      <c r="E618" s="23">
        <f>I26</f>
        <v>1.0415000000000001</v>
      </c>
    </row>
    <row r="619" spans="1:14" x14ac:dyDescent="0.2">
      <c r="C619" s="103"/>
      <c r="D619" s="104" t="s">
        <v>39</v>
      </c>
      <c r="E619" s="23">
        <f>J26</f>
        <v>1.0415000000000001</v>
      </c>
    </row>
    <row r="620" spans="1:14" x14ac:dyDescent="0.2">
      <c r="C620" s="103"/>
    </row>
    <row r="621" spans="1:14" x14ac:dyDescent="0.2">
      <c r="C621" s="103"/>
      <c r="E621" s="105"/>
      <c r="F621" s="231" t="s">
        <v>40</v>
      </c>
      <c r="G621" s="232"/>
      <c r="H621" s="233"/>
      <c r="I621" s="231" t="s">
        <v>41</v>
      </c>
      <c r="J621" s="232"/>
      <c r="K621" s="233"/>
      <c r="L621" s="231" t="s">
        <v>42</v>
      </c>
      <c r="M621" s="233"/>
    </row>
    <row r="622" spans="1:14" x14ac:dyDescent="0.2">
      <c r="C622" s="103"/>
      <c r="E622" s="220"/>
      <c r="F622" s="109" t="s">
        <v>43</v>
      </c>
      <c r="G622" s="109" t="s">
        <v>44</v>
      </c>
      <c r="H622" s="110" t="s">
        <v>45</v>
      </c>
      <c r="I622" s="109" t="s">
        <v>43</v>
      </c>
      <c r="J622" s="111" t="s">
        <v>44</v>
      </c>
      <c r="K622" s="110" t="s">
        <v>45</v>
      </c>
      <c r="L622" s="222" t="s">
        <v>46</v>
      </c>
      <c r="M622" s="224" t="s">
        <v>47</v>
      </c>
    </row>
    <row r="623" spans="1:14" x14ac:dyDescent="0.2">
      <c r="C623" s="103"/>
      <c r="E623" s="221"/>
      <c r="F623" s="112" t="s">
        <v>48</v>
      </c>
      <c r="G623" s="112"/>
      <c r="H623" s="113" t="s">
        <v>48</v>
      </c>
      <c r="I623" s="112" t="s">
        <v>48</v>
      </c>
      <c r="J623" s="113"/>
      <c r="K623" s="113" t="s">
        <v>48</v>
      </c>
      <c r="L623" s="223"/>
      <c r="M623" s="225"/>
    </row>
    <row r="624" spans="1:14" x14ac:dyDescent="0.2">
      <c r="A624" s="103" t="str">
        <f>$E614</f>
        <v>Residential (High)</v>
      </c>
      <c r="D624" s="114" t="s">
        <v>49</v>
      </c>
      <c r="E624" s="25"/>
      <c r="F624" s="26">
        <f>F74</f>
        <v>49.9</v>
      </c>
      <c r="G624" s="115">
        <v>1</v>
      </c>
      <c r="H624" s="116">
        <f>G624*F624</f>
        <v>49.9</v>
      </c>
      <c r="I624" s="29">
        <f>I74</f>
        <v>53.02</v>
      </c>
      <c r="J624" s="117">
        <f>G624</f>
        <v>1</v>
      </c>
      <c r="K624" s="118">
        <f>J624*I624</f>
        <v>53.02</v>
      </c>
      <c r="L624" s="119">
        <f>K624-H624</f>
        <v>3.1200000000000045</v>
      </c>
      <c r="M624" s="120">
        <f>IF(ISERROR(L624/H624), "", L624/H624)</f>
        <v>6.2525050100200499E-2</v>
      </c>
    </row>
    <row r="625" spans="1:15" x14ac:dyDescent="0.2">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9" hidden="1" customHeight="1" x14ac:dyDescent="0.2">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15" hidden="1" customHeight="1" x14ac:dyDescent="0.2">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
      <c r="A628" s="103" t="str">
        <f t="shared" si="67"/>
        <v>Residential (High)</v>
      </c>
      <c r="D628" s="114" t="s">
        <v>53</v>
      </c>
      <c r="E628" s="25"/>
      <c r="F628" s="26">
        <f t="shared" si="68"/>
        <v>2.0090912328787764</v>
      </c>
      <c r="G628" s="115">
        <v>1</v>
      </c>
      <c r="H628" s="116">
        <f>G628*F628</f>
        <v>2.0090912328787764</v>
      </c>
      <c r="I628" s="29">
        <f t="shared" si="69"/>
        <v>2.0090912328787764</v>
      </c>
      <c r="J628" s="117">
        <f>G628</f>
        <v>1</v>
      </c>
      <c r="K628" s="118">
        <f>J628*I628</f>
        <v>2.0090912328787764</v>
      </c>
      <c r="L628" s="119">
        <f t="shared" si="70"/>
        <v>0</v>
      </c>
      <c r="M628" s="120">
        <f>IF(ISERROR(L628/H628), "", L628/H628)</f>
        <v>0</v>
      </c>
    </row>
    <row r="629" spans="1:15" x14ac:dyDescent="0.2">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ht="25.5" x14ac:dyDescent="0.2">
      <c r="A630" s="103" t="str">
        <f t="shared" si="67"/>
        <v>Residential (High)</v>
      </c>
      <c r="B630" s="103" t="s">
        <v>55</v>
      </c>
      <c r="C630" s="24">
        <f>B26</f>
        <v>11</v>
      </c>
      <c r="D630" s="46" t="s">
        <v>56</v>
      </c>
      <c r="E630" s="47"/>
      <c r="F630" s="48"/>
      <c r="G630" s="49"/>
      <c r="H630" s="50">
        <f>SUM(H624:H629)</f>
        <v>51.909091232878772</v>
      </c>
      <c r="I630" s="51"/>
      <c r="J630" s="52"/>
      <c r="K630" s="50">
        <f>SUM(K624:K629)</f>
        <v>55.029091232878777</v>
      </c>
      <c r="L630" s="41">
        <f t="shared" si="70"/>
        <v>3.1200000000000045</v>
      </c>
      <c r="M630" s="42">
        <f>IF((H630)=0,"",(L630/H630))</f>
        <v>6.0105078434195811E-2</v>
      </c>
    </row>
    <row r="631" spans="1:15" x14ac:dyDescent="0.2">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5.5" x14ac:dyDescent="0.2">
      <c r="A632" s="103" t="str">
        <f t="shared" si="67"/>
        <v>Residential (High)</v>
      </c>
      <c r="D632" s="123" t="s">
        <v>58</v>
      </c>
      <c r="E632" s="25"/>
      <c r="F632" s="36">
        <f t="shared" si="68"/>
        <v>0</v>
      </c>
      <c r="G632" s="55">
        <f>IF($E617&gt;0, $E617, $E616)</f>
        <v>1500</v>
      </c>
      <c r="H632" s="116">
        <f t="shared" si="71"/>
        <v>0</v>
      </c>
      <c r="I632" s="35">
        <f t="shared" si="69"/>
        <v>0</v>
      </c>
      <c r="J632" s="56">
        <f>IF($E617&gt;0, $E617, $E616)</f>
        <v>1500</v>
      </c>
      <c r="K632" s="118">
        <f t="shared" si="72"/>
        <v>0</v>
      </c>
      <c r="L632" s="119">
        <f t="shared" si="70"/>
        <v>0</v>
      </c>
      <c r="M632" s="120" t="str">
        <f t="shared" si="73"/>
        <v/>
      </c>
    </row>
    <row r="633" spans="1:15" x14ac:dyDescent="0.2">
      <c r="A633" s="103" t="str">
        <f t="shared" si="67"/>
        <v>Residential (High)</v>
      </c>
      <c r="D633" s="123" t="s">
        <v>59</v>
      </c>
      <c r="E633" s="25"/>
      <c r="F633" s="36">
        <f t="shared" si="68"/>
        <v>0</v>
      </c>
      <c r="G633" s="55">
        <f>IF($E617&gt;0, $E617, $E616)</f>
        <v>1500</v>
      </c>
      <c r="H633" s="116">
        <f t="shared" si="71"/>
        <v>0</v>
      </c>
      <c r="I633" s="35">
        <f t="shared" si="69"/>
        <v>0</v>
      </c>
      <c r="J633" s="56">
        <f>IF($E617&gt;0, $E617, $E616)</f>
        <v>1500</v>
      </c>
      <c r="K633" s="118">
        <f t="shared" si="72"/>
        <v>0</v>
      </c>
      <c r="L633" s="119">
        <f t="shared" si="70"/>
        <v>0</v>
      </c>
      <c r="M633" s="120" t="str">
        <f t="shared" si="73"/>
        <v/>
      </c>
    </row>
    <row r="634" spans="1:15" x14ac:dyDescent="0.2">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
      <c r="A635" s="103" t="str">
        <f t="shared" si="67"/>
        <v>Residential (High)</v>
      </c>
      <c r="D635" s="114" t="s">
        <v>61</v>
      </c>
      <c r="E635" s="25"/>
      <c r="F635" s="36">
        <f t="shared" si="68"/>
        <v>1.5307628331689281E-3</v>
      </c>
      <c r="G635" s="55">
        <f>IF($E617&gt;0, $E617, $E616)</f>
        <v>1500</v>
      </c>
      <c r="H635" s="116">
        <f t="shared" si="71"/>
        <v>2.2961442497533922</v>
      </c>
      <c r="I635" s="35">
        <f t="shared" si="69"/>
        <v>1.6007410979661781E-3</v>
      </c>
      <c r="J635" s="56">
        <f>IF($E617&gt;0, $E617, $E616)</f>
        <v>1500</v>
      </c>
      <c r="K635" s="118">
        <f t="shared" si="72"/>
        <v>2.4011116469492673</v>
      </c>
      <c r="L635" s="119">
        <f t="shared" si="70"/>
        <v>0.10496739719587511</v>
      </c>
      <c r="M635" s="120">
        <f t="shared" si="73"/>
        <v>4.5714635396773833E-2</v>
      </c>
      <c r="O635" s="160"/>
    </row>
    <row r="636" spans="1:15" ht="25.5" x14ac:dyDescent="0.2">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
      <c r="A637" s="103" t="str">
        <f t="shared" si="67"/>
        <v>Residential (High)</v>
      </c>
      <c r="D637" s="114" t="s">
        <v>63</v>
      </c>
      <c r="E637" s="25"/>
      <c r="F637" s="36">
        <f t="shared" si="68"/>
        <v>0.11976777650932291</v>
      </c>
      <c r="G637" s="115">
        <v>1</v>
      </c>
      <c r="H637" s="116">
        <f t="shared" si="71"/>
        <v>0.11976777650932291</v>
      </c>
      <c r="I637" s="29">
        <f t="shared" si="69"/>
        <v>0.11976777650932291</v>
      </c>
      <c r="J637" s="121">
        <v>1</v>
      </c>
      <c r="K637" s="118">
        <f t="shared" si="72"/>
        <v>0.11976777650932291</v>
      </c>
      <c r="L637" s="119">
        <f t="shared" si="70"/>
        <v>0</v>
      </c>
      <c r="M637" s="120">
        <f t="shared" si="73"/>
        <v>0</v>
      </c>
    </row>
    <row r="638" spans="1:15" x14ac:dyDescent="0.2">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5.5" x14ac:dyDescent="0.2">
      <c r="A639" s="103" t="str">
        <f t="shared" si="67"/>
        <v>Residential (High)</v>
      </c>
      <c r="B639" s="103" t="s">
        <v>65</v>
      </c>
      <c r="C639" s="24">
        <f>B26</f>
        <v>11</v>
      </c>
      <c r="D639" s="46" t="s">
        <v>66</v>
      </c>
      <c r="E639" s="47"/>
      <c r="F639" s="48"/>
      <c r="G639" s="49"/>
      <c r="H639" s="50">
        <f>SUM(H630:H638)</f>
        <v>62.683123259141517</v>
      </c>
      <c r="I639" s="51"/>
      <c r="J639" s="52"/>
      <c r="K639" s="50">
        <f>SUM(K630:K638)</f>
        <v>65.908090656337393</v>
      </c>
      <c r="L639" s="41">
        <f t="shared" si="70"/>
        <v>3.2249673971958757</v>
      </c>
      <c r="M639" s="42">
        <f>IF((H639)=0,"",(L639/H639))</f>
        <v>5.1448734994639186E-2</v>
      </c>
    </row>
    <row r="640" spans="1:15" x14ac:dyDescent="0.2">
      <c r="A640" s="103" t="str">
        <f t="shared" si="67"/>
        <v>Residential (High)</v>
      </c>
      <c r="D640" s="126" t="s">
        <v>67</v>
      </c>
      <c r="E640" s="25"/>
      <c r="F640" s="36">
        <f t="shared" si="68"/>
        <v>1.3100000000000001E-2</v>
      </c>
      <c r="G640" s="43">
        <f>IF($E617&gt;0, $E617, $E616*$E618)</f>
        <v>1562.2500000000002</v>
      </c>
      <c r="H640" s="116">
        <f>G640*F640</f>
        <v>20.465475000000005</v>
      </c>
      <c r="I640" s="35">
        <f t="shared" si="69"/>
        <v>1.38E-2</v>
      </c>
      <c r="J640" s="44">
        <f>IF($E617&gt;0, $E617, $E616*$E619)</f>
        <v>1562.2500000000002</v>
      </c>
      <c r="K640" s="118">
        <f>J640*I640</f>
        <v>21.559050000000003</v>
      </c>
      <c r="L640" s="119">
        <f t="shared" si="70"/>
        <v>1.0935749999999977</v>
      </c>
      <c r="M640" s="120">
        <f>IF(ISERROR(L640/H640), "", L640/H640)</f>
        <v>5.3435114503816668E-2</v>
      </c>
      <c r="N640" s="127" t="str">
        <f>IF(ISERROR(ABS(M640)), "", IF(ABS(M640)&gt;=4%, "In the manager's summary, discuss the reasoning for the change in RTSR rates", ""))</f>
        <v>In the manager's summary, discuss the reasoning for the change in RTSR rates</v>
      </c>
      <c r="O640" s="160"/>
    </row>
    <row r="641" spans="1:15" ht="25.5" x14ac:dyDescent="0.2">
      <c r="A641" s="103" t="str">
        <f t="shared" si="67"/>
        <v>Residential (High)</v>
      </c>
      <c r="D641" s="128" t="s">
        <v>68</v>
      </c>
      <c r="E641" s="25"/>
      <c r="F641" s="36">
        <f t="shared" si="68"/>
        <v>9.4999999999999998E-3</v>
      </c>
      <c r="G641" s="43">
        <f>IF($E617&gt;0, $E617, $E616*$E618)</f>
        <v>1562.2500000000002</v>
      </c>
      <c r="H641" s="116">
        <f>G641*F641</f>
        <v>14.841375000000001</v>
      </c>
      <c r="I641" s="35">
        <f t="shared" si="69"/>
        <v>0.01</v>
      </c>
      <c r="J641" s="44">
        <f>IF($E617&gt;0, $E617, $E616*$E619)</f>
        <v>1562.2500000000002</v>
      </c>
      <c r="K641" s="118">
        <f>J641*I641</f>
        <v>15.622500000000002</v>
      </c>
      <c r="L641" s="119">
        <f t="shared" si="70"/>
        <v>0.78112500000000118</v>
      </c>
      <c r="M641" s="120">
        <f>IF(ISERROR(L641/H641), "", L641/H641)</f>
        <v>5.2631578947368494E-2</v>
      </c>
      <c r="N641" s="127" t="str">
        <f>IF(ISERROR(ABS(M641)), "", IF(ABS(M641)&gt;=4%, "In the manager's summary, discuss the reasoning for the change in RTSR rates", ""))</f>
        <v>In the manager's summary, discuss the reasoning for the change in RTSR rates</v>
      </c>
      <c r="O641" s="160"/>
    </row>
    <row r="642" spans="1:15" ht="25.5" x14ac:dyDescent="0.2">
      <c r="A642" s="103" t="str">
        <f t="shared" si="67"/>
        <v>Residential (High)</v>
      </c>
      <c r="B642" s="103" t="s">
        <v>69</v>
      </c>
      <c r="C642" s="24">
        <f>B26</f>
        <v>11</v>
      </c>
      <c r="D642" s="46" t="s">
        <v>70</v>
      </c>
      <c r="E642" s="47"/>
      <c r="F642" s="48"/>
      <c r="G642" s="49"/>
      <c r="H642" s="50">
        <f>SUM(H639:H641)</f>
        <v>97.989973259141522</v>
      </c>
      <c r="I642" s="51"/>
      <c r="J642" s="52"/>
      <c r="K642" s="50">
        <f>SUM(K639:K641)</f>
        <v>103.08964065633739</v>
      </c>
      <c r="L642" s="41">
        <f t="shared" si="70"/>
        <v>5.0996673971958728</v>
      </c>
      <c r="M642" s="42">
        <f>IF((H642)=0,"",(L642/H642))</f>
        <v>5.2042747105455742E-2</v>
      </c>
    </row>
    <row r="643" spans="1:15" ht="25.5" x14ac:dyDescent="0.2">
      <c r="A643" s="103" t="str">
        <f t="shared" si="67"/>
        <v>Residential (High)</v>
      </c>
      <c r="D643" s="129" t="s">
        <v>71</v>
      </c>
      <c r="E643" s="25"/>
      <c r="F643" s="34">
        <f t="shared" si="68"/>
        <v>4.7000000000000002E-3</v>
      </c>
      <c r="G643" s="43">
        <f>E616*E618</f>
        <v>1562.2500000000002</v>
      </c>
      <c r="H643" s="53">
        <f>G643*F643</f>
        <v>7.342575000000001</v>
      </c>
      <c r="I643" s="35">
        <f t="shared" si="69"/>
        <v>4.7000000000000002E-3</v>
      </c>
      <c r="J643" s="44">
        <f>E616*E619</f>
        <v>1562.2500000000002</v>
      </c>
      <c r="K643" s="31">
        <f>J643*I643</f>
        <v>7.342575000000001</v>
      </c>
      <c r="L643" s="119">
        <f t="shared" si="70"/>
        <v>0</v>
      </c>
      <c r="M643" s="120">
        <f>IF(ISERROR(L643/H643), "", L643/H643)</f>
        <v>0</v>
      </c>
    </row>
    <row r="644" spans="1:15" ht="25.5" x14ac:dyDescent="0.2">
      <c r="A644" s="103" t="str">
        <f t="shared" si="67"/>
        <v>Residential (High)</v>
      </c>
      <c r="D644" s="129" t="s">
        <v>72</v>
      </c>
      <c r="E644" s="25"/>
      <c r="F644" s="34">
        <f t="shared" si="68"/>
        <v>5.9999999999999995E-4</v>
      </c>
      <c r="G644" s="43">
        <f>E616*E618</f>
        <v>1562.2500000000002</v>
      </c>
      <c r="H644" s="53">
        <f>G644*F644</f>
        <v>0.93735000000000002</v>
      </c>
      <c r="I644" s="35">
        <f t="shared" si="69"/>
        <v>5.9999999999999995E-4</v>
      </c>
      <c r="J644" s="44">
        <f>E616*E619</f>
        <v>1562.2500000000002</v>
      </c>
      <c r="K644" s="31">
        <f>J644*I644</f>
        <v>0.93735000000000002</v>
      </c>
      <c r="L644" s="119">
        <f t="shared" si="70"/>
        <v>0</v>
      </c>
      <c r="M644" s="120">
        <f>IF(ISERROR(L644/H644), "", L644/H644)</f>
        <v>0</v>
      </c>
    </row>
    <row r="645" spans="1:15" x14ac:dyDescent="0.2">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5.5" x14ac:dyDescent="0.2">
      <c r="A646" s="103" t="str">
        <f t="shared" si="67"/>
        <v>Residential (High)</v>
      </c>
      <c r="D646" s="129" t="s">
        <v>74</v>
      </c>
      <c r="E646" s="25"/>
      <c r="F646" s="34">
        <f t="shared" si="68"/>
        <v>0</v>
      </c>
      <c r="G646" s="55"/>
      <c r="H646" s="130"/>
      <c r="I646" s="35">
        <f t="shared" si="69"/>
        <v>0</v>
      </c>
      <c r="J646" s="56"/>
      <c r="K646" s="118"/>
      <c r="L646" s="119"/>
      <c r="M646" s="120"/>
    </row>
    <row r="647" spans="1:15" x14ac:dyDescent="0.2">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5" thickBot="1" x14ac:dyDescent="0.25">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15" hidden="1" customHeight="1" x14ac:dyDescent="0.2">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9" hidden="1" customHeight="1" thickBot="1" x14ac:dyDescent="0.25">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5" thickBot="1" x14ac:dyDescent="0.25">
      <c r="A652" s="103" t="str">
        <f t="shared" si="67"/>
        <v>Residential (High)</v>
      </c>
      <c r="D652" s="58"/>
      <c r="E652" s="59"/>
      <c r="F652" s="60"/>
      <c r="G652" s="61"/>
      <c r="H652" s="62"/>
      <c r="I652" s="60"/>
      <c r="J652" s="63"/>
      <c r="K652" s="62"/>
      <c r="L652" s="64"/>
      <c r="M652" s="65"/>
    </row>
    <row r="653" spans="1:15" x14ac:dyDescent="0.2">
      <c r="A653" s="103" t="str">
        <f t="shared" si="67"/>
        <v>Residential (High)</v>
      </c>
      <c r="B653" s="103" t="s">
        <v>12</v>
      </c>
      <c r="D653" s="135" t="s">
        <v>81</v>
      </c>
      <c r="E653" s="25"/>
      <c r="F653" s="136"/>
      <c r="G653" s="137"/>
      <c r="H653" s="138">
        <f>SUM(H643:H649,H642)</f>
        <v>297.79989825914151</v>
      </c>
      <c r="I653" s="139"/>
      <c r="J653" s="139"/>
      <c r="K653" s="138">
        <f>SUM(K643:K649,K642)</f>
        <v>302.89956565633742</v>
      </c>
      <c r="L653" s="140">
        <f>K653-H653</f>
        <v>5.0996673971959012</v>
      </c>
      <c r="M653" s="141">
        <f>IF((H653)=0,"",(L653/H653))</f>
        <v>1.7124476626779229E-2</v>
      </c>
    </row>
    <row r="654" spans="1:15" x14ac:dyDescent="0.2">
      <c r="A654" s="103" t="str">
        <f t="shared" si="67"/>
        <v>Residential (High)</v>
      </c>
      <c r="B654" s="103" t="s">
        <v>12</v>
      </c>
      <c r="D654" s="142" t="s">
        <v>82</v>
      </c>
      <c r="E654" s="25"/>
      <c r="F654" s="136">
        <v>0.13</v>
      </c>
      <c r="G654" s="143"/>
      <c r="H654" s="144">
        <f>H653*F654</f>
        <v>38.713986773688397</v>
      </c>
      <c r="I654" s="145">
        <v>0.13</v>
      </c>
      <c r="J654" s="115"/>
      <c r="K654" s="144">
        <f>K653*I654</f>
        <v>39.376943535323868</v>
      </c>
      <c r="L654" s="119">
        <f>K654-H654</f>
        <v>0.66295676163547057</v>
      </c>
      <c r="M654" s="146">
        <f>IF((H654)=0,"",(L654/H654))</f>
        <v>1.7124476626779316E-2</v>
      </c>
    </row>
    <row r="655" spans="1:15" ht="15" x14ac:dyDescent="0.25">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-69.982976090898248</v>
      </c>
      <c r="I655" s="148">
        <f>OER</f>
        <v>0.23499999999999999</v>
      </c>
      <c r="J655" s="115"/>
      <c r="K655" s="144">
        <f>IF(OR(ISNUMBER(SEARCH("[DGEN]", E614))=TRUE, ISNUMBER(SEARCH("STREET LIGHT", E614))=TRUE), 0, IF(AND(E616=0, E617=0),0, IF(AND(E617=0, E616*12&gt;250000), 0, IF(AND(E616=0, E617&gt;=50), 0, IF(E616*12&lt;=250000, I655*K653*-1, IF(E617&lt;50, I655*K653*-1, 0))))))</f>
        <v>-71.181397929239282</v>
      </c>
      <c r="L655" s="119">
        <f>K655-H655</f>
        <v>-1.1984218383410337</v>
      </c>
      <c r="M655" s="146"/>
    </row>
    <row r="656" spans="1:15" ht="13.5" thickBot="1" x14ac:dyDescent="0.25">
      <c r="A656" s="103" t="str">
        <f t="shared" si="67"/>
        <v>Residential (High)</v>
      </c>
      <c r="B656" s="103" t="s">
        <v>84</v>
      </c>
      <c r="C656" s="24">
        <f>B26</f>
        <v>11</v>
      </c>
      <c r="D656" s="226" t="s">
        <v>85</v>
      </c>
      <c r="E656" s="226"/>
      <c r="F656" s="77"/>
      <c r="G656" s="78"/>
      <c r="H656" s="79">
        <f>H653+H654+H655</f>
        <v>266.53090894193167</v>
      </c>
      <c r="I656" s="80"/>
      <c r="J656" s="80"/>
      <c r="K656" s="81">
        <f>K653+K654+K655</f>
        <v>271.09511126242199</v>
      </c>
      <c r="L656" s="82">
        <f>K656-H656</f>
        <v>4.5642023204903239</v>
      </c>
      <c r="M656" s="83">
        <f>IF((H656)=0,"",(L656/H656))</f>
        <v>1.7124476626779198E-2</v>
      </c>
    </row>
    <row r="657" spans="1:14" ht="13.5" thickBot="1" x14ac:dyDescent="0.25">
      <c r="A657" s="103" t="str">
        <f t="shared" si="67"/>
        <v>Residential (High)</v>
      </c>
      <c r="B657" s="103" t="s">
        <v>12</v>
      </c>
      <c r="D657" s="58"/>
      <c r="E657" s="59"/>
      <c r="F657" s="60"/>
      <c r="G657" s="61"/>
      <c r="H657" s="62"/>
      <c r="I657" s="60"/>
      <c r="J657" s="63"/>
      <c r="K657" s="62"/>
      <c r="L657" s="64"/>
      <c r="M657" s="65"/>
    </row>
    <row r="660" spans="1:14" x14ac:dyDescent="0.2">
      <c r="C660" s="103"/>
      <c r="D660" s="104" t="s">
        <v>34</v>
      </c>
      <c r="E660" s="229" t="str">
        <f>D27</f>
        <v>Seasonal Residential (Low)</v>
      </c>
      <c r="F660" s="229"/>
      <c r="G660" s="229"/>
      <c r="H660" s="229"/>
      <c r="I660" s="229"/>
      <c r="J660" s="229"/>
      <c r="K660" s="103" t="str">
        <f>IF(N612="DEMAND - INTERVAL","RTSR - INTERVAL METERED","")</f>
        <v/>
      </c>
    </row>
    <row r="661" spans="1:14" x14ac:dyDescent="0.2">
      <c r="C661" s="103"/>
      <c r="D661" s="104" t="s">
        <v>35</v>
      </c>
      <c r="E661" s="230" t="str">
        <f>H27</f>
        <v>RPP</v>
      </c>
      <c r="F661" s="230"/>
      <c r="G661" s="230"/>
      <c r="H661" s="20"/>
      <c r="I661" s="20"/>
    </row>
    <row r="662" spans="1:14" ht="15.75" x14ac:dyDescent="0.2">
      <c r="C662" s="103"/>
      <c r="D662" s="104" t="s">
        <v>36</v>
      </c>
      <c r="E662" s="21">
        <f>K27</f>
        <v>350</v>
      </c>
      <c r="F662" s="105" t="s">
        <v>11</v>
      </c>
      <c r="J662" s="22"/>
      <c r="K662" s="22"/>
      <c r="L662" s="22"/>
      <c r="M662" s="22"/>
      <c r="N662" s="22"/>
    </row>
    <row r="663" spans="1:14" ht="15.75" x14ac:dyDescent="0.25">
      <c r="C663" s="103"/>
      <c r="D663" s="104" t="s">
        <v>37</v>
      </c>
      <c r="E663" s="21">
        <f>L27</f>
        <v>0</v>
      </c>
      <c r="F663" s="106" t="s">
        <v>16</v>
      </c>
      <c r="G663" s="107"/>
      <c r="H663" s="108"/>
      <c r="I663" s="108"/>
      <c r="J663" s="108"/>
    </row>
    <row r="664" spans="1:14" x14ac:dyDescent="0.2">
      <c r="C664" s="103"/>
      <c r="D664" s="104" t="s">
        <v>38</v>
      </c>
      <c r="E664" s="23">
        <f>I27</f>
        <v>1.0415000000000001</v>
      </c>
    </row>
    <row r="665" spans="1:14" x14ac:dyDescent="0.2">
      <c r="C665" s="103"/>
      <c r="D665" s="104" t="s">
        <v>39</v>
      </c>
      <c r="E665" s="23">
        <f>J27</f>
        <v>1.0415000000000001</v>
      </c>
    </row>
    <row r="666" spans="1:14" x14ac:dyDescent="0.2">
      <c r="C666" s="103"/>
    </row>
    <row r="667" spans="1:14" x14ac:dyDescent="0.2">
      <c r="C667" s="103"/>
      <c r="E667" s="105"/>
      <c r="F667" s="231" t="s">
        <v>40</v>
      </c>
      <c r="G667" s="232"/>
      <c r="H667" s="233"/>
      <c r="I667" s="231" t="s">
        <v>41</v>
      </c>
      <c r="J667" s="232"/>
      <c r="K667" s="233"/>
      <c r="L667" s="231" t="s">
        <v>42</v>
      </c>
      <c r="M667" s="233"/>
    </row>
    <row r="668" spans="1:14" x14ac:dyDescent="0.2">
      <c r="C668" s="103"/>
      <c r="E668" s="220"/>
      <c r="F668" s="109" t="s">
        <v>43</v>
      </c>
      <c r="G668" s="109" t="s">
        <v>44</v>
      </c>
      <c r="H668" s="110" t="s">
        <v>45</v>
      </c>
      <c r="I668" s="109" t="s">
        <v>43</v>
      </c>
      <c r="J668" s="111" t="s">
        <v>44</v>
      </c>
      <c r="K668" s="110" t="s">
        <v>45</v>
      </c>
      <c r="L668" s="222" t="s">
        <v>46</v>
      </c>
      <c r="M668" s="224" t="s">
        <v>47</v>
      </c>
    </row>
    <row r="669" spans="1:14" x14ac:dyDescent="0.2">
      <c r="C669" s="103"/>
      <c r="E669" s="221"/>
      <c r="F669" s="112" t="s">
        <v>48</v>
      </c>
      <c r="G669" s="112"/>
      <c r="H669" s="113" t="s">
        <v>48</v>
      </c>
      <c r="I669" s="112" t="s">
        <v>48</v>
      </c>
      <c r="J669" s="113"/>
      <c r="K669" s="113" t="s">
        <v>48</v>
      </c>
      <c r="L669" s="223"/>
      <c r="M669" s="225"/>
    </row>
    <row r="670" spans="1:14" x14ac:dyDescent="0.2">
      <c r="A670" s="103" t="str">
        <f>$E660</f>
        <v>Seasonal Residential (Low)</v>
      </c>
      <c r="D670" s="114" t="s">
        <v>49</v>
      </c>
      <c r="E670" s="25"/>
      <c r="F670" s="26">
        <f>F130</f>
        <v>90.87</v>
      </c>
      <c r="G670" s="115">
        <v>1</v>
      </c>
      <c r="H670" s="116">
        <f>G670*F670</f>
        <v>90.87</v>
      </c>
      <c r="I670" s="29">
        <f>I130</f>
        <v>98.32</v>
      </c>
      <c r="J670" s="117">
        <f>G670</f>
        <v>1</v>
      </c>
      <c r="K670" s="118">
        <f>J670*I670</f>
        <v>98.32</v>
      </c>
      <c r="L670" s="119">
        <f>K670-H670</f>
        <v>7.4499999999999886</v>
      </c>
      <c r="M670" s="120">
        <f>IF(ISERROR(L670/H670), "", L670/H670)</f>
        <v>8.1985253659073276E-2</v>
      </c>
    </row>
    <row r="671" spans="1:14" x14ac:dyDescent="0.2">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15" hidden="1" customHeight="1" x14ac:dyDescent="0.2">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15" hidden="1" customHeight="1" x14ac:dyDescent="0.2">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
      <c r="A674" s="103" t="str">
        <f t="shared" si="74"/>
        <v>Seasonal Residential (Low)</v>
      </c>
      <c r="D674" s="114" t="s">
        <v>53</v>
      </c>
      <c r="E674" s="25"/>
      <c r="F674" s="26">
        <f t="shared" si="75"/>
        <v>3.2201751691573017</v>
      </c>
      <c r="G674" s="115">
        <v>1</v>
      </c>
      <c r="H674" s="116">
        <f>G674*F674</f>
        <v>3.2201751691573017</v>
      </c>
      <c r="I674" s="29">
        <f t="shared" si="76"/>
        <v>3.2201751691573017</v>
      </c>
      <c r="J674" s="117">
        <f>G674</f>
        <v>1</v>
      </c>
      <c r="K674" s="118">
        <f>J674*I674</f>
        <v>3.2201751691573017</v>
      </c>
      <c r="L674" s="119">
        <f t="shared" si="77"/>
        <v>0</v>
      </c>
      <c r="M674" s="120">
        <f>IF(ISERROR(L674/H674), "", L674/H674)</f>
        <v>0</v>
      </c>
    </row>
    <row r="675" spans="1:15" x14ac:dyDescent="0.2">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ht="25.5" x14ac:dyDescent="0.2">
      <c r="A676" s="103" t="str">
        <f t="shared" si="74"/>
        <v>Seasonal Residential (Low)</v>
      </c>
      <c r="B676" s="103" t="s">
        <v>55</v>
      </c>
      <c r="C676" s="24">
        <f>B27</f>
        <v>12</v>
      </c>
      <c r="D676" s="46" t="s">
        <v>56</v>
      </c>
      <c r="E676" s="47"/>
      <c r="F676" s="48"/>
      <c r="G676" s="49"/>
      <c r="H676" s="50">
        <f>SUM(H670:H675)</f>
        <v>94.090175169157305</v>
      </c>
      <c r="I676" s="51"/>
      <c r="J676" s="52"/>
      <c r="K676" s="50">
        <f>SUM(K670:K675)</f>
        <v>101.54017516915729</v>
      </c>
      <c r="L676" s="41">
        <f t="shared" si="77"/>
        <v>7.4499999999999886</v>
      </c>
      <c r="M676" s="42">
        <f>IF((H676)=0,"",(L676/H676))</f>
        <v>7.9179361571027174E-2</v>
      </c>
    </row>
    <row r="677" spans="1:15" x14ac:dyDescent="0.2">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5.5" x14ac:dyDescent="0.2">
      <c r="A678" s="103" t="str">
        <f t="shared" si="74"/>
        <v>Seasonal Residential (Low)</v>
      </c>
      <c r="D678" s="123" t="s">
        <v>58</v>
      </c>
      <c r="E678" s="25"/>
      <c r="F678" s="36">
        <f t="shared" si="75"/>
        <v>0</v>
      </c>
      <c r="G678" s="55">
        <f>IF($E663&gt;0, $E663, $E662)</f>
        <v>350</v>
      </c>
      <c r="H678" s="116">
        <f t="shared" si="78"/>
        <v>0</v>
      </c>
      <c r="I678" s="35">
        <f t="shared" si="76"/>
        <v>0</v>
      </c>
      <c r="J678" s="56">
        <f>IF($E663&gt;0, $E663, $E662)</f>
        <v>350</v>
      </c>
      <c r="K678" s="118">
        <f t="shared" si="79"/>
        <v>0</v>
      </c>
      <c r="L678" s="119">
        <f t="shared" si="77"/>
        <v>0</v>
      </c>
      <c r="M678" s="120" t="str">
        <f t="shared" si="80"/>
        <v/>
      </c>
    </row>
    <row r="679" spans="1:15" x14ac:dyDescent="0.2">
      <c r="A679" s="103" t="str">
        <f t="shared" si="74"/>
        <v>Seasonal Residential (Low)</v>
      </c>
      <c r="D679" s="123" t="s">
        <v>59</v>
      </c>
      <c r="E679" s="25"/>
      <c r="F679" s="36">
        <f t="shared" si="75"/>
        <v>0</v>
      </c>
      <c r="G679" s="55">
        <f>IF($E663&gt;0, $E663, $E662)</f>
        <v>350</v>
      </c>
      <c r="H679" s="116">
        <f t="shared" si="78"/>
        <v>0</v>
      </c>
      <c r="I679" s="35">
        <f t="shared" si="76"/>
        <v>0</v>
      </c>
      <c r="J679" s="56">
        <f>IF($E663&gt;0, $E663, $E662)</f>
        <v>350</v>
      </c>
      <c r="K679" s="118">
        <f t="shared" si="79"/>
        <v>0</v>
      </c>
      <c r="L679" s="119">
        <f t="shared" si="77"/>
        <v>0</v>
      </c>
      <c r="M679" s="120" t="str">
        <f t="shared" si="80"/>
        <v/>
      </c>
    </row>
    <row r="680" spans="1:15" x14ac:dyDescent="0.2">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
      <c r="A681" s="103" t="str">
        <f t="shared" si="74"/>
        <v>Seasonal Residential (Low)</v>
      </c>
      <c r="D681" s="114" t="s">
        <v>61</v>
      </c>
      <c r="E681" s="25"/>
      <c r="F681" s="36">
        <f t="shared" si="75"/>
        <v>1.8474445094704911E-3</v>
      </c>
      <c r="G681" s="55">
        <f>IF($E663&gt;0, $E663, $E662)</f>
        <v>350</v>
      </c>
      <c r="H681" s="116">
        <f t="shared" si="78"/>
        <v>0.64660557831467191</v>
      </c>
      <c r="I681" s="35">
        <f t="shared" si="76"/>
        <v>1.9318997616367061E-3</v>
      </c>
      <c r="J681" s="56">
        <f>IF($E663&gt;0, $E663, $E662)</f>
        <v>350</v>
      </c>
      <c r="K681" s="118">
        <f t="shared" si="79"/>
        <v>0.67616491657284716</v>
      </c>
      <c r="L681" s="119">
        <f t="shared" si="77"/>
        <v>2.955933825817525E-2</v>
      </c>
      <c r="M681" s="120">
        <f t="shared" si="80"/>
        <v>4.5714635396773728E-2</v>
      </c>
      <c r="O681" s="160"/>
    </row>
    <row r="682" spans="1:15" ht="25.5" x14ac:dyDescent="0.2">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
      <c r="A683" s="103" t="str">
        <f t="shared" si="74"/>
        <v>Seasonal Residential (Low)</v>
      </c>
      <c r="D683" s="114" t="s">
        <v>63</v>
      </c>
      <c r="E683" s="25"/>
      <c r="F683" s="36">
        <f t="shared" si="75"/>
        <v>0.23509396017000769</v>
      </c>
      <c r="G683" s="115">
        <v>1</v>
      </c>
      <c r="H683" s="116">
        <f t="shared" si="78"/>
        <v>0.23509396017000769</v>
      </c>
      <c r="I683" s="29">
        <f t="shared" si="76"/>
        <v>0.23509396017000769</v>
      </c>
      <c r="J683" s="121">
        <v>1</v>
      </c>
      <c r="K683" s="118">
        <f t="shared" si="79"/>
        <v>0.23509396017000769</v>
      </c>
      <c r="L683" s="119">
        <f t="shared" si="77"/>
        <v>0</v>
      </c>
      <c r="M683" s="120">
        <f t="shared" si="80"/>
        <v>0</v>
      </c>
    </row>
    <row r="684" spans="1:15" x14ac:dyDescent="0.2">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5.5" x14ac:dyDescent="0.2">
      <c r="A685" s="103" t="str">
        <f t="shared" si="74"/>
        <v>Seasonal Residential (Low)</v>
      </c>
      <c r="B685" s="103" t="s">
        <v>65</v>
      </c>
      <c r="C685" s="24">
        <f>B27</f>
        <v>12</v>
      </c>
      <c r="D685" s="46" t="s">
        <v>66</v>
      </c>
      <c r="E685" s="47"/>
      <c r="F685" s="48"/>
      <c r="G685" s="49"/>
      <c r="H685" s="50">
        <f>SUM(H676:H684)</f>
        <v>97.244102707642</v>
      </c>
      <c r="I685" s="51"/>
      <c r="J685" s="52"/>
      <c r="K685" s="50">
        <f>SUM(K676:K684)</f>
        <v>104.72366204590016</v>
      </c>
      <c r="L685" s="41">
        <f t="shared" si="77"/>
        <v>7.4795593382581558</v>
      </c>
      <c r="M685" s="42">
        <f>IF((H685)=0,"",(L685/H685))</f>
        <v>7.6915300054183844E-2</v>
      </c>
    </row>
    <row r="686" spans="1:15" x14ac:dyDescent="0.2">
      <c r="A686" s="103" t="str">
        <f t="shared" si="74"/>
        <v>Seasonal Residential (Low)</v>
      </c>
      <c r="D686" s="126" t="s">
        <v>67</v>
      </c>
      <c r="E686" s="25"/>
      <c r="F686" s="36">
        <f t="shared" si="75"/>
        <v>1.32E-2</v>
      </c>
      <c r="G686" s="43">
        <f>IF($E663&gt;0, $E663, $E662*$E664)</f>
        <v>364.52500000000003</v>
      </c>
      <c r="H686" s="116">
        <f>G686*F686</f>
        <v>4.8117300000000007</v>
      </c>
      <c r="I686" s="35">
        <f t="shared" si="76"/>
        <v>1.3899999999999999E-2</v>
      </c>
      <c r="J686" s="44">
        <f>IF($E663&gt;0, $E663, $E662*$E665)</f>
        <v>364.52500000000003</v>
      </c>
      <c r="K686" s="118">
        <f>J686*I686</f>
        <v>5.0668975000000005</v>
      </c>
      <c r="L686" s="119">
        <f t="shared" si="77"/>
        <v>0.25516749999999977</v>
      </c>
      <c r="M686" s="120">
        <f>IF(ISERROR(L686/H686), "", L686/H686)</f>
        <v>5.3030303030302976E-2</v>
      </c>
      <c r="N686" s="127" t="str">
        <f>IF(ISERROR(ABS(M686)), "", IF(ABS(M686)&gt;=4%, "In the manager's summary, discuss the reasoning for the change in RTSR rates", ""))</f>
        <v>In the manager's summary, discuss the reasoning for the change in RTSR rates</v>
      </c>
      <c r="O686" s="160"/>
    </row>
    <row r="687" spans="1:15" ht="25.5" x14ac:dyDescent="0.2">
      <c r="A687" s="103" t="str">
        <f t="shared" si="74"/>
        <v>Seasonal Residential (Low)</v>
      </c>
      <c r="D687" s="128" t="s">
        <v>68</v>
      </c>
      <c r="E687" s="25"/>
      <c r="F687" s="36">
        <f t="shared" si="75"/>
        <v>1.15E-2</v>
      </c>
      <c r="G687" s="43">
        <f>IF($E663&gt;0, $E663, $E662*$E664)</f>
        <v>364.52500000000003</v>
      </c>
      <c r="H687" s="116">
        <f>G687*F687</f>
        <v>4.1920375000000005</v>
      </c>
      <c r="I687" s="35">
        <f t="shared" si="76"/>
        <v>1.21E-2</v>
      </c>
      <c r="J687" s="44">
        <f>IF($E663&gt;0, $E663, $E662*$E665)</f>
        <v>364.52500000000003</v>
      </c>
      <c r="K687" s="118">
        <f>J687*I687</f>
        <v>4.4107525000000001</v>
      </c>
      <c r="L687" s="119">
        <f t="shared" si="77"/>
        <v>0.21871499999999955</v>
      </c>
      <c r="M687" s="120">
        <f>IF(ISERROR(L687/H687), "", L687/H687)</f>
        <v>5.2173913043478147E-2</v>
      </c>
      <c r="N687" s="127" t="str">
        <f>IF(ISERROR(ABS(M687)), "", IF(ABS(M687)&gt;=4%, "In the manager's summary, discuss the reasoning for the change in RTSR rates", ""))</f>
        <v>In the manager's summary, discuss the reasoning for the change in RTSR rates</v>
      </c>
      <c r="O687" s="160"/>
    </row>
    <row r="688" spans="1:15" ht="25.5" x14ac:dyDescent="0.2">
      <c r="A688" s="103" t="str">
        <f t="shared" si="74"/>
        <v>Seasonal Residential (Low)</v>
      </c>
      <c r="B688" s="103" t="s">
        <v>69</v>
      </c>
      <c r="C688" s="24">
        <f>B27</f>
        <v>12</v>
      </c>
      <c r="D688" s="46" t="s">
        <v>70</v>
      </c>
      <c r="E688" s="47"/>
      <c r="F688" s="48"/>
      <c r="G688" s="49"/>
      <c r="H688" s="50">
        <f>SUM(H685:H687)</f>
        <v>106.24787020764199</v>
      </c>
      <c r="I688" s="51"/>
      <c r="J688" s="52"/>
      <c r="K688" s="50">
        <f>SUM(K685:K687)</f>
        <v>114.20131204590015</v>
      </c>
      <c r="L688" s="41">
        <f t="shared" si="77"/>
        <v>7.9534418382581578</v>
      </c>
      <c r="M688" s="42">
        <f>IF((H688)=0,"",(L688/H688))</f>
        <v>7.4857423708490467E-2</v>
      </c>
    </row>
    <row r="689" spans="1:13" ht="25.5" x14ac:dyDescent="0.2">
      <c r="A689" s="103" t="str">
        <f t="shared" si="74"/>
        <v>Seasonal Residential (Low)</v>
      </c>
      <c r="D689" s="129" t="s">
        <v>71</v>
      </c>
      <c r="E689" s="25"/>
      <c r="F689" s="34">
        <f t="shared" si="75"/>
        <v>4.7000000000000002E-3</v>
      </c>
      <c r="G689" s="43">
        <f>E662*E664</f>
        <v>364.52500000000003</v>
      </c>
      <c r="H689" s="53">
        <f>G689*F689</f>
        <v>1.7132675000000002</v>
      </c>
      <c r="I689" s="35">
        <f t="shared" si="76"/>
        <v>4.7000000000000002E-3</v>
      </c>
      <c r="J689" s="44">
        <f>E662*E665</f>
        <v>364.52500000000003</v>
      </c>
      <c r="K689" s="31">
        <f>J689*I689</f>
        <v>1.7132675000000002</v>
      </c>
      <c r="L689" s="119">
        <f t="shared" si="77"/>
        <v>0</v>
      </c>
      <c r="M689" s="120">
        <f>IF(ISERROR(L689/H689), "", L689/H689)</f>
        <v>0</v>
      </c>
    </row>
    <row r="690" spans="1:13" ht="25.5" x14ac:dyDescent="0.2">
      <c r="A690" s="103" t="str">
        <f t="shared" si="74"/>
        <v>Seasonal Residential (Low)</v>
      </c>
      <c r="D690" s="129" t="s">
        <v>72</v>
      </c>
      <c r="E690" s="25"/>
      <c r="F690" s="34">
        <f t="shared" si="75"/>
        <v>5.9999999999999995E-4</v>
      </c>
      <c r="G690" s="43">
        <f>E662*E664</f>
        <v>364.52500000000003</v>
      </c>
      <c r="H690" s="53">
        <f>G690*F690</f>
        <v>0.21871499999999999</v>
      </c>
      <c r="I690" s="35">
        <f t="shared" si="76"/>
        <v>5.9999999999999995E-4</v>
      </c>
      <c r="J690" s="44">
        <f>E662*E665</f>
        <v>364.52500000000003</v>
      </c>
      <c r="K690" s="31">
        <f>J690*I690</f>
        <v>0.21871499999999999</v>
      </c>
      <c r="L690" s="119">
        <f t="shared" si="77"/>
        <v>0</v>
      </c>
      <c r="M690" s="120">
        <f>IF(ISERROR(L690/H690), "", L690/H690)</f>
        <v>0</v>
      </c>
    </row>
    <row r="691" spans="1:13" x14ac:dyDescent="0.2">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5" hidden="1" customHeight="1" x14ac:dyDescent="0.2">
      <c r="A692" s="103" t="str">
        <f t="shared" si="74"/>
        <v>Seasonal Residential (Low)</v>
      </c>
      <c r="D692" s="129" t="s">
        <v>74</v>
      </c>
      <c r="E692" s="25"/>
      <c r="F692" s="34">
        <f t="shared" si="75"/>
        <v>0</v>
      </c>
      <c r="G692" s="55"/>
      <c r="H692" s="130"/>
      <c r="I692" s="35">
        <f t="shared" si="76"/>
        <v>0</v>
      </c>
      <c r="J692" s="56"/>
      <c r="K692" s="118"/>
      <c r="L692" s="119"/>
      <c r="M692" s="120"/>
    </row>
    <row r="693" spans="1:13" x14ac:dyDescent="0.2">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5" thickBot="1" x14ac:dyDescent="0.25">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15" hidden="1" customHeight="1" x14ac:dyDescent="0.2">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9" hidden="1" customHeight="1" thickBot="1" x14ac:dyDescent="0.25">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5" thickBot="1" x14ac:dyDescent="0.25">
      <c r="A698" s="103" t="str">
        <f t="shared" si="74"/>
        <v>Seasonal Residential (Low)</v>
      </c>
      <c r="D698" s="58"/>
      <c r="E698" s="59"/>
      <c r="F698" s="60"/>
      <c r="G698" s="61"/>
      <c r="H698" s="62"/>
      <c r="I698" s="60"/>
      <c r="J698" s="63"/>
      <c r="K698" s="62"/>
      <c r="L698" s="64"/>
      <c r="M698" s="65"/>
    </row>
    <row r="699" spans="1:13" x14ac:dyDescent="0.2">
      <c r="A699" s="103" t="str">
        <f t="shared" si="74"/>
        <v>Seasonal Residential (Low)</v>
      </c>
      <c r="B699" s="103" t="s">
        <v>12</v>
      </c>
      <c r="D699" s="135" t="s">
        <v>81</v>
      </c>
      <c r="E699" s="25"/>
      <c r="F699" s="136"/>
      <c r="G699" s="137"/>
      <c r="H699" s="138">
        <f>SUM(H689:H695,H688)</f>
        <v>153.061852707642</v>
      </c>
      <c r="I699" s="139"/>
      <c r="J699" s="139"/>
      <c r="K699" s="138">
        <f>SUM(K689:K695,K688)</f>
        <v>161.01529454590016</v>
      </c>
      <c r="L699" s="140">
        <f>K699-H699</f>
        <v>7.9534418382581578</v>
      </c>
      <c r="M699" s="141">
        <f>IF((H699)=0,"",(L699/H699))</f>
        <v>5.1962273404920455E-2</v>
      </c>
    </row>
    <row r="700" spans="1:13" x14ac:dyDescent="0.2">
      <c r="A700" s="103" t="str">
        <f t="shared" si="74"/>
        <v>Seasonal Residential (Low)</v>
      </c>
      <c r="B700" s="103" t="s">
        <v>12</v>
      </c>
      <c r="D700" s="142" t="s">
        <v>82</v>
      </c>
      <c r="E700" s="25"/>
      <c r="F700" s="136">
        <v>0.13</v>
      </c>
      <c r="G700" s="143"/>
      <c r="H700" s="144">
        <f>H699*F700</f>
        <v>19.898040851993461</v>
      </c>
      <c r="I700" s="145">
        <v>0.13</v>
      </c>
      <c r="J700" s="115"/>
      <c r="K700" s="144">
        <f>K699*I700</f>
        <v>20.931988290967023</v>
      </c>
      <c r="L700" s="119">
        <f>K700-H700</f>
        <v>1.0339474389735628</v>
      </c>
      <c r="M700" s="146">
        <f>IF((H700)=0,"",(L700/H700))</f>
        <v>5.1962273404920566E-2</v>
      </c>
    </row>
    <row r="701" spans="1:13" ht="15" x14ac:dyDescent="0.25">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-35.969535386295867</v>
      </c>
      <c r="I701" s="148">
        <f>OER</f>
        <v>0.23499999999999999</v>
      </c>
      <c r="J701" s="115"/>
      <c r="K701" s="144">
        <f>IF(OR(ISNUMBER(SEARCH("[DGEN]", E660))=TRUE, ISNUMBER(SEARCH("STREET LIGHT", E660))=TRUE), 0, IF(AND(E662=0, E663=0),0, IF(AND(E663=0, E662*12&gt;250000), 0, IF(AND(E662=0, E663&gt;=50), 0, IF(E662*12&lt;=250000, I701*K699*-1, IF(E663&lt;50, I701*K699*-1, 0))))))</f>
        <v>-37.838594218286538</v>
      </c>
      <c r="L701" s="119">
        <f>K701-H701</f>
        <v>-1.8690588319906709</v>
      </c>
      <c r="M701" s="146"/>
    </row>
    <row r="702" spans="1:13" ht="13.5" thickBot="1" x14ac:dyDescent="0.25">
      <c r="A702" s="103" t="str">
        <f t="shared" si="74"/>
        <v>Seasonal Residential (Low)</v>
      </c>
      <c r="B702" s="103" t="s">
        <v>84</v>
      </c>
      <c r="C702" s="24">
        <f>B27</f>
        <v>12</v>
      </c>
      <c r="D702" s="226" t="s">
        <v>85</v>
      </c>
      <c r="E702" s="226"/>
      <c r="F702" s="77"/>
      <c r="G702" s="78"/>
      <c r="H702" s="79">
        <f>H699+H700+H701</f>
        <v>136.99035817333962</v>
      </c>
      <c r="I702" s="80"/>
      <c r="J702" s="80"/>
      <c r="K702" s="81">
        <f>K699+K700+K701</f>
        <v>144.10868861858063</v>
      </c>
      <c r="L702" s="82">
        <f>K702-H702</f>
        <v>7.1183304452410141</v>
      </c>
      <c r="M702" s="83">
        <f>IF((H702)=0,"",(L702/H702))</f>
        <v>5.1962273404920177E-2</v>
      </c>
    </row>
    <row r="703" spans="1:13" ht="13.5" thickBot="1" x14ac:dyDescent="0.25">
      <c r="A703" s="103" t="str">
        <f t="shared" si="74"/>
        <v>Seasonal Residential (Low)</v>
      </c>
      <c r="B703" s="103" t="s">
        <v>12</v>
      </c>
      <c r="D703" s="58"/>
      <c r="E703" s="59"/>
      <c r="F703" s="60"/>
      <c r="G703" s="61"/>
      <c r="H703" s="62"/>
      <c r="I703" s="60"/>
      <c r="J703" s="63"/>
      <c r="K703" s="62"/>
      <c r="L703" s="64"/>
      <c r="M703" s="65"/>
    </row>
    <row r="706" spans="1:14" x14ac:dyDescent="0.2">
      <c r="C706" s="103"/>
      <c r="D706" s="104" t="s">
        <v>34</v>
      </c>
      <c r="E706" s="229" t="str">
        <f>D28</f>
        <v>Seasonal Residential (High)</v>
      </c>
      <c r="F706" s="229"/>
      <c r="G706" s="229"/>
      <c r="H706" s="229"/>
      <c r="I706" s="229"/>
      <c r="J706" s="229"/>
      <c r="K706" s="103" t="str">
        <f>IF(N658="DEMAND - INTERVAL","RTSR - INTERVAL METERED","")</f>
        <v/>
      </c>
    </row>
    <row r="707" spans="1:14" x14ac:dyDescent="0.2">
      <c r="C707" s="103"/>
      <c r="D707" s="104" t="s">
        <v>35</v>
      </c>
      <c r="E707" s="230" t="str">
        <f>H28</f>
        <v>RPP</v>
      </c>
      <c r="F707" s="230"/>
      <c r="G707" s="230"/>
      <c r="H707" s="20"/>
      <c r="I707" s="20"/>
    </row>
    <row r="708" spans="1:14" ht="15.75" x14ac:dyDescent="0.2">
      <c r="C708" s="103"/>
      <c r="D708" s="104" t="s">
        <v>36</v>
      </c>
      <c r="E708" s="21">
        <f>K28</f>
        <v>1500</v>
      </c>
      <c r="F708" s="105" t="s">
        <v>11</v>
      </c>
      <c r="J708" s="22"/>
      <c r="K708" s="22"/>
      <c r="L708" s="22"/>
      <c r="M708" s="22"/>
      <c r="N708" s="22"/>
    </row>
    <row r="709" spans="1:14" ht="15.75" x14ac:dyDescent="0.25">
      <c r="C709" s="103"/>
      <c r="D709" s="104" t="s">
        <v>37</v>
      </c>
      <c r="E709" s="21">
        <f>L28</f>
        <v>0</v>
      </c>
      <c r="F709" s="106" t="s">
        <v>16</v>
      </c>
      <c r="G709" s="107"/>
      <c r="H709" s="108"/>
      <c r="I709" s="108"/>
      <c r="J709" s="108"/>
    </row>
    <row r="710" spans="1:14" x14ac:dyDescent="0.2">
      <c r="C710" s="103"/>
      <c r="D710" s="104" t="s">
        <v>38</v>
      </c>
      <c r="E710" s="23">
        <f>I28</f>
        <v>1.0415000000000001</v>
      </c>
    </row>
    <row r="711" spans="1:14" x14ac:dyDescent="0.2">
      <c r="C711" s="103"/>
      <c r="D711" s="104" t="s">
        <v>39</v>
      </c>
      <c r="E711" s="23">
        <f>J28</f>
        <v>1.0415000000000001</v>
      </c>
    </row>
    <row r="712" spans="1:14" x14ac:dyDescent="0.2">
      <c r="C712" s="103"/>
    </row>
    <row r="713" spans="1:14" x14ac:dyDescent="0.2">
      <c r="C713" s="103"/>
      <c r="E713" s="105"/>
      <c r="F713" s="231" t="s">
        <v>40</v>
      </c>
      <c r="G713" s="232"/>
      <c r="H713" s="233"/>
      <c r="I713" s="231" t="s">
        <v>41</v>
      </c>
      <c r="J713" s="232"/>
      <c r="K713" s="233"/>
      <c r="L713" s="231" t="s">
        <v>42</v>
      </c>
      <c r="M713" s="233"/>
    </row>
    <row r="714" spans="1:14" x14ac:dyDescent="0.2">
      <c r="C714" s="103"/>
      <c r="E714" s="220"/>
      <c r="F714" s="109" t="s">
        <v>43</v>
      </c>
      <c r="G714" s="109" t="s">
        <v>44</v>
      </c>
      <c r="H714" s="110" t="s">
        <v>45</v>
      </c>
      <c r="I714" s="109" t="s">
        <v>43</v>
      </c>
      <c r="J714" s="111" t="s">
        <v>44</v>
      </c>
      <c r="K714" s="110" t="s">
        <v>45</v>
      </c>
      <c r="L714" s="222" t="s">
        <v>46</v>
      </c>
      <c r="M714" s="224" t="s">
        <v>47</v>
      </c>
    </row>
    <row r="715" spans="1:14" x14ac:dyDescent="0.2">
      <c r="C715" s="103"/>
      <c r="E715" s="221"/>
      <c r="F715" s="112" t="s">
        <v>48</v>
      </c>
      <c r="G715" s="112"/>
      <c r="H715" s="113" t="s">
        <v>48</v>
      </c>
      <c r="I715" s="112" t="s">
        <v>48</v>
      </c>
      <c r="J715" s="113"/>
      <c r="K715" s="113" t="s">
        <v>48</v>
      </c>
      <c r="L715" s="223"/>
      <c r="M715" s="225"/>
    </row>
    <row r="716" spans="1:14" x14ac:dyDescent="0.2">
      <c r="A716" s="103" t="str">
        <f>$E706</f>
        <v>Seasonal Residential (High)</v>
      </c>
      <c r="D716" s="114" t="s">
        <v>49</v>
      </c>
      <c r="E716" s="25"/>
      <c r="F716" s="26">
        <f>F130</f>
        <v>90.87</v>
      </c>
      <c r="G716" s="115">
        <v>1</v>
      </c>
      <c r="H716" s="116">
        <f>G716*F716</f>
        <v>90.87</v>
      </c>
      <c r="I716" s="29">
        <f>I130</f>
        <v>98.32</v>
      </c>
      <c r="J716" s="117">
        <f>G716</f>
        <v>1</v>
      </c>
      <c r="K716" s="118">
        <f>J716*I716</f>
        <v>98.32</v>
      </c>
      <c r="L716" s="119">
        <f>K716-H716</f>
        <v>7.4499999999999886</v>
      </c>
      <c r="M716" s="120">
        <f>IF(ISERROR(L716/H716), "", L716/H716)</f>
        <v>8.1985253659073276E-2</v>
      </c>
    </row>
    <row r="717" spans="1:14" x14ac:dyDescent="0.2">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15" hidden="1" customHeight="1" x14ac:dyDescent="0.2">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15" hidden="1" customHeight="1" x14ac:dyDescent="0.2">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
      <c r="A720" s="103" t="str">
        <f t="shared" si="81"/>
        <v>Seasonal Residential (High)</v>
      </c>
      <c r="D720" s="114" t="s">
        <v>53</v>
      </c>
      <c r="E720" s="25"/>
      <c r="F720" s="26">
        <f t="shared" si="82"/>
        <v>3.2201751691573017</v>
      </c>
      <c r="G720" s="115">
        <v>1</v>
      </c>
      <c r="H720" s="116">
        <f>G720*F720</f>
        <v>3.2201751691573017</v>
      </c>
      <c r="I720" s="29">
        <f t="shared" si="83"/>
        <v>3.2201751691573017</v>
      </c>
      <c r="J720" s="117">
        <f>G720</f>
        <v>1</v>
      </c>
      <c r="K720" s="118">
        <f>J720*I720</f>
        <v>3.2201751691573017</v>
      </c>
      <c r="L720" s="119">
        <f t="shared" si="84"/>
        <v>0</v>
      </c>
      <c r="M720" s="120">
        <f>IF(ISERROR(L720/H720), "", L720/H720)</f>
        <v>0</v>
      </c>
    </row>
    <row r="721" spans="1:15" x14ac:dyDescent="0.2">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ht="25.5" x14ac:dyDescent="0.2">
      <c r="A722" s="103" t="str">
        <f t="shared" si="81"/>
        <v>Seasonal Residential (High)</v>
      </c>
      <c r="B722" s="103" t="s">
        <v>55</v>
      </c>
      <c r="C722" s="24">
        <f>B28</f>
        <v>13</v>
      </c>
      <c r="D722" s="46" t="s">
        <v>56</v>
      </c>
      <c r="E722" s="47"/>
      <c r="F722" s="48"/>
      <c r="G722" s="49"/>
      <c r="H722" s="50">
        <f>SUM(H716:H721)</f>
        <v>94.090175169157305</v>
      </c>
      <c r="I722" s="51"/>
      <c r="J722" s="52"/>
      <c r="K722" s="50">
        <f>SUM(K716:K721)</f>
        <v>101.54017516915729</v>
      </c>
      <c r="L722" s="41">
        <f t="shared" si="84"/>
        <v>7.4499999999999886</v>
      </c>
      <c r="M722" s="42">
        <f>IF((H722)=0,"",(L722/H722))</f>
        <v>7.9179361571027174E-2</v>
      </c>
    </row>
    <row r="723" spans="1:15" x14ac:dyDescent="0.2">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5.5" x14ac:dyDescent="0.2">
      <c r="A724" s="103" t="str">
        <f t="shared" si="81"/>
        <v>Seasonal Residential (High)</v>
      </c>
      <c r="D724" s="123" t="s">
        <v>58</v>
      </c>
      <c r="E724" s="25"/>
      <c r="F724" s="36">
        <f t="shared" si="82"/>
        <v>0</v>
      </c>
      <c r="G724" s="55">
        <f>IF($E709&gt;0, $E709, $E708)</f>
        <v>1500</v>
      </c>
      <c r="H724" s="116">
        <f t="shared" si="85"/>
        <v>0</v>
      </c>
      <c r="I724" s="35">
        <f t="shared" si="83"/>
        <v>0</v>
      </c>
      <c r="J724" s="56">
        <f>IF($E709&gt;0, $E709, $E708)</f>
        <v>1500</v>
      </c>
      <c r="K724" s="118">
        <f t="shared" si="86"/>
        <v>0</v>
      </c>
      <c r="L724" s="119">
        <f t="shared" si="84"/>
        <v>0</v>
      </c>
      <c r="M724" s="120" t="str">
        <f t="shared" si="87"/>
        <v/>
      </c>
    </row>
    <row r="725" spans="1:15" x14ac:dyDescent="0.2">
      <c r="A725" s="103" t="str">
        <f t="shared" si="81"/>
        <v>Seasonal Residential (High)</v>
      </c>
      <c r="D725" s="123" t="s">
        <v>59</v>
      </c>
      <c r="E725" s="25"/>
      <c r="F725" s="36">
        <f t="shared" si="82"/>
        <v>0</v>
      </c>
      <c r="G725" s="55">
        <f>IF($E709&gt;0, $E709, $E708)</f>
        <v>1500</v>
      </c>
      <c r="H725" s="116">
        <f t="shared" si="85"/>
        <v>0</v>
      </c>
      <c r="I725" s="35">
        <f t="shared" si="83"/>
        <v>0</v>
      </c>
      <c r="J725" s="56">
        <f>IF($E709&gt;0, $E709, $E708)</f>
        <v>1500</v>
      </c>
      <c r="K725" s="118">
        <f t="shared" si="86"/>
        <v>0</v>
      </c>
      <c r="L725" s="119">
        <f t="shared" si="84"/>
        <v>0</v>
      </c>
      <c r="M725" s="120" t="str">
        <f t="shared" si="87"/>
        <v/>
      </c>
    </row>
    <row r="726" spans="1:15" x14ac:dyDescent="0.2">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
      <c r="A727" s="103" t="str">
        <f t="shared" si="81"/>
        <v>Seasonal Residential (High)</v>
      </c>
      <c r="D727" s="114" t="s">
        <v>61</v>
      </c>
      <c r="E727" s="25"/>
      <c r="F727" s="36">
        <f t="shared" si="82"/>
        <v>1.8474445094704911E-3</v>
      </c>
      <c r="G727" s="55">
        <f>IF($E709&gt;0, $E709, $E708)</f>
        <v>1500</v>
      </c>
      <c r="H727" s="116">
        <f t="shared" si="85"/>
        <v>2.7711667642057365</v>
      </c>
      <c r="I727" s="35">
        <f t="shared" si="83"/>
        <v>1.9318997616367061E-3</v>
      </c>
      <c r="J727" s="56">
        <f>IF($E709&gt;0, $E709, $E708)</f>
        <v>1500</v>
      </c>
      <c r="K727" s="118">
        <f t="shared" si="86"/>
        <v>2.8978496424550593</v>
      </c>
      <c r="L727" s="119">
        <f t="shared" si="84"/>
        <v>0.12668287824932278</v>
      </c>
      <c r="M727" s="120">
        <f t="shared" si="87"/>
        <v>4.5714635396773839E-2</v>
      </c>
      <c r="O727" s="160"/>
    </row>
    <row r="728" spans="1:15" ht="25.5" x14ac:dyDescent="0.2">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
      <c r="A729" s="103" t="str">
        <f t="shared" si="81"/>
        <v>Seasonal Residential (High)</v>
      </c>
      <c r="D729" s="114" t="s">
        <v>63</v>
      </c>
      <c r="E729" s="25"/>
      <c r="F729" s="36">
        <f t="shared" si="82"/>
        <v>0.23509396017000769</v>
      </c>
      <c r="G729" s="115">
        <v>1</v>
      </c>
      <c r="H729" s="116">
        <f t="shared" si="85"/>
        <v>0.23509396017000769</v>
      </c>
      <c r="I729" s="29">
        <f t="shared" si="83"/>
        <v>0.23509396017000769</v>
      </c>
      <c r="J729" s="121">
        <v>1</v>
      </c>
      <c r="K729" s="118">
        <f t="shared" si="86"/>
        <v>0.23509396017000769</v>
      </c>
      <c r="L729" s="119">
        <f t="shared" si="84"/>
        <v>0</v>
      </c>
      <c r="M729" s="120">
        <f t="shared" si="87"/>
        <v>0</v>
      </c>
    </row>
    <row r="730" spans="1:15" x14ac:dyDescent="0.2">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5.5" x14ac:dyDescent="0.2">
      <c r="A731" s="103" t="str">
        <f t="shared" si="81"/>
        <v>Seasonal Residential (High)</v>
      </c>
      <c r="B731" s="103" t="s">
        <v>65</v>
      </c>
      <c r="C731" s="24">
        <f>B28</f>
        <v>13</v>
      </c>
      <c r="D731" s="46" t="s">
        <v>66</v>
      </c>
      <c r="E731" s="47"/>
      <c r="F731" s="48"/>
      <c r="G731" s="49"/>
      <c r="H731" s="50">
        <f>SUM(H722:H730)</f>
        <v>105.45455589353307</v>
      </c>
      <c r="I731" s="51"/>
      <c r="J731" s="52"/>
      <c r="K731" s="50">
        <f>SUM(K722:K730)</f>
        <v>113.03123877178238</v>
      </c>
      <c r="L731" s="41">
        <f t="shared" si="84"/>
        <v>7.576682878249315</v>
      </c>
      <c r="M731" s="42">
        <f>IF((H731)=0,"",(L731/H731))</f>
        <v>7.1847847767703227E-2</v>
      </c>
    </row>
    <row r="732" spans="1:15" x14ac:dyDescent="0.2">
      <c r="A732" s="103" t="str">
        <f t="shared" si="81"/>
        <v>Seasonal Residential (High)</v>
      </c>
      <c r="D732" s="126" t="s">
        <v>67</v>
      </c>
      <c r="E732" s="25"/>
      <c r="F732" s="36">
        <f t="shared" si="82"/>
        <v>1.32E-2</v>
      </c>
      <c r="G732" s="43">
        <f>IF($E709&gt;0, $E709, $E708*$E710)</f>
        <v>1562.2500000000002</v>
      </c>
      <c r="H732" s="116">
        <f>G732*F732</f>
        <v>20.621700000000004</v>
      </c>
      <c r="I732" s="35">
        <f t="shared" si="83"/>
        <v>1.3899999999999999E-2</v>
      </c>
      <c r="J732" s="44">
        <f>IF($E709&gt;0, $E709, $E708*$E711)</f>
        <v>1562.2500000000002</v>
      </c>
      <c r="K732" s="118">
        <f>J732*I732</f>
        <v>21.715275000000002</v>
      </c>
      <c r="L732" s="119">
        <f t="shared" si="84"/>
        <v>1.0935749999999977</v>
      </c>
      <c r="M732" s="120">
        <f>IF(ISERROR(L732/H732), "", L732/H732)</f>
        <v>5.3030303030302907E-2</v>
      </c>
      <c r="N732" s="127" t="str">
        <f>IF(ISERROR(ABS(M732)), "", IF(ABS(M732)&gt;=4%, "In the manager's summary, discuss the reasoning for the change in RTSR rates", ""))</f>
        <v>In the manager's summary, discuss the reasoning for the change in RTSR rates</v>
      </c>
      <c r="O732" s="160"/>
    </row>
    <row r="733" spans="1:15" ht="25.5" x14ac:dyDescent="0.2">
      <c r="A733" s="103" t="str">
        <f t="shared" si="81"/>
        <v>Seasonal Residential (High)</v>
      </c>
      <c r="D733" s="128" t="s">
        <v>68</v>
      </c>
      <c r="E733" s="25"/>
      <c r="F733" s="36">
        <f t="shared" si="82"/>
        <v>1.15E-2</v>
      </c>
      <c r="G733" s="43">
        <f>IF($E709&gt;0, $E709, $E708*$E710)</f>
        <v>1562.2500000000002</v>
      </c>
      <c r="H733" s="116">
        <f>G733*F733</f>
        <v>17.965875000000004</v>
      </c>
      <c r="I733" s="35">
        <f t="shared" si="83"/>
        <v>1.21E-2</v>
      </c>
      <c r="J733" s="44">
        <f>IF($E709&gt;0, $E709, $E708*$E711)</f>
        <v>1562.2500000000002</v>
      </c>
      <c r="K733" s="118">
        <f>J733*I733</f>
        <v>18.903225000000003</v>
      </c>
      <c r="L733" s="119">
        <f t="shared" si="84"/>
        <v>0.93734999999999857</v>
      </c>
      <c r="M733" s="120">
        <f>IF(ISERROR(L733/H733), "", L733/H733)</f>
        <v>5.2173913043478168E-2</v>
      </c>
      <c r="N733" s="127" t="str">
        <f>IF(ISERROR(ABS(M733)), "", IF(ABS(M733)&gt;=4%, "In the manager's summary, discuss the reasoning for the change in RTSR rates", ""))</f>
        <v>In the manager's summary, discuss the reasoning for the change in RTSR rates</v>
      </c>
      <c r="O733" s="160"/>
    </row>
    <row r="734" spans="1:15" ht="25.5" x14ac:dyDescent="0.2">
      <c r="A734" s="103" t="str">
        <f t="shared" si="81"/>
        <v>Seasonal Residential (High)</v>
      </c>
      <c r="B734" s="103" t="s">
        <v>69</v>
      </c>
      <c r="C734" s="24">
        <f>B28</f>
        <v>13</v>
      </c>
      <c r="D734" s="46" t="s">
        <v>70</v>
      </c>
      <c r="E734" s="47"/>
      <c r="F734" s="48"/>
      <c r="G734" s="49"/>
      <c r="H734" s="50">
        <f>SUM(H731:H733)</f>
        <v>144.04213089353308</v>
      </c>
      <c r="I734" s="51"/>
      <c r="J734" s="52"/>
      <c r="K734" s="50">
        <f>SUM(K731:K733)</f>
        <v>153.64973877178238</v>
      </c>
      <c r="L734" s="41">
        <f t="shared" si="84"/>
        <v>9.6076078782492971</v>
      </c>
      <c r="M734" s="42">
        <f>IF((H734)=0,"",(L734/H734))</f>
        <v>6.6699984363259926E-2</v>
      </c>
    </row>
    <row r="735" spans="1:15" ht="25.5" x14ac:dyDescent="0.2">
      <c r="A735" s="103" t="str">
        <f t="shared" si="81"/>
        <v>Seasonal Residential (High)</v>
      </c>
      <c r="D735" s="129" t="s">
        <v>71</v>
      </c>
      <c r="E735" s="25"/>
      <c r="F735" s="34">
        <f t="shared" si="82"/>
        <v>4.7000000000000002E-3</v>
      </c>
      <c r="G735" s="43">
        <f>E708*E710</f>
        <v>1562.2500000000002</v>
      </c>
      <c r="H735" s="53">
        <f>G735*F735</f>
        <v>7.342575000000001</v>
      </c>
      <c r="I735" s="35">
        <f t="shared" si="83"/>
        <v>4.7000000000000002E-3</v>
      </c>
      <c r="J735" s="44">
        <f>E708*E711</f>
        <v>1562.2500000000002</v>
      </c>
      <c r="K735" s="31">
        <f>J735*I735</f>
        <v>7.342575000000001</v>
      </c>
      <c r="L735" s="119">
        <f t="shared" si="84"/>
        <v>0</v>
      </c>
      <c r="M735" s="120">
        <f>IF(ISERROR(L735/H735), "", L735/H735)</f>
        <v>0</v>
      </c>
    </row>
    <row r="736" spans="1:15" ht="25.5" x14ac:dyDescent="0.2">
      <c r="A736" s="103" t="str">
        <f t="shared" si="81"/>
        <v>Seasonal Residential (High)</v>
      </c>
      <c r="D736" s="129" t="s">
        <v>72</v>
      </c>
      <c r="E736" s="25"/>
      <c r="F736" s="34">
        <f t="shared" si="82"/>
        <v>5.9999999999999995E-4</v>
      </c>
      <c r="G736" s="43">
        <f>E708*E710</f>
        <v>1562.2500000000002</v>
      </c>
      <c r="H736" s="53">
        <f>G736*F736</f>
        <v>0.93735000000000002</v>
      </c>
      <c r="I736" s="35">
        <f t="shared" si="83"/>
        <v>5.9999999999999995E-4</v>
      </c>
      <c r="J736" s="44">
        <f>E708*E711</f>
        <v>1562.2500000000002</v>
      </c>
      <c r="K736" s="31">
        <f>J736*I736</f>
        <v>0.93735000000000002</v>
      </c>
      <c r="L736" s="119">
        <f t="shared" si="84"/>
        <v>0</v>
      </c>
      <c r="M736" s="120">
        <f>IF(ISERROR(L736/H736), "", L736/H736)</f>
        <v>0</v>
      </c>
    </row>
    <row r="737" spans="1:13" x14ac:dyDescent="0.2">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5.5" x14ac:dyDescent="0.2">
      <c r="A738" s="103" t="str">
        <f t="shared" si="81"/>
        <v>Seasonal Residential (High)</v>
      </c>
      <c r="D738" s="129" t="s">
        <v>74</v>
      </c>
      <c r="E738" s="25"/>
      <c r="F738" s="34">
        <f t="shared" si="82"/>
        <v>0</v>
      </c>
      <c r="G738" s="55"/>
      <c r="H738" s="130"/>
      <c r="I738" s="35">
        <f t="shared" si="83"/>
        <v>0</v>
      </c>
      <c r="J738" s="56"/>
      <c r="K738" s="118"/>
      <c r="L738" s="119"/>
      <c r="M738" s="120"/>
    </row>
    <row r="739" spans="1:13" x14ac:dyDescent="0.2">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5" thickBot="1" x14ac:dyDescent="0.25">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15" hidden="1" customHeight="1" x14ac:dyDescent="0.2">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9" hidden="1" customHeight="1" thickBot="1" x14ac:dyDescent="0.25">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5" thickBot="1" x14ac:dyDescent="0.25">
      <c r="A744" s="103" t="str">
        <f t="shared" si="81"/>
        <v>Seasonal Residential (High)</v>
      </c>
      <c r="D744" s="58"/>
      <c r="E744" s="59"/>
      <c r="F744" s="60"/>
      <c r="G744" s="61"/>
      <c r="H744" s="62"/>
      <c r="I744" s="60"/>
      <c r="J744" s="63"/>
      <c r="K744" s="62"/>
      <c r="L744" s="64"/>
      <c r="M744" s="65"/>
    </row>
    <row r="745" spans="1:13" x14ac:dyDescent="0.2">
      <c r="A745" s="103" t="str">
        <f t="shared" si="81"/>
        <v>Seasonal Residential (High)</v>
      </c>
      <c r="B745" s="103" t="s">
        <v>12</v>
      </c>
      <c r="D745" s="135" t="s">
        <v>81</v>
      </c>
      <c r="E745" s="25"/>
      <c r="F745" s="136"/>
      <c r="G745" s="137"/>
      <c r="H745" s="138">
        <f>SUM(H735:H741,H734)</f>
        <v>343.85205589353313</v>
      </c>
      <c r="I745" s="139"/>
      <c r="J745" s="139"/>
      <c r="K745" s="138">
        <f>SUM(K735:K741,K734)</f>
        <v>353.4596637717824</v>
      </c>
      <c r="L745" s="140">
        <f>K745-H745</f>
        <v>9.6076078782492687</v>
      </c>
      <c r="M745" s="141">
        <f>IF((H745)=0,"",(L745/H745))</f>
        <v>2.7941109304357545E-2</v>
      </c>
    </row>
    <row r="746" spans="1:13" x14ac:dyDescent="0.2">
      <c r="A746" s="103" t="str">
        <f t="shared" si="81"/>
        <v>Seasonal Residential (High)</v>
      </c>
      <c r="B746" s="103" t="s">
        <v>12</v>
      </c>
      <c r="D746" s="142" t="s">
        <v>82</v>
      </c>
      <c r="E746" s="25"/>
      <c r="F746" s="136">
        <v>0.13</v>
      </c>
      <c r="G746" s="143"/>
      <c r="H746" s="144">
        <f>H745*F746</f>
        <v>44.700767266159311</v>
      </c>
      <c r="I746" s="145">
        <v>0.13</v>
      </c>
      <c r="J746" s="115"/>
      <c r="K746" s="144">
        <f>K745*I746</f>
        <v>45.949756290331713</v>
      </c>
      <c r="L746" s="119">
        <f>K746-H746</f>
        <v>1.2489890241724027</v>
      </c>
      <c r="M746" s="146">
        <f>IF((H746)=0,"",(L746/H746))</f>
        <v>2.7941109304357489E-2</v>
      </c>
    </row>
    <row r="747" spans="1:13" ht="15" x14ac:dyDescent="0.25">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-80.805233134980284</v>
      </c>
      <c r="I747" s="148">
        <f>OER</f>
        <v>0.23499999999999999</v>
      </c>
      <c r="J747" s="115"/>
      <c r="K747" s="144">
        <f>IF(OR(ISNUMBER(SEARCH("[DGEN]", E706))=TRUE, ISNUMBER(SEARCH("STREET LIGHT", E706))=TRUE), 0, IF(AND(E708=0, E709=0),0, IF(AND(E709=0, E708*12&gt;250000), 0, IF(AND(E708=0, E709&gt;=50), 0, IF(E708*12&lt;=250000, I747*K745*-1, IF(E709&lt;50, I747*K745*-1, 0))))))</f>
        <v>-83.063020986368855</v>
      </c>
      <c r="L747" s="119">
        <f>K747-H747</f>
        <v>-2.2577878513885707</v>
      </c>
      <c r="M747" s="146"/>
    </row>
    <row r="748" spans="1:13" ht="13.5" thickBot="1" x14ac:dyDescent="0.25">
      <c r="A748" s="103" t="str">
        <f t="shared" si="81"/>
        <v>Seasonal Residential (High)</v>
      </c>
      <c r="B748" s="103" t="s">
        <v>84</v>
      </c>
      <c r="C748" s="24">
        <f>B28</f>
        <v>13</v>
      </c>
      <c r="D748" s="226" t="s">
        <v>85</v>
      </c>
      <c r="E748" s="226"/>
      <c r="F748" s="77"/>
      <c r="G748" s="78"/>
      <c r="H748" s="79">
        <f>H745+H746+H747</f>
        <v>307.74759002471217</v>
      </c>
      <c r="I748" s="80"/>
      <c r="J748" s="80"/>
      <c r="K748" s="81">
        <f>K745+K746+K747</f>
        <v>316.34639907574524</v>
      </c>
      <c r="L748" s="82">
        <f>K748-H748</f>
        <v>8.5988090510330721</v>
      </c>
      <c r="M748" s="83">
        <f>IF((H748)=0,"",(L748/H748))</f>
        <v>2.7941109304357465E-2</v>
      </c>
    </row>
    <row r="749" spans="1:13" ht="13.5" thickBot="1" x14ac:dyDescent="0.25">
      <c r="A749" s="103" t="str">
        <f t="shared" si="81"/>
        <v>Seasonal Residential (High)</v>
      </c>
      <c r="B749" s="103" t="s">
        <v>12</v>
      </c>
      <c r="D749" s="58"/>
      <c r="E749" s="59"/>
      <c r="F749" s="60"/>
      <c r="G749" s="61"/>
      <c r="H749" s="62"/>
      <c r="I749" s="60"/>
      <c r="J749" s="63"/>
      <c r="K749" s="62"/>
      <c r="L749" s="64"/>
      <c r="M749" s="65"/>
    </row>
    <row r="752" spans="1:13" x14ac:dyDescent="0.2">
      <c r="C752" s="103"/>
      <c r="D752" s="104" t="s">
        <v>34</v>
      </c>
      <c r="E752" s="229" t="str">
        <f>D29</f>
        <v>GS &lt; 50 (Low)</v>
      </c>
      <c r="F752" s="229"/>
      <c r="G752" s="229"/>
      <c r="H752" s="229"/>
      <c r="I752" s="229"/>
      <c r="J752" s="229"/>
      <c r="K752" s="103" t="str">
        <f>IF(N704="DEMAND - INTERVAL","RTSR - INTERVAL METERED","")</f>
        <v/>
      </c>
    </row>
    <row r="753" spans="1:14" x14ac:dyDescent="0.2">
      <c r="C753" s="103"/>
      <c r="D753" s="104" t="s">
        <v>35</v>
      </c>
      <c r="E753" s="230" t="str">
        <f>H29</f>
        <v>RPP</v>
      </c>
      <c r="F753" s="230"/>
      <c r="G753" s="230"/>
      <c r="H753" s="20"/>
      <c r="I753" s="20"/>
    </row>
    <row r="754" spans="1:14" ht="15.75" x14ac:dyDescent="0.2">
      <c r="C754" s="103"/>
      <c r="D754" s="104" t="s">
        <v>36</v>
      </c>
      <c r="E754" s="21">
        <f>K29</f>
        <v>1000</v>
      </c>
      <c r="F754" s="105" t="s">
        <v>11</v>
      </c>
      <c r="J754" s="22"/>
      <c r="K754" s="22"/>
      <c r="L754" s="22"/>
      <c r="M754" s="22"/>
      <c r="N754" s="22"/>
    </row>
    <row r="755" spans="1:14" ht="15.75" x14ac:dyDescent="0.25">
      <c r="C755" s="103"/>
      <c r="D755" s="104" t="s">
        <v>37</v>
      </c>
      <c r="E755" s="21">
        <f>L29</f>
        <v>0</v>
      </c>
      <c r="F755" s="106" t="s">
        <v>16</v>
      </c>
      <c r="G755" s="107"/>
      <c r="H755" s="108"/>
      <c r="I755" s="108"/>
      <c r="J755" s="108"/>
    </row>
    <row r="756" spans="1:14" x14ac:dyDescent="0.2">
      <c r="C756" s="103"/>
      <c r="D756" s="104" t="s">
        <v>38</v>
      </c>
      <c r="E756" s="23">
        <f>I29</f>
        <v>1.0415000000000001</v>
      </c>
    </row>
    <row r="757" spans="1:14" x14ac:dyDescent="0.2">
      <c r="C757" s="103"/>
      <c r="D757" s="104" t="s">
        <v>39</v>
      </c>
      <c r="E757" s="23">
        <f>J29</f>
        <v>1.0415000000000001</v>
      </c>
    </row>
    <row r="758" spans="1:14" x14ac:dyDescent="0.2">
      <c r="C758" s="103"/>
    </row>
    <row r="759" spans="1:14" x14ac:dyDescent="0.2">
      <c r="C759" s="103"/>
      <c r="E759" s="105"/>
      <c r="F759" s="231" t="s">
        <v>40</v>
      </c>
      <c r="G759" s="232"/>
      <c r="H759" s="233"/>
      <c r="I759" s="231" t="s">
        <v>41</v>
      </c>
      <c r="J759" s="232"/>
      <c r="K759" s="233"/>
      <c r="L759" s="231" t="s">
        <v>42</v>
      </c>
      <c r="M759" s="233"/>
    </row>
    <row r="760" spans="1:14" x14ac:dyDescent="0.2">
      <c r="C760" s="103"/>
      <c r="E760" s="220"/>
      <c r="F760" s="109" t="s">
        <v>43</v>
      </c>
      <c r="G760" s="109" t="s">
        <v>44</v>
      </c>
      <c r="H760" s="110" t="s">
        <v>45</v>
      </c>
      <c r="I760" s="109" t="s">
        <v>43</v>
      </c>
      <c r="J760" s="111" t="s">
        <v>44</v>
      </c>
      <c r="K760" s="110" t="s">
        <v>45</v>
      </c>
      <c r="L760" s="222" t="s">
        <v>46</v>
      </c>
      <c r="M760" s="224" t="s">
        <v>47</v>
      </c>
    </row>
    <row r="761" spans="1:14" x14ac:dyDescent="0.2">
      <c r="C761" s="103"/>
      <c r="E761" s="221"/>
      <c r="F761" s="112" t="s">
        <v>48</v>
      </c>
      <c r="G761" s="112"/>
      <c r="H761" s="113" t="s">
        <v>48</v>
      </c>
      <c r="I761" s="112" t="s">
        <v>48</v>
      </c>
      <c r="J761" s="113"/>
      <c r="K761" s="113" t="s">
        <v>48</v>
      </c>
      <c r="L761" s="223"/>
      <c r="M761" s="225"/>
    </row>
    <row r="762" spans="1:14" x14ac:dyDescent="0.2">
      <c r="A762" s="103" t="str">
        <f>$E752</f>
        <v>GS &lt; 50 (Low)</v>
      </c>
      <c r="D762" s="114" t="s">
        <v>49</v>
      </c>
      <c r="E762" s="25"/>
      <c r="F762" s="26">
        <f>F186</f>
        <v>30.13</v>
      </c>
      <c r="G762" s="115">
        <v>1</v>
      </c>
      <c r="H762" s="116">
        <f>G762*F762</f>
        <v>30.13</v>
      </c>
      <c r="I762" s="29">
        <f>I186</f>
        <v>32.270000000000003</v>
      </c>
      <c r="J762" s="117">
        <f>G762</f>
        <v>1</v>
      </c>
      <c r="K762" s="118">
        <f>J762*I762</f>
        <v>32.270000000000003</v>
      </c>
      <c r="L762" s="119">
        <f>K762-H762</f>
        <v>2.1400000000000041</v>
      </c>
      <c r="M762" s="120">
        <f>IF(ISERROR(L762/H762), "", L762/H762)</f>
        <v>7.1025555924328049E-2</v>
      </c>
    </row>
    <row r="763" spans="1:14" x14ac:dyDescent="0.2">
      <c r="A763" s="103" t="str">
        <f t="shared" ref="A763:A795" si="88">A762</f>
        <v>GS &lt; 50 (Low)</v>
      </c>
      <c r="D763" s="114" t="s">
        <v>50</v>
      </c>
      <c r="E763" s="25"/>
      <c r="F763" s="34">
        <f t="shared" ref="F763:F789" si="89">F187</f>
        <v>3.44E-2</v>
      </c>
      <c r="G763" s="115">
        <f>IF($E755&gt;0, $E755, $E754)</f>
        <v>1000</v>
      </c>
      <c r="H763" s="116">
        <f>G763*F763</f>
        <v>34.4</v>
      </c>
      <c r="I763" s="35">
        <f t="shared" ref="I763:I789" si="90">I187</f>
        <v>3.7100000000000001E-2</v>
      </c>
      <c r="J763" s="117">
        <f>IF($E755&gt;0, $E755, $E754)</f>
        <v>1000</v>
      </c>
      <c r="K763" s="118">
        <f>J763*I763</f>
        <v>37.1</v>
      </c>
      <c r="L763" s="119">
        <f>K763-H763</f>
        <v>2.7000000000000028</v>
      </c>
      <c r="M763" s="120">
        <f>IF(ISERROR(L763/H763), "", L763/H763)</f>
        <v>7.848837209302334E-2</v>
      </c>
    </row>
    <row r="764" spans="1:14" ht="13.15" hidden="1" customHeight="1" x14ac:dyDescent="0.2">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15" hidden="1" customHeight="1" x14ac:dyDescent="0.2">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
      <c r="A767" s="103" t="str">
        <f t="shared" si="88"/>
        <v>GS &lt; 50 (Low)</v>
      </c>
      <c r="D767" s="114" t="s">
        <v>54</v>
      </c>
      <c r="E767" s="25"/>
      <c r="F767" s="36">
        <f t="shared" si="89"/>
        <v>2.2204907479117498E-3</v>
      </c>
      <c r="G767" s="115">
        <f>IF($E755&gt;0, $E755, $E754)</f>
        <v>1000</v>
      </c>
      <c r="H767" s="116">
        <f>G767*F767</f>
        <v>2.2204907479117497</v>
      </c>
      <c r="I767" s="35">
        <f t="shared" si="90"/>
        <v>2.2204907479117498E-3</v>
      </c>
      <c r="J767" s="117">
        <f>IF($E755&gt;0, $E755, $E754)</f>
        <v>1000</v>
      </c>
      <c r="K767" s="118">
        <f>J767*I767</f>
        <v>2.2204907479117497</v>
      </c>
      <c r="L767" s="119">
        <f t="shared" si="91"/>
        <v>0</v>
      </c>
      <c r="M767" s="120">
        <f>IF(ISERROR(L767/H767), "", L767/H767)</f>
        <v>0</v>
      </c>
    </row>
    <row r="768" spans="1:14" ht="25.5" x14ac:dyDescent="0.2">
      <c r="A768" s="103" t="str">
        <f t="shared" si="88"/>
        <v>GS &lt; 50 (Low)</v>
      </c>
      <c r="B768" s="103" t="s">
        <v>55</v>
      </c>
      <c r="C768" s="24">
        <f>B29</f>
        <v>14</v>
      </c>
      <c r="D768" s="46" t="s">
        <v>56</v>
      </c>
      <c r="E768" s="47"/>
      <c r="F768" s="48"/>
      <c r="G768" s="49"/>
      <c r="H768" s="50">
        <f>SUM(H762:H767)</f>
        <v>66.750490747911755</v>
      </c>
      <c r="I768" s="51"/>
      <c r="J768" s="52"/>
      <c r="K768" s="50">
        <f>SUM(K762:K767)</f>
        <v>71.590490747911758</v>
      </c>
      <c r="L768" s="41">
        <f t="shared" si="91"/>
        <v>4.8400000000000034</v>
      </c>
      <c r="M768" s="42">
        <f>IF((H768)=0,"",(L768/H768))</f>
        <v>7.2508830208883809E-2</v>
      </c>
    </row>
    <row r="769" spans="1:14" x14ac:dyDescent="0.2">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5.5" x14ac:dyDescent="0.2">
      <c r="A770" s="103" t="str">
        <f t="shared" si="88"/>
        <v>GS &lt; 50 (Low)</v>
      </c>
      <c r="D770" s="123" t="s">
        <v>58</v>
      </c>
      <c r="E770" s="25"/>
      <c r="F770" s="36">
        <f t="shared" si="89"/>
        <v>0</v>
      </c>
      <c r="G770" s="55">
        <f>IF($E755&gt;0, $E755, $E754)</f>
        <v>1000</v>
      </c>
      <c r="H770" s="116">
        <f t="shared" si="92"/>
        <v>0</v>
      </c>
      <c r="I770" s="35">
        <f t="shared" si="90"/>
        <v>0</v>
      </c>
      <c r="J770" s="56">
        <f>IF($E755&gt;0, $E755, $E754)</f>
        <v>1000</v>
      </c>
      <c r="K770" s="118">
        <f t="shared" si="93"/>
        <v>0</v>
      </c>
      <c r="L770" s="119">
        <f t="shared" si="91"/>
        <v>0</v>
      </c>
      <c r="M770" s="120" t="str">
        <f t="shared" si="94"/>
        <v/>
      </c>
    </row>
    <row r="771" spans="1:14" x14ac:dyDescent="0.2">
      <c r="A771" s="103" t="str">
        <f t="shared" si="88"/>
        <v>GS &lt; 50 (Low)</v>
      </c>
      <c r="D771" s="123" t="s">
        <v>59</v>
      </c>
      <c r="E771" s="25"/>
      <c r="F771" s="36">
        <f t="shared" si="89"/>
        <v>0</v>
      </c>
      <c r="G771" s="55">
        <f>IF($E755&gt;0, $E755, $E754)</f>
        <v>1000</v>
      </c>
      <c r="H771" s="116">
        <f t="shared" si="92"/>
        <v>0</v>
      </c>
      <c r="I771" s="35">
        <f t="shared" si="90"/>
        <v>0</v>
      </c>
      <c r="J771" s="56">
        <f>IF($E755&gt;0, $E755, $E754)</f>
        <v>1000</v>
      </c>
      <c r="K771" s="118">
        <f t="shared" si="93"/>
        <v>0</v>
      </c>
      <c r="L771" s="119">
        <f t="shared" si="91"/>
        <v>0</v>
      </c>
      <c r="M771" s="120" t="str">
        <f t="shared" si="94"/>
        <v/>
      </c>
    </row>
    <row r="772" spans="1:14" x14ac:dyDescent="0.2">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
      <c r="A773" s="103" t="str">
        <f t="shared" si="88"/>
        <v>GS &lt; 50 (Low)</v>
      </c>
      <c r="D773" s="114" t="s">
        <v>61</v>
      </c>
      <c r="E773" s="25"/>
      <c r="F773" s="36">
        <f t="shared" si="89"/>
        <v>1.4346110207039519E-3</v>
      </c>
      <c r="G773" s="55">
        <f>IF($E755&gt;0, $E755, $E754)</f>
        <v>1000</v>
      </c>
      <c r="H773" s="116">
        <f t="shared" si="92"/>
        <v>1.434611020703952</v>
      </c>
      <c r="I773" s="35">
        <f t="shared" si="90"/>
        <v>1.5001937404516264E-3</v>
      </c>
      <c r="J773" s="56">
        <f>IF($E755&gt;0, $E755, $E754)</f>
        <v>1000</v>
      </c>
      <c r="K773" s="118">
        <f t="shared" si="93"/>
        <v>1.5001937404516263</v>
      </c>
      <c r="L773" s="119">
        <f t="shared" si="91"/>
        <v>6.5582719747674378E-2</v>
      </c>
      <c r="M773" s="120">
        <f t="shared" si="94"/>
        <v>4.5714635396773597E-2</v>
      </c>
    </row>
    <row r="774" spans="1:14" ht="25.5" x14ac:dyDescent="0.2">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
      <c r="A776" s="103" t="str">
        <f t="shared" si="88"/>
        <v>GS &lt; 50 (Low)</v>
      </c>
      <c r="D776" s="114" t="s">
        <v>64</v>
      </c>
      <c r="E776" s="25"/>
      <c r="F776" s="34">
        <f t="shared" si="89"/>
        <v>1.3448684688911199E-4</v>
      </c>
      <c r="G776" s="55">
        <f>IF($E755&gt;0, $E755, $E754)</f>
        <v>1000</v>
      </c>
      <c r="H776" s="116">
        <f t="shared" si="92"/>
        <v>0.134486846889112</v>
      </c>
      <c r="I776" s="35">
        <f t="shared" si="90"/>
        <v>1.3448684688911199E-4</v>
      </c>
      <c r="J776" s="56">
        <f>IF($E755&gt;0, $E755, $E754)</f>
        <v>1000</v>
      </c>
      <c r="K776" s="118">
        <f t="shared" si="93"/>
        <v>0.134486846889112</v>
      </c>
      <c r="L776" s="119">
        <f t="shared" si="91"/>
        <v>0</v>
      </c>
      <c r="M776" s="120">
        <f t="shared" si="94"/>
        <v>0</v>
      </c>
    </row>
    <row r="777" spans="1:14" ht="25.5" x14ac:dyDescent="0.2">
      <c r="A777" s="103" t="str">
        <f t="shared" si="88"/>
        <v>GS &lt; 50 (Low)</v>
      </c>
      <c r="B777" s="103" t="s">
        <v>65</v>
      </c>
      <c r="C777" s="24">
        <f>B29</f>
        <v>14</v>
      </c>
      <c r="D777" s="46" t="s">
        <v>66</v>
      </c>
      <c r="E777" s="47"/>
      <c r="F777" s="48"/>
      <c r="G777" s="49"/>
      <c r="H777" s="50">
        <f>SUM(H768:H776)</f>
        <v>74.031668615504827</v>
      </c>
      <c r="I777" s="51"/>
      <c r="J777" s="52"/>
      <c r="K777" s="50">
        <f>SUM(K768:K776)</f>
        <v>78.937251335252498</v>
      </c>
      <c r="L777" s="41">
        <f t="shared" si="91"/>
        <v>4.9055827197476702</v>
      </c>
      <c r="M777" s="42">
        <f>IF((H777)=0,"",(L777/H777))</f>
        <v>6.6263300712909631E-2</v>
      </c>
    </row>
    <row r="778" spans="1:14" x14ac:dyDescent="0.2">
      <c r="A778" s="103" t="str">
        <f t="shared" si="88"/>
        <v>GS &lt; 50 (Low)</v>
      </c>
      <c r="D778" s="126" t="s">
        <v>67</v>
      </c>
      <c r="E778" s="25"/>
      <c r="F778" s="36">
        <f t="shared" si="89"/>
        <v>1.2E-2</v>
      </c>
      <c r="G778" s="43">
        <f>IF($E755&gt;0, $E755, $E754*$E756)</f>
        <v>1041.5</v>
      </c>
      <c r="H778" s="116">
        <f>G778*F778</f>
        <v>12.498000000000001</v>
      </c>
      <c r="I778" s="35">
        <f t="shared" si="90"/>
        <v>1.2699999999999999E-2</v>
      </c>
      <c r="J778" s="44">
        <f>IF($E755&gt;0, $E755, $E754*$E757)</f>
        <v>1041.5</v>
      </c>
      <c r="K778" s="118">
        <f>J778*I778</f>
        <v>13.22705</v>
      </c>
      <c r="L778" s="119">
        <f t="shared" si="91"/>
        <v>0.72904999999999909</v>
      </c>
      <c r="M778" s="120">
        <f>IF(ISERROR(L778/H778), "", L778/H778)</f>
        <v>5.8333333333333258E-2</v>
      </c>
      <c r="N778" s="127" t="str">
        <f>IF(ISERROR(ABS(M778)), "", IF(ABS(M778)&gt;=4%, "In the manager's summary, discuss the reasoning for the change in RTSR rates", ""))</f>
        <v>In the manager's summary, discuss the reasoning for the change in RTSR rates</v>
      </c>
    </row>
    <row r="779" spans="1:14" ht="25.5" x14ac:dyDescent="0.2">
      <c r="A779" s="103" t="str">
        <f t="shared" si="88"/>
        <v>GS &lt; 50 (Low)</v>
      </c>
      <c r="D779" s="128" t="s">
        <v>68</v>
      </c>
      <c r="E779" s="25"/>
      <c r="F779" s="36">
        <f t="shared" si="89"/>
        <v>8.8999999999999999E-3</v>
      </c>
      <c r="G779" s="43">
        <f>IF($E755&gt;0, $E755, $E754*$E756)</f>
        <v>1041.5</v>
      </c>
      <c r="H779" s="116">
        <f>G779*F779</f>
        <v>9.2693499999999993</v>
      </c>
      <c r="I779" s="35">
        <f t="shared" si="90"/>
        <v>9.4000000000000004E-3</v>
      </c>
      <c r="J779" s="44">
        <f>IF($E755&gt;0, $E755, $E754*$E757)</f>
        <v>1041.5</v>
      </c>
      <c r="K779" s="118">
        <f>J779*I779</f>
        <v>9.7901000000000007</v>
      </c>
      <c r="L779" s="119">
        <f t="shared" si="91"/>
        <v>0.52075000000000138</v>
      </c>
      <c r="M779" s="120">
        <f>IF(ISERROR(L779/H779), "", L779/H779)</f>
        <v>5.6179775280899028E-2</v>
      </c>
      <c r="N779" s="127" t="str">
        <f>IF(ISERROR(ABS(M779)), "", IF(ABS(M779)&gt;=4%, "In the manager's summary, discuss the reasoning for the change in RTSR rates", ""))</f>
        <v>In the manager's summary, discuss the reasoning for the change in RTSR rates</v>
      </c>
    </row>
    <row r="780" spans="1:14" ht="25.5" x14ac:dyDescent="0.2">
      <c r="A780" s="103" t="str">
        <f t="shared" si="88"/>
        <v>GS &lt; 50 (Low)</v>
      </c>
      <c r="B780" s="103" t="s">
        <v>69</v>
      </c>
      <c r="C780" s="24">
        <f>B29</f>
        <v>14</v>
      </c>
      <c r="D780" s="46" t="s">
        <v>70</v>
      </c>
      <c r="E780" s="47"/>
      <c r="F780" s="48"/>
      <c r="G780" s="49"/>
      <c r="H780" s="50">
        <f>SUM(H777:H779)</f>
        <v>95.799018615504835</v>
      </c>
      <c r="I780" s="51"/>
      <c r="J780" s="52"/>
      <c r="K780" s="50">
        <f>SUM(K777:K779)</f>
        <v>101.9544013352525</v>
      </c>
      <c r="L780" s="41">
        <f t="shared" si="91"/>
        <v>6.1553827197476636</v>
      </c>
      <c r="M780" s="42">
        <f>IF((H780)=0,"",(L780/H780))</f>
        <v>6.4253087439785417E-2</v>
      </c>
    </row>
    <row r="781" spans="1:14" ht="25.5" x14ac:dyDescent="0.2">
      <c r="A781" s="103" t="str">
        <f t="shared" si="88"/>
        <v>GS &lt; 50 (Low)</v>
      </c>
      <c r="D781" s="129" t="s">
        <v>71</v>
      </c>
      <c r="E781" s="25"/>
      <c r="F781" s="34">
        <f t="shared" si="89"/>
        <v>4.7000000000000002E-3</v>
      </c>
      <c r="G781" s="43">
        <f>E754*E756</f>
        <v>1041.5</v>
      </c>
      <c r="H781" s="53">
        <f>G781*F781</f>
        <v>4.8950500000000003</v>
      </c>
      <c r="I781" s="35">
        <f t="shared" si="90"/>
        <v>4.7000000000000002E-3</v>
      </c>
      <c r="J781" s="44">
        <f>E754*E757</f>
        <v>1041.5</v>
      </c>
      <c r="K781" s="31">
        <f>J781*I781</f>
        <v>4.8950500000000003</v>
      </c>
      <c r="L781" s="119">
        <f t="shared" si="91"/>
        <v>0</v>
      </c>
      <c r="M781" s="120">
        <f>IF(ISERROR(L781/H781), "", L781/H781)</f>
        <v>0</v>
      </c>
    </row>
    <row r="782" spans="1:14" ht="25.5" x14ac:dyDescent="0.2">
      <c r="A782" s="103" t="str">
        <f t="shared" si="88"/>
        <v>GS &lt; 50 (Low)</v>
      </c>
      <c r="D782" s="129" t="s">
        <v>72</v>
      </c>
      <c r="E782" s="25"/>
      <c r="F782" s="34">
        <f t="shared" si="89"/>
        <v>5.9999999999999995E-4</v>
      </c>
      <c r="G782" s="43">
        <f>E754*E756</f>
        <v>1041.5</v>
      </c>
      <c r="H782" s="53">
        <f>G782*F782</f>
        <v>0.6248999999999999</v>
      </c>
      <c r="I782" s="35">
        <f t="shared" si="90"/>
        <v>5.9999999999999995E-4</v>
      </c>
      <c r="J782" s="44">
        <f>E754*E757</f>
        <v>1041.5</v>
      </c>
      <c r="K782" s="31">
        <f>J782*I782</f>
        <v>0.6248999999999999</v>
      </c>
      <c r="L782" s="119">
        <f t="shared" si="91"/>
        <v>0</v>
      </c>
      <c r="M782" s="120">
        <f>IF(ISERROR(L782/H782), "", L782/H782)</f>
        <v>0</v>
      </c>
    </row>
    <row r="783" spans="1:14" x14ac:dyDescent="0.2">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5.5" x14ac:dyDescent="0.2">
      <c r="A784" s="103" t="str">
        <f t="shared" si="88"/>
        <v>GS &lt; 50 (Low)</v>
      </c>
      <c r="D784" s="129" t="s">
        <v>74</v>
      </c>
      <c r="E784" s="25"/>
      <c r="F784" s="34">
        <f t="shared" si="89"/>
        <v>0</v>
      </c>
      <c r="G784" s="55"/>
      <c r="H784" s="130"/>
      <c r="I784" s="35">
        <f t="shared" si="90"/>
        <v>0</v>
      </c>
      <c r="J784" s="56"/>
      <c r="K784" s="118"/>
      <c r="L784" s="119"/>
      <c r="M784" s="120"/>
    </row>
    <row r="785" spans="1:14" x14ac:dyDescent="0.2">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5" thickBot="1" x14ac:dyDescent="0.25">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15" hidden="1" customHeight="1" x14ac:dyDescent="0.2">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9" hidden="1" customHeight="1" thickBot="1" x14ac:dyDescent="0.25">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5" thickBot="1" x14ac:dyDescent="0.25">
      <c r="A790" s="103" t="str">
        <f t="shared" si="88"/>
        <v>GS &lt; 50 (Low)</v>
      </c>
      <c r="D790" s="58"/>
      <c r="E790" s="59"/>
      <c r="F790" s="60"/>
      <c r="G790" s="61"/>
      <c r="H790" s="62"/>
      <c r="I790" s="60"/>
      <c r="J790" s="63"/>
      <c r="K790" s="62"/>
      <c r="L790" s="64"/>
      <c r="M790" s="65"/>
    </row>
    <row r="791" spans="1:14" x14ac:dyDescent="0.2">
      <c r="A791" s="103" t="str">
        <f t="shared" si="88"/>
        <v>GS &lt; 50 (Low)</v>
      </c>
      <c r="B791" s="103" t="s">
        <v>12</v>
      </c>
      <c r="D791" s="135" t="s">
        <v>81</v>
      </c>
      <c r="E791" s="25"/>
      <c r="F791" s="136"/>
      <c r="G791" s="137"/>
      <c r="H791" s="138">
        <f>SUM(H781:H787,H780)</f>
        <v>229.08896861550483</v>
      </c>
      <c r="I791" s="139"/>
      <c r="J791" s="139"/>
      <c r="K791" s="138">
        <f>SUM(K781:K787,K780)</f>
        <v>235.2443513352525</v>
      </c>
      <c r="L791" s="140">
        <f>K791-H791</f>
        <v>6.1553827197476778</v>
      </c>
      <c r="M791" s="141">
        <f>IF((H791)=0,"",(L791/H791))</f>
        <v>2.6868961683085946E-2</v>
      </c>
    </row>
    <row r="792" spans="1:14" x14ac:dyDescent="0.2">
      <c r="A792" s="103" t="str">
        <f t="shared" si="88"/>
        <v>GS &lt; 50 (Low)</v>
      </c>
      <c r="B792" s="103" t="s">
        <v>12</v>
      </c>
      <c r="D792" s="142" t="s">
        <v>82</v>
      </c>
      <c r="E792" s="25"/>
      <c r="F792" s="136">
        <v>0.13</v>
      </c>
      <c r="G792" s="143"/>
      <c r="H792" s="144">
        <f>H791*F792</f>
        <v>29.781565920015627</v>
      </c>
      <c r="I792" s="145">
        <v>0.13</v>
      </c>
      <c r="J792" s="115"/>
      <c r="K792" s="144">
        <f>K791*I792</f>
        <v>30.581765673582826</v>
      </c>
      <c r="L792" s="119">
        <f>K792-H792</f>
        <v>0.80019975356719897</v>
      </c>
      <c r="M792" s="146">
        <f>IF((H792)=0,"",(L792/H792))</f>
        <v>2.6868961683085973E-2</v>
      </c>
    </row>
    <row r="793" spans="1:14" ht="15" x14ac:dyDescent="0.25">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-53.835907624643632</v>
      </c>
      <c r="I793" s="148">
        <f>OER</f>
        <v>0.23499999999999999</v>
      </c>
      <c r="J793" s="115"/>
      <c r="K793" s="144">
        <f>IF(OR(ISNUMBER(SEARCH("[DGEN]", E752))=TRUE, ISNUMBER(SEARCH("STREET LIGHT", E752))=TRUE), 0, IF(AND(E754=0, E755=0),0, IF(AND(E755=0, E754*12&gt;250000), 0, IF(AND(E754=0, E755&gt;=50), 0, IF(E754*12&lt;=250000, I793*K791*-1, IF(E755&lt;50, I793*K791*-1, 0))))))</f>
        <v>-55.282422563784337</v>
      </c>
      <c r="L793" s="119">
        <f>K793-H793</f>
        <v>-1.4465149391407053</v>
      </c>
      <c r="M793" s="146"/>
    </row>
    <row r="794" spans="1:14" ht="13.5" thickBot="1" x14ac:dyDescent="0.25">
      <c r="A794" s="103" t="str">
        <f t="shared" si="88"/>
        <v>GS &lt; 50 (Low)</v>
      </c>
      <c r="B794" s="103" t="s">
        <v>84</v>
      </c>
      <c r="C794" s="24">
        <f>B29</f>
        <v>14</v>
      </c>
      <c r="D794" s="226" t="s">
        <v>85</v>
      </c>
      <c r="E794" s="226"/>
      <c r="F794" s="77"/>
      <c r="G794" s="78"/>
      <c r="H794" s="79">
        <f>H791+H792+H793</f>
        <v>205.03462691087682</v>
      </c>
      <c r="I794" s="80"/>
      <c r="J794" s="80"/>
      <c r="K794" s="81">
        <f>K791+K792+K793</f>
        <v>210.54369444505102</v>
      </c>
      <c r="L794" s="82">
        <f>K794-H794</f>
        <v>5.5090675341741928</v>
      </c>
      <c r="M794" s="83">
        <f>IF((H794)=0,"",(L794/H794))</f>
        <v>2.6868961683086046E-2</v>
      </c>
    </row>
    <row r="795" spans="1:14" ht="13.5" thickBot="1" x14ac:dyDescent="0.25">
      <c r="A795" s="103" t="str">
        <f t="shared" si="88"/>
        <v>GS &lt; 50 (Low)</v>
      </c>
      <c r="B795" s="103" t="s">
        <v>12</v>
      </c>
      <c r="D795" s="58"/>
      <c r="E795" s="59"/>
      <c r="F795" s="60"/>
      <c r="G795" s="61"/>
      <c r="H795" s="62"/>
      <c r="I795" s="60"/>
      <c r="J795" s="63"/>
      <c r="K795" s="62"/>
      <c r="L795" s="64"/>
      <c r="M795" s="65"/>
    </row>
    <row r="798" spans="1:14" x14ac:dyDescent="0.2">
      <c r="C798" s="103"/>
      <c r="D798" s="104" t="s">
        <v>34</v>
      </c>
      <c r="E798" s="229" t="str">
        <f>D30</f>
        <v>GS &lt; 50 (High)</v>
      </c>
      <c r="F798" s="229"/>
      <c r="G798" s="229"/>
      <c r="H798" s="229"/>
      <c r="I798" s="229"/>
      <c r="J798" s="229"/>
      <c r="K798" s="103" t="str">
        <f>IF(N750="DEMAND - INTERVAL","RTSR - INTERVAL METERED","")</f>
        <v/>
      </c>
    </row>
    <row r="799" spans="1:14" x14ac:dyDescent="0.2">
      <c r="C799" s="103"/>
      <c r="D799" s="104" t="s">
        <v>35</v>
      </c>
      <c r="E799" s="230" t="str">
        <f>H30</f>
        <v>RPP</v>
      </c>
      <c r="F799" s="230"/>
      <c r="G799" s="230"/>
      <c r="H799" s="20"/>
      <c r="I799" s="20"/>
    </row>
    <row r="800" spans="1:14" ht="15.75" x14ac:dyDescent="0.2">
      <c r="C800" s="103"/>
      <c r="D800" s="104" t="s">
        <v>36</v>
      </c>
      <c r="E800" s="21">
        <f>K30</f>
        <v>5000</v>
      </c>
      <c r="F800" s="105" t="s">
        <v>11</v>
      </c>
      <c r="J800" s="22"/>
      <c r="K800" s="22"/>
      <c r="L800" s="22"/>
      <c r="M800" s="22"/>
      <c r="N800" s="22"/>
    </row>
    <row r="801" spans="1:13" ht="15.75" x14ac:dyDescent="0.25">
      <c r="C801" s="103"/>
      <c r="D801" s="104" t="s">
        <v>37</v>
      </c>
      <c r="E801" s="21">
        <f>L30</f>
        <v>0</v>
      </c>
      <c r="F801" s="106" t="s">
        <v>16</v>
      </c>
      <c r="G801" s="107"/>
      <c r="H801" s="108"/>
      <c r="I801" s="108"/>
      <c r="J801" s="108"/>
    </row>
    <row r="802" spans="1:13" x14ac:dyDescent="0.2">
      <c r="C802" s="103"/>
      <c r="D802" s="104" t="s">
        <v>38</v>
      </c>
      <c r="E802" s="23">
        <f>I30</f>
        <v>1.0415000000000001</v>
      </c>
    </row>
    <row r="803" spans="1:13" x14ac:dyDescent="0.2">
      <c r="C803" s="103"/>
      <c r="D803" s="104" t="s">
        <v>39</v>
      </c>
      <c r="E803" s="23">
        <f>J30</f>
        <v>1.0415000000000001</v>
      </c>
    </row>
    <row r="804" spans="1:13" x14ac:dyDescent="0.2">
      <c r="C804" s="103"/>
    </row>
    <row r="805" spans="1:13" x14ac:dyDescent="0.2">
      <c r="C805" s="103"/>
      <c r="E805" s="105"/>
      <c r="F805" s="231" t="s">
        <v>40</v>
      </c>
      <c r="G805" s="232"/>
      <c r="H805" s="233"/>
      <c r="I805" s="231" t="s">
        <v>41</v>
      </c>
      <c r="J805" s="232"/>
      <c r="K805" s="233"/>
      <c r="L805" s="231" t="s">
        <v>42</v>
      </c>
      <c r="M805" s="233"/>
    </row>
    <row r="806" spans="1:13" x14ac:dyDescent="0.2">
      <c r="C806" s="103"/>
      <c r="E806" s="220"/>
      <c r="F806" s="109" t="s">
        <v>43</v>
      </c>
      <c r="G806" s="109" t="s">
        <v>44</v>
      </c>
      <c r="H806" s="110" t="s">
        <v>45</v>
      </c>
      <c r="I806" s="109" t="s">
        <v>43</v>
      </c>
      <c r="J806" s="111" t="s">
        <v>44</v>
      </c>
      <c r="K806" s="110" t="s">
        <v>45</v>
      </c>
      <c r="L806" s="222" t="s">
        <v>46</v>
      </c>
      <c r="M806" s="224" t="s">
        <v>47</v>
      </c>
    </row>
    <row r="807" spans="1:13" x14ac:dyDescent="0.2">
      <c r="C807" s="103"/>
      <c r="E807" s="221"/>
      <c r="F807" s="112" t="s">
        <v>48</v>
      </c>
      <c r="G807" s="112"/>
      <c r="H807" s="113" t="s">
        <v>48</v>
      </c>
      <c r="I807" s="112" t="s">
        <v>48</v>
      </c>
      <c r="J807" s="113"/>
      <c r="K807" s="113" t="s">
        <v>48</v>
      </c>
      <c r="L807" s="223"/>
      <c r="M807" s="225"/>
    </row>
    <row r="808" spans="1:13" x14ac:dyDescent="0.2">
      <c r="A808" s="103" t="str">
        <f>$E798</f>
        <v>GS &lt; 50 (High)</v>
      </c>
      <c r="D808" s="114" t="s">
        <v>49</v>
      </c>
      <c r="E808" s="25"/>
      <c r="F808" s="26">
        <f>F186</f>
        <v>30.13</v>
      </c>
      <c r="G808" s="115">
        <v>1</v>
      </c>
      <c r="H808" s="116">
        <f>G808*F808</f>
        <v>30.13</v>
      </c>
      <c r="I808" s="29">
        <f>I186</f>
        <v>32.270000000000003</v>
      </c>
      <c r="J808" s="117">
        <f>G808</f>
        <v>1</v>
      </c>
      <c r="K808" s="118">
        <f>J808*I808</f>
        <v>32.270000000000003</v>
      </c>
      <c r="L808" s="119">
        <f>K808-H808</f>
        <v>2.1400000000000041</v>
      </c>
      <c r="M808" s="120">
        <f>IF(ISERROR(L808/H808), "", L808/H808)</f>
        <v>7.1025555924328049E-2</v>
      </c>
    </row>
    <row r="809" spans="1:13" x14ac:dyDescent="0.2">
      <c r="A809" s="103" t="str">
        <f t="shared" ref="A809:A841" si="95">A808</f>
        <v>GS &lt; 50 (High)</v>
      </c>
      <c r="D809" s="114" t="s">
        <v>50</v>
      </c>
      <c r="E809" s="25"/>
      <c r="F809" s="34">
        <f t="shared" ref="F809:F835" si="96">F187</f>
        <v>3.44E-2</v>
      </c>
      <c r="G809" s="115">
        <f>IF($E801&gt;0, $E801, $E800)</f>
        <v>5000</v>
      </c>
      <c r="H809" s="116">
        <f>G809*F809</f>
        <v>172</v>
      </c>
      <c r="I809" s="35">
        <f t="shared" ref="I809:I835" si="97">I187</f>
        <v>3.7100000000000001E-2</v>
      </c>
      <c r="J809" s="117">
        <f>IF($E801&gt;0, $E801, $E800)</f>
        <v>5000</v>
      </c>
      <c r="K809" s="118">
        <f>J809*I809</f>
        <v>185.5</v>
      </c>
      <c r="L809" s="119">
        <f>K809-H809</f>
        <v>13.5</v>
      </c>
      <c r="M809" s="120">
        <f>IF(ISERROR(L809/H809), "", L809/H809)</f>
        <v>7.8488372093023256E-2</v>
      </c>
    </row>
    <row r="810" spans="1:13" ht="13.15" hidden="1" customHeight="1" x14ac:dyDescent="0.2">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15" hidden="1" customHeight="1" x14ac:dyDescent="0.2">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
      <c r="A813" s="103" t="str">
        <f t="shared" si="95"/>
        <v>GS &lt; 50 (High)</v>
      </c>
      <c r="D813" s="114" t="s">
        <v>54</v>
      </c>
      <c r="E813" s="25"/>
      <c r="F813" s="36">
        <f t="shared" si="96"/>
        <v>2.2204907479117498E-3</v>
      </c>
      <c r="G813" s="115">
        <f>IF($E801&gt;0, $E801, $E800)</f>
        <v>5000</v>
      </c>
      <c r="H813" s="116">
        <f>G813*F813</f>
        <v>11.102453739558749</v>
      </c>
      <c r="I813" s="35">
        <f t="shared" si="97"/>
        <v>2.2204907479117498E-3</v>
      </c>
      <c r="J813" s="117">
        <f>IF($E801&gt;0, $E801, $E800)</f>
        <v>5000</v>
      </c>
      <c r="K813" s="118">
        <f>J813*I813</f>
        <v>11.102453739558749</v>
      </c>
      <c r="L813" s="119">
        <f t="shared" si="98"/>
        <v>0</v>
      </c>
      <c r="M813" s="120">
        <f>IF(ISERROR(L813/H813), "", L813/H813)</f>
        <v>0</v>
      </c>
    </row>
    <row r="814" spans="1:13" ht="25.5" x14ac:dyDescent="0.2">
      <c r="A814" s="103" t="str">
        <f t="shared" si="95"/>
        <v>GS &lt; 50 (High)</v>
      </c>
      <c r="B814" s="103" t="s">
        <v>55</v>
      </c>
      <c r="C814" s="24">
        <f>B30</f>
        <v>15</v>
      </c>
      <c r="D814" s="46" t="s">
        <v>56</v>
      </c>
      <c r="E814" s="47"/>
      <c r="F814" s="48"/>
      <c r="G814" s="49"/>
      <c r="H814" s="50">
        <f>SUM(H808:H813)</f>
        <v>213.23245373955874</v>
      </c>
      <c r="I814" s="51"/>
      <c r="J814" s="52"/>
      <c r="K814" s="50">
        <f>SUM(K808:K813)</f>
        <v>228.87245373955875</v>
      </c>
      <c r="L814" s="41">
        <f t="shared" si="98"/>
        <v>15.640000000000015</v>
      </c>
      <c r="M814" s="42">
        <f>IF((H814)=0,"",(L814/H814))</f>
        <v>7.3347183909925118E-2</v>
      </c>
    </row>
    <row r="815" spans="1:13" x14ac:dyDescent="0.2">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5.5" x14ac:dyDescent="0.2">
      <c r="A816" s="103" t="str">
        <f t="shared" si="95"/>
        <v>GS &lt; 50 (High)</v>
      </c>
      <c r="D816" s="123" t="s">
        <v>58</v>
      </c>
      <c r="E816" s="25"/>
      <c r="F816" s="36">
        <f t="shared" si="96"/>
        <v>0</v>
      </c>
      <c r="G816" s="55">
        <f>IF($E801&gt;0, $E801, $E800)</f>
        <v>5000</v>
      </c>
      <c r="H816" s="116">
        <f t="shared" si="99"/>
        <v>0</v>
      </c>
      <c r="I816" s="35">
        <f t="shared" si="97"/>
        <v>0</v>
      </c>
      <c r="J816" s="56">
        <f>IF($E801&gt;0, $E801, $E800)</f>
        <v>5000</v>
      </c>
      <c r="K816" s="118">
        <f t="shared" si="100"/>
        <v>0</v>
      </c>
      <c r="L816" s="119">
        <f t="shared" si="98"/>
        <v>0</v>
      </c>
      <c r="M816" s="120" t="str">
        <f t="shared" si="101"/>
        <v/>
      </c>
    </row>
    <row r="817" spans="1:14" x14ac:dyDescent="0.2">
      <c r="A817" s="103" t="str">
        <f t="shared" si="95"/>
        <v>GS &lt; 50 (High)</v>
      </c>
      <c r="D817" s="123" t="s">
        <v>59</v>
      </c>
      <c r="E817" s="25"/>
      <c r="F817" s="36">
        <f t="shared" si="96"/>
        <v>0</v>
      </c>
      <c r="G817" s="55">
        <f>IF($E801&gt;0, $E801, $E800)</f>
        <v>5000</v>
      </c>
      <c r="H817" s="116">
        <f t="shared" si="99"/>
        <v>0</v>
      </c>
      <c r="I817" s="35">
        <f t="shared" si="97"/>
        <v>0</v>
      </c>
      <c r="J817" s="56">
        <f>IF($E801&gt;0, $E801, $E800)</f>
        <v>5000</v>
      </c>
      <c r="K817" s="118">
        <f t="shared" si="100"/>
        <v>0</v>
      </c>
      <c r="L817" s="119">
        <f t="shared" si="98"/>
        <v>0</v>
      </c>
      <c r="M817" s="120" t="str">
        <f t="shared" si="101"/>
        <v/>
      </c>
    </row>
    <row r="818" spans="1:14" x14ac:dyDescent="0.2">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
      <c r="A819" s="103" t="str">
        <f t="shared" si="95"/>
        <v>GS &lt; 50 (High)</v>
      </c>
      <c r="D819" s="114" t="s">
        <v>61</v>
      </c>
      <c r="E819" s="25"/>
      <c r="F819" s="36">
        <f t="shared" si="96"/>
        <v>1.4346110207039519E-3</v>
      </c>
      <c r="G819" s="55">
        <f>IF($E801&gt;0, $E801, $E800)</f>
        <v>5000</v>
      </c>
      <c r="H819" s="116">
        <f t="shared" si="99"/>
        <v>7.1730551035197596</v>
      </c>
      <c r="I819" s="35">
        <f t="shared" si="97"/>
        <v>1.5001937404516264E-3</v>
      </c>
      <c r="J819" s="56">
        <f>IF($E801&gt;0, $E801, $E800)</f>
        <v>5000</v>
      </c>
      <c r="K819" s="118">
        <f t="shared" si="100"/>
        <v>7.5009687022581319</v>
      </c>
      <c r="L819" s="119">
        <f t="shared" si="98"/>
        <v>0.32791359873837234</v>
      </c>
      <c r="M819" s="120">
        <f t="shared" si="101"/>
        <v>4.5714635396773659E-2</v>
      </c>
    </row>
    <row r="820" spans="1:14" ht="25.5" x14ac:dyDescent="0.2">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
      <c r="A822" s="103" t="str">
        <f t="shared" si="95"/>
        <v>GS &lt; 50 (High)</v>
      </c>
      <c r="D822" s="114" t="s">
        <v>64</v>
      </c>
      <c r="E822" s="25"/>
      <c r="F822" s="34">
        <f t="shared" si="96"/>
        <v>1.3448684688911199E-4</v>
      </c>
      <c r="G822" s="55">
        <f>IF($E801&gt;0, $E801, $E800)</f>
        <v>5000</v>
      </c>
      <c r="H822" s="116">
        <f t="shared" si="99"/>
        <v>0.67243423444555994</v>
      </c>
      <c r="I822" s="35">
        <f t="shared" si="97"/>
        <v>1.3448684688911199E-4</v>
      </c>
      <c r="J822" s="56">
        <f>IF($E801&gt;0, $E801, $E800)</f>
        <v>5000</v>
      </c>
      <c r="K822" s="118">
        <f t="shared" si="100"/>
        <v>0.67243423444555994</v>
      </c>
      <c r="L822" s="119">
        <f t="shared" si="98"/>
        <v>0</v>
      </c>
      <c r="M822" s="120">
        <f t="shared" si="101"/>
        <v>0</v>
      </c>
    </row>
    <row r="823" spans="1:14" ht="25.5" x14ac:dyDescent="0.2">
      <c r="A823" s="103" t="str">
        <f t="shared" si="95"/>
        <v>GS &lt; 50 (High)</v>
      </c>
      <c r="B823" s="103" t="s">
        <v>65</v>
      </c>
      <c r="C823" s="24">
        <f>B30</f>
        <v>15</v>
      </c>
      <c r="D823" s="46" t="s">
        <v>66</v>
      </c>
      <c r="E823" s="47"/>
      <c r="F823" s="48"/>
      <c r="G823" s="49"/>
      <c r="H823" s="50">
        <f>SUM(H814:H822)</f>
        <v>247.95834307752418</v>
      </c>
      <c r="I823" s="51"/>
      <c r="J823" s="52"/>
      <c r="K823" s="50">
        <f>SUM(K814:K822)</f>
        <v>263.9262566762626</v>
      </c>
      <c r="L823" s="41">
        <f t="shared" si="98"/>
        <v>15.96791359873842</v>
      </c>
      <c r="M823" s="42">
        <f>IF((H823)=0,"",(L823/H823))</f>
        <v>6.439756533518233E-2</v>
      </c>
    </row>
    <row r="824" spans="1:14" x14ac:dyDescent="0.2">
      <c r="A824" s="103" t="str">
        <f t="shared" si="95"/>
        <v>GS &lt; 50 (High)</v>
      </c>
      <c r="D824" s="126" t="s">
        <v>67</v>
      </c>
      <c r="E824" s="25"/>
      <c r="F824" s="36">
        <f t="shared" si="96"/>
        <v>1.2E-2</v>
      </c>
      <c r="G824" s="43">
        <f>IF($E801&gt;0, $E801, $E800*$E802)</f>
        <v>5207.5000000000009</v>
      </c>
      <c r="H824" s="116">
        <f>G824*F824</f>
        <v>62.490000000000009</v>
      </c>
      <c r="I824" s="35">
        <f t="shared" si="97"/>
        <v>1.2699999999999999E-2</v>
      </c>
      <c r="J824" s="44">
        <f>IF($E801&gt;0, $E801, $E800*$E803)</f>
        <v>5207.5000000000009</v>
      </c>
      <c r="K824" s="118">
        <f>J824*I824</f>
        <v>66.135250000000013</v>
      </c>
      <c r="L824" s="119">
        <f t="shared" si="98"/>
        <v>3.6452500000000043</v>
      </c>
      <c r="M824" s="120">
        <f>IF(ISERROR(L824/H824), "", L824/H824)</f>
        <v>5.8333333333333397E-2</v>
      </c>
      <c r="N824" s="127" t="str">
        <f>IF(ISERROR(ABS(M824)), "", IF(ABS(M824)&gt;=4%, "In the manager's summary, discuss the reasoning for the change in RTSR rates", ""))</f>
        <v>In the manager's summary, discuss the reasoning for the change in RTSR rates</v>
      </c>
    </row>
    <row r="825" spans="1:14" ht="25.5" x14ac:dyDescent="0.2">
      <c r="A825" s="103" t="str">
        <f t="shared" si="95"/>
        <v>GS &lt; 50 (High)</v>
      </c>
      <c r="D825" s="128" t="s">
        <v>68</v>
      </c>
      <c r="E825" s="25"/>
      <c r="F825" s="36">
        <f t="shared" si="96"/>
        <v>8.8999999999999999E-3</v>
      </c>
      <c r="G825" s="43">
        <f>IF($E801&gt;0, $E801, $E800*$E802)</f>
        <v>5207.5000000000009</v>
      </c>
      <c r="H825" s="116">
        <f>G825*F825</f>
        <v>46.346750000000007</v>
      </c>
      <c r="I825" s="35">
        <f t="shared" si="97"/>
        <v>9.4000000000000004E-3</v>
      </c>
      <c r="J825" s="44">
        <f>IF($E801&gt;0, $E801, $E800*$E803)</f>
        <v>5207.5000000000009</v>
      </c>
      <c r="K825" s="118">
        <f>J825*I825</f>
        <v>48.950500000000012</v>
      </c>
      <c r="L825" s="119">
        <f t="shared" si="98"/>
        <v>2.6037500000000051</v>
      </c>
      <c r="M825" s="120">
        <f>IF(ISERROR(L825/H825), "", L825/H825)</f>
        <v>5.6179775280898979E-2</v>
      </c>
      <c r="N825" s="127" t="str">
        <f>IF(ISERROR(ABS(M825)), "", IF(ABS(M825)&gt;=4%, "In the manager's summary, discuss the reasoning for the change in RTSR rates", ""))</f>
        <v>In the manager's summary, discuss the reasoning for the change in RTSR rates</v>
      </c>
    </row>
    <row r="826" spans="1:14" ht="25.5" x14ac:dyDescent="0.2">
      <c r="A826" s="103" t="str">
        <f t="shared" si="95"/>
        <v>GS &lt; 50 (High)</v>
      </c>
      <c r="B826" s="103" t="s">
        <v>69</v>
      </c>
      <c r="C826" s="24">
        <f>B30</f>
        <v>15</v>
      </c>
      <c r="D826" s="46" t="s">
        <v>70</v>
      </c>
      <c r="E826" s="47"/>
      <c r="F826" s="48"/>
      <c r="G826" s="49"/>
      <c r="H826" s="50">
        <f>SUM(H823:H825)</f>
        <v>356.7950930775242</v>
      </c>
      <c r="I826" s="51"/>
      <c r="J826" s="52"/>
      <c r="K826" s="50">
        <f>SUM(K823:K825)</f>
        <v>379.01200667626267</v>
      </c>
      <c r="L826" s="41">
        <f t="shared" si="98"/>
        <v>22.216913598738472</v>
      </c>
      <c r="M826" s="42">
        <f>IF((H826)=0,"",(L826/H826))</f>
        <v>6.2267990871475346E-2</v>
      </c>
    </row>
    <row r="827" spans="1:14" ht="25.5" x14ac:dyDescent="0.2">
      <c r="A827" s="103" t="str">
        <f t="shared" si="95"/>
        <v>GS &lt; 50 (High)</v>
      </c>
      <c r="D827" s="129" t="s">
        <v>71</v>
      </c>
      <c r="E827" s="25"/>
      <c r="F827" s="34">
        <f t="shared" si="96"/>
        <v>4.7000000000000002E-3</v>
      </c>
      <c r="G827" s="43">
        <f>E800*E802</f>
        <v>5207.5000000000009</v>
      </c>
      <c r="H827" s="53">
        <f>G827*F827</f>
        <v>24.475250000000006</v>
      </c>
      <c r="I827" s="35">
        <f t="shared" si="97"/>
        <v>4.7000000000000002E-3</v>
      </c>
      <c r="J827" s="44">
        <f>E800*E803</f>
        <v>5207.5000000000009</v>
      </c>
      <c r="K827" s="31">
        <f>J827*I827</f>
        <v>24.475250000000006</v>
      </c>
      <c r="L827" s="119">
        <f t="shared" si="98"/>
        <v>0</v>
      </c>
      <c r="M827" s="120">
        <f>IF(ISERROR(L827/H827), "", L827/H827)</f>
        <v>0</v>
      </c>
    </row>
    <row r="828" spans="1:14" ht="25.5" x14ac:dyDescent="0.2">
      <c r="A828" s="103" t="str">
        <f t="shared" si="95"/>
        <v>GS &lt; 50 (High)</v>
      </c>
      <c r="D828" s="129" t="s">
        <v>72</v>
      </c>
      <c r="E828" s="25"/>
      <c r="F828" s="34">
        <f t="shared" si="96"/>
        <v>5.9999999999999995E-4</v>
      </c>
      <c r="G828" s="43">
        <f>E800*E802</f>
        <v>5207.5000000000009</v>
      </c>
      <c r="H828" s="53">
        <f>G828*F828</f>
        <v>3.1245000000000003</v>
      </c>
      <c r="I828" s="35">
        <f t="shared" si="97"/>
        <v>5.9999999999999995E-4</v>
      </c>
      <c r="J828" s="44">
        <f>E800*E803</f>
        <v>5207.5000000000009</v>
      </c>
      <c r="K828" s="31">
        <f>J828*I828</f>
        <v>3.1245000000000003</v>
      </c>
      <c r="L828" s="119">
        <f t="shared" si="98"/>
        <v>0</v>
      </c>
      <c r="M828" s="120">
        <f>IF(ISERROR(L828/H828), "", L828/H828)</f>
        <v>0</v>
      </c>
    </row>
    <row r="829" spans="1:14" x14ac:dyDescent="0.2">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5.5" x14ac:dyDescent="0.2">
      <c r="A830" s="103" t="str">
        <f t="shared" si="95"/>
        <v>GS &lt; 50 (High)</v>
      </c>
      <c r="D830" s="129" t="s">
        <v>74</v>
      </c>
      <c r="E830" s="25"/>
      <c r="F830" s="34">
        <f t="shared" si="96"/>
        <v>0</v>
      </c>
      <c r="G830" s="55"/>
      <c r="H830" s="130"/>
      <c r="I830" s="35">
        <f t="shared" si="97"/>
        <v>0</v>
      </c>
      <c r="J830" s="56"/>
      <c r="K830" s="118"/>
      <c r="L830" s="119"/>
      <c r="M830" s="120"/>
    </row>
    <row r="831" spans="1:14" x14ac:dyDescent="0.2">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5" thickBot="1" x14ac:dyDescent="0.25">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15" hidden="1" customHeight="1" x14ac:dyDescent="0.2">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9" hidden="1" customHeight="1" thickBot="1" x14ac:dyDescent="0.25">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5" thickBot="1" x14ac:dyDescent="0.25">
      <c r="A836" s="103" t="str">
        <f t="shared" si="95"/>
        <v>GS &lt; 50 (High)</v>
      </c>
      <c r="D836" s="58"/>
      <c r="E836" s="59"/>
      <c r="F836" s="60"/>
      <c r="G836" s="61"/>
      <c r="H836" s="62"/>
      <c r="I836" s="60"/>
      <c r="J836" s="63"/>
      <c r="K836" s="62"/>
      <c r="L836" s="64"/>
      <c r="M836" s="65"/>
    </row>
    <row r="837" spans="1:13" x14ac:dyDescent="0.2">
      <c r="A837" s="103" t="str">
        <f t="shared" si="95"/>
        <v>GS &lt; 50 (High)</v>
      </c>
      <c r="B837" s="103" t="s">
        <v>12</v>
      </c>
      <c r="D837" s="135" t="s">
        <v>81</v>
      </c>
      <c r="E837" s="25"/>
      <c r="F837" s="136"/>
      <c r="G837" s="137"/>
      <c r="H837" s="138">
        <f>SUM(H827:H833,H826)</f>
        <v>1022.2448430775244</v>
      </c>
      <c r="I837" s="139"/>
      <c r="J837" s="139"/>
      <c r="K837" s="138">
        <f>SUM(K827:K833,K826)</f>
        <v>1044.4617566762627</v>
      </c>
      <c r="L837" s="140">
        <f>K837-H837</f>
        <v>22.216913598738302</v>
      </c>
      <c r="M837" s="141">
        <f>IF((H837)=0,"",(L837/H837))</f>
        <v>2.1733456274382428E-2</v>
      </c>
    </row>
    <row r="838" spans="1:13" x14ac:dyDescent="0.2">
      <c r="A838" s="103" t="str">
        <f t="shared" si="95"/>
        <v>GS &lt; 50 (High)</v>
      </c>
      <c r="B838" s="103" t="s">
        <v>12</v>
      </c>
      <c r="D838" s="142" t="s">
        <v>82</v>
      </c>
      <c r="E838" s="25"/>
      <c r="F838" s="136">
        <v>0.13</v>
      </c>
      <c r="G838" s="143"/>
      <c r="H838" s="144">
        <f>H837*F838</f>
        <v>132.89182960007818</v>
      </c>
      <c r="I838" s="145">
        <v>0.13</v>
      </c>
      <c r="J838" s="115"/>
      <c r="K838" s="144">
        <f>K837*I838</f>
        <v>135.78002836791416</v>
      </c>
      <c r="L838" s="119">
        <f>K838-H838</f>
        <v>2.8881987678359735</v>
      </c>
      <c r="M838" s="146">
        <f>IF((H838)=0,"",(L838/H838))</f>
        <v>2.1733456274382383E-2</v>
      </c>
    </row>
    <row r="839" spans="1:13" ht="15" x14ac:dyDescent="0.25">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-240.22753812321821</v>
      </c>
      <c r="I839" s="148">
        <f>OER</f>
        <v>0.23499999999999999</v>
      </c>
      <c r="J839" s="115"/>
      <c r="K839" s="144">
        <f>IF(OR(ISNUMBER(SEARCH("[DGEN]", E798))=TRUE, ISNUMBER(SEARCH("STREET LIGHT", E798))=TRUE), 0, IF(AND(E800=0, E801=0),0, IF(AND(E801=0, E800*12&gt;250000), 0, IF(AND(E800=0, E801&gt;=50), 0, IF(E800*12&lt;=250000, I839*K837*-1, IF(E801&lt;50, I839*K837*-1, 0))))))</f>
        <v>-245.4485128189217</v>
      </c>
      <c r="L839" s="119">
        <f>K839-H839</f>
        <v>-5.2209746957034895</v>
      </c>
      <c r="M839" s="146"/>
    </row>
    <row r="840" spans="1:13" ht="13.5" thickBot="1" x14ac:dyDescent="0.25">
      <c r="A840" s="103" t="str">
        <f t="shared" si="95"/>
        <v>GS &lt; 50 (High)</v>
      </c>
      <c r="B840" s="103" t="s">
        <v>84</v>
      </c>
      <c r="C840" s="24">
        <f>B30</f>
        <v>15</v>
      </c>
      <c r="D840" s="226" t="s">
        <v>85</v>
      </c>
      <c r="E840" s="226"/>
      <c r="F840" s="77"/>
      <c r="G840" s="78"/>
      <c r="H840" s="79">
        <f>H837+H838+H839</f>
        <v>914.90913455438431</v>
      </c>
      <c r="I840" s="80"/>
      <c r="J840" s="80"/>
      <c r="K840" s="81">
        <f>K837+K838+K839</f>
        <v>934.79327222525512</v>
      </c>
      <c r="L840" s="82">
        <f>K840-H840</f>
        <v>19.884137670870814</v>
      </c>
      <c r="M840" s="83">
        <f>IF((H840)=0,"",(L840/H840))</f>
        <v>2.1733456274382463E-2</v>
      </c>
    </row>
    <row r="841" spans="1:13" ht="13.5" thickBot="1" x14ac:dyDescent="0.25">
      <c r="A841" s="103" t="str">
        <f t="shared" si="95"/>
        <v>GS &lt; 50 (High)</v>
      </c>
      <c r="B841" s="103" t="s">
        <v>12</v>
      </c>
      <c r="D841" s="58"/>
      <c r="E841" s="59"/>
      <c r="F841" s="60"/>
      <c r="G841" s="61"/>
      <c r="H841" s="62"/>
      <c r="I841" s="60"/>
      <c r="J841" s="63"/>
      <c r="K841" s="62"/>
      <c r="L841" s="64"/>
      <c r="M841" s="65"/>
    </row>
  </sheetData>
  <mergeCells count="18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L71:M71"/>
    <mergeCell ref="E72:E73"/>
    <mergeCell ref="L72:L73"/>
    <mergeCell ref="M72:M73"/>
    <mergeCell ref="D55:F55"/>
    <mergeCell ref="D56:F56"/>
    <mergeCell ref="D57:F57"/>
    <mergeCell ref="D58:F58"/>
    <mergeCell ref="D59:F59"/>
    <mergeCell ref="D60:F60"/>
    <mergeCell ref="D106:E106"/>
    <mergeCell ref="D111:E111"/>
    <mergeCell ref="D116:E116"/>
    <mergeCell ref="E120:J120"/>
    <mergeCell ref="E121:G121"/>
    <mergeCell ref="F127:H127"/>
    <mergeCell ref="I127:K127"/>
    <mergeCell ref="E64:J64"/>
    <mergeCell ref="E65:G65"/>
    <mergeCell ref="F71:H71"/>
    <mergeCell ref="I71:K71"/>
    <mergeCell ref="D172:E172"/>
    <mergeCell ref="E176:J176"/>
    <mergeCell ref="E177:G177"/>
    <mergeCell ref="F183:H183"/>
    <mergeCell ref="I183:K183"/>
    <mergeCell ref="L183:M183"/>
    <mergeCell ref="L127:M127"/>
    <mergeCell ref="E128:E129"/>
    <mergeCell ref="L128:L129"/>
    <mergeCell ref="M128:M129"/>
    <mergeCell ref="D162:E162"/>
    <mergeCell ref="D167:E167"/>
    <mergeCell ref="L239:M239"/>
    <mergeCell ref="E240:E241"/>
    <mergeCell ref="L240:L241"/>
    <mergeCell ref="M240:M241"/>
    <mergeCell ref="E184:E185"/>
    <mergeCell ref="L184:L185"/>
    <mergeCell ref="M184:M185"/>
    <mergeCell ref="D218:E218"/>
    <mergeCell ref="D223:E223"/>
    <mergeCell ref="D228:E228"/>
    <mergeCell ref="D274:E274"/>
    <mergeCell ref="D279:E279"/>
    <mergeCell ref="D284:E284"/>
    <mergeCell ref="E288:J288"/>
    <mergeCell ref="E289:G289"/>
    <mergeCell ref="F295:H295"/>
    <mergeCell ref="I295:K295"/>
    <mergeCell ref="E232:J232"/>
    <mergeCell ref="E233:G233"/>
    <mergeCell ref="F239:H239"/>
    <mergeCell ref="I239:K239"/>
    <mergeCell ref="D340:E340"/>
    <mergeCell ref="E344:J344"/>
    <mergeCell ref="E345:G345"/>
    <mergeCell ref="F351:H351"/>
    <mergeCell ref="I351:K351"/>
    <mergeCell ref="L351:M351"/>
    <mergeCell ref="L295:M295"/>
    <mergeCell ref="E296:E297"/>
    <mergeCell ref="L296:L297"/>
    <mergeCell ref="M296:M297"/>
    <mergeCell ref="D330:E330"/>
    <mergeCell ref="D335:E335"/>
    <mergeCell ref="L407:M407"/>
    <mergeCell ref="E408:E409"/>
    <mergeCell ref="L408:L409"/>
    <mergeCell ref="M408:M409"/>
    <mergeCell ref="E352:E353"/>
    <mergeCell ref="L352:L353"/>
    <mergeCell ref="M352:M353"/>
    <mergeCell ref="D386:E386"/>
    <mergeCell ref="D391:E391"/>
    <mergeCell ref="D396:E396"/>
    <mergeCell ref="D442:E442"/>
    <mergeCell ref="D447:E447"/>
    <mergeCell ref="D452:E452"/>
    <mergeCell ref="E456:J456"/>
    <mergeCell ref="E457:G457"/>
    <mergeCell ref="F463:H463"/>
    <mergeCell ref="I463:K463"/>
    <mergeCell ref="E400:J400"/>
    <mergeCell ref="E401:G401"/>
    <mergeCell ref="F407:H407"/>
    <mergeCell ref="I407:K407"/>
    <mergeCell ref="D508:E508"/>
    <mergeCell ref="E512:J512"/>
    <mergeCell ref="E513:G513"/>
    <mergeCell ref="F519:H519"/>
    <mergeCell ref="I519:K519"/>
    <mergeCell ref="L519:M519"/>
    <mergeCell ref="L463:M463"/>
    <mergeCell ref="E464:E465"/>
    <mergeCell ref="L464:L465"/>
    <mergeCell ref="M464:M465"/>
    <mergeCell ref="D498:E498"/>
    <mergeCell ref="D503:E503"/>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E622:E623"/>
    <mergeCell ref="L622:L623"/>
    <mergeCell ref="M622:M623"/>
    <mergeCell ref="D656:E656"/>
    <mergeCell ref="E660:J660"/>
    <mergeCell ref="E661:G661"/>
    <mergeCell ref="D610:E610"/>
    <mergeCell ref="E614:J614"/>
    <mergeCell ref="E615:G615"/>
    <mergeCell ref="F621:H621"/>
    <mergeCell ref="I621:K621"/>
    <mergeCell ref="L621:M621"/>
    <mergeCell ref="D702:E702"/>
    <mergeCell ref="E706:J706"/>
    <mergeCell ref="E707:G707"/>
    <mergeCell ref="F713:H713"/>
    <mergeCell ref="I713:K713"/>
    <mergeCell ref="L713:M713"/>
    <mergeCell ref="F667:H667"/>
    <mergeCell ref="I667:K667"/>
    <mergeCell ref="L667:M667"/>
    <mergeCell ref="E668:E669"/>
    <mergeCell ref="L668:L669"/>
    <mergeCell ref="M668:M669"/>
    <mergeCell ref="F759:H759"/>
    <mergeCell ref="I759:K759"/>
    <mergeCell ref="L759:M759"/>
    <mergeCell ref="E760:E761"/>
    <mergeCell ref="L760:L761"/>
    <mergeCell ref="M760:M761"/>
    <mergeCell ref="E714:E715"/>
    <mergeCell ref="L714:L715"/>
    <mergeCell ref="M714:M715"/>
    <mergeCell ref="D748:E748"/>
    <mergeCell ref="E752:J752"/>
    <mergeCell ref="E753:G753"/>
    <mergeCell ref="E806:E807"/>
    <mergeCell ref="L806:L807"/>
    <mergeCell ref="M806:M807"/>
    <mergeCell ref="D840:E840"/>
    <mergeCell ref="D794:E794"/>
    <mergeCell ref="E798:J798"/>
    <mergeCell ref="E799:G799"/>
    <mergeCell ref="F805:H805"/>
    <mergeCell ref="I805:K805"/>
    <mergeCell ref="L805:M805"/>
  </mergeCells>
  <conditionalFormatting sqref="K16:K35">
    <cfRule type="expression" dxfId="14" priority="3">
      <formula>$G16="kVa"</formula>
    </cfRule>
    <cfRule type="expression" dxfId="13" priority="4">
      <formula>$G16="kWh"</formula>
    </cfRule>
  </conditionalFormatting>
  <conditionalFormatting sqref="K16:L35">
    <cfRule type="expression" dxfId="12" priority="1">
      <formula>$G16="kW"</formula>
    </cfRule>
  </conditionalFormatting>
  <dataValidations count="4">
    <dataValidation type="list" allowBlank="1" showInputMessage="1" showErrorMessage="1" sqref="M16:M35" xr:uid="{C0D3F018-3F70-4BBA-89FC-639AD4B98129}">
      <formula1>"CONSUMPTION, DEMAND, DEMAND - INTERVAL"</formula1>
    </dataValidation>
    <dataValidation type="list" allowBlank="1" showInputMessage="1" showErrorMessage="1" sqref="H16:H35" xr:uid="{FA181588-A3C8-48AA-928B-60A21A1981E4}">
      <formula1>"RPP, Non-RPP (Retailer), Non-RPP (Other)"</formula1>
    </dataValidation>
    <dataValidation allowBlank="1" showInputMessage="1" showErrorMessage="1" sqref="D16:D24" xr:uid="{0EB1D14E-B975-4A53-ADC0-3140EA2298DD}"/>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3BE2A59C-8C7C-4641-A29D-E453D6AE14A4}">
      <formula1>"Monthly, per kWh, per kW"</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224F4-12B3-46DE-9087-AF0F003CEDA7}">
  <sheetPr codeName="Sheet17"/>
  <dimension ref="A1:O637"/>
  <sheetViews>
    <sheetView topLeftCell="C14" workbookViewId="0">
      <selection activeCell="A14" sqref="A14"/>
    </sheetView>
  </sheetViews>
  <sheetFormatPr defaultColWidth="9.28515625" defaultRowHeight="12.75" x14ac:dyDescent="0.2"/>
  <cols>
    <col min="1" max="1" width="7.42578125" style="103" hidden="1" customWidth="1"/>
    <col min="2" max="2" width="12.2851562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17" style="103" customWidth="1"/>
    <col min="15" max="15" width="15.5703125" style="103" customWidth="1"/>
    <col min="16" max="16384" width="9.28515625" style="103"/>
  </cols>
  <sheetData>
    <row r="1" spans="2:14" s="98" customFormat="1" ht="27.75" hidden="1" customHeight="1" x14ac:dyDescent="0.2">
      <c r="C1" s="5"/>
    </row>
    <row r="2" spans="2:14" s="98" customFormat="1" hidden="1" x14ac:dyDescent="0.2">
      <c r="C2" s="5"/>
    </row>
    <row r="3" spans="2:14" s="98" customFormat="1" hidden="1" x14ac:dyDescent="0.2">
      <c r="C3" s="5"/>
    </row>
    <row r="4" spans="2:14" s="98" customFormat="1" hidden="1" x14ac:dyDescent="0.2">
      <c r="C4" s="5"/>
    </row>
    <row r="5" spans="2:14" s="98" customFormat="1" hidden="1" x14ac:dyDescent="0.2">
      <c r="C5" s="5"/>
    </row>
    <row r="6" spans="2:14" s="98" customFormat="1" hidden="1" x14ac:dyDescent="0.2">
      <c r="C6" s="5"/>
    </row>
    <row r="7" spans="2:14" s="98" customFormat="1" hidden="1" x14ac:dyDescent="0.2">
      <c r="C7" s="5"/>
    </row>
    <row r="8" spans="2:14" s="98" customFormat="1" hidden="1" x14ac:dyDescent="0.2">
      <c r="C8" s="5"/>
    </row>
    <row r="9" spans="2:14" s="98" customFormat="1" hidden="1" x14ac:dyDescent="0.2">
      <c r="C9" s="5"/>
    </row>
    <row r="10" spans="2:14" s="98" customFormat="1" hidden="1" x14ac:dyDescent="0.2">
      <c r="C10" s="5"/>
    </row>
    <row r="11" spans="2:14" s="98" customFormat="1" hidden="1" x14ac:dyDescent="0.2">
      <c r="C11" s="5"/>
    </row>
    <row r="12" spans="2:14" s="98" customFormat="1" hidden="1" x14ac:dyDescent="0.2">
      <c r="C12" s="5"/>
    </row>
    <row r="13" spans="2:14" s="98" customFormat="1" hidden="1" x14ac:dyDescent="0.2">
      <c r="C13" s="5"/>
    </row>
    <row r="14" spans="2:14" s="98" customFormat="1" ht="15.75" x14ac:dyDescent="0.25">
      <c r="C14" s="5"/>
      <c r="D14" s="99" t="s">
        <v>0</v>
      </c>
    </row>
    <row r="15" spans="2:14"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14" s="98" customFormat="1" ht="15" x14ac:dyDescent="0.25">
      <c r="B16" s="98">
        <v>1</v>
      </c>
      <c r="C16" s="5">
        <v>1</v>
      </c>
      <c r="D16" s="6" t="s">
        <v>10</v>
      </c>
      <c r="E16" s="7"/>
      <c r="F16" s="8"/>
      <c r="G16" s="9" t="s">
        <v>11</v>
      </c>
      <c r="H16" s="10" t="s">
        <v>12</v>
      </c>
      <c r="I16" s="97">
        <f>'WRZ BI (2027)'!J16</f>
        <v>1.0415000000000001</v>
      </c>
      <c r="J16" s="11">
        <f>I16</f>
        <v>1.0415000000000001</v>
      </c>
      <c r="K16" s="12">
        <v>750</v>
      </c>
      <c r="L16" s="12"/>
      <c r="M16" s="10" t="s">
        <v>13</v>
      </c>
      <c r="N16" s="13"/>
    </row>
    <row r="17" spans="2:14" s="98" customFormat="1" ht="15" x14ac:dyDescent="0.25">
      <c r="B17" s="98">
        <v>2</v>
      </c>
      <c r="C17" s="5">
        <v>2</v>
      </c>
      <c r="D17" s="6" t="s">
        <v>14</v>
      </c>
      <c r="E17" s="7"/>
      <c r="F17" s="8"/>
      <c r="G17" s="9" t="s">
        <v>11</v>
      </c>
      <c r="H17" s="10" t="s">
        <v>12</v>
      </c>
      <c r="I17" s="97">
        <f>'WRZ BI (2027)'!J17</f>
        <v>1.0415000000000001</v>
      </c>
      <c r="J17" s="11">
        <f t="shared" ref="J17:J35" si="0">I17</f>
        <v>1.0415000000000001</v>
      </c>
      <c r="K17" s="12">
        <v>2000</v>
      </c>
      <c r="L17" s="12"/>
      <c r="M17" s="10" t="s">
        <v>13</v>
      </c>
      <c r="N17" s="13"/>
    </row>
    <row r="18" spans="2:14" s="98" customFormat="1" ht="15" x14ac:dyDescent="0.25">
      <c r="B18" s="98">
        <v>3</v>
      </c>
      <c r="C18" s="5">
        <v>3</v>
      </c>
      <c r="D18" s="6" t="s">
        <v>15</v>
      </c>
      <c r="E18" s="7"/>
      <c r="F18" s="8"/>
      <c r="G18" s="9" t="s">
        <v>16</v>
      </c>
      <c r="H18" s="10" t="s">
        <v>17</v>
      </c>
      <c r="I18" s="97">
        <f>'WRZ BI (2027)'!J18</f>
        <v>1.0415000000000001</v>
      </c>
      <c r="J18" s="11">
        <f t="shared" si="0"/>
        <v>1.0415000000000001</v>
      </c>
      <c r="K18" s="12">
        <v>75000</v>
      </c>
      <c r="L18" s="12">
        <v>175</v>
      </c>
      <c r="M18" s="10" t="s">
        <v>18</v>
      </c>
      <c r="N18" s="13"/>
    </row>
    <row r="19" spans="2:14" s="98" customFormat="1" ht="15" x14ac:dyDescent="0.25">
      <c r="C19" s="5"/>
      <c r="D19" s="6" t="s">
        <v>19</v>
      </c>
      <c r="E19" s="7"/>
      <c r="F19" s="8"/>
      <c r="G19" s="9" t="s">
        <v>16</v>
      </c>
      <c r="H19" s="10" t="s">
        <v>17</v>
      </c>
      <c r="I19" s="97">
        <f>'WRZ BI (2027)'!J19</f>
        <v>1.0310999999999999</v>
      </c>
      <c r="J19" s="11">
        <f t="shared" si="0"/>
        <v>1.0310999999999999</v>
      </c>
      <c r="K19" s="12">
        <v>2000000</v>
      </c>
      <c r="L19" s="12">
        <v>4000</v>
      </c>
      <c r="M19" s="10" t="s">
        <v>18</v>
      </c>
      <c r="N19" s="13"/>
    </row>
    <row r="20" spans="2:14" s="98" customFormat="1" ht="15" x14ac:dyDescent="0.25">
      <c r="B20" s="98">
        <v>4</v>
      </c>
      <c r="C20" s="5">
        <v>4</v>
      </c>
      <c r="D20" s="6" t="s">
        <v>20</v>
      </c>
      <c r="E20" s="7"/>
      <c r="F20" s="8"/>
      <c r="G20" s="9" t="s">
        <v>11</v>
      </c>
      <c r="H20" s="10" t="s">
        <v>12</v>
      </c>
      <c r="I20" s="97">
        <f>'WRZ BI (2027)'!J20</f>
        <v>1.0415000000000001</v>
      </c>
      <c r="J20" s="11">
        <f t="shared" si="0"/>
        <v>1.0415000000000001</v>
      </c>
      <c r="K20" s="12">
        <v>450</v>
      </c>
      <c r="L20" s="12"/>
      <c r="M20" s="10" t="s">
        <v>13</v>
      </c>
      <c r="N20" s="14">
        <v>1</v>
      </c>
    </row>
    <row r="21" spans="2:14" s="98" customFormat="1" ht="15" x14ac:dyDescent="0.25">
      <c r="B21" s="98">
        <v>5</v>
      </c>
      <c r="C21" s="5">
        <v>5</v>
      </c>
      <c r="D21" s="6" t="s">
        <v>21</v>
      </c>
      <c r="E21" s="7"/>
      <c r="F21" s="8"/>
      <c r="G21" s="9" t="s">
        <v>16</v>
      </c>
      <c r="H21" s="10" t="s">
        <v>12</v>
      </c>
      <c r="I21" s="97">
        <f>'WRZ BI (2027)'!J21</f>
        <v>1.0415000000000001</v>
      </c>
      <c r="J21" s="11">
        <f t="shared" si="0"/>
        <v>1.0415000000000001</v>
      </c>
      <c r="K21" s="12">
        <v>60</v>
      </c>
      <c r="L21" s="15">
        <v>0.2</v>
      </c>
      <c r="M21" s="10" t="s">
        <v>18</v>
      </c>
      <c r="N21" s="14">
        <v>1</v>
      </c>
    </row>
    <row r="22" spans="2:14" s="98" customFormat="1" ht="15" x14ac:dyDescent="0.25">
      <c r="B22" s="98">
        <v>6</v>
      </c>
      <c r="C22" s="5">
        <v>6</v>
      </c>
      <c r="D22" s="6" t="s">
        <v>22</v>
      </c>
      <c r="E22" s="7"/>
      <c r="F22" s="8"/>
      <c r="G22" s="9" t="s">
        <v>16</v>
      </c>
      <c r="H22" s="10" t="s">
        <v>17</v>
      </c>
      <c r="I22" s="97">
        <f>'WRZ BI (2027)'!J22</f>
        <v>1.0415000000000001</v>
      </c>
      <c r="J22" s="11">
        <f t="shared" si="0"/>
        <v>1.0415000000000001</v>
      </c>
      <c r="K22" s="12">
        <v>326077.50428732426</v>
      </c>
      <c r="L22" s="15">
        <v>863.33336806145189</v>
      </c>
      <c r="M22" s="10" t="s">
        <v>18</v>
      </c>
      <c r="N22" s="14">
        <v>14512.19970608427</v>
      </c>
    </row>
    <row r="23" spans="2:14" s="98" customFormat="1" ht="15" x14ac:dyDescent="0.25">
      <c r="B23" s="98">
        <v>7</v>
      </c>
      <c r="C23" s="5" t="str">
        <f>IF(ISERROR(VLOOKUP(D23, D16:P35, 42, FALSE)),"", VLOOKUP(D23, D16:P35, 42, FALSE))</f>
        <v/>
      </c>
      <c r="D23" s="16" t="s">
        <v>92</v>
      </c>
      <c r="E23" s="17"/>
      <c r="F23" s="18"/>
      <c r="G23" s="9" t="s">
        <v>11</v>
      </c>
      <c r="H23" s="10" t="s">
        <v>12</v>
      </c>
      <c r="I23" s="97">
        <f>'WRZ BI (2027)'!J23</f>
        <v>1.0415000000000001</v>
      </c>
      <c r="J23" s="11">
        <f>J22</f>
        <v>1.0415000000000001</v>
      </c>
      <c r="K23" s="12">
        <v>325</v>
      </c>
      <c r="L23" s="12"/>
      <c r="M23" s="10" t="s">
        <v>13</v>
      </c>
      <c r="N23" s="13"/>
    </row>
    <row r="24" spans="2:14" s="98" customFormat="1" ht="15" x14ac:dyDescent="0.25">
      <c r="B24" s="98">
        <v>8</v>
      </c>
      <c r="C24" s="5" t="str">
        <f>IF(ISERROR(VLOOKUP(D24, D16:P35, 42, FALSE)),"", VLOOKUP(D24, D16:P35, 42, FALSE))</f>
        <v/>
      </c>
      <c r="D24" s="16" t="s">
        <v>93</v>
      </c>
      <c r="E24" s="17"/>
      <c r="F24" s="18"/>
      <c r="G24" s="9" t="s">
        <v>11</v>
      </c>
      <c r="H24" s="10" t="s">
        <v>12</v>
      </c>
      <c r="I24" s="97">
        <f>'WRZ BI (2027)'!J24</f>
        <v>1.0415000000000001</v>
      </c>
      <c r="J24" s="11">
        <f>J23</f>
        <v>1.0415000000000001</v>
      </c>
      <c r="K24" s="12">
        <v>1500</v>
      </c>
      <c r="L24" s="12"/>
      <c r="M24" s="10" t="s">
        <v>13</v>
      </c>
      <c r="N24" s="13"/>
    </row>
    <row r="25" spans="2:14" s="98" customFormat="1" ht="15" x14ac:dyDescent="0.25">
      <c r="B25" s="98">
        <v>9</v>
      </c>
      <c r="C25" s="5" t="str">
        <f>IF(ISERROR(VLOOKUP(D25, D16:P35, 42, FALSE)),"", VLOOKUP(D25, D16:P35, 42, FALSE))</f>
        <v/>
      </c>
      <c r="D25" s="16" t="s">
        <v>94</v>
      </c>
      <c r="E25" s="17"/>
      <c r="F25" s="18"/>
      <c r="G25" s="9" t="s">
        <v>11</v>
      </c>
      <c r="H25" s="10" t="s">
        <v>12</v>
      </c>
      <c r="I25" s="97">
        <f>'WRZ BI (2027)'!J25</f>
        <v>1.0415000000000001</v>
      </c>
      <c r="J25" s="11">
        <f>J24</f>
        <v>1.0415000000000001</v>
      </c>
      <c r="K25" s="12">
        <v>1000</v>
      </c>
      <c r="L25" s="12"/>
      <c r="M25" s="10" t="s">
        <v>13</v>
      </c>
      <c r="N25" s="13"/>
    </row>
    <row r="26" spans="2:14" s="98" customFormat="1" ht="15" x14ac:dyDescent="0.25">
      <c r="B26" s="98">
        <v>10</v>
      </c>
      <c r="C26" s="5" t="str">
        <f>IF(ISERROR(VLOOKUP(D26, D16:P35, 42, FALSE)),"", VLOOKUP(D26, D16:P35, 42, FALSE))</f>
        <v/>
      </c>
      <c r="D26" s="16" t="s">
        <v>95</v>
      </c>
      <c r="E26" s="17"/>
      <c r="F26" s="18"/>
      <c r="G26" s="9" t="s">
        <v>11</v>
      </c>
      <c r="H26" s="10" t="s">
        <v>12</v>
      </c>
      <c r="I26" s="97">
        <f>'WRZ BI (2027)'!J26</f>
        <v>1.0415000000000001</v>
      </c>
      <c r="J26" s="11">
        <f>J25</f>
        <v>1.0415000000000001</v>
      </c>
      <c r="K26" s="12">
        <v>5000</v>
      </c>
      <c r="L26" s="12"/>
      <c r="M26" s="10" t="s">
        <v>13</v>
      </c>
      <c r="N26" s="13"/>
    </row>
    <row r="27" spans="2:14" s="98" customFormat="1" ht="15" x14ac:dyDescent="0.25">
      <c r="B27" s="98">
        <v>11</v>
      </c>
      <c r="C27" s="5" t="str">
        <f>IF(ISERROR(VLOOKUP(D27, D16:P35, 42, FALSE)),"", VLOOKUP(D27, D16:P35, 42, FALSE))</f>
        <v/>
      </c>
      <c r="D27" s="16" t="s">
        <v>23</v>
      </c>
      <c r="E27" s="17"/>
      <c r="F27" s="18"/>
      <c r="G27" s="9" t="s">
        <v>24</v>
      </c>
      <c r="H27" s="10"/>
      <c r="I27" s="97">
        <f>'WRZ BI (2027)'!J27</f>
        <v>1.0415000000000001</v>
      </c>
      <c r="J27" s="11">
        <f t="shared" si="0"/>
        <v>1.0415000000000001</v>
      </c>
      <c r="K27" s="12"/>
      <c r="L27" s="12"/>
      <c r="M27" s="10"/>
      <c r="N27" s="13"/>
    </row>
    <row r="28" spans="2:14" s="98" customFormat="1" ht="15" x14ac:dyDescent="0.25">
      <c r="B28" s="98">
        <v>12</v>
      </c>
      <c r="C28" s="5" t="str">
        <f>IF(ISERROR(VLOOKUP(D28, D16:P35, 42, FALSE)),"", VLOOKUP(D28, D16:P35, 42, FALSE))</f>
        <v/>
      </c>
      <c r="D28" s="16" t="s">
        <v>23</v>
      </c>
      <c r="E28" s="17"/>
      <c r="F28" s="18"/>
      <c r="G28" s="9" t="s">
        <v>24</v>
      </c>
      <c r="H28" s="10"/>
      <c r="I28" s="97">
        <f>'WRZ BI (2027)'!J28</f>
        <v>1.0415000000000001</v>
      </c>
      <c r="J28" s="11">
        <f t="shared" si="0"/>
        <v>1.0415000000000001</v>
      </c>
      <c r="K28" s="12"/>
      <c r="L28" s="12"/>
      <c r="M28" s="10"/>
      <c r="N28" s="13"/>
    </row>
    <row r="29" spans="2:14" s="98" customFormat="1" ht="15" x14ac:dyDescent="0.25">
      <c r="B29" s="98">
        <v>13</v>
      </c>
      <c r="C29" s="5" t="str">
        <f>IF(ISERROR(VLOOKUP(D29, D16:P35, 42, FALSE)),"", VLOOKUP(D29, D16:P35, 42, FALSE))</f>
        <v/>
      </c>
      <c r="D29" s="16" t="s">
        <v>23</v>
      </c>
      <c r="E29" s="17"/>
      <c r="F29" s="18"/>
      <c r="G29" s="9" t="s">
        <v>24</v>
      </c>
      <c r="H29" s="10"/>
      <c r="I29" s="97">
        <f>'WRZ BI (2027)'!J29</f>
        <v>1.0415000000000001</v>
      </c>
      <c r="J29" s="11">
        <f t="shared" si="0"/>
        <v>1.0415000000000001</v>
      </c>
      <c r="K29" s="12"/>
      <c r="L29" s="12"/>
      <c r="M29" s="10"/>
      <c r="N29" s="13"/>
    </row>
    <row r="30" spans="2:14" s="98" customFormat="1" ht="15" x14ac:dyDescent="0.25">
      <c r="B30" s="98">
        <v>14</v>
      </c>
      <c r="C30" s="5" t="str">
        <f>IF(ISERROR(VLOOKUP(D30, D16:P35, 42, FALSE)),"", VLOOKUP(D30, D16:P35, 42, FALSE))</f>
        <v/>
      </c>
      <c r="D30" s="16" t="s">
        <v>23</v>
      </c>
      <c r="E30" s="17"/>
      <c r="F30" s="18"/>
      <c r="G30" s="9" t="s">
        <v>24</v>
      </c>
      <c r="H30" s="10"/>
      <c r="I30" s="97">
        <f>'WRZ BI (2027)'!J30</f>
        <v>1.0415000000000001</v>
      </c>
      <c r="J30" s="11">
        <f t="shared" si="0"/>
        <v>1.0415000000000001</v>
      </c>
      <c r="K30" s="12"/>
      <c r="L30" s="12"/>
      <c r="M30" s="10"/>
      <c r="N30" s="13"/>
    </row>
    <row r="31" spans="2:14" s="98" customFormat="1" ht="15" x14ac:dyDescent="0.25">
      <c r="B31" s="98">
        <v>15</v>
      </c>
      <c r="C31" s="5" t="str">
        <f>IF(ISERROR(VLOOKUP(D31, D16:P35, 42, FALSE)),"", VLOOKUP(D31, D16:P35, 42, FALSE))</f>
        <v/>
      </c>
      <c r="D31" s="16" t="s">
        <v>23</v>
      </c>
      <c r="E31" s="17"/>
      <c r="F31" s="18"/>
      <c r="G31" s="9" t="s">
        <v>24</v>
      </c>
      <c r="H31" s="10"/>
      <c r="I31" s="97">
        <f>'WRZ BI (2027)'!J31</f>
        <v>1.0415000000000001</v>
      </c>
      <c r="J31" s="11">
        <f t="shared" si="0"/>
        <v>1.0415000000000001</v>
      </c>
      <c r="K31" s="12"/>
      <c r="L31" s="12"/>
      <c r="M31" s="10"/>
      <c r="N31" s="13"/>
    </row>
    <row r="32" spans="2:14" s="98" customFormat="1" ht="15" x14ac:dyDescent="0.25">
      <c r="B32" s="98">
        <v>16</v>
      </c>
      <c r="C32" s="5" t="str">
        <f>IF(ISERROR(VLOOKUP(D32, D16:P35, 42, FALSE)),"", VLOOKUP(D32, D16:P35, 42, FALSE))</f>
        <v/>
      </c>
      <c r="D32" s="16" t="s">
        <v>23</v>
      </c>
      <c r="E32" s="17"/>
      <c r="F32" s="18"/>
      <c r="G32" s="9" t="s">
        <v>24</v>
      </c>
      <c r="H32" s="10"/>
      <c r="I32" s="97">
        <f>'WRZ BI (2027)'!J32</f>
        <v>1.0415000000000001</v>
      </c>
      <c r="J32" s="11">
        <f t="shared" si="0"/>
        <v>1.0415000000000001</v>
      </c>
      <c r="K32" s="12"/>
      <c r="L32" s="12"/>
      <c r="M32" s="10"/>
      <c r="N32" s="13"/>
    </row>
    <row r="33" spans="2:15" s="98" customFormat="1" ht="15" x14ac:dyDescent="0.25">
      <c r="B33" s="98">
        <v>17</v>
      </c>
      <c r="C33" s="5" t="str">
        <f>IF(ISERROR(VLOOKUP(D33, D16:P35, 42, FALSE)),"", VLOOKUP(D33, D16:P35, 42, FALSE))</f>
        <v/>
      </c>
      <c r="D33" s="16" t="s">
        <v>23</v>
      </c>
      <c r="E33" s="17"/>
      <c r="F33" s="18"/>
      <c r="G33" s="9" t="s">
        <v>24</v>
      </c>
      <c r="H33" s="10"/>
      <c r="I33" s="97">
        <f>'WRZ BI (2027)'!J33</f>
        <v>1.0415000000000001</v>
      </c>
      <c r="J33" s="11">
        <f t="shared" si="0"/>
        <v>1.0415000000000001</v>
      </c>
      <c r="K33" s="12"/>
      <c r="L33" s="12"/>
      <c r="M33" s="10"/>
      <c r="N33" s="13"/>
    </row>
    <row r="34" spans="2:15" s="98" customFormat="1" ht="15" x14ac:dyDescent="0.25">
      <c r="B34" s="98">
        <v>18</v>
      </c>
      <c r="C34" s="5" t="str">
        <f>IF(ISERROR(VLOOKUP(D34, D16:P35, 42, FALSE)),"", VLOOKUP(D34, D16:P35, 42, FALSE))</f>
        <v/>
      </c>
      <c r="D34" s="16" t="s">
        <v>23</v>
      </c>
      <c r="E34" s="17"/>
      <c r="F34" s="18"/>
      <c r="G34" s="9" t="s">
        <v>24</v>
      </c>
      <c r="H34" s="10"/>
      <c r="I34" s="97">
        <f>'WRZ BI (2027)'!J34</f>
        <v>1.0415000000000001</v>
      </c>
      <c r="J34" s="11">
        <f t="shared" si="0"/>
        <v>1.0415000000000001</v>
      </c>
      <c r="K34" s="12"/>
      <c r="L34" s="12"/>
      <c r="M34" s="10"/>
      <c r="N34" s="13"/>
    </row>
    <row r="35" spans="2:15" s="98" customFormat="1" ht="15" x14ac:dyDescent="0.25">
      <c r="B35" s="98">
        <v>19</v>
      </c>
      <c r="C35" s="5" t="str">
        <f>IF(ISERROR(VLOOKUP(D35, D16:P35, 42, FALSE)),"", VLOOKUP(D35, D16:P35, 42, FALSE))</f>
        <v/>
      </c>
      <c r="D35" s="16" t="s">
        <v>23</v>
      </c>
      <c r="E35" s="17"/>
      <c r="F35" s="18"/>
      <c r="G35" s="9" t="s">
        <v>24</v>
      </c>
      <c r="H35" s="10"/>
      <c r="I35" s="97">
        <f>'WRZ BI (2027)'!J35</f>
        <v>1.0415000000000001</v>
      </c>
      <c r="J35" s="11">
        <f t="shared" si="0"/>
        <v>1.0415000000000001</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51" si="1">H16</f>
        <v>RPP</v>
      </c>
      <c r="C41" s="5">
        <v>1</v>
      </c>
      <c r="D41" s="241" t="str">
        <f t="shared" ref="D41:D47" si="2">IF(ISBLANK(D16), "", IF(D16 = "Add additional scenarios if required", "", IF(M16="YES", D16 &amp; " - " &amp; H16 &amp; " - Interval Customers", D16 &amp; " - " &amp;H16)))</f>
        <v>Residential - RPP</v>
      </c>
      <c r="E41" s="241"/>
      <c r="F41" s="241"/>
      <c r="G41" s="100" t="str">
        <f t="shared" ref="G41:G51" si="3">IF(ISBLANK(G16), "", G16)</f>
        <v>kWh</v>
      </c>
      <c r="H41" s="101">
        <f t="shared" ref="H41:H51" si="4">IF(LEN($G41)&gt;1, (SUMPRODUCT(--($C$64:$C$2042=$B16), --($A$64:$A$2042=$D16), --($B$64:$B$2042="ST_A"), $L$64:$L$2042)), "")</f>
        <v>2.7299999999999969</v>
      </c>
      <c r="I41" s="102">
        <f t="shared" ref="I41:I51" si="5">IF(LEN($G41)&gt;1, (SUMPRODUCT(--($C$64:$C$2042=$B16), --($A$64:$A$2042=$D16), --($B$64:$B$2042="ST_A"), $M$64:$M$2042)), "")</f>
        <v>4.972991764384542E-2</v>
      </c>
      <c r="J41" s="101">
        <f t="shared" ref="J41:J51" si="6">IF(LEN($G41)&gt;1, (SUMPRODUCT(--($C$64:$C$2042=$B16), --($A$64:$A$2042=$D16), --($B$64:$B$2042="ST_B"), $L$64:$L$2042)), "")</f>
        <v>2.7848829717436132</v>
      </c>
      <c r="K41" s="102">
        <f t="shared" ref="K41:K51" si="7">IF(LEN($G41)&gt;1, (SUMPRODUCT(--($C$64:$C$2042=$B16), --($A$64:$A$2042=$D16), --($B$64:$B$2042="ST_B"), $M$64:$M$2042)), "")</f>
        <v>4.6080734774877008E-2</v>
      </c>
      <c r="L41" s="101">
        <f t="shared" ref="L41:L51" si="8">IF(LEN($G41)&gt;1, (SUMPRODUCT(--($C$64:$C$2042=$B16), --($A$64:$A$2042=$D16), --($B$64:$B$2042="ST_C"), $L$64:$L$2042)), "")</f>
        <v>3.8003454717436114</v>
      </c>
      <c r="M41" s="102">
        <f t="shared" ref="M41:M51" si="9">IF(LEN($G41)&gt;1, (SUMPRODUCT(--($C$64:$C$2042=$B16), --($A$64:$A$2042=$D16), --($B$64:$B$2042="ST_C"), $M$64:$M$2042)), "")</f>
        <v>4.8090031106462899E-2</v>
      </c>
      <c r="N41" s="101">
        <f>IF(LEN($G41)&gt;1, (SUMPRODUCT(--($C$64:$C$2042=$B16), --($A$64:$A$2042=$D16), --($B$64:$B$2042=$B41&amp;"_TOTAL"), $L$64:$L$2042)), "")</f>
        <v>3.4013091972105371</v>
      </c>
      <c r="O41" s="102">
        <f t="shared" ref="O41:O51" si="10">IF(LEN($G41)&gt;1, (SUMPRODUCT(--($C$64:$C$2042=$B16), --($A$64:$A$2042=$D16), --($B$64:$B$2042=$B41&amp;"_TOTAL"), $M$64:$M$2042)), "")</f>
        <v>2.1224387424297168E-2</v>
      </c>
    </row>
    <row r="42" spans="2:15" s="98" customFormat="1" ht="15" x14ac:dyDescent="0.2">
      <c r="B42" s="98" t="str">
        <f t="shared" si="1"/>
        <v>RPP</v>
      </c>
      <c r="C42" s="5">
        <v>2</v>
      </c>
      <c r="D42" s="241" t="str">
        <f t="shared" si="2"/>
        <v>GS &lt;50 - RPP</v>
      </c>
      <c r="E42" s="241"/>
      <c r="F42" s="241"/>
      <c r="G42" s="100" t="str">
        <f t="shared" si="3"/>
        <v>kWh</v>
      </c>
      <c r="H42" s="101">
        <f t="shared" si="4"/>
        <v>6.9300000000000068</v>
      </c>
      <c r="I42" s="102">
        <f t="shared" si="5"/>
        <v>6.2693661700011172E-2</v>
      </c>
      <c r="J42" s="101">
        <f t="shared" si="6"/>
        <v>7.0671616197385276</v>
      </c>
      <c r="K42" s="102">
        <f t="shared" si="7"/>
        <v>5.6788232816329567E-2</v>
      </c>
      <c r="L42" s="101">
        <f t="shared" si="8"/>
        <v>9.5667616197385428</v>
      </c>
      <c r="M42" s="102">
        <f t="shared" si="9"/>
        <v>5.6115982458574756E-2</v>
      </c>
      <c r="N42" s="101">
        <f>IF(LEN($G42)&gt;1, (SUMPRODUCT(--($C$64:$C$2042=$B17), --($A$64:$A$2042=$D17), --($B$64:$B$2042=$B42&amp;"_TOTAL"), $L$64:$L$2042)), "")</f>
        <v>8.5622516496660523</v>
      </c>
      <c r="O42" s="102">
        <f t="shared" si="10"/>
        <v>2.1901333064355464E-2</v>
      </c>
    </row>
    <row r="43" spans="2:15" s="98" customFormat="1" ht="15" x14ac:dyDescent="0.2">
      <c r="B43" s="98" t="str">
        <f t="shared" si="1"/>
        <v>Non-RPP (Other)</v>
      </c>
      <c r="C43" s="5">
        <v>3</v>
      </c>
      <c r="D43" s="241" t="str">
        <f t="shared" si="2"/>
        <v>GS 50 - 2,999 kW - Non-RPP (Other)</v>
      </c>
      <c r="E43" s="241"/>
      <c r="F43" s="241"/>
      <c r="G43" s="100" t="str">
        <f t="shared" si="3"/>
        <v>kW</v>
      </c>
      <c r="H43" s="101">
        <f t="shared" si="4"/>
        <v>84.222500000000082</v>
      </c>
      <c r="I43" s="102">
        <f t="shared" si="5"/>
        <v>5.6798123095560121E-2</v>
      </c>
      <c r="J43" s="101">
        <f t="shared" si="6"/>
        <v>89.23234312540626</v>
      </c>
      <c r="K43" s="102">
        <f t="shared" si="7"/>
        <v>5.608255913434658E-2</v>
      </c>
      <c r="L43" s="101">
        <f t="shared" si="8"/>
        <v>184.16984312540581</v>
      </c>
      <c r="M43" s="102">
        <f t="shared" si="9"/>
        <v>5.538611160803554E-2</v>
      </c>
      <c r="N43" s="101">
        <f>IF(LEN($G43)&gt;1, (SUMPRODUCT(--($C$64:$C$2042=$B18), --($A$64:$A$2042=$D18), --($B$64:$B$2042=$B43&amp;"_TOTAL"), $L$64:$L$2042)), "")</f>
        <v>208.11192273170855</v>
      </c>
      <c r="O43" s="102">
        <f t="shared" si="10"/>
        <v>1.4648734067922085E-2</v>
      </c>
    </row>
    <row r="44" spans="2:15" s="98" customFormat="1" ht="15" x14ac:dyDescent="0.2">
      <c r="B44" s="98" t="str">
        <f t="shared" si="1"/>
        <v>Non-RPP (Other)</v>
      </c>
      <c r="C44" s="5"/>
      <c r="D44" s="241" t="str">
        <f t="shared" si="2"/>
        <v>GS 3,000 - 4,999 kW - Non-RPP (Other)</v>
      </c>
      <c r="E44" s="241"/>
      <c r="F44" s="241"/>
      <c r="G44" s="100" t="str">
        <f t="shared" si="3"/>
        <v>kW</v>
      </c>
      <c r="H44" s="101">
        <f t="shared" si="4"/>
        <v>789.36999999999534</v>
      </c>
      <c r="I44" s="102">
        <f t="shared" si="5"/>
        <v>3.0546885691746791E-2</v>
      </c>
      <c r="J44" s="101">
        <f t="shared" si="6"/>
        <v>868.81984870709493</v>
      </c>
      <c r="K44" s="102">
        <f t="shared" si="7"/>
        <v>3.1525846126965691E-2</v>
      </c>
      <c r="L44" s="101">
        <f t="shared" si="8"/>
        <v>2836.4198487070898</v>
      </c>
      <c r="M44" s="102">
        <f t="shared" si="9"/>
        <v>4.471720392977311E-2</v>
      </c>
      <c r="N44" s="101" cm="1">
        <f t="array" ref="N44">IF(LEN($G44)&gt;1, (SUMPRODUCT(--($C$64:$C$2042=$B19), --($A$64:$A$2042=$D19), --($B$64:$B$2042=$B44&amp;"_TOTAL"), $L$64:$L$2042)), "")</f>
        <v>3205.1544290390448</v>
      </c>
      <c r="O44" s="102">
        <f t="shared" si="10"/>
        <v>9.2225203409523771E-3</v>
      </c>
    </row>
    <row r="45" spans="2:15" s="98" customFormat="1" ht="15" x14ac:dyDescent="0.2">
      <c r="B45" s="98" t="str">
        <f t="shared" si="1"/>
        <v>RPP</v>
      </c>
      <c r="C45" s="5">
        <v>4</v>
      </c>
      <c r="D45" s="241" t="str">
        <f t="shared" si="2"/>
        <v>Unmetered Scattered Load - RPP</v>
      </c>
      <c r="E45" s="241"/>
      <c r="F45" s="241"/>
      <c r="G45" s="100" t="str">
        <f t="shared" si="3"/>
        <v>kWh</v>
      </c>
      <c r="H45" s="101">
        <f t="shared" si="4"/>
        <v>2.1449999999999925</v>
      </c>
      <c r="I45" s="102">
        <f t="shared" si="5"/>
        <v>6.9642648995382264E-2</v>
      </c>
      <c r="J45" s="101">
        <f t="shared" si="6"/>
        <v>2.1760778406296168</v>
      </c>
      <c r="K45" s="102">
        <f t="shared" si="7"/>
        <v>6.4343559243363532E-2</v>
      </c>
      <c r="L45" s="101">
        <f t="shared" si="8"/>
        <v>2.7384878406296096</v>
      </c>
      <c r="M45" s="102">
        <f t="shared" si="9"/>
        <v>6.1988453631174993E-2</v>
      </c>
      <c r="N45" s="101">
        <f t="shared" ref="N45:N51" si="11">IF(LEN($G45)&gt;1, (SUMPRODUCT(--($C$64:$C$2042=$B20), --($A$64:$A$2042=$D20), --($B$64:$B$2042=$B45&amp;"_TOTAL"), $L$64:$L$2042)), "")</f>
        <v>2.4509466173634991</v>
      </c>
      <c r="O45" s="102">
        <f t="shared" si="10"/>
        <v>2.6257042978626653E-2</v>
      </c>
    </row>
    <row r="46" spans="2:15" s="98" customFormat="1" ht="15" x14ac:dyDescent="0.2">
      <c r="B46" s="98" t="str">
        <f t="shared" si="1"/>
        <v>RPP</v>
      </c>
      <c r="C46" s="5">
        <v>5</v>
      </c>
      <c r="D46" s="241" t="str">
        <f t="shared" si="2"/>
        <v>Sentinel - RPP</v>
      </c>
      <c r="E46" s="241"/>
      <c r="F46" s="241"/>
      <c r="G46" s="100" t="str">
        <f t="shared" si="3"/>
        <v>kW</v>
      </c>
      <c r="H46" s="101">
        <f t="shared" si="4"/>
        <v>1.2722000000000033</v>
      </c>
      <c r="I46" s="102">
        <f t="shared" si="5"/>
        <v>8.3715256392198983E-2</v>
      </c>
      <c r="J46" s="101">
        <f t="shared" si="6"/>
        <v>1.2759294133054695</v>
      </c>
      <c r="K46" s="102">
        <f t="shared" si="7"/>
        <v>8.1888314365502271E-2</v>
      </c>
      <c r="L46" s="101">
        <f t="shared" si="8"/>
        <v>1.3462294133054691</v>
      </c>
      <c r="M46" s="102">
        <f t="shared" si="9"/>
        <v>7.9821225131133669E-2</v>
      </c>
      <c r="N46" s="101">
        <f t="shared" si="11"/>
        <v>1.204875324908393</v>
      </c>
      <c r="O46" s="102">
        <f t="shared" si="10"/>
        <v>5.3639010547318809E-2</v>
      </c>
    </row>
    <row r="47" spans="2:15" s="98" customFormat="1" ht="15" x14ac:dyDescent="0.2">
      <c r="B47" s="98" t="str">
        <f t="shared" si="1"/>
        <v>Non-RPP (Other)</v>
      </c>
      <c r="C47" s="5">
        <v>6</v>
      </c>
      <c r="D47" s="241" t="str">
        <f t="shared" si="2"/>
        <v>Street Light - Non-RPP (Other)</v>
      </c>
      <c r="E47" s="241"/>
      <c r="F47" s="241"/>
      <c r="G47" s="100" t="str">
        <f t="shared" si="3"/>
        <v>kW</v>
      </c>
      <c r="H47" s="101">
        <f t="shared" si="4"/>
        <v>1138.146344588713</v>
      </c>
      <c r="I47" s="102">
        <f t="shared" si="5"/>
        <v>4.97192386168442E-2</v>
      </c>
      <c r="J47" s="101">
        <f t="shared" si="6"/>
        <v>1155.1501213791707</v>
      </c>
      <c r="K47" s="102">
        <f t="shared" si="7"/>
        <v>4.9785043670203102E-2</v>
      </c>
      <c r="L47" s="101">
        <f t="shared" si="8"/>
        <v>1474.497134225101</v>
      </c>
      <c r="M47" s="102">
        <f t="shared" si="9"/>
        <v>5.0780716044870326E-2</v>
      </c>
      <c r="N47" s="101">
        <f t="shared" si="11"/>
        <v>1666.1817616743501</v>
      </c>
      <c r="O47" s="102">
        <f t="shared" si="10"/>
        <v>2.0392725348029387E-2</v>
      </c>
    </row>
    <row r="48" spans="2:15" s="98" customFormat="1" ht="15" x14ac:dyDescent="0.2">
      <c r="B48" s="98" t="str">
        <f t="shared" si="1"/>
        <v>RPP</v>
      </c>
      <c r="C48" s="5">
        <v>7</v>
      </c>
      <c r="D48" s="241" t="str">
        <f>IF(ISBLANK(D23), "", IF(D23 = "Add additional scenarios if required", "", IF(M24="YES", D23 &amp; " - " &amp; H23 &amp; " - Interval Customers", D23 &amp; " - " &amp;H23)))</f>
        <v>Residential (Low) - RPP</v>
      </c>
      <c r="E48" s="241"/>
      <c r="F48" s="241"/>
      <c r="G48" s="100" t="str">
        <f t="shared" si="3"/>
        <v>kWh</v>
      </c>
      <c r="H48" s="101">
        <f t="shared" si="4"/>
        <v>2.7299999999999969</v>
      </c>
      <c r="I48" s="102">
        <f t="shared" si="5"/>
        <v>4.972991764384542E-2</v>
      </c>
      <c r="J48" s="101">
        <f t="shared" si="6"/>
        <v>2.7537826210888952</v>
      </c>
      <c r="K48" s="102">
        <f t="shared" si="7"/>
        <v>4.7887361313870294E-2</v>
      </c>
      <c r="L48" s="101">
        <f t="shared" si="8"/>
        <v>3.1938163710889</v>
      </c>
      <c r="M48" s="102">
        <f t="shared" si="9"/>
        <v>4.8714876169295061E-2</v>
      </c>
      <c r="N48" s="101">
        <f t="shared" si="11"/>
        <v>2.8584656521245506</v>
      </c>
      <c r="O48" s="102">
        <f t="shared" si="10"/>
        <v>2.9287793539256143E-2</v>
      </c>
    </row>
    <row r="49" spans="2:15" s="98" customFormat="1" ht="15" x14ac:dyDescent="0.2">
      <c r="B49" s="98" t="str">
        <f t="shared" si="1"/>
        <v>RPP</v>
      </c>
      <c r="C49" s="5">
        <v>8</v>
      </c>
      <c r="D49" s="241" t="str">
        <f>IF(ISBLANK(D24), "", IF(D24 = "Add additional scenarios if required", "", IF(M25="YES", D24 &amp; " - " &amp; H24 &amp; " - Interval Customers", D24 &amp; " - " &amp;H24)))</f>
        <v>Residential (High) - RPP</v>
      </c>
      <c r="E49" s="241"/>
      <c r="F49" s="241"/>
      <c r="G49" s="100" t="str">
        <f t="shared" si="3"/>
        <v>kWh</v>
      </c>
      <c r="H49" s="101">
        <f t="shared" si="4"/>
        <v>2.7299999999999969</v>
      </c>
      <c r="I49" s="102">
        <f t="shared" si="5"/>
        <v>4.972991764384542E-2</v>
      </c>
      <c r="J49" s="101">
        <f t="shared" si="6"/>
        <v>2.8397659434872224</v>
      </c>
      <c r="K49" s="102">
        <f t="shared" si="7"/>
        <v>4.3286158513896361E-2</v>
      </c>
      <c r="L49" s="101">
        <f t="shared" si="8"/>
        <v>4.870690943487233</v>
      </c>
      <c r="M49" s="102">
        <f t="shared" si="9"/>
        <v>4.7386701464433599E-2</v>
      </c>
      <c r="N49" s="101">
        <f t="shared" si="11"/>
        <v>4.3592683944210648</v>
      </c>
      <c r="O49" s="102">
        <f t="shared" si="10"/>
        <v>1.6096351766962193E-2</v>
      </c>
    </row>
    <row r="50" spans="2:15" s="98" customFormat="1" ht="15" x14ac:dyDescent="0.2">
      <c r="B50" s="98" t="str">
        <f t="shared" si="1"/>
        <v>RPP</v>
      </c>
      <c r="C50" s="5"/>
      <c r="D50" s="241" t="str">
        <f>IF(ISBLANK(D25), "", IF(D25 = "Add additional scenarios if required", "", IF(M26="YES", D25 &amp; " - " &amp; H25 &amp; " - Interval Customers", D25 &amp; " - " &amp;H25)))</f>
        <v>GS &lt; 50 (Low) - RPP</v>
      </c>
      <c r="E50" s="241"/>
      <c r="F50" s="241"/>
      <c r="G50" s="100" t="str">
        <f t="shared" si="3"/>
        <v>kWh</v>
      </c>
      <c r="H50" s="101">
        <f t="shared" si="4"/>
        <v>4.4300000000000068</v>
      </c>
      <c r="I50" s="102">
        <f t="shared" si="5"/>
        <v>6.2041563808696548E-2</v>
      </c>
      <c r="J50" s="101">
        <f t="shared" si="6"/>
        <v>4.4985808098692814</v>
      </c>
      <c r="K50" s="102">
        <f t="shared" si="7"/>
        <v>5.7256565347543094E-2</v>
      </c>
      <c r="L50" s="101">
        <f t="shared" si="8"/>
        <v>5.748380809869289</v>
      </c>
      <c r="M50" s="102">
        <f t="shared" si="9"/>
        <v>5.6586364997043122E-2</v>
      </c>
      <c r="N50" s="101">
        <f t="shared" si="11"/>
        <v>5.1448008248330552</v>
      </c>
      <c r="O50" s="102">
        <f t="shared" si="10"/>
        <v>2.4474117209003356E-2</v>
      </c>
    </row>
    <row r="51" spans="2:15" s="98" customFormat="1" ht="15" x14ac:dyDescent="0.2">
      <c r="B51" s="98" t="str">
        <f t="shared" si="1"/>
        <v>RPP</v>
      </c>
      <c r="C51" s="5"/>
      <c r="D51" s="241" t="str">
        <f>IF(ISBLANK(D26), "", IF(D26 = "Add additional scenarios if required", "", IF(M27="YES", D26 &amp; " - " &amp; H26 &amp; " - Interval Customers", D26 &amp; " - " &amp;H26)))</f>
        <v>GS &lt; 50 (High) - RPP</v>
      </c>
      <c r="E51" s="241"/>
      <c r="F51" s="241"/>
      <c r="G51" s="100" t="str">
        <f t="shared" si="3"/>
        <v>kWh</v>
      </c>
      <c r="H51" s="101">
        <f t="shared" si="4"/>
        <v>14.430000000000035</v>
      </c>
      <c r="I51" s="102">
        <f t="shared" si="5"/>
        <v>6.3306487338427586E-2</v>
      </c>
      <c r="J51" s="101">
        <f t="shared" si="6"/>
        <v>14.772904049346323</v>
      </c>
      <c r="K51" s="102">
        <f t="shared" si="7"/>
        <v>5.6367035946210647E-2</v>
      </c>
      <c r="L51" s="101">
        <f t="shared" si="8"/>
        <v>21.02190404934629</v>
      </c>
      <c r="M51" s="102">
        <f t="shared" si="9"/>
        <v>5.5735907542618583E-2</v>
      </c>
      <c r="N51" s="101">
        <f t="shared" si="11"/>
        <v>18.81460412416493</v>
      </c>
      <c r="O51" s="102">
        <f t="shared" si="10"/>
        <v>2.0162582777826905E-2</v>
      </c>
    </row>
    <row r="52" spans="2:15" s="98" customFormat="1" ht="15" x14ac:dyDescent="0.2">
      <c r="C52" s="5"/>
      <c r="D52" s="241"/>
      <c r="E52" s="241"/>
      <c r="F52" s="241"/>
      <c r="G52" s="100"/>
      <c r="H52" s="101"/>
      <c r="I52" s="102"/>
      <c r="J52" s="101"/>
      <c r="K52" s="102"/>
      <c r="L52" s="101"/>
      <c r="M52" s="102"/>
      <c r="N52" s="101"/>
      <c r="O52" s="102"/>
    </row>
    <row r="53" spans="2:15" s="98" customFormat="1" ht="15" x14ac:dyDescent="0.2">
      <c r="B53" s="98">
        <f t="shared" ref="B53:B60" si="12">H28</f>
        <v>0</v>
      </c>
      <c r="C53" s="5">
        <v>12</v>
      </c>
      <c r="D53" s="241" t="str">
        <f t="shared" ref="D53:D60" si="13">IF(ISBLANK(D28), "", IF(D28 = "Add additional scenarios if required", "", IF(M28="YES", D28 &amp; " - " &amp; H28 &amp; " - Interval Customers", D28 &amp; " - " &amp;H28)))</f>
        <v/>
      </c>
      <c r="E53" s="241"/>
      <c r="F53" s="241"/>
      <c r="G53" s="100" t="str">
        <f t="shared" ref="G53:G60" si="14">IF(ISBLANK(G28), "", G28)</f>
        <v/>
      </c>
      <c r="H53" s="101" t="str">
        <f t="shared" ref="H53:H60" si="15">IF(LEN($G53)&gt;1, (SUMPRODUCT(--($C$64:$C$2042=$B28), --($A$64:$A$2042=$D28), --($B$64:$B$2042="ST_A"), $L$64:$L$2042)), "")</f>
        <v/>
      </c>
      <c r="I53" s="102" t="str">
        <f t="shared" ref="I53:I60" si="16">IF(LEN($G53)&gt;1, (SUMPRODUCT(--($C$64:$C$2042=$B28), --($A$64:$A$2042=$D28), --($B$64:$B$2042="ST_A"), $M$64:$M$2042)), "")</f>
        <v/>
      </c>
      <c r="J53" s="101" t="str">
        <f t="shared" ref="J53:J60" si="17">IF(LEN($G53)&gt;1, (SUMPRODUCT(--($C$64:$C$2042=$B28), --($A$64:$A$2042=$D28), --($B$64:$B$2042="ST_B"), $L$64:$L$2042)), "")</f>
        <v/>
      </c>
      <c r="K53" s="102" t="str">
        <f t="shared" ref="K53:K60" si="18">IF(LEN($G53)&gt;1, (SUMPRODUCT(--($C$64:$C$2042=$B28), --($A$64:$A$2042=$D28), --($B$64:$B$2042="ST_B"), $M$64:$M$2042)), "")</f>
        <v/>
      </c>
      <c r="L53" s="101" t="str">
        <f t="shared" ref="L53:L60" si="19">IF(LEN($G53)&gt;1, (SUMPRODUCT(--($C$64:$C$2042=$B28), --($A$64:$A$2042=$D28), --($B$64:$B$2042="ST_C"), $L$64:$L$2042)), "")</f>
        <v/>
      </c>
      <c r="M53" s="102" t="str">
        <f t="shared" ref="M53:M60" si="20">IF(LEN($G53)&gt;1, (SUMPRODUCT(--($C$64:$C$2042=$B28), --($A$64:$A$2042=$D28), --($B$64:$B$2042="ST_C"), $M$64:$M$2042)), "")</f>
        <v/>
      </c>
      <c r="N53" s="101" t="str">
        <f t="shared" ref="N53:N60" si="21">IF(LEN($G53)&gt;1, (SUMPRODUCT(--($C$64:$C$2042=$B28), --($A$64:$A$2042=$D28), --($B$64:$B$2042=$B53&amp;"_TOTAL"), $L$64:$L$2042)), "")</f>
        <v/>
      </c>
      <c r="O53" s="102" t="str">
        <f t="shared" ref="O53:O60" si="22">IF(LEN($G53)&gt;1, (SUMPRODUCT(--($C$64:$C$2042=$B28), --($A$64:$A$2042=$D28), --($B$64:$B$2042=$B53&amp;"_TOTAL"), $M$64:$M$2042)), "")</f>
        <v/>
      </c>
    </row>
    <row r="54" spans="2:15" s="98" customFormat="1" ht="15" x14ac:dyDescent="0.2">
      <c r="B54" s="98">
        <f t="shared" si="12"/>
        <v>0</v>
      </c>
      <c r="C54" s="5">
        <v>13</v>
      </c>
      <c r="D54" s="241" t="str">
        <f t="shared" si="13"/>
        <v/>
      </c>
      <c r="E54" s="241"/>
      <c r="F54" s="241"/>
      <c r="G54" s="100" t="str">
        <f t="shared" si="14"/>
        <v/>
      </c>
      <c r="H54" s="101" t="str">
        <f t="shared" si="15"/>
        <v/>
      </c>
      <c r="I54" s="102" t="str">
        <f t="shared" si="16"/>
        <v/>
      </c>
      <c r="J54" s="101" t="str">
        <f t="shared" si="17"/>
        <v/>
      </c>
      <c r="K54" s="102" t="str">
        <f t="shared" si="18"/>
        <v/>
      </c>
      <c r="L54" s="101" t="str">
        <f t="shared" si="19"/>
        <v/>
      </c>
      <c r="M54" s="102" t="str">
        <f t="shared" si="20"/>
        <v/>
      </c>
      <c r="N54" s="101" t="str">
        <f t="shared" si="21"/>
        <v/>
      </c>
      <c r="O54" s="102" t="str">
        <f t="shared" si="22"/>
        <v/>
      </c>
    </row>
    <row r="55" spans="2:15" s="98" customFormat="1" ht="15" x14ac:dyDescent="0.2">
      <c r="B55" s="98">
        <f t="shared" si="12"/>
        <v>0</v>
      </c>
      <c r="C55" s="5">
        <v>14</v>
      </c>
      <c r="D55" s="241" t="str">
        <f t="shared" si="13"/>
        <v/>
      </c>
      <c r="E55" s="241"/>
      <c r="F55" s="241"/>
      <c r="G55" s="100" t="str">
        <f t="shared" si="14"/>
        <v/>
      </c>
      <c r="H55" s="101" t="str">
        <f t="shared" si="15"/>
        <v/>
      </c>
      <c r="I55" s="102" t="str">
        <f t="shared" si="16"/>
        <v/>
      </c>
      <c r="J55" s="101" t="str">
        <f t="shared" si="17"/>
        <v/>
      </c>
      <c r="K55" s="102" t="str">
        <f t="shared" si="18"/>
        <v/>
      </c>
      <c r="L55" s="101" t="str">
        <f t="shared" si="19"/>
        <v/>
      </c>
      <c r="M55" s="102" t="str">
        <f t="shared" si="20"/>
        <v/>
      </c>
      <c r="N55" s="101" t="str">
        <f t="shared" si="21"/>
        <v/>
      </c>
      <c r="O55" s="102" t="str">
        <f t="shared" si="22"/>
        <v/>
      </c>
    </row>
    <row r="56" spans="2:15" s="98" customFormat="1" ht="15" x14ac:dyDescent="0.2">
      <c r="B56" s="98">
        <f t="shared" si="12"/>
        <v>0</v>
      </c>
      <c r="C56" s="5">
        <v>15</v>
      </c>
      <c r="D56" s="241" t="str">
        <f t="shared" si="13"/>
        <v/>
      </c>
      <c r="E56" s="241"/>
      <c r="F56" s="241"/>
      <c r="G56" s="100" t="str">
        <f t="shared" si="14"/>
        <v/>
      </c>
      <c r="H56" s="101" t="str">
        <f t="shared" si="15"/>
        <v/>
      </c>
      <c r="I56" s="102" t="str">
        <f t="shared" si="16"/>
        <v/>
      </c>
      <c r="J56" s="101" t="str">
        <f t="shared" si="17"/>
        <v/>
      </c>
      <c r="K56" s="102" t="str">
        <f t="shared" si="18"/>
        <v/>
      </c>
      <c r="L56" s="101" t="str">
        <f t="shared" si="19"/>
        <v/>
      </c>
      <c r="M56" s="102" t="str">
        <f t="shared" si="20"/>
        <v/>
      </c>
      <c r="N56" s="101" t="str">
        <f t="shared" si="21"/>
        <v/>
      </c>
      <c r="O56" s="102" t="str">
        <f t="shared" si="22"/>
        <v/>
      </c>
    </row>
    <row r="57" spans="2:15" s="98" customFormat="1" ht="15" x14ac:dyDescent="0.2">
      <c r="B57" s="98">
        <f t="shared" si="12"/>
        <v>0</v>
      </c>
      <c r="C57" s="5">
        <v>16</v>
      </c>
      <c r="D57" s="241" t="str">
        <f t="shared" si="13"/>
        <v/>
      </c>
      <c r="E57" s="241"/>
      <c r="F57" s="241"/>
      <c r="G57" s="100" t="str">
        <f t="shared" si="14"/>
        <v/>
      </c>
      <c r="H57" s="101" t="str">
        <f t="shared" si="15"/>
        <v/>
      </c>
      <c r="I57" s="102" t="str">
        <f t="shared" si="16"/>
        <v/>
      </c>
      <c r="J57" s="101" t="str">
        <f t="shared" si="17"/>
        <v/>
      </c>
      <c r="K57" s="102" t="str">
        <f t="shared" si="18"/>
        <v/>
      </c>
      <c r="L57" s="101" t="str">
        <f t="shared" si="19"/>
        <v/>
      </c>
      <c r="M57" s="102" t="str">
        <f t="shared" si="20"/>
        <v/>
      </c>
      <c r="N57" s="101" t="str">
        <f t="shared" si="21"/>
        <v/>
      </c>
      <c r="O57" s="102" t="str">
        <f t="shared" si="22"/>
        <v/>
      </c>
    </row>
    <row r="58" spans="2:15" s="98" customFormat="1" ht="15" x14ac:dyDescent="0.2">
      <c r="B58" s="98">
        <f t="shared" si="12"/>
        <v>0</v>
      </c>
      <c r="C58" s="5">
        <v>17</v>
      </c>
      <c r="D58" s="241" t="str">
        <f t="shared" si="13"/>
        <v/>
      </c>
      <c r="E58" s="241"/>
      <c r="F58" s="241"/>
      <c r="G58" s="100" t="str">
        <f t="shared" si="14"/>
        <v/>
      </c>
      <c r="H58" s="101" t="str">
        <f t="shared" si="15"/>
        <v/>
      </c>
      <c r="I58" s="102" t="str">
        <f t="shared" si="16"/>
        <v/>
      </c>
      <c r="J58" s="101" t="str">
        <f t="shared" si="17"/>
        <v/>
      </c>
      <c r="K58" s="102" t="str">
        <f t="shared" si="18"/>
        <v/>
      </c>
      <c r="L58" s="101" t="str">
        <f t="shared" si="19"/>
        <v/>
      </c>
      <c r="M58" s="102" t="str">
        <f t="shared" si="20"/>
        <v/>
      </c>
      <c r="N58" s="101" t="str">
        <f t="shared" si="21"/>
        <v/>
      </c>
      <c r="O58" s="102" t="str">
        <f t="shared" si="22"/>
        <v/>
      </c>
    </row>
    <row r="59" spans="2:15" s="98" customFormat="1" ht="15" x14ac:dyDescent="0.2">
      <c r="B59" s="98">
        <f t="shared" si="12"/>
        <v>0</v>
      </c>
      <c r="C59" s="5">
        <v>18</v>
      </c>
      <c r="D59" s="241" t="str">
        <f t="shared" si="13"/>
        <v/>
      </c>
      <c r="E59" s="241"/>
      <c r="F59" s="241"/>
      <c r="G59" s="100" t="str">
        <f t="shared" si="14"/>
        <v/>
      </c>
      <c r="H59" s="101" t="str">
        <f t="shared" si="15"/>
        <v/>
      </c>
      <c r="I59" s="102" t="str">
        <f t="shared" si="16"/>
        <v/>
      </c>
      <c r="J59" s="101" t="str">
        <f t="shared" si="17"/>
        <v/>
      </c>
      <c r="K59" s="102" t="str">
        <f t="shared" si="18"/>
        <v/>
      </c>
      <c r="L59" s="101" t="str">
        <f t="shared" si="19"/>
        <v/>
      </c>
      <c r="M59" s="102" t="str">
        <f t="shared" si="20"/>
        <v/>
      </c>
      <c r="N59" s="101" t="str">
        <f t="shared" si="21"/>
        <v/>
      </c>
      <c r="O59" s="102" t="str">
        <f t="shared" si="22"/>
        <v/>
      </c>
    </row>
    <row r="60" spans="2:15" s="98" customFormat="1" ht="15" x14ac:dyDescent="0.2">
      <c r="B60" s="98">
        <f t="shared" si="12"/>
        <v>0</v>
      </c>
      <c r="C60" s="5">
        <v>19</v>
      </c>
      <c r="D60" s="241" t="str">
        <f t="shared" si="13"/>
        <v/>
      </c>
      <c r="E60" s="241"/>
      <c r="F60" s="241"/>
      <c r="G60" s="100" t="str">
        <f t="shared" si="14"/>
        <v/>
      </c>
      <c r="H60" s="101" t="str">
        <f t="shared" si="15"/>
        <v/>
      </c>
      <c r="I60" s="102" t="str">
        <f t="shared" si="16"/>
        <v/>
      </c>
      <c r="J60" s="101" t="str">
        <f t="shared" si="17"/>
        <v/>
      </c>
      <c r="K60" s="102" t="str">
        <f t="shared" si="18"/>
        <v/>
      </c>
      <c r="L60" s="101" t="str">
        <f t="shared" si="19"/>
        <v/>
      </c>
      <c r="M60" s="102" t="str">
        <f t="shared" si="20"/>
        <v/>
      </c>
      <c r="N60" s="101" t="str">
        <f t="shared" si="21"/>
        <v/>
      </c>
      <c r="O60" s="102" t="str">
        <f t="shared" si="22"/>
        <v/>
      </c>
    </row>
    <row r="61" spans="2:15" s="98" customFormat="1" ht="15" x14ac:dyDescent="0.2">
      <c r="C61" s="5"/>
      <c r="O61" s="102"/>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f>'WRZ BI (2029)'!I74</f>
        <v>53.02</v>
      </c>
      <c r="G74" s="115">
        <v>1</v>
      </c>
      <c r="H74" s="116">
        <f>G74*F74</f>
        <v>53.02</v>
      </c>
      <c r="I74" s="29">
        <v>55.75</v>
      </c>
      <c r="J74" s="117">
        <f>G74</f>
        <v>1</v>
      </c>
      <c r="K74" s="118">
        <f>J74*I74</f>
        <v>55.75</v>
      </c>
      <c r="L74" s="119">
        <f>K74-H74</f>
        <v>2.7299999999999969</v>
      </c>
      <c r="M74" s="120">
        <f>IF(ISERROR(L74/H74), "", L74/H74)</f>
        <v>5.149000377216139E-2</v>
      </c>
    </row>
    <row r="75" spans="1:14" x14ac:dyDescent="0.2">
      <c r="A75" s="103" t="str">
        <f t="shared" ref="A75:A117" si="23">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idden="1" x14ac:dyDescent="0.2">
      <c r="A76" s="103" t="str">
        <f t="shared" si="23"/>
        <v>Residential</v>
      </c>
      <c r="D76" s="114" t="s">
        <v>51</v>
      </c>
      <c r="E76" s="25"/>
      <c r="F76" s="34"/>
      <c r="G76" s="115">
        <f>IF($E67&gt;0, $E67, $E66)</f>
        <v>750</v>
      </c>
      <c r="H76" s="116">
        <v>0</v>
      </c>
      <c r="I76" s="35"/>
      <c r="J76" s="117">
        <f>IF($E67&gt;0, $E67, $E66)</f>
        <v>750</v>
      </c>
      <c r="K76" s="118">
        <v>0</v>
      </c>
      <c r="L76" s="119"/>
      <c r="M76" s="120"/>
    </row>
    <row r="77" spans="1:14" hidden="1" x14ac:dyDescent="0.2">
      <c r="A77" s="103" t="str">
        <f t="shared" si="23"/>
        <v>Residential</v>
      </c>
      <c r="D77" s="114" t="s">
        <v>52</v>
      </c>
      <c r="E77" s="25"/>
      <c r="F77" s="34"/>
      <c r="G77" s="115">
        <f>IF($E67&gt;0, $E67, $E66)</f>
        <v>750</v>
      </c>
      <c r="H77" s="116">
        <v>0</v>
      </c>
      <c r="I77" s="35"/>
      <c r="J77" s="121">
        <f>IF($E67&gt;0, $E67, $E66)</f>
        <v>750</v>
      </c>
      <c r="K77" s="118">
        <v>0</v>
      </c>
      <c r="L77" s="119">
        <f t="shared" ref="L77:L95" si="24">K77-H77</f>
        <v>0</v>
      </c>
      <c r="M77" s="120" t="str">
        <f>IF(ISERROR(L77/H77), "", L77/H77)</f>
        <v/>
      </c>
    </row>
    <row r="78" spans="1:14" x14ac:dyDescent="0.2">
      <c r="A78" s="103" t="str">
        <f t="shared" si="23"/>
        <v>Residential</v>
      </c>
      <c r="D78" s="114" t="s">
        <v>53</v>
      </c>
      <c r="E78" s="25"/>
      <c r="F78" s="26">
        <f>'WRZ BI (2029)'!I78</f>
        <v>1.8765316924843465</v>
      </c>
      <c r="G78" s="115">
        <v>1</v>
      </c>
      <c r="H78" s="116">
        <f>G78*F78</f>
        <v>1.8765316924843465</v>
      </c>
      <c r="I78" s="29">
        <v>1.8765316924843465</v>
      </c>
      <c r="J78" s="117">
        <f>G78</f>
        <v>1</v>
      </c>
      <c r="K78" s="118">
        <f>J78*I78</f>
        <v>1.8765316924843465</v>
      </c>
      <c r="L78" s="119">
        <f t="shared" si="24"/>
        <v>0</v>
      </c>
      <c r="M78" s="120">
        <f>IF(ISERROR(L78/H78), "", L78/H78)</f>
        <v>0</v>
      </c>
    </row>
    <row r="79" spans="1:14" x14ac:dyDescent="0.2">
      <c r="A79" s="103" t="str">
        <f t="shared" si="23"/>
        <v>Residential</v>
      </c>
      <c r="D79" s="114" t="s">
        <v>54</v>
      </c>
      <c r="E79" s="25"/>
      <c r="F79" s="36">
        <f>'WRZ BI (2029)'!I79</f>
        <v>0</v>
      </c>
      <c r="G79" s="115">
        <f>IF($E67&gt;0, $E67, $E66)</f>
        <v>750</v>
      </c>
      <c r="H79" s="116">
        <f>G79*F79</f>
        <v>0</v>
      </c>
      <c r="I79" s="201">
        <v>0</v>
      </c>
      <c r="J79" s="117">
        <f>IF($E67&gt;0, $E67, $E66)</f>
        <v>750</v>
      </c>
      <c r="K79" s="118">
        <f>J79*I79</f>
        <v>0</v>
      </c>
      <c r="L79" s="119">
        <f t="shared" si="24"/>
        <v>0</v>
      </c>
      <c r="M79" s="120" t="str">
        <f>IF(ISERROR(L79/H79), "", L79/H79)</f>
        <v/>
      </c>
    </row>
    <row r="80" spans="1:14" ht="25.5" x14ac:dyDescent="0.2">
      <c r="A80" s="103" t="str">
        <f t="shared" si="23"/>
        <v>Residential</v>
      </c>
      <c r="B80" s="103" t="s">
        <v>55</v>
      </c>
      <c r="C80" s="24">
        <f>B16</f>
        <v>1</v>
      </c>
      <c r="D80" s="46" t="s">
        <v>56</v>
      </c>
      <c r="E80" s="47"/>
      <c r="F80" s="48"/>
      <c r="G80" s="49"/>
      <c r="H80" s="50">
        <f>SUM(H74:H79)</f>
        <v>54.896531692484352</v>
      </c>
      <c r="I80" s="51"/>
      <c r="J80" s="52"/>
      <c r="K80" s="50">
        <f>SUM(K74:K79)</f>
        <v>57.626531692484349</v>
      </c>
      <c r="L80" s="41">
        <f t="shared" si="24"/>
        <v>2.7299999999999969</v>
      </c>
      <c r="M80" s="42">
        <f>IF((H80)=0,"",(L80/H80))</f>
        <v>4.972991764384542E-2</v>
      </c>
    </row>
    <row r="81" spans="1:14" x14ac:dyDescent="0.2">
      <c r="A81" s="103" t="str">
        <f t="shared" si="23"/>
        <v>Residential</v>
      </c>
      <c r="D81" s="123" t="s">
        <v>57</v>
      </c>
      <c r="E81" s="25"/>
      <c r="F81" s="34">
        <f>IF((E66*12&gt;=150000), 0, IF(E65="RPP",(F97*OffPeakPer+F98*MidPeakPer+F99*OnPeakPer),IF(E65="Non-RPP (Retailer)",F100,F101)))</f>
        <v>0.12752000000000002</v>
      </c>
      <c r="G81" s="43">
        <f>IF(F81=0, 0, $E66*E68-E66)</f>
        <v>31.125000000000114</v>
      </c>
      <c r="H81" s="28">
        <f t="shared" ref="H81:H88" si="25">G81*F81</f>
        <v>3.9690600000000154</v>
      </c>
      <c r="I81" s="35">
        <f>IF((E66*12&gt;=150000), 0, IF(E65="RPP",(I97*OffPeakPer+I98*MidPeakPer+I99*OnPeakPer),IF(E65="Non-RPP (Retailer)",I100,I101)))</f>
        <v>0.12752000000000002</v>
      </c>
      <c r="J81" s="44">
        <f>IF(I81=0, 0, E66*E69-E66)</f>
        <v>31.125000000000114</v>
      </c>
      <c r="K81" s="31">
        <f t="shared" ref="K81:K88" si="26">J81*I81</f>
        <v>3.9690600000000154</v>
      </c>
      <c r="L81" s="119">
        <f t="shared" si="24"/>
        <v>0</v>
      </c>
      <c r="M81" s="120">
        <f t="shared" ref="M81:M88" si="27">IF(ISERROR(L81/H81), "", L81/H81)</f>
        <v>0</v>
      </c>
    </row>
    <row r="82" spans="1:14" ht="25.5" x14ac:dyDescent="0.2">
      <c r="A82" s="103" t="str">
        <f t="shared" si="23"/>
        <v>Residential</v>
      </c>
      <c r="D82" s="123" t="s">
        <v>58</v>
      </c>
      <c r="E82" s="25"/>
      <c r="F82" s="36">
        <f>'WRZ BI (2029)'!I82</f>
        <v>0</v>
      </c>
      <c r="G82" s="55">
        <f>IF($E67&gt;0, $E67, $E66)</f>
        <v>750</v>
      </c>
      <c r="H82" s="116">
        <f t="shared" si="25"/>
        <v>0</v>
      </c>
      <c r="I82" s="201">
        <v>0</v>
      </c>
      <c r="J82" s="56">
        <f>IF($E67&gt;0, $E67, $E66)</f>
        <v>750</v>
      </c>
      <c r="K82" s="118">
        <f t="shared" si="26"/>
        <v>0</v>
      </c>
      <c r="L82" s="119">
        <f t="shared" si="24"/>
        <v>0</v>
      </c>
      <c r="M82" s="120" t="str">
        <f t="shared" si="27"/>
        <v/>
      </c>
    </row>
    <row r="83" spans="1:14" x14ac:dyDescent="0.2">
      <c r="A83" s="103" t="str">
        <f t="shared" si="23"/>
        <v>Residential</v>
      </c>
      <c r="D83" s="123" t="s">
        <v>59</v>
      </c>
      <c r="E83" s="25"/>
      <c r="F83" s="36">
        <f>'WRZ BI (2029)'!I83</f>
        <v>0</v>
      </c>
      <c r="G83" s="55">
        <f>IF($E67&gt;0, $E67, $E66)</f>
        <v>750</v>
      </c>
      <c r="H83" s="116">
        <f t="shared" si="25"/>
        <v>0</v>
      </c>
      <c r="I83" s="201">
        <v>0</v>
      </c>
      <c r="J83" s="56">
        <f>IF($E67&gt;0, $E67, $E66)</f>
        <v>750</v>
      </c>
      <c r="K83" s="118">
        <f t="shared" si="26"/>
        <v>0</v>
      </c>
      <c r="L83" s="119">
        <f t="shared" si="24"/>
        <v>0</v>
      </c>
      <c r="M83" s="120" t="str">
        <f t="shared" si="27"/>
        <v/>
      </c>
    </row>
    <row r="84" spans="1:14" x14ac:dyDescent="0.2">
      <c r="A84" s="103" t="str">
        <f t="shared" si="23"/>
        <v>Residential</v>
      </c>
      <c r="D84" s="123" t="s">
        <v>60</v>
      </c>
      <c r="E84" s="25"/>
      <c r="F84" s="36">
        <f>'WRZ BI (2029)'!I84</f>
        <v>0</v>
      </c>
      <c r="G84" s="55">
        <f>E66</f>
        <v>750</v>
      </c>
      <c r="H84" s="116">
        <f t="shared" si="25"/>
        <v>0</v>
      </c>
      <c r="I84" s="201">
        <v>0</v>
      </c>
      <c r="J84" s="56">
        <f>E66</f>
        <v>750</v>
      </c>
      <c r="K84" s="118">
        <f t="shared" si="26"/>
        <v>0</v>
      </c>
      <c r="L84" s="119">
        <f t="shared" si="24"/>
        <v>0</v>
      </c>
      <c r="M84" s="120" t="str">
        <f t="shared" si="27"/>
        <v/>
      </c>
    </row>
    <row r="85" spans="1:14" x14ac:dyDescent="0.2">
      <c r="A85" s="103" t="str">
        <f t="shared" si="23"/>
        <v>Residential</v>
      </c>
      <c r="D85" s="114" t="s">
        <v>61</v>
      </c>
      <c r="E85" s="25"/>
      <c r="F85" s="36">
        <f>'WRZ BI (2029)'!I85</f>
        <v>1.6007410979661781E-3</v>
      </c>
      <c r="G85" s="55">
        <f>IF($E67&gt;0, $E67, $E66)</f>
        <v>750</v>
      </c>
      <c r="H85" s="116">
        <f t="shared" si="25"/>
        <v>1.2005558234746336</v>
      </c>
      <c r="I85" s="201">
        <v>1.6739183936243331E-3</v>
      </c>
      <c r="J85" s="56">
        <f>IF($E67&gt;0, $E67, $E66)</f>
        <v>750</v>
      </c>
      <c r="K85" s="118">
        <f t="shared" si="26"/>
        <v>1.25543879521825</v>
      </c>
      <c r="L85" s="119">
        <f t="shared" si="24"/>
        <v>5.4882971743616338E-2</v>
      </c>
      <c r="M85" s="120">
        <f t="shared" si="27"/>
        <v>4.5714635396773742E-2</v>
      </c>
    </row>
    <row r="86" spans="1:14" ht="25.5" x14ac:dyDescent="0.2">
      <c r="A86" s="103" t="str">
        <f t="shared" si="23"/>
        <v>Residential</v>
      </c>
      <c r="D86" s="123" t="s">
        <v>62</v>
      </c>
      <c r="E86" s="25"/>
      <c r="F86" s="26">
        <v>0.42</v>
      </c>
      <c r="G86" s="115">
        <v>1</v>
      </c>
      <c r="H86" s="116">
        <f t="shared" si="25"/>
        <v>0.42</v>
      </c>
      <c r="I86" s="29">
        <v>0.42</v>
      </c>
      <c r="J86" s="121">
        <v>1</v>
      </c>
      <c r="K86" s="118">
        <f t="shared" si="26"/>
        <v>0.42</v>
      </c>
      <c r="L86" s="119">
        <f t="shared" si="24"/>
        <v>0</v>
      </c>
      <c r="M86" s="120">
        <f t="shared" si="27"/>
        <v>0</v>
      </c>
    </row>
    <row r="87" spans="1:14" x14ac:dyDescent="0.2">
      <c r="A87" s="103" t="str">
        <f t="shared" si="23"/>
        <v>Residential</v>
      </c>
      <c r="D87" s="114" t="s">
        <v>63</v>
      </c>
      <c r="E87" s="25"/>
      <c r="F87" s="26">
        <f>'WRZ BI (2029)'!I87</f>
        <v>-5.1282808421435705E-2</v>
      </c>
      <c r="G87" s="115">
        <v>1</v>
      </c>
      <c r="H87" s="116">
        <f t="shared" si="25"/>
        <v>-5.1282808421435705E-2</v>
      </c>
      <c r="I87" s="29">
        <v>-5.1282808421435705E-2</v>
      </c>
      <c r="J87" s="121">
        <v>1</v>
      </c>
      <c r="K87" s="118">
        <f t="shared" si="26"/>
        <v>-5.1282808421435705E-2</v>
      </c>
      <c r="L87" s="119">
        <f t="shared" si="24"/>
        <v>0</v>
      </c>
      <c r="M87" s="120">
        <f t="shared" si="27"/>
        <v>0</v>
      </c>
    </row>
    <row r="88" spans="1:14" x14ac:dyDescent="0.2">
      <c r="A88" s="103" t="str">
        <f t="shared" si="23"/>
        <v>Residential</v>
      </c>
      <c r="D88" s="114" t="s">
        <v>64</v>
      </c>
      <c r="E88" s="25"/>
      <c r="F88" s="34">
        <v>0</v>
      </c>
      <c r="G88" s="55">
        <f>IF($E67&gt;0, $E67, $E66)</f>
        <v>750</v>
      </c>
      <c r="H88" s="116">
        <f t="shared" si="25"/>
        <v>0</v>
      </c>
      <c r="I88" s="201">
        <v>0</v>
      </c>
      <c r="J88" s="56">
        <f>IF($E67&gt;0, $E67, $E66)</f>
        <v>750</v>
      </c>
      <c r="K88" s="118">
        <f t="shared" si="26"/>
        <v>0</v>
      </c>
      <c r="L88" s="119">
        <f t="shared" si="24"/>
        <v>0</v>
      </c>
      <c r="M88" s="120" t="str">
        <f t="shared" si="27"/>
        <v/>
      </c>
    </row>
    <row r="89" spans="1:14" ht="25.5" x14ac:dyDescent="0.2">
      <c r="A89" s="103" t="str">
        <f t="shared" si="23"/>
        <v>Residential</v>
      </c>
      <c r="B89" s="103" t="s">
        <v>65</v>
      </c>
      <c r="C89" s="24">
        <f>B16</f>
        <v>1</v>
      </c>
      <c r="D89" s="46" t="s">
        <v>66</v>
      </c>
      <c r="E89" s="47"/>
      <c r="F89" s="48"/>
      <c r="G89" s="49"/>
      <c r="H89" s="50">
        <f>SUM(H80:H88)</f>
        <v>60.434864707537564</v>
      </c>
      <c r="I89" s="51"/>
      <c r="J89" s="52"/>
      <c r="K89" s="50">
        <f>SUM(K80:K88)</f>
        <v>63.219747679281177</v>
      </c>
      <c r="L89" s="41">
        <f t="shared" si="24"/>
        <v>2.7848829717436132</v>
      </c>
      <c r="M89" s="42">
        <f>IF((H89)=0,"",(L89/H89))</f>
        <v>4.6080734774877008E-2</v>
      </c>
    </row>
    <row r="90" spans="1:14" x14ac:dyDescent="0.2">
      <c r="A90" s="103" t="str">
        <f t="shared" si="23"/>
        <v>Residential</v>
      </c>
      <c r="D90" s="126" t="s">
        <v>67</v>
      </c>
      <c r="E90" s="25"/>
      <c r="F90" s="36">
        <f>'WRZ BI (2029)'!I90</f>
        <v>1.38E-2</v>
      </c>
      <c r="G90" s="43">
        <f>IF($E67&gt;0, $E67, $E66*$E68)</f>
        <v>781.12500000000011</v>
      </c>
      <c r="H90" s="116">
        <f>G90*F90</f>
        <v>10.779525000000001</v>
      </c>
      <c r="I90" s="201">
        <v>1.46E-2</v>
      </c>
      <c r="J90" s="44">
        <f>IF($E67&gt;0, $E67, $E66*$E69)</f>
        <v>781.12500000000011</v>
      </c>
      <c r="K90" s="118">
        <f>J90*I90</f>
        <v>11.404425000000002</v>
      </c>
      <c r="L90" s="119">
        <f t="shared" si="24"/>
        <v>0.62490000000000023</v>
      </c>
      <c r="M90" s="120">
        <f>IF(ISERROR(L90/H90), "", L90/H90)</f>
        <v>5.7971014492753638E-2</v>
      </c>
      <c r="N90" s="127"/>
    </row>
    <row r="91" spans="1:14" ht="25.5" x14ac:dyDescent="0.2">
      <c r="A91" s="103" t="str">
        <f t="shared" si="23"/>
        <v>Residential</v>
      </c>
      <c r="D91" s="128" t="s">
        <v>68</v>
      </c>
      <c r="E91" s="25"/>
      <c r="F91" s="36">
        <f>'WRZ BI (2029)'!I91</f>
        <v>0.01</v>
      </c>
      <c r="G91" s="43">
        <f>IF($E67&gt;0, $E67, $E66*$E68)</f>
        <v>781.12500000000011</v>
      </c>
      <c r="H91" s="116">
        <f>G91*F91</f>
        <v>7.8112500000000011</v>
      </c>
      <c r="I91" s="201">
        <v>1.0500000000000001E-2</v>
      </c>
      <c r="J91" s="44">
        <f>IF($E67&gt;0, $E67, $E66*$E69)</f>
        <v>781.12500000000011</v>
      </c>
      <c r="K91" s="118">
        <f>J91*I91</f>
        <v>8.2018125000000008</v>
      </c>
      <c r="L91" s="119">
        <f t="shared" si="24"/>
        <v>0.3905624999999997</v>
      </c>
      <c r="M91" s="120">
        <f>IF(ISERROR(L91/H91), "", L91/H91)</f>
        <v>4.9999999999999954E-2</v>
      </c>
      <c r="N91" s="127"/>
    </row>
    <row r="92" spans="1:14" ht="25.5" x14ac:dyDescent="0.2">
      <c r="A92" s="103" t="str">
        <f t="shared" si="23"/>
        <v>Residential</v>
      </c>
      <c r="B92" s="103" t="s">
        <v>69</v>
      </c>
      <c r="C92" s="24">
        <f>B16</f>
        <v>1</v>
      </c>
      <c r="D92" s="46" t="s">
        <v>70</v>
      </c>
      <c r="E92" s="47"/>
      <c r="F92" s="48"/>
      <c r="G92" s="49"/>
      <c r="H92" s="50">
        <f>SUM(H89:H91)</f>
        <v>79.025639707537565</v>
      </c>
      <c r="I92" s="51"/>
      <c r="J92" s="52"/>
      <c r="K92" s="50">
        <f>SUM(K89:K91)</f>
        <v>82.825985179281176</v>
      </c>
      <c r="L92" s="41">
        <f t="shared" si="24"/>
        <v>3.8003454717436114</v>
      </c>
      <c r="M92" s="42">
        <f>IF((H92)=0,"",(L92/H92))</f>
        <v>4.8090031106462899E-2</v>
      </c>
    </row>
    <row r="93" spans="1:14" ht="25.5" x14ac:dyDescent="0.2">
      <c r="A93" s="103" t="str">
        <f t="shared" si="23"/>
        <v>Residential</v>
      </c>
      <c r="D93" s="129" t="s">
        <v>71</v>
      </c>
      <c r="E93" s="25"/>
      <c r="F93" s="34">
        <v>4.7000000000000002E-3</v>
      </c>
      <c r="G93" s="43">
        <f>E66*E68</f>
        <v>781.12500000000011</v>
      </c>
      <c r="H93" s="53">
        <f>G93*F93</f>
        <v>3.6712875000000005</v>
      </c>
      <c r="I93" s="35">
        <v>4.7000000000000002E-3</v>
      </c>
      <c r="J93" s="44">
        <f>E66*E69</f>
        <v>781.12500000000011</v>
      </c>
      <c r="K93" s="31">
        <f>J93*I93</f>
        <v>3.6712875000000005</v>
      </c>
      <c r="L93" s="119">
        <f t="shared" si="24"/>
        <v>0</v>
      </c>
      <c r="M93" s="120">
        <f>IF(ISERROR(L93/H93), "", L93/H93)</f>
        <v>0</v>
      </c>
    </row>
    <row r="94" spans="1:14" ht="25.5" x14ac:dyDescent="0.2">
      <c r="A94" s="103" t="str">
        <f t="shared" si="23"/>
        <v>Residential</v>
      </c>
      <c r="D94" s="129" t="s">
        <v>72</v>
      </c>
      <c r="E94" s="25"/>
      <c r="F94" s="34">
        <v>5.9999999999999995E-4</v>
      </c>
      <c r="G94" s="43">
        <f>E66*E68</f>
        <v>781.12500000000011</v>
      </c>
      <c r="H94" s="53">
        <f>G94*F94</f>
        <v>0.46867500000000001</v>
      </c>
      <c r="I94" s="35">
        <v>5.9999999999999995E-4</v>
      </c>
      <c r="J94" s="44">
        <f>E66*E69</f>
        <v>781.12500000000011</v>
      </c>
      <c r="K94" s="31">
        <f>J94*I94</f>
        <v>0.46867500000000001</v>
      </c>
      <c r="L94" s="119">
        <f t="shared" si="24"/>
        <v>0</v>
      </c>
      <c r="M94" s="120">
        <f>IF(ISERROR(L94/H94), "", L94/H94)</f>
        <v>0</v>
      </c>
    </row>
    <row r="95" spans="1:14" x14ac:dyDescent="0.2">
      <c r="A95" s="103" t="str">
        <f t="shared" si="23"/>
        <v>Residential</v>
      </c>
      <c r="D95" s="25" t="s">
        <v>73</v>
      </c>
      <c r="E95" s="25"/>
      <c r="F95" s="54">
        <v>0.25</v>
      </c>
      <c r="G95" s="115">
        <v>1</v>
      </c>
      <c r="H95" s="130">
        <f>G95*F95</f>
        <v>0.25</v>
      </c>
      <c r="I95" s="45">
        <v>0.25</v>
      </c>
      <c r="J95" s="117">
        <v>1</v>
      </c>
      <c r="K95" s="118">
        <f>J95*I95</f>
        <v>0.25</v>
      </c>
      <c r="L95" s="119">
        <f t="shared" si="24"/>
        <v>0</v>
      </c>
      <c r="M95" s="120">
        <f>IF(ISERROR(L95/H95), "", L95/H95)</f>
        <v>0</v>
      </c>
    </row>
    <row r="96" spans="1:14" ht="25.5" hidden="1" x14ac:dyDescent="0.2">
      <c r="A96" s="103" t="str">
        <f t="shared" si="23"/>
        <v>Residential</v>
      </c>
      <c r="D96" s="129" t="s">
        <v>74</v>
      </c>
      <c r="E96" s="25"/>
      <c r="F96" s="34"/>
      <c r="G96" s="55"/>
      <c r="H96" s="130"/>
      <c r="I96" s="35"/>
      <c r="J96" s="56"/>
      <c r="K96" s="118"/>
      <c r="L96" s="119"/>
      <c r="M96" s="120"/>
    </row>
    <row r="97" spans="1:13" x14ac:dyDescent="0.2">
      <c r="A97" s="103" t="str">
        <f t="shared" si="23"/>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23"/>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23"/>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5" hidden="1" thickBot="1" x14ac:dyDescent="0.25">
      <c r="A100" s="103" t="str">
        <f t="shared" si="23"/>
        <v>Residential</v>
      </c>
      <c r="B100" s="103" t="s">
        <v>78</v>
      </c>
      <c r="D100" s="25" t="s">
        <v>79</v>
      </c>
      <c r="E100" s="25"/>
      <c r="F100" s="34">
        <v>0.11308</v>
      </c>
      <c r="G100" s="55">
        <f>IF(AND(E66*12&gt;=150000),E66*E68,E66)</f>
        <v>750</v>
      </c>
      <c r="H100" s="130">
        <f>G100*F100</f>
        <v>84.81</v>
      </c>
      <c r="I100" s="35">
        <f>F100</f>
        <v>0.11308</v>
      </c>
      <c r="J100" s="56">
        <f>IF(AND(E66*12&gt;=150000),E66*E69,E66)</f>
        <v>750</v>
      </c>
      <c r="K100" s="118">
        <f>J100*I100</f>
        <v>84.81</v>
      </c>
      <c r="L100" s="119">
        <f>K100-H100</f>
        <v>0</v>
      </c>
      <c r="M100" s="120">
        <f>IF(ISERROR(L100/H100), "", L100/H100)</f>
        <v>0</v>
      </c>
    </row>
    <row r="101" spans="1:13" ht="13.5" hidden="1" thickBot="1" x14ac:dyDescent="0.25">
      <c r="A101" s="103" t="str">
        <f t="shared" si="23"/>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23"/>
        <v>Residential</v>
      </c>
      <c r="D102" s="58"/>
      <c r="E102" s="59"/>
      <c r="F102" s="60"/>
      <c r="G102" s="61"/>
      <c r="H102" s="62"/>
      <c r="I102" s="60"/>
      <c r="J102" s="63"/>
      <c r="K102" s="62"/>
      <c r="L102" s="64"/>
      <c r="M102" s="65"/>
    </row>
    <row r="103" spans="1:13" x14ac:dyDescent="0.2">
      <c r="A103" s="103" t="str">
        <f t="shared" si="23"/>
        <v>Residential</v>
      </c>
      <c r="B103" s="103" t="s">
        <v>12</v>
      </c>
      <c r="D103" s="135" t="s">
        <v>81</v>
      </c>
      <c r="E103" s="25"/>
      <c r="F103" s="136"/>
      <c r="G103" s="137"/>
      <c r="H103" s="138">
        <f>SUM(H93:H99,H92)</f>
        <v>179.05560220753756</v>
      </c>
      <c r="I103" s="139"/>
      <c r="J103" s="139"/>
      <c r="K103" s="138">
        <f>SUM(K93:K99,K92)</f>
        <v>182.8559476792812</v>
      </c>
      <c r="L103" s="140">
        <f>K103-H103</f>
        <v>3.8003454717436398</v>
      </c>
      <c r="M103" s="141">
        <f>IF((H103)=0,"",(L103/H103))</f>
        <v>2.1224387424297299E-2</v>
      </c>
    </row>
    <row r="104" spans="1:13" x14ac:dyDescent="0.2">
      <c r="A104" s="103" t="str">
        <f t="shared" si="23"/>
        <v>Residential</v>
      </c>
      <c r="B104" s="103" t="s">
        <v>12</v>
      </c>
      <c r="D104" s="142" t="s">
        <v>82</v>
      </c>
      <c r="E104" s="25"/>
      <c r="F104" s="136">
        <v>0.13</v>
      </c>
      <c r="G104" s="143"/>
      <c r="H104" s="144">
        <f>H103*F104</f>
        <v>23.277228286979884</v>
      </c>
      <c r="I104" s="145">
        <v>0.13</v>
      </c>
      <c r="J104" s="115"/>
      <c r="K104" s="144">
        <f>K103*I104</f>
        <v>23.771273198306556</v>
      </c>
      <c r="L104" s="119">
        <f>K104-H104</f>
        <v>0.49404491132667161</v>
      </c>
      <c r="M104" s="146">
        <f>IF((H104)=0,"",(L104/H104))</f>
        <v>2.122438742429723E-2</v>
      </c>
    </row>
    <row r="105" spans="1:13" ht="15" x14ac:dyDescent="0.25">
      <c r="A105" s="103" t="str">
        <f t="shared" si="23"/>
        <v>Residential</v>
      </c>
      <c r="B105" s="103" t="s">
        <v>12</v>
      </c>
      <c r="D105" s="142" t="s">
        <v>83</v>
      </c>
      <c r="E105" s="147"/>
      <c r="F105" s="148">
        <v>0.23499999999999999</v>
      </c>
      <c r="G105" s="143"/>
      <c r="H105" s="144">
        <f>IF(OR(ISNUMBER(SEARCH("[DGEN]", E64))=TRUE, ISNUMBER(SEARCH("STREET LIGHT", E64))=TRUE), 0, IF(AND(E66=0, E67=0),0, IF(AND(E67=0, E66*12&gt;250000), 0, IF(AND(E66=0, E67&gt;=50), 0, IF(E66*12&lt;=250000, F105*H103*-1, IF(E67&lt;50, F105*H103*-1, 0))))))</f>
        <v>-42.078066518771323</v>
      </c>
      <c r="I105" s="148">
        <v>0.23499999999999999</v>
      </c>
      <c r="J105" s="115"/>
      <c r="K105" s="144">
        <f>IF(OR(ISNUMBER(SEARCH("[DGEN]", E64))=TRUE, ISNUMBER(SEARCH("STREET LIGHT", E64))=TRUE), 0, IF(AND(E66=0, E67=0),0, IF(AND(E67=0, E66*12&gt;250000), 0, IF(AND(E66=0, E67&gt;=50), 0, IF(E66*12&lt;=250000, I105*K103*-1, IF(E67&lt;50, I105*K103*-1, 0))))))</f>
        <v>-42.971147704631079</v>
      </c>
      <c r="L105" s="119">
        <f>K105-H105</f>
        <v>-0.89308118585975649</v>
      </c>
      <c r="M105" s="146"/>
    </row>
    <row r="106" spans="1:13" ht="13.5" thickBot="1" x14ac:dyDescent="0.25">
      <c r="A106" s="103" t="str">
        <f t="shared" si="23"/>
        <v>Residential</v>
      </c>
      <c r="B106" s="103" t="s">
        <v>84</v>
      </c>
      <c r="C106" s="24">
        <f>B16</f>
        <v>1</v>
      </c>
      <c r="D106" s="226" t="s">
        <v>85</v>
      </c>
      <c r="E106" s="226"/>
      <c r="F106" s="77"/>
      <c r="G106" s="78"/>
      <c r="H106" s="79">
        <f>H103+H104+H105</f>
        <v>160.25476397574613</v>
      </c>
      <c r="I106" s="80"/>
      <c r="J106" s="80"/>
      <c r="K106" s="81">
        <f>K103+K104+K105</f>
        <v>163.65607317295667</v>
      </c>
      <c r="L106" s="82">
        <f>K106-H106</f>
        <v>3.4013091972105371</v>
      </c>
      <c r="M106" s="83">
        <f>IF((H106)=0,"",(L106/H106))</f>
        <v>2.1224387424297168E-2</v>
      </c>
    </row>
    <row r="107" spans="1:13" ht="13.5" thickBot="1" x14ac:dyDescent="0.25">
      <c r="A107" s="103" t="str">
        <f t="shared" si="23"/>
        <v>Residential</v>
      </c>
      <c r="B107" s="103" t="s">
        <v>12</v>
      </c>
      <c r="D107" s="58"/>
      <c r="E107" s="59"/>
      <c r="F107" s="60"/>
      <c r="G107" s="61"/>
      <c r="H107" s="62"/>
      <c r="I107" s="60"/>
      <c r="J107" s="63"/>
      <c r="K107" s="62"/>
      <c r="L107" s="64"/>
      <c r="M107" s="65"/>
    </row>
    <row r="108" spans="1:13" ht="13.15" hidden="1" customHeight="1" x14ac:dyDescent="0.2">
      <c r="A108" s="103" t="str">
        <f t="shared" si="23"/>
        <v>Residential</v>
      </c>
      <c r="B108" s="103" t="s">
        <v>78</v>
      </c>
      <c r="D108" s="135" t="s">
        <v>86</v>
      </c>
      <c r="E108" s="25"/>
      <c r="F108" s="136"/>
      <c r="G108" s="137"/>
      <c r="H108" s="138">
        <f>SUM(H100,H93:H96,H92)</f>
        <v>168.22560220753758</v>
      </c>
      <c r="I108" s="139"/>
      <c r="J108" s="139"/>
      <c r="K108" s="138">
        <f>SUM(K100,K93:K96,K92)</f>
        <v>172.02594767928119</v>
      </c>
      <c r="L108" s="140">
        <f>K108-H108</f>
        <v>3.8003454717436114</v>
      </c>
      <c r="M108" s="141">
        <f>IF((H108)=0,"",(L108/H108))</f>
        <v>2.2590767528091107E-2</v>
      </c>
    </row>
    <row r="109" spans="1:13" hidden="1" x14ac:dyDescent="0.2">
      <c r="A109" s="103" t="str">
        <f t="shared" si="23"/>
        <v>Residential</v>
      </c>
      <c r="B109" s="103" t="s">
        <v>78</v>
      </c>
      <c r="D109" s="142" t="s">
        <v>82</v>
      </c>
      <c r="E109" s="25"/>
      <c r="F109" s="136">
        <v>0.13</v>
      </c>
      <c r="G109" s="137"/>
      <c r="H109" s="144">
        <f>H108*F109</f>
        <v>21.869328286979886</v>
      </c>
      <c r="I109" s="136">
        <v>0.13</v>
      </c>
      <c r="J109" s="145"/>
      <c r="K109" s="144">
        <f>K108*I109</f>
        <v>22.363373198306554</v>
      </c>
      <c r="L109" s="119">
        <f>K109-H109</f>
        <v>0.49404491132666806</v>
      </c>
      <c r="M109" s="146">
        <f>IF((H109)=0,"",(L109/H109))</f>
        <v>2.2590767528091041E-2</v>
      </c>
    </row>
    <row r="110" spans="1:13" ht="15" hidden="1" x14ac:dyDescent="0.25">
      <c r="A110" s="103" t="str">
        <f t="shared" si="23"/>
        <v>Residential</v>
      </c>
      <c r="B110" s="103" t="s">
        <v>78</v>
      </c>
      <c r="D110" s="142" t="s">
        <v>83</v>
      </c>
      <c r="E110" s="147"/>
      <c r="F110" s="148">
        <v>0.23499999999999999</v>
      </c>
      <c r="G110" s="137"/>
      <c r="H110" s="144">
        <f>IF(OR(ISNUMBER(SEARCH("[DGEN]", E64))=TRUE, ISNUMBER(SEARCH("STREET LIGHT", E64))=TRUE), 0, IF(AND(E66=0, E67=0),0, IF(AND(E67=0, E66*12&gt;250000), 0, IF(AND(E66=0, E67&gt;=50), 0, IF(E66*12&lt;=250000, F110*H108*-1, IF(E67&lt;50, F110*H108*-1, 0))))))</f>
        <v>-39.533016518771326</v>
      </c>
      <c r="I110" s="148">
        <v>0.23499999999999999</v>
      </c>
      <c r="J110" s="145"/>
      <c r="K110" s="144">
        <f>IF(OR(ISNUMBER(SEARCH("[DGEN]", E64))=TRUE, ISNUMBER(SEARCH("STREET LIGHT", E64))=TRUE), 0, IF(AND(E66=0, E67=0),0, IF(AND(E67=0, E66*12&gt;250000), 0, IF(AND(E66=0, E67&gt;=50), 0, IF(E66*12&lt;=250000, I110*K108*-1, IF(E67&lt;50, I110*K108*-1, 0))))))</f>
        <v>-40.426097704631076</v>
      </c>
      <c r="L110" s="119"/>
      <c r="M110" s="146"/>
    </row>
    <row r="111" spans="1:13" hidden="1" x14ac:dyDescent="0.2">
      <c r="A111" s="103" t="str">
        <f t="shared" si="23"/>
        <v>Residential</v>
      </c>
      <c r="B111" s="103" t="s">
        <v>87</v>
      </c>
      <c r="D111" s="234" t="s">
        <v>86</v>
      </c>
      <c r="E111" s="234"/>
      <c r="F111" s="149"/>
      <c r="G111" s="143"/>
      <c r="H111" s="138">
        <f>SUM(H108,H109)</f>
        <v>190.09493049451746</v>
      </c>
      <c r="I111" s="150"/>
      <c r="J111" s="150"/>
      <c r="K111" s="138">
        <f>SUM(K108,K109)</f>
        <v>194.38932087758775</v>
      </c>
      <c r="L111" s="140">
        <f>K111-H111</f>
        <v>4.2943903830702936</v>
      </c>
      <c r="M111" s="141">
        <f>IF((H111)=0,"",(L111/H111))</f>
        <v>2.2590767528091173E-2</v>
      </c>
    </row>
    <row r="112" spans="1:13" ht="13.5" hidden="1" thickBot="1" x14ac:dyDescent="0.25">
      <c r="A112" s="103" t="str">
        <f t="shared" si="23"/>
        <v>Residential</v>
      </c>
      <c r="B112" s="103" t="s">
        <v>78</v>
      </c>
      <c r="D112" s="131"/>
      <c r="E112" s="132"/>
      <c r="F112" s="151"/>
      <c r="G112" s="152"/>
      <c r="H112" s="153"/>
      <c r="I112" s="151"/>
      <c r="J112" s="133"/>
      <c r="K112" s="153"/>
      <c r="L112" s="154"/>
      <c r="M112" s="134"/>
    </row>
    <row r="113" spans="1:14" hidden="1" x14ac:dyDescent="0.2">
      <c r="A113" s="103" t="str">
        <f t="shared" si="23"/>
        <v>Residential</v>
      </c>
      <c r="B113" s="103" t="s">
        <v>17</v>
      </c>
      <c r="D113" s="135" t="s">
        <v>88</v>
      </c>
      <c r="E113" s="25"/>
      <c r="F113" s="136"/>
      <c r="G113" s="137"/>
      <c r="H113" s="138">
        <f>SUM(H101,H93:H96,H92)</f>
        <v>168.22560220753758</v>
      </c>
      <c r="I113" s="139"/>
      <c r="J113" s="139"/>
      <c r="K113" s="138">
        <f>SUM(K101,K93:K96,K92)</f>
        <v>172.02594767928119</v>
      </c>
      <c r="L113" s="140">
        <f>K113-H113</f>
        <v>3.8003454717436114</v>
      </c>
      <c r="M113" s="141">
        <f>IF((H113)=0,"",(L113/H113))</f>
        <v>2.2590767528091107E-2</v>
      </c>
    </row>
    <row r="114" spans="1:14" hidden="1" x14ac:dyDescent="0.2">
      <c r="A114" s="103" t="str">
        <f t="shared" si="23"/>
        <v>Residential</v>
      </c>
      <c r="B114" s="103" t="s">
        <v>17</v>
      </c>
      <c r="D114" s="142" t="s">
        <v>82</v>
      </c>
      <c r="E114" s="25"/>
      <c r="F114" s="136">
        <v>0.13</v>
      </c>
      <c r="G114" s="137"/>
      <c r="H114" s="144">
        <f>H113*F114</f>
        <v>21.869328286979886</v>
      </c>
      <c r="I114" s="136">
        <v>0.13</v>
      </c>
      <c r="J114" s="145"/>
      <c r="K114" s="144">
        <f>K113*I114</f>
        <v>22.363373198306554</v>
      </c>
      <c r="L114" s="119">
        <f>K114-H114</f>
        <v>0.49404491132666806</v>
      </c>
      <c r="M114" s="146">
        <f>IF((H114)=0,"",(L114/H114))</f>
        <v>2.2590767528091041E-2</v>
      </c>
    </row>
    <row r="115" spans="1:14" ht="15" hidden="1" x14ac:dyDescent="0.25">
      <c r="A115" s="103" t="str">
        <f t="shared" si="23"/>
        <v>Residential</v>
      </c>
      <c r="B115" s="103" t="s">
        <v>17</v>
      </c>
      <c r="D115" s="142" t="s">
        <v>83</v>
      </c>
      <c r="E115" s="147"/>
      <c r="F115" s="148">
        <v>0.23499999999999999</v>
      </c>
      <c r="G115" s="137"/>
      <c r="H115" s="144">
        <f>IF(OR(ISNUMBER(SEARCH("[DGEN]", E64))=TRUE, ISNUMBER(SEARCH("STREET LIGHT", E64))=TRUE), 0, IF(AND(E66=0, E67=0),0, IF(AND(E67=0, E66*12&gt;250000), 0, IF(AND(E66=0, E67&gt;=50), 0, IF(E66*12&lt;=250000, F115*H113*-1, IF(E67&lt;50, F115*H113*-1, 0))))))</f>
        <v>-39.533016518771326</v>
      </c>
      <c r="I115" s="148">
        <v>0.23499999999999999</v>
      </c>
      <c r="J115" s="145"/>
      <c r="K115" s="144">
        <f>IF(OR(ISNUMBER(SEARCH("[DGEN]", E64))=TRUE, ISNUMBER(SEARCH("STREET LIGHT", E64))=TRUE), 0, IF(AND(E66=0, E67=0),0, IF(AND(E67=0, E66*12&gt;250000), 0, IF(AND(E66=0, E67&gt;=50), 0, IF(E66*12&lt;=250000, I115*K113*-1, IF(E67&lt;50, I115*K113*-1, 0))))))</f>
        <v>-40.426097704631076</v>
      </c>
      <c r="L115" s="119"/>
      <c r="M115" s="146"/>
    </row>
    <row r="116" spans="1:14" hidden="1" x14ac:dyDescent="0.2">
      <c r="A116" s="103" t="str">
        <f t="shared" si="23"/>
        <v>Residential</v>
      </c>
      <c r="B116" s="103" t="s">
        <v>89</v>
      </c>
      <c r="D116" s="234" t="s">
        <v>88</v>
      </c>
      <c r="E116" s="234"/>
      <c r="F116" s="149"/>
      <c r="G116" s="143"/>
      <c r="H116" s="138">
        <f>SUM(H113,H114)</f>
        <v>190.09493049451746</v>
      </c>
      <c r="I116" s="150"/>
      <c r="J116" s="150"/>
      <c r="K116" s="138">
        <f>SUM(K113,K114)</f>
        <v>194.38932087758775</v>
      </c>
      <c r="L116" s="140">
        <f>K116-H116</f>
        <v>4.2943903830702936</v>
      </c>
      <c r="M116" s="141">
        <f>IF((H116)=0,"",(L116/H116))</f>
        <v>2.2590767528091173E-2</v>
      </c>
    </row>
    <row r="117" spans="1:14" ht="13.5" hidden="1" thickBot="1" x14ac:dyDescent="0.25">
      <c r="A117" s="103" t="str">
        <f t="shared" si="23"/>
        <v>Residential</v>
      </c>
      <c r="B117" s="103" t="s">
        <v>17</v>
      </c>
      <c r="D117" s="131"/>
      <c r="E117" s="132"/>
      <c r="F117" s="155"/>
      <c r="G117" s="152"/>
      <c r="H117" s="156"/>
      <c r="I117" s="155"/>
      <c r="J117" s="133"/>
      <c r="K117" s="156"/>
      <c r="L117" s="154"/>
      <c r="M117" s="157"/>
    </row>
    <row r="120" spans="1:14" x14ac:dyDescent="0.2">
      <c r="C120" s="103"/>
      <c r="D120" s="104" t="s">
        <v>34</v>
      </c>
      <c r="E120" s="229" t="str">
        <f>D17</f>
        <v>GS &lt;50</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2000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3" x14ac:dyDescent="0.2">
      <c r="C129" s="103"/>
      <c r="E129" s="221"/>
      <c r="F129" s="112" t="s">
        <v>48</v>
      </c>
      <c r="G129" s="112"/>
      <c r="H129" s="113" t="s">
        <v>48</v>
      </c>
      <c r="I129" s="112" t="s">
        <v>48</v>
      </c>
      <c r="J129" s="113"/>
      <c r="K129" s="113" t="s">
        <v>48</v>
      </c>
      <c r="L129" s="223"/>
      <c r="M129" s="225"/>
    </row>
    <row r="130" spans="1:13" x14ac:dyDescent="0.2">
      <c r="A130" s="103" t="str">
        <f>$E120</f>
        <v>GS &lt;50</v>
      </c>
      <c r="D130" s="114" t="s">
        <v>49</v>
      </c>
      <c r="E130" s="25"/>
      <c r="F130" s="26">
        <f>'WRZ BI (2029)'!I130</f>
        <v>32.270000000000003</v>
      </c>
      <c r="G130" s="115">
        <v>1</v>
      </c>
      <c r="H130" s="116">
        <f>G130*F130</f>
        <v>32.270000000000003</v>
      </c>
      <c r="I130" s="29">
        <v>34.200000000000003</v>
      </c>
      <c r="J130" s="117">
        <f>G130</f>
        <v>1</v>
      </c>
      <c r="K130" s="118">
        <f>J130*I130</f>
        <v>34.200000000000003</v>
      </c>
      <c r="L130" s="119">
        <f>K130-H130</f>
        <v>1.9299999999999997</v>
      </c>
      <c r="M130" s="120">
        <f>IF(ISERROR(L130/H130), "", L130/H130)</f>
        <v>5.9807871087697535E-2</v>
      </c>
    </row>
    <row r="131" spans="1:13" x14ac:dyDescent="0.2">
      <c r="A131" s="103" t="str">
        <f t="shared" ref="A131:A173" si="28">A130</f>
        <v>GS &lt;50</v>
      </c>
      <c r="D131" s="114" t="s">
        <v>50</v>
      </c>
      <c r="E131" s="25"/>
      <c r="F131" s="36">
        <f>'WRZ BI (2029)'!I131</f>
        <v>3.7100000000000001E-2</v>
      </c>
      <c r="G131" s="115">
        <f>IF($E123&gt;0, $E123, $E122)</f>
        <v>2000</v>
      </c>
      <c r="H131" s="116">
        <f>G131*F131</f>
        <v>74.2</v>
      </c>
      <c r="I131" s="201">
        <v>3.9600000000000003E-2</v>
      </c>
      <c r="J131" s="117">
        <f>IF($E123&gt;0, $E123, $E122)</f>
        <v>2000</v>
      </c>
      <c r="K131" s="118">
        <f>J131*I131</f>
        <v>79.2</v>
      </c>
      <c r="L131" s="119">
        <f>K131-H131</f>
        <v>5</v>
      </c>
      <c r="M131" s="120">
        <f>IF(ISERROR(L131/H131), "", L131/H131)</f>
        <v>6.7385444743935305E-2</v>
      </c>
    </row>
    <row r="132" spans="1:13" ht="13.15" hidden="1" customHeight="1" x14ac:dyDescent="0.2">
      <c r="A132" s="103" t="str">
        <f t="shared" si="28"/>
        <v>GS &lt;50</v>
      </c>
      <c r="D132" s="114" t="s">
        <v>51</v>
      </c>
      <c r="E132" s="25"/>
      <c r="F132" s="34"/>
      <c r="G132" s="115">
        <f>IF($E123&gt;0, $E123, $E122)</f>
        <v>2000</v>
      </c>
      <c r="H132" s="116">
        <v>0</v>
      </c>
      <c r="I132" s="35"/>
      <c r="J132" s="117">
        <f>IF($E123&gt;0, $E123, $E122)</f>
        <v>2000</v>
      </c>
      <c r="K132" s="118">
        <v>0</v>
      </c>
      <c r="L132" s="119"/>
      <c r="M132" s="120"/>
    </row>
    <row r="133" spans="1:13" ht="13.15" hidden="1" customHeight="1" x14ac:dyDescent="0.2">
      <c r="A133" s="103" t="str">
        <f t="shared" si="28"/>
        <v>GS &lt;50</v>
      </c>
      <c r="D133" s="114" t="s">
        <v>52</v>
      </c>
      <c r="E133" s="25"/>
      <c r="F133" s="34"/>
      <c r="G133" s="115">
        <f>IF($E123&gt;0, $E123, $E122)</f>
        <v>2000</v>
      </c>
      <c r="H133" s="116">
        <v>0</v>
      </c>
      <c r="I133" s="35"/>
      <c r="J133" s="121">
        <f>IF($E123&gt;0, $E123, $E122)</f>
        <v>2000</v>
      </c>
      <c r="K133" s="118">
        <v>0</v>
      </c>
      <c r="L133" s="119">
        <f t="shared" ref="L133:L151" si="29">K133-H133</f>
        <v>0</v>
      </c>
      <c r="M133" s="120" t="str">
        <f>IF(ISERROR(L133/H133), "", L133/H133)</f>
        <v/>
      </c>
    </row>
    <row r="134" spans="1:13" x14ac:dyDescent="0.2">
      <c r="A134" s="103" t="str">
        <f t="shared" si="28"/>
        <v>GS &lt;50</v>
      </c>
      <c r="D134" s="114" t="s">
        <v>53</v>
      </c>
      <c r="E134" s="25"/>
      <c r="F134" s="26">
        <f>'WRZ BI (2029)'!I134</f>
        <v>0</v>
      </c>
      <c r="G134" s="115">
        <v>1</v>
      </c>
      <c r="H134" s="116">
        <f>G134*F134</f>
        <v>0</v>
      </c>
      <c r="I134" s="29">
        <v>0</v>
      </c>
      <c r="J134" s="117">
        <f>G134</f>
        <v>1</v>
      </c>
      <c r="K134" s="118">
        <f>J134*I134</f>
        <v>0</v>
      </c>
      <c r="L134" s="119">
        <f t="shared" si="29"/>
        <v>0</v>
      </c>
      <c r="M134" s="120" t="str">
        <f>IF(ISERROR(L134/H134), "", L134/H134)</f>
        <v/>
      </c>
    </row>
    <row r="135" spans="1:13" x14ac:dyDescent="0.2">
      <c r="A135" s="103" t="str">
        <f t="shared" si="28"/>
        <v>GS &lt;50</v>
      </c>
      <c r="D135" s="114" t="s">
        <v>54</v>
      </c>
      <c r="E135" s="25"/>
      <c r="F135" s="36">
        <f>'WRZ BI (2029)'!I135</f>
        <v>2.0337449742528959E-3</v>
      </c>
      <c r="G135" s="115">
        <f>IF($E123&gt;0, $E123, $E122)</f>
        <v>2000</v>
      </c>
      <c r="H135" s="116">
        <f>G135*F135</f>
        <v>4.0674899485057914</v>
      </c>
      <c r="I135" s="201">
        <v>2.0337449742528959E-3</v>
      </c>
      <c r="J135" s="117">
        <f>IF($E123&gt;0, $E123, $E122)</f>
        <v>2000</v>
      </c>
      <c r="K135" s="118">
        <f>J135*I135</f>
        <v>4.0674899485057914</v>
      </c>
      <c r="L135" s="119">
        <f t="shared" si="29"/>
        <v>0</v>
      </c>
      <c r="M135" s="120">
        <f>IF(ISERROR(L135/H135), "", L135/H135)</f>
        <v>0</v>
      </c>
    </row>
    <row r="136" spans="1:13" ht="25.5" x14ac:dyDescent="0.2">
      <c r="A136" s="103" t="str">
        <f t="shared" si="28"/>
        <v>GS &lt;50</v>
      </c>
      <c r="B136" s="103" t="s">
        <v>55</v>
      </c>
      <c r="C136" s="24">
        <f>B17</f>
        <v>2</v>
      </c>
      <c r="D136" s="46" t="s">
        <v>56</v>
      </c>
      <c r="E136" s="47"/>
      <c r="F136" s="48"/>
      <c r="G136" s="49"/>
      <c r="H136" s="50">
        <f>SUM(H130:H135)</f>
        <v>110.53748994850579</v>
      </c>
      <c r="I136" s="51"/>
      <c r="J136" s="52"/>
      <c r="K136" s="50">
        <f>SUM(K130:K135)</f>
        <v>117.4674899485058</v>
      </c>
      <c r="L136" s="41">
        <f t="shared" si="29"/>
        <v>6.9300000000000068</v>
      </c>
      <c r="M136" s="42">
        <f>IF((H136)=0,"",(L136/H136))</f>
        <v>6.2693661700011172E-2</v>
      </c>
    </row>
    <row r="137" spans="1:13" x14ac:dyDescent="0.2">
      <c r="A137" s="103" t="str">
        <f t="shared" si="28"/>
        <v>GS &lt;50</v>
      </c>
      <c r="D137" s="123" t="s">
        <v>57</v>
      </c>
      <c r="E137" s="25"/>
      <c r="F137" s="34">
        <f>IF((E122*12&gt;=150000), 0, IF(E121="RPP",(F153*OffPeakPer+F154*MidPeakPer+F155*OnPeakPer),IF(E121="Non-RPP (Retailer)",F156,F157)))</f>
        <v>0.12752000000000002</v>
      </c>
      <c r="G137" s="43">
        <f>IF(F137=0, 0, $E122*E124-E122)</f>
        <v>83</v>
      </c>
      <c r="H137" s="28">
        <f t="shared" ref="H137:H144" si="30">G137*F137</f>
        <v>10.584160000000002</v>
      </c>
      <c r="I137" s="35">
        <f>IF((E122*12&gt;=150000), 0, IF(E121="RPP",(I153*OffPeakPer+I154*MidPeakPer+I155*OnPeakPer),IF(E121="Non-RPP (Retailer)",I156,I157)))</f>
        <v>0.12752000000000002</v>
      </c>
      <c r="J137" s="44">
        <f>IF(I137=0, 0, E122*E125-E122)</f>
        <v>83</v>
      </c>
      <c r="K137" s="31">
        <f t="shared" ref="K137:K144" si="31">J137*I137</f>
        <v>10.584160000000002</v>
      </c>
      <c r="L137" s="119">
        <f t="shared" si="29"/>
        <v>0</v>
      </c>
      <c r="M137" s="120">
        <f t="shared" ref="M137:M144" si="32">IF(ISERROR(L137/H137), "", L137/H137)</f>
        <v>0</v>
      </c>
    </row>
    <row r="138" spans="1:13" ht="25.5" x14ac:dyDescent="0.2">
      <c r="A138" s="103" t="str">
        <f t="shared" si="28"/>
        <v>GS &lt;50</v>
      </c>
      <c r="D138" s="123" t="s">
        <v>58</v>
      </c>
      <c r="E138" s="25"/>
      <c r="F138" s="36">
        <f>'WRZ BI (2029)'!I138</f>
        <v>0</v>
      </c>
      <c r="G138" s="55">
        <f>IF($E123&gt;0, $E123, $E122)</f>
        <v>2000</v>
      </c>
      <c r="H138" s="116">
        <f t="shared" si="30"/>
        <v>0</v>
      </c>
      <c r="I138" s="201">
        <v>0</v>
      </c>
      <c r="J138" s="56">
        <f>IF($E123&gt;0, $E123, $E122)</f>
        <v>2000</v>
      </c>
      <c r="K138" s="118">
        <f t="shared" si="31"/>
        <v>0</v>
      </c>
      <c r="L138" s="119">
        <f t="shared" si="29"/>
        <v>0</v>
      </c>
      <c r="M138" s="120" t="str">
        <f t="shared" si="32"/>
        <v/>
      </c>
    </row>
    <row r="139" spans="1:13" x14ac:dyDescent="0.2">
      <c r="A139" s="103" t="str">
        <f t="shared" si="28"/>
        <v>GS &lt;50</v>
      </c>
      <c r="D139" s="123" t="s">
        <v>59</v>
      </c>
      <c r="E139" s="25"/>
      <c r="F139" s="36">
        <f>'WRZ BI (2029)'!I139</f>
        <v>0</v>
      </c>
      <c r="G139" s="55">
        <f>IF($E123&gt;0, $E123, $E122)</f>
        <v>2000</v>
      </c>
      <c r="H139" s="116">
        <f t="shared" si="30"/>
        <v>0</v>
      </c>
      <c r="I139" s="201">
        <v>0</v>
      </c>
      <c r="J139" s="56">
        <f>IF($E123&gt;0, $E123, $E122)</f>
        <v>2000</v>
      </c>
      <c r="K139" s="118">
        <f t="shared" si="31"/>
        <v>0</v>
      </c>
      <c r="L139" s="119">
        <f t="shared" si="29"/>
        <v>0</v>
      </c>
      <c r="M139" s="120" t="str">
        <f t="shared" si="32"/>
        <v/>
      </c>
    </row>
    <row r="140" spans="1:13" x14ac:dyDescent="0.2">
      <c r="A140" s="103" t="str">
        <f t="shared" si="28"/>
        <v>GS &lt;50</v>
      </c>
      <c r="D140" s="123" t="s">
        <v>60</v>
      </c>
      <c r="E140" s="25"/>
      <c r="F140" s="36">
        <f>'WRZ BI (2029)'!I140</f>
        <v>0</v>
      </c>
      <c r="G140" s="55">
        <f>E122</f>
        <v>2000</v>
      </c>
      <c r="H140" s="116">
        <f t="shared" si="30"/>
        <v>0</v>
      </c>
      <c r="I140" s="201">
        <v>0</v>
      </c>
      <c r="J140" s="56">
        <f>E122</f>
        <v>2000</v>
      </c>
      <c r="K140" s="118">
        <f t="shared" si="31"/>
        <v>0</v>
      </c>
      <c r="L140" s="119">
        <f t="shared" si="29"/>
        <v>0</v>
      </c>
      <c r="M140" s="120" t="str">
        <f t="shared" si="32"/>
        <v/>
      </c>
    </row>
    <row r="141" spans="1:13" x14ac:dyDescent="0.2">
      <c r="A141" s="103" t="str">
        <f t="shared" si="28"/>
        <v>GS &lt;50</v>
      </c>
      <c r="D141" s="114" t="s">
        <v>61</v>
      </c>
      <c r="E141" s="25"/>
      <c r="F141" s="36">
        <f>'WRZ BI (2029)'!I141</f>
        <v>1.5001937404516264E-3</v>
      </c>
      <c r="G141" s="55">
        <f>IF($E123&gt;0, $E123, $E122)</f>
        <v>2000</v>
      </c>
      <c r="H141" s="116">
        <f t="shared" si="30"/>
        <v>3.0003874809032527</v>
      </c>
      <c r="I141" s="201">
        <v>1.5687745503208945E-3</v>
      </c>
      <c r="J141" s="56">
        <f>IF($E123&gt;0, $E123, $E122)</f>
        <v>2000</v>
      </c>
      <c r="K141" s="118">
        <f t="shared" si="31"/>
        <v>3.137549100641789</v>
      </c>
      <c r="L141" s="119">
        <f t="shared" si="29"/>
        <v>0.13716161973853636</v>
      </c>
      <c r="M141" s="120">
        <f t="shared" si="32"/>
        <v>4.5714635396773652E-2</v>
      </c>
    </row>
    <row r="142" spans="1:13" ht="25.5" x14ac:dyDescent="0.2">
      <c r="A142" s="103" t="str">
        <f t="shared" si="28"/>
        <v>GS &lt;50</v>
      </c>
      <c r="D142" s="123" t="s">
        <v>62</v>
      </c>
      <c r="E142" s="25"/>
      <c r="F142" s="26">
        <v>0.42</v>
      </c>
      <c r="G142" s="115">
        <v>1</v>
      </c>
      <c r="H142" s="116">
        <f t="shared" si="30"/>
        <v>0.42</v>
      </c>
      <c r="I142" s="29">
        <v>0.42</v>
      </c>
      <c r="J142" s="121">
        <v>1</v>
      </c>
      <c r="K142" s="118">
        <f t="shared" si="31"/>
        <v>0.42</v>
      </c>
      <c r="L142" s="119">
        <f t="shared" si="29"/>
        <v>0</v>
      </c>
      <c r="M142" s="120">
        <f t="shared" si="32"/>
        <v>0</v>
      </c>
    </row>
    <row r="143" spans="1:13" x14ac:dyDescent="0.2">
      <c r="A143" s="103" t="str">
        <f t="shared" si="28"/>
        <v>GS &lt;50</v>
      </c>
      <c r="D143" s="114" t="s">
        <v>63</v>
      </c>
      <c r="E143" s="25"/>
      <c r="F143" s="36">
        <v>0</v>
      </c>
      <c r="G143" s="115">
        <v>1</v>
      </c>
      <c r="H143" s="116">
        <f t="shared" si="30"/>
        <v>0</v>
      </c>
      <c r="I143" s="29">
        <v>0</v>
      </c>
      <c r="J143" s="121">
        <v>1</v>
      </c>
      <c r="K143" s="118">
        <f t="shared" si="31"/>
        <v>0</v>
      </c>
      <c r="L143" s="119">
        <f t="shared" si="29"/>
        <v>0</v>
      </c>
      <c r="M143" s="120" t="str">
        <f t="shared" si="32"/>
        <v/>
      </c>
    </row>
    <row r="144" spans="1:13" x14ac:dyDescent="0.2">
      <c r="A144" s="103" t="str">
        <f t="shared" si="28"/>
        <v>GS &lt;50</v>
      </c>
      <c r="D144" s="114" t="s">
        <v>64</v>
      </c>
      <c r="E144" s="25"/>
      <c r="F144" s="34">
        <f>'WRZ BI (2029)'!I144</f>
        <v>-4.7198133811646176E-5</v>
      </c>
      <c r="G144" s="55">
        <f>IF($E123&gt;0, $E123, $E122)</f>
        <v>2000</v>
      </c>
      <c r="H144" s="116">
        <f t="shared" si="30"/>
        <v>-9.4396267623292354E-2</v>
      </c>
      <c r="I144" s="201">
        <v>-4.7198133811646176E-5</v>
      </c>
      <c r="J144" s="56">
        <f>IF($E123&gt;0, $E123, $E122)</f>
        <v>2000</v>
      </c>
      <c r="K144" s="118">
        <f t="shared" si="31"/>
        <v>-9.4396267623292354E-2</v>
      </c>
      <c r="L144" s="119">
        <f t="shared" si="29"/>
        <v>0</v>
      </c>
      <c r="M144" s="120">
        <f t="shared" si="32"/>
        <v>0</v>
      </c>
    </row>
    <row r="145" spans="1:14" ht="25.5" x14ac:dyDescent="0.2">
      <c r="A145" s="103" t="str">
        <f t="shared" si="28"/>
        <v>GS &lt;50</v>
      </c>
      <c r="B145" s="103" t="s">
        <v>65</v>
      </c>
      <c r="C145" s="24">
        <f>B17</f>
        <v>2</v>
      </c>
      <c r="D145" s="46" t="s">
        <v>66</v>
      </c>
      <c r="E145" s="47"/>
      <c r="F145" s="48"/>
      <c r="G145" s="49"/>
      <c r="H145" s="50">
        <f>SUM(H136:H144)</f>
        <v>124.44764116178575</v>
      </c>
      <c r="I145" s="51"/>
      <c r="J145" s="52"/>
      <c r="K145" s="50">
        <f>SUM(K136:K144)</f>
        <v>131.51480278152428</v>
      </c>
      <c r="L145" s="41">
        <f t="shared" si="29"/>
        <v>7.0671616197385276</v>
      </c>
      <c r="M145" s="42">
        <f>IF((H145)=0,"",(L145/H145))</f>
        <v>5.6788232816329567E-2</v>
      </c>
    </row>
    <row r="146" spans="1:14" x14ac:dyDescent="0.2">
      <c r="A146" s="103" t="str">
        <f t="shared" si="28"/>
        <v>GS &lt;50</v>
      </c>
      <c r="D146" s="126" t="s">
        <v>67</v>
      </c>
      <c r="E146" s="25"/>
      <c r="F146" s="36">
        <f>'WRZ BI (2029)'!I146</f>
        <v>1.2699999999999999E-2</v>
      </c>
      <c r="G146" s="43">
        <f>IF($E123&gt;0, $E123, $E122*$E124)</f>
        <v>2083</v>
      </c>
      <c r="H146" s="116">
        <f>G146*F146</f>
        <v>26.4541</v>
      </c>
      <c r="I146" s="201">
        <v>1.34E-2</v>
      </c>
      <c r="J146" s="44">
        <f>IF($E123&gt;0, $E123, $E122*$E125)</f>
        <v>2083</v>
      </c>
      <c r="K146" s="118">
        <f>J146*I146</f>
        <v>27.912200000000002</v>
      </c>
      <c r="L146" s="119">
        <f t="shared" si="29"/>
        <v>1.4581000000000017</v>
      </c>
      <c r="M146" s="120">
        <f>IF(ISERROR(L146/H146), "", L146/H146)</f>
        <v>5.5118110236220534E-2</v>
      </c>
      <c r="N146" s="127"/>
    </row>
    <row r="147" spans="1:14" ht="25.5" x14ac:dyDescent="0.2">
      <c r="A147" s="103" t="str">
        <f t="shared" si="28"/>
        <v>GS &lt;50</v>
      </c>
      <c r="D147" s="128" t="s">
        <v>68</v>
      </c>
      <c r="E147" s="25"/>
      <c r="F147" s="36">
        <f>'WRZ BI (2029)'!I147</f>
        <v>9.4000000000000004E-3</v>
      </c>
      <c r="G147" s="43">
        <f>IF($E123&gt;0, $E123, $E122*$E124)</f>
        <v>2083</v>
      </c>
      <c r="H147" s="116">
        <f>G147*F147</f>
        <v>19.580200000000001</v>
      </c>
      <c r="I147" s="201">
        <v>9.9000000000000008E-3</v>
      </c>
      <c r="J147" s="44">
        <f>IF($E123&gt;0, $E123, $E122*$E125)</f>
        <v>2083</v>
      </c>
      <c r="K147" s="118">
        <f>J147*I147</f>
        <v>20.621700000000001</v>
      </c>
      <c r="L147" s="119">
        <f t="shared" si="29"/>
        <v>1.0414999999999992</v>
      </c>
      <c r="M147" s="120">
        <f>IF(ISERROR(L147/H147), "", L147/H147)</f>
        <v>5.3191489361702086E-2</v>
      </c>
      <c r="N147" s="127"/>
    </row>
    <row r="148" spans="1:14" ht="25.5" x14ac:dyDescent="0.2">
      <c r="A148" s="103" t="str">
        <f t="shared" si="28"/>
        <v>GS &lt;50</v>
      </c>
      <c r="B148" s="103" t="s">
        <v>69</v>
      </c>
      <c r="C148" s="24">
        <f>B17</f>
        <v>2</v>
      </c>
      <c r="D148" s="46" t="s">
        <v>70</v>
      </c>
      <c r="E148" s="47"/>
      <c r="F148" s="48"/>
      <c r="G148" s="49"/>
      <c r="H148" s="50">
        <f>SUM(H145:H147)</f>
        <v>170.48194116178576</v>
      </c>
      <c r="I148" s="51"/>
      <c r="J148" s="52"/>
      <c r="K148" s="50">
        <f>SUM(K145:K147)</f>
        <v>180.0487027815243</v>
      </c>
      <c r="L148" s="41">
        <f t="shared" si="29"/>
        <v>9.5667616197385428</v>
      </c>
      <c r="M148" s="42">
        <f>IF((H148)=0,"",(L148/H148))</f>
        <v>5.6115982458574756E-2</v>
      </c>
    </row>
    <row r="149" spans="1:14" ht="25.5" x14ac:dyDescent="0.2">
      <c r="A149" s="103" t="str">
        <f t="shared" si="28"/>
        <v>GS &lt;50</v>
      </c>
      <c r="D149" s="129" t="s">
        <v>71</v>
      </c>
      <c r="E149" s="25"/>
      <c r="F149" s="34">
        <v>4.7000000000000002E-3</v>
      </c>
      <c r="G149" s="43">
        <f>E122*E124</f>
        <v>2083</v>
      </c>
      <c r="H149" s="53">
        <f>G149*F149</f>
        <v>9.7901000000000007</v>
      </c>
      <c r="I149" s="35">
        <v>4.7000000000000002E-3</v>
      </c>
      <c r="J149" s="44">
        <f>E122*E125</f>
        <v>2083</v>
      </c>
      <c r="K149" s="31">
        <f>J149*I149</f>
        <v>9.7901000000000007</v>
      </c>
      <c r="L149" s="119">
        <f t="shared" si="29"/>
        <v>0</v>
      </c>
      <c r="M149" s="120">
        <f>IF(ISERROR(L149/H149), "", L149/H149)</f>
        <v>0</v>
      </c>
    </row>
    <row r="150" spans="1:14" ht="25.5" x14ac:dyDescent="0.2">
      <c r="A150" s="103" t="str">
        <f t="shared" si="28"/>
        <v>GS &lt;50</v>
      </c>
      <c r="D150" s="129" t="s">
        <v>72</v>
      </c>
      <c r="E150" s="25"/>
      <c r="F150" s="34">
        <v>5.9999999999999995E-4</v>
      </c>
      <c r="G150" s="43">
        <f>E122*E124</f>
        <v>2083</v>
      </c>
      <c r="H150" s="53">
        <f>G150*F150</f>
        <v>1.2497999999999998</v>
      </c>
      <c r="I150" s="35">
        <v>5.9999999999999995E-4</v>
      </c>
      <c r="J150" s="44">
        <f>E122*E125</f>
        <v>2083</v>
      </c>
      <c r="K150" s="31">
        <f>J150*I150</f>
        <v>1.2497999999999998</v>
      </c>
      <c r="L150" s="119">
        <f t="shared" si="29"/>
        <v>0</v>
      </c>
      <c r="M150" s="120">
        <f>IF(ISERROR(L150/H150), "", L150/H150)</f>
        <v>0</v>
      </c>
    </row>
    <row r="151" spans="1:14" x14ac:dyDescent="0.2">
      <c r="A151" s="103" t="str">
        <f t="shared" si="28"/>
        <v>GS &lt;50</v>
      </c>
      <c r="D151" s="25" t="s">
        <v>73</v>
      </c>
      <c r="E151" s="25"/>
      <c r="F151" s="54">
        <v>0.25</v>
      </c>
      <c r="G151" s="115">
        <v>1</v>
      </c>
      <c r="H151" s="130">
        <f>G151*F151</f>
        <v>0.25</v>
      </c>
      <c r="I151" s="45">
        <v>0.25</v>
      </c>
      <c r="J151" s="117">
        <v>1</v>
      </c>
      <c r="K151" s="118">
        <f>J151*I151</f>
        <v>0.25</v>
      </c>
      <c r="L151" s="119">
        <f t="shared" si="29"/>
        <v>0</v>
      </c>
      <c r="M151" s="120">
        <f>IF(ISERROR(L151/H151), "", L151/H151)</f>
        <v>0</v>
      </c>
    </row>
    <row r="152" spans="1:14" ht="26.45" hidden="1" customHeight="1" x14ac:dyDescent="0.2">
      <c r="A152" s="103" t="str">
        <f t="shared" si="28"/>
        <v>GS &lt;50</v>
      </c>
      <c r="D152" s="129" t="s">
        <v>74</v>
      </c>
      <c r="E152" s="25"/>
      <c r="F152" s="34"/>
      <c r="G152" s="55"/>
      <c r="H152" s="130"/>
      <c r="I152" s="35"/>
      <c r="J152" s="56"/>
      <c r="K152" s="118"/>
      <c r="L152" s="119"/>
      <c r="M152" s="120"/>
    </row>
    <row r="153" spans="1:14" x14ac:dyDescent="0.2">
      <c r="A153" s="103" t="str">
        <f t="shared" si="28"/>
        <v>GS &lt;50</v>
      </c>
      <c r="B153" s="103" t="s">
        <v>12</v>
      </c>
      <c r="D153" s="25" t="s">
        <v>75</v>
      </c>
      <c r="E153" s="25"/>
      <c r="F153" s="34">
        <v>9.8000000000000004E-2</v>
      </c>
      <c r="G153" s="55">
        <f>IF(AND(E122*12&gt;=150000),OffPeakPer*E122*E124,OffPeakPer*E122)</f>
        <v>1280</v>
      </c>
      <c r="H153" s="130">
        <f>G153*F153</f>
        <v>125.44</v>
      </c>
      <c r="I153" s="35">
        <f>F153</f>
        <v>9.8000000000000004E-2</v>
      </c>
      <c r="J153" s="56">
        <f>IF(AND(E122*12&gt;=150000),OffPeakPer*E122*E125,OffPeakPer*E122)</f>
        <v>1280</v>
      </c>
      <c r="K153" s="118">
        <f>J153*I153</f>
        <v>125.44</v>
      </c>
      <c r="L153" s="119">
        <f>K153-H153</f>
        <v>0</v>
      </c>
      <c r="M153" s="120">
        <f>IF(ISERROR(L153/H153), "", L153/H153)</f>
        <v>0</v>
      </c>
    </row>
    <row r="154" spans="1:14" x14ac:dyDescent="0.2">
      <c r="A154" s="103" t="str">
        <f t="shared" si="28"/>
        <v>GS &lt;50</v>
      </c>
      <c r="B154" s="103" t="s">
        <v>12</v>
      </c>
      <c r="D154" s="25" t="s">
        <v>76</v>
      </c>
      <c r="E154" s="25"/>
      <c r="F154" s="34">
        <v>0.157</v>
      </c>
      <c r="G154" s="55">
        <f>IF(AND(E122*12&gt;=150000),MidPeakPer*E122*E124,MidPeakPer*E122)</f>
        <v>360</v>
      </c>
      <c r="H154" s="130">
        <f>G154*F154</f>
        <v>56.52</v>
      </c>
      <c r="I154" s="35">
        <f>F154</f>
        <v>0.157</v>
      </c>
      <c r="J154" s="56">
        <f>IF(AND(E122*12&gt;=150000),MidPeakPer*E122*E125,MidPeakPer*E122)</f>
        <v>360</v>
      </c>
      <c r="K154" s="118">
        <f>J154*I154</f>
        <v>56.52</v>
      </c>
      <c r="L154" s="119">
        <f>K154-H154</f>
        <v>0</v>
      </c>
      <c r="M154" s="120">
        <f>IF(ISERROR(L154/H154), "", L154/H154)</f>
        <v>0</v>
      </c>
    </row>
    <row r="155" spans="1:14" ht="13.5" thickBot="1" x14ac:dyDescent="0.25">
      <c r="A155" s="103" t="str">
        <f t="shared" si="28"/>
        <v>GS &lt;50</v>
      </c>
      <c r="B155" s="103" t="s">
        <v>12</v>
      </c>
      <c r="D155" s="103" t="s">
        <v>77</v>
      </c>
      <c r="E155" s="25"/>
      <c r="F155" s="34">
        <v>0.20300000000000001</v>
      </c>
      <c r="G155" s="55">
        <f>IF(AND(E122*12&gt;=150000),OnPeakPer*E122*E124,OnPeakPer*E122)</f>
        <v>360</v>
      </c>
      <c r="H155" s="130">
        <f>G155*F155</f>
        <v>73.08</v>
      </c>
      <c r="I155" s="35">
        <f>F155</f>
        <v>0.20300000000000001</v>
      </c>
      <c r="J155" s="56">
        <f>IF(AND(E122*12&gt;=150000),OnPeakPer*E122*E125,OnPeakPer*E122)</f>
        <v>360</v>
      </c>
      <c r="K155" s="118">
        <f>J155*I155</f>
        <v>73.08</v>
      </c>
      <c r="L155" s="119">
        <f>K155-H155</f>
        <v>0</v>
      </c>
      <c r="M155" s="120">
        <f>IF(ISERROR(L155/H155), "", L155/H155)</f>
        <v>0</v>
      </c>
    </row>
    <row r="156" spans="1:14" ht="13.9" hidden="1" customHeight="1" thickBot="1" x14ac:dyDescent="0.25">
      <c r="A156" s="103" t="str">
        <f t="shared" si="28"/>
        <v>GS &lt;50</v>
      </c>
      <c r="B156" s="103" t="s">
        <v>78</v>
      </c>
      <c r="D156" s="25" t="s">
        <v>79</v>
      </c>
      <c r="E156" s="25"/>
      <c r="F156" s="34">
        <v>0.11308</v>
      </c>
      <c r="G156" s="55">
        <f>IF(AND(E122*12&gt;=150000),E122*E124,E122)</f>
        <v>2000</v>
      </c>
      <c r="H156" s="130">
        <f>G156*F156</f>
        <v>226.16</v>
      </c>
      <c r="I156" s="35">
        <f>F156</f>
        <v>0.11308</v>
      </c>
      <c r="J156" s="56">
        <f>IF(AND(E122*12&gt;=150000),E122*E125,E122)</f>
        <v>2000</v>
      </c>
      <c r="K156" s="118">
        <f>J156*I156</f>
        <v>226.16</v>
      </c>
      <c r="L156" s="119">
        <f>K156-H156</f>
        <v>0</v>
      </c>
      <c r="M156" s="120">
        <f>IF(ISERROR(L156/H156), "", L156/H156)</f>
        <v>0</v>
      </c>
    </row>
    <row r="157" spans="1:14" ht="13.9" hidden="1" customHeight="1" thickBot="1" x14ac:dyDescent="0.25">
      <c r="A157" s="103" t="str">
        <f t="shared" si="28"/>
        <v>GS &lt;50</v>
      </c>
      <c r="B157" s="103" t="s">
        <v>17</v>
      </c>
      <c r="D157" s="25" t="s">
        <v>80</v>
      </c>
      <c r="E157" s="25"/>
      <c r="F157" s="34">
        <v>0.11308</v>
      </c>
      <c r="G157" s="55">
        <f>IF(AND(E122*12&gt;=150000),E122*E124,E122)</f>
        <v>2000</v>
      </c>
      <c r="H157" s="130">
        <f>G157*F157</f>
        <v>226.16</v>
      </c>
      <c r="I157" s="35">
        <f>F157</f>
        <v>0.11308</v>
      </c>
      <c r="J157" s="56">
        <f>IF(AND(E122*12&gt;=150000),E122*E125,E122)</f>
        <v>2000</v>
      </c>
      <c r="K157" s="118">
        <f>J157*I157</f>
        <v>226.16</v>
      </c>
      <c r="L157" s="119">
        <f>K157-H157</f>
        <v>0</v>
      </c>
      <c r="M157" s="120">
        <f>IF(ISERROR(L157/H157), "", L157/H157)</f>
        <v>0</v>
      </c>
    </row>
    <row r="158" spans="1:14" ht="13.5" thickBot="1" x14ac:dyDescent="0.25">
      <c r="A158" s="103" t="str">
        <f t="shared" si="28"/>
        <v>GS &lt;50</v>
      </c>
      <c r="D158" s="58"/>
      <c r="E158" s="59"/>
      <c r="F158" s="60"/>
      <c r="G158" s="61"/>
      <c r="H158" s="62"/>
      <c r="I158" s="60"/>
      <c r="J158" s="63"/>
      <c r="K158" s="62"/>
      <c r="L158" s="64"/>
      <c r="M158" s="65"/>
    </row>
    <row r="159" spans="1:14" x14ac:dyDescent="0.2">
      <c r="A159" s="103" t="str">
        <f t="shared" si="28"/>
        <v>GS &lt;50</v>
      </c>
      <c r="B159" s="103" t="s">
        <v>12</v>
      </c>
      <c r="D159" s="135" t="s">
        <v>81</v>
      </c>
      <c r="E159" s="25"/>
      <c r="F159" s="136"/>
      <c r="G159" s="137"/>
      <c r="H159" s="138">
        <f>SUM(H149:H155,H148)</f>
        <v>436.81184116178576</v>
      </c>
      <c r="I159" s="139"/>
      <c r="J159" s="139"/>
      <c r="K159" s="138">
        <f>SUM(K149:K155,K148)</f>
        <v>446.37860278152431</v>
      </c>
      <c r="L159" s="140">
        <f>K159-H159</f>
        <v>9.5667616197385428</v>
      </c>
      <c r="M159" s="141">
        <f>IF((H159)=0,"",(L159/H159))</f>
        <v>2.1901333064355322E-2</v>
      </c>
    </row>
    <row r="160" spans="1:14" x14ac:dyDescent="0.2">
      <c r="A160" s="103" t="str">
        <f t="shared" si="28"/>
        <v>GS &lt;50</v>
      </c>
      <c r="B160" s="103" t="s">
        <v>12</v>
      </c>
      <c r="D160" s="142" t="s">
        <v>82</v>
      </c>
      <c r="E160" s="25"/>
      <c r="F160" s="136">
        <v>0.13</v>
      </c>
      <c r="G160" s="143"/>
      <c r="H160" s="144">
        <f>H159*F160</f>
        <v>56.785539351032149</v>
      </c>
      <c r="I160" s="145">
        <v>0.13</v>
      </c>
      <c r="J160" s="115"/>
      <c r="K160" s="144">
        <f>K159*I160</f>
        <v>58.029218361598161</v>
      </c>
      <c r="L160" s="119">
        <f>K160-H160</f>
        <v>1.2436790105660123</v>
      </c>
      <c r="M160" s="146">
        <f>IF((H160)=0,"",(L160/H160))</f>
        <v>2.1901333064355349E-2</v>
      </c>
    </row>
    <row r="161" spans="1:13" ht="15" x14ac:dyDescent="0.25">
      <c r="A161" s="103" t="str">
        <f t="shared" si="28"/>
        <v>GS &lt;50</v>
      </c>
      <c r="B161" s="103" t="s">
        <v>12</v>
      </c>
      <c r="D161" s="142" t="s">
        <v>83</v>
      </c>
      <c r="E161" s="147"/>
      <c r="F161" s="148">
        <v>0.23499999999999999</v>
      </c>
      <c r="G161" s="143"/>
      <c r="H161" s="144">
        <f>IF(OR(ISNUMBER(SEARCH("[DGEN]", E120))=TRUE, ISNUMBER(SEARCH("STREET LIGHT", E120))=TRUE), 0, IF(AND(E122=0, E123=0),0, IF(AND(E123=0, E122*12&gt;250000), 0, IF(AND(E122=0, E123&gt;=50), 0, IF(E122*12&lt;=250000, F161*H159*-1, IF(E123&lt;50, F161*H159*-1, 0))))))</f>
        <v>-102.65078267301965</v>
      </c>
      <c r="I161" s="148">
        <v>0.23499999999999999</v>
      </c>
      <c r="J161" s="115"/>
      <c r="K161" s="144">
        <f>IF(OR(ISNUMBER(SEARCH("[DGEN]", E120))=TRUE, ISNUMBER(SEARCH("STREET LIGHT", E120))=TRUE), 0, IF(AND(E122=0, E123=0),0, IF(AND(E123=0, E122*12&gt;250000), 0, IF(AND(E122=0, E123&gt;=50), 0, IF(E122*12&lt;=250000, I161*K159*-1, IF(E123&lt;50, I161*K159*-1, 0))))))</f>
        <v>-104.89897165365821</v>
      </c>
      <c r="L161" s="119">
        <f>K161-H161</f>
        <v>-2.2481889806385595</v>
      </c>
      <c r="M161" s="146"/>
    </row>
    <row r="162" spans="1:13" ht="13.5" thickBot="1" x14ac:dyDescent="0.25">
      <c r="A162" s="103" t="str">
        <f t="shared" si="28"/>
        <v>GS &lt;50</v>
      </c>
      <c r="B162" s="103" t="s">
        <v>84</v>
      </c>
      <c r="C162" s="24">
        <f>B17</f>
        <v>2</v>
      </c>
      <c r="D162" s="226" t="s">
        <v>85</v>
      </c>
      <c r="E162" s="226"/>
      <c r="F162" s="77"/>
      <c r="G162" s="78"/>
      <c r="H162" s="79">
        <f>H159+H160+H161</f>
        <v>390.94659783979824</v>
      </c>
      <c r="I162" s="80"/>
      <c r="J162" s="80"/>
      <c r="K162" s="81">
        <f>K159+K160+K161</f>
        <v>399.5088494894643</v>
      </c>
      <c r="L162" s="82">
        <f>K162-H162</f>
        <v>8.5622516496660523</v>
      </c>
      <c r="M162" s="83">
        <f>IF((H162)=0,"",(L162/H162))</f>
        <v>2.1901333064355464E-2</v>
      </c>
    </row>
    <row r="163" spans="1:13" ht="13.5" thickBot="1" x14ac:dyDescent="0.25">
      <c r="A163" s="103" t="str">
        <f t="shared" si="28"/>
        <v>GS &lt;50</v>
      </c>
      <c r="B163" s="103" t="s">
        <v>12</v>
      </c>
      <c r="D163" s="58"/>
      <c r="E163" s="59"/>
      <c r="F163" s="60"/>
      <c r="G163" s="61"/>
      <c r="H163" s="62"/>
      <c r="I163" s="60"/>
      <c r="J163" s="63"/>
      <c r="K163" s="62"/>
      <c r="L163" s="64"/>
      <c r="M163" s="65"/>
    </row>
    <row r="164" spans="1:13" hidden="1" x14ac:dyDescent="0.2">
      <c r="A164" s="103" t="str">
        <f t="shared" si="28"/>
        <v>GS &lt;50</v>
      </c>
      <c r="B164" s="103" t="s">
        <v>78</v>
      </c>
      <c r="D164" s="135" t="s">
        <v>86</v>
      </c>
      <c r="E164" s="25"/>
      <c r="F164" s="136"/>
      <c r="G164" s="137"/>
      <c r="H164" s="138">
        <f>SUM(H156,H149:H152,H148)</f>
        <v>407.93184116178577</v>
      </c>
      <c r="I164" s="139"/>
      <c r="J164" s="139"/>
      <c r="K164" s="138">
        <f>SUM(K156,K149:K152,K148)</f>
        <v>417.49860278152426</v>
      </c>
      <c r="L164" s="140">
        <f>K164-H164</f>
        <v>9.5667616197384859</v>
      </c>
      <c r="M164" s="141">
        <f>IF((H164)=0,"",(L164/H164))</f>
        <v>2.345186292026738E-2</v>
      </c>
    </row>
    <row r="165" spans="1:13" hidden="1" x14ac:dyDescent="0.2">
      <c r="A165" s="103" t="str">
        <f t="shared" si="28"/>
        <v>GS &lt;50</v>
      </c>
      <c r="B165" s="103" t="s">
        <v>78</v>
      </c>
      <c r="D165" s="142" t="s">
        <v>82</v>
      </c>
      <c r="E165" s="25"/>
      <c r="F165" s="136">
        <v>0.13</v>
      </c>
      <c r="G165" s="137"/>
      <c r="H165" s="144">
        <f>H164*F165</f>
        <v>53.031139351032152</v>
      </c>
      <c r="I165" s="136">
        <v>0.13</v>
      </c>
      <c r="J165" s="145"/>
      <c r="K165" s="144">
        <f>K164*I165</f>
        <v>54.274818361598157</v>
      </c>
      <c r="L165" s="119">
        <f>K165-H165</f>
        <v>1.2436790105660052</v>
      </c>
      <c r="M165" s="146">
        <f>IF((H165)=0,"",(L165/H165))</f>
        <v>2.3451862920267415E-2</v>
      </c>
    </row>
    <row r="166" spans="1:13" ht="15" hidden="1" x14ac:dyDescent="0.25">
      <c r="A166" s="103" t="str">
        <f t="shared" si="28"/>
        <v>GS &lt;50</v>
      </c>
      <c r="B166" s="103" t="s">
        <v>78</v>
      </c>
      <c r="D166" s="142" t="s">
        <v>83</v>
      </c>
      <c r="E166" s="147"/>
      <c r="F166" s="148">
        <v>0.23499999999999999</v>
      </c>
      <c r="G166" s="137"/>
      <c r="H166" s="144">
        <f>IF(OR(ISNUMBER(SEARCH("[DGEN]", E120))=TRUE, ISNUMBER(SEARCH("STREET LIGHT", E120))=TRUE), 0, IF(AND(E122=0, E123=0),0, IF(AND(E123=0, E122*12&gt;250000), 0, IF(AND(E122=0, E123&gt;=50), 0, IF(E122*12&lt;=250000, F166*H164*-1, IF(E123&lt;50, F166*H164*-1, 0))))))</f>
        <v>-95.863982673019649</v>
      </c>
      <c r="I166" s="148">
        <v>0.23499999999999999</v>
      </c>
      <c r="J166" s="145"/>
      <c r="K166" s="144">
        <f>IF(OR(ISNUMBER(SEARCH("[DGEN]", E120))=TRUE, ISNUMBER(SEARCH("STREET LIGHT", E120))=TRUE), 0, IF(AND(E122=0, E123=0),0, IF(AND(E123=0, E122*12&gt;250000), 0, IF(AND(E122=0, E123&gt;=50), 0, IF(E122*12&lt;=250000, I166*K164*-1, IF(E123&lt;50, I166*K164*-1, 0))))))</f>
        <v>-98.112171653658194</v>
      </c>
      <c r="L166" s="119"/>
      <c r="M166" s="146"/>
    </row>
    <row r="167" spans="1:13" hidden="1" x14ac:dyDescent="0.2">
      <c r="A167" s="103" t="str">
        <f t="shared" si="28"/>
        <v>GS &lt;50</v>
      </c>
      <c r="B167" s="103" t="s">
        <v>87</v>
      </c>
      <c r="D167" s="234" t="s">
        <v>86</v>
      </c>
      <c r="E167" s="234"/>
      <c r="F167" s="149"/>
      <c r="G167" s="143"/>
      <c r="H167" s="138">
        <f>SUM(H164,H165)</f>
        <v>460.96298051281792</v>
      </c>
      <c r="I167" s="150"/>
      <c r="J167" s="150"/>
      <c r="K167" s="138">
        <f>SUM(K164,K165)</f>
        <v>471.77342114312239</v>
      </c>
      <c r="L167" s="140">
        <f>K167-H167</f>
        <v>10.81044063030447</v>
      </c>
      <c r="M167" s="141">
        <f>IF((H167)=0,"",(L167/H167))</f>
        <v>2.3451862920267338E-2</v>
      </c>
    </row>
    <row r="168" spans="1:13" ht="13.5" hidden="1" thickBot="1" x14ac:dyDescent="0.25">
      <c r="A168" s="103" t="str">
        <f t="shared" si="28"/>
        <v>GS &lt;50</v>
      </c>
      <c r="B168" s="103" t="s">
        <v>78</v>
      </c>
      <c r="D168" s="131"/>
      <c r="E168" s="132"/>
      <c r="F168" s="151"/>
      <c r="G168" s="152"/>
      <c r="H168" s="153"/>
      <c r="I168" s="151"/>
      <c r="J168" s="133"/>
      <c r="K168" s="153"/>
      <c r="L168" s="154"/>
      <c r="M168" s="134"/>
    </row>
    <row r="169" spans="1:13" hidden="1" x14ac:dyDescent="0.2">
      <c r="A169" s="103" t="str">
        <f t="shared" si="28"/>
        <v>GS &lt;50</v>
      </c>
      <c r="B169" s="103" t="s">
        <v>17</v>
      </c>
      <c r="D169" s="135" t="s">
        <v>88</v>
      </c>
      <c r="E169" s="25"/>
      <c r="F169" s="136"/>
      <c r="G169" s="137"/>
      <c r="H169" s="138">
        <f>SUM(H157,H149:H152,H148)</f>
        <v>407.93184116178577</v>
      </c>
      <c r="I169" s="139"/>
      <c r="J169" s="139"/>
      <c r="K169" s="138">
        <f>SUM(K157,K149:K152,K148)</f>
        <v>417.49860278152426</v>
      </c>
      <c r="L169" s="140">
        <f>K169-H169</f>
        <v>9.5667616197384859</v>
      </c>
      <c r="M169" s="141">
        <f>IF((H169)=0,"",(L169/H169))</f>
        <v>2.345186292026738E-2</v>
      </c>
    </row>
    <row r="170" spans="1:13" hidden="1" x14ac:dyDescent="0.2">
      <c r="A170" s="103" t="str">
        <f t="shared" si="28"/>
        <v>GS &lt;50</v>
      </c>
      <c r="B170" s="103" t="s">
        <v>17</v>
      </c>
      <c r="D170" s="142" t="s">
        <v>82</v>
      </c>
      <c r="E170" s="25"/>
      <c r="F170" s="136">
        <v>0.13</v>
      </c>
      <c r="G170" s="137"/>
      <c r="H170" s="144">
        <f>H169*F170</f>
        <v>53.031139351032152</v>
      </c>
      <c r="I170" s="136">
        <v>0.13</v>
      </c>
      <c r="J170" s="145"/>
      <c r="K170" s="144">
        <f>K169*I170</f>
        <v>54.274818361598157</v>
      </c>
      <c r="L170" s="119">
        <f>K170-H170</f>
        <v>1.2436790105660052</v>
      </c>
      <c r="M170" s="146">
        <f>IF((H170)=0,"",(L170/H170))</f>
        <v>2.3451862920267415E-2</v>
      </c>
    </row>
    <row r="171" spans="1:13" ht="15" hidden="1" x14ac:dyDescent="0.25">
      <c r="A171" s="103" t="str">
        <f t="shared" si="28"/>
        <v>GS &lt;50</v>
      </c>
      <c r="B171" s="103" t="s">
        <v>17</v>
      </c>
      <c r="D171" s="142" t="s">
        <v>83</v>
      </c>
      <c r="E171" s="147"/>
      <c r="F171" s="148">
        <v>0.23499999999999999</v>
      </c>
      <c r="G171" s="137"/>
      <c r="H171" s="144">
        <f>IF(OR(ISNUMBER(SEARCH("[DGEN]", E120))=TRUE, ISNUMBER(SEARCH("STREET LIGHT", E120))=TRUE), 0, IF(AND(E122=0, E123=0),0, IF(AND(E123=0, E122*12&gt;250000), 0, IF(AND(E122=0, E123&gt;=50), 0, IF(E122*12&lt;=250000, F171*H169*-1, IF(E123&lt;50, F171*H169*-1, 0))))))</f>
        <v>-95.863982673019649</v>
      </c>
      <c r="I171" s="148">
        <v>0.23499999999999999</v>
      </c>
      <c r="J171" s="145"/>
      <c r="K171" s="144">
        <f>IF(OR(ISNUMBER(SEARCH("[DGEN]", E120))=TRUE, ISNUMBER(SEARCH("STREET LIGHT", E120))=TRUE), 0, IF(AND(E122=0, E123=0),0, IF(AND(E123=0, E122*12&gt;250000), 0, IF(AND(E122=0, E123&gt;=50), 0, IF(E122*12&lt;=250000, I171*K169*-1, IF(E123&lt;50, I171*K169*-1, 0))))))</f>
        <v>-98.112171653658194</v>
      </c>
      <c r="L171" s="119"/>
      <c r="M171" s="146"/>
    </row>
    <row r="172" spans="1:13" hidden="1" x14ac:dyDescent="0.2">
      <c r="A172" s="103" t="str">
        <f t="shared" si="28"/>
        <v>GS &lt;50</v>
      </c>
      <c r="B172" s="103" t="s">
        <v>89</v>
      </c>
      <c r="D172" s="234" t="s">
        <v>88</v>
      </c>
      <c r="E172" s="234"/>
      <c r="F172" s="149"/>
      <c r="G172" s="143"/>
      <c r="H172" s="138">
        <f>SUM(H169,H170)</f>
        <v>460.96298051281792</v>
      </c>
      <c r="I172" s="150"/>
      <c r="J172" s="150"/>
      <c r="K172" s="138">
        <f>SUM(K169,K170)</f>
        <v>471.77342114312239</v>
      </c>
      <c r="L172" s="140">
        <f>K172-H172</f>
        <v>10.81044063030447</v>
      </c>
      <c r="M172" s="141">
        <f>IF((H172)=0,"",(L172/H172))</f>
        <v>2.3451862920267338E-2</v>
      </c>
    </row>
    <row r="173" spans="1:13" ht="13.5" hidden="1" thickBot="1" x14ac:dyDescent="0.25">
      <c r="A173" s="103" t="str">
        <f t="shared" si="28"/>
        <v>GS &lt;50</v>
      </c>
      <c r="B173" s="103" t="s">
        <v>17</v>
      </c>
      <c r="D173" s="131"/>
      <c r="E173" s="132"/>
      <c r="F173" s="155"/>
      <c r="G173" s="152"/>
      <c r="H173" s="156"/>
      <c r="I173" s="155"/>
      <c r="J173" s="133"/>
      <c r="K173" s="156"/>
      <c r="L173" s="154"/>
      <c r="M173" s="157"/>
    </row>
    <row r="176" spans="1:13" x14ac:dyDescent="0.2">
      <c r="C176" s="103"/>
      <c r="D176" s="104" t="s">
        <v>34</v>
      </c>
      <c r="E176" s="235" t="str">
        <f>D18</f>
        <v>GS 50 - 2,999 kW</v>
      </c>
      <c r="F176" s="236"/>
      <c r="G176" s="236"/>
      <c r="H176" s="236"/>
      <c r="I176" s="236"/>
      <c r="J176" s="237"/>
      <c r="K176" s="103" t="str">
        <f>IF(N18="DEMAND - INTERVAL","RTSR - INTERVAL METERED","")</f>
        <v/>
      </c>
    </row>
    <row r="177" spans="1:14" x14ac:dyDescent="0.2">
      <c r="C177" s="103"/>
      <c r="D177" s="104" t="s">
        <v>35</v>
      </c>
      <c r="E177" s="238" t="str">
        <f>H18</f>
        <v>Non-RPP (Other)</v>
      </c>
      <c r="F177" s="239"/>
      <c r="G177" s="240"/>
      <c r="H177" s="20"/>
      <c r="I177" s="20"/>
    </row>
    <row r="178" spans="1:14" ht="15.75" x14ac:dyDescent="0.2">
      <c r="C178" s="103"/>
      <c r="D178" s="104" t="s">
        <v>36</v>
      </c>
      <c r="E178" s="21">
        <f>K18</f>
        <v>75000</v>
      </c>
      <c r="F178" s="105" t="s">
        <v>11</v>
      </c>
      <c r="J178" s="22"/>
      <c r="K178" s="22"/>
      <c r="L178" s="22"/>
      <c r="M178" s="22"/>
      <c r="N178" s="22"/>
    </row>
    <row r="179" spans="1:14" ht="15.75" x14ac:dyDescent="0.25">
      <c r="C179" s="103"/>
      <c r="D179" s="104" t="s">
        <v>37</v>
      </c>
      <c r="E179" s="21">
        <f>L18</f>
        <v>175</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50 - 2,999 kW</v>
      </c>
      <c r="D186" s="114" t="s">
        <v>49</v>
      </c>
      <c r="E186" s="25"/>
      <c r="F186" s="26">
        <f>'WRZ BI (2029)'!I186</f>
        <v>190.13</v>
      </c>
      <c r="G186" s="115">
        <v>1</v>
      </c>
      <c r="H186" s="116">
        <f>G186*F186</f>
        <v>190.13</v>
      </c>
      <c r="I186" s="29">
        <v>202.06</v>
      </c>
      <c r="J186" s="117">
        <f>G186</f>
        <v>1</v>
      </c>
      <c r="K186" s="118">
        <f>J186*I186</f>
        <v>202.06</v>
      </c>
      <c r="L186" s="119">
        <f>K186-H186</f>
        <v>11.930000000000007</v>
      </c>
      <c r="M186" s="120">
        <f>IF(ISERROR(L186/H186), "", L186/H186)</f>
        <v>6.2746541839793862E-2</v>
      </c>
    </row>
    <row r="187" spans="1:14" x14ac:dyDescent="0.2">
      <c r="A187" s="103" t="str">
        <f t="shared" ref="A187:A229" si="33">A186</f>
        <v>GS 50 - 2,999 kW</v>
      </c>
      <c r="D187" s="114" t="s">
        <v>50</v>
      </c>
      <c r="E187" s="25"/>
      <c r="F187" s="36">
        <f>'WRZ BI (2029)'!I187</f>
        <v>6.9833999999999996</v>
      </c>
      <c r="G187" s="115">
        <f>IF($E179&gt;0, $E179, $E178)</f>
        <v>175</v>
      </c>
      <c r="H187" s="116">
        <f>G187*F187</f>
        <v>1222.095</v>
      </c>
      <c r="I187" s="201">
        <v>7.3964999999999996</v>
      </c>
      <c r="J187" s="117">
        <f>IF($E179&gt;0, $E179, $E178)</f>
        <v>175</v>
      </c>
      <c r="K187" s="118">
        <f>J187*I187</f>
        <v>1294.3875</v>
      </c>
      <c r="L187" s="119">
        <f>K187-H187</f>
        <v>72.292500000000018</v>
      </c>
      <c r="M187" s="120">
        <f>IF(ISERROR(L187/H187), "", L187/H187)</f>
        <v>5.9154566543517501E-2</v>
      </c>
    </row>
    <row r="188" spans="1:14" ht="13.15" hidden="1" customHeight="1" x14ac:dyDescent="0.2">
      <c r="A188" s="103" t="str">
        <f t="shared" si="33"/>
        <v>GS 50 - 2,999 kW</v>
      </c>
      <c r="D188" s="114" t="s">
        <v>51</v>
      </c>
      <c r="E188" s="25"/>
      <c r="F188" s="34"/>
      <c r="G188" s="115">
        <f>IF($E179&gt;0, $E179, $E178)</f>
        <v>175</v>
      </c>
      <c r="H188" s="116">
        <v>0</v>
      </c>
      <c r="I188" s="35"/>
      <c r="J188" s="117">
        <f>IF($E179&gt;0, $E179, $E178)</f>
        <v>175</v>
      </c>
      <c r="K188" s="118">
        <v>0</v>
      </c>
      <c r="L188" s="119"/>
      <c r="M188" s="120"/>
    </row>
    <row r="189" spans="1:14" ht="13.15" hidden="1" customHeight="1" x14ac:dyDescent="0.2">
      <c r="A189" s="103" t="str">
        <f t="shared" si="33"/>
        <v>GS 50 - 2,999 kW</v>
      </c>
      <c r="D189" s="114" t="s">
        <v>52</v>
      </c>
      <c r="E189" s="25"/>
      <c r="F189" s="34"/>
      <c r="G189" s="115">
        <f>IF($E179&gt;0, $E179, $E178)</f>
        <v>175</v>
      </c>
      <c r="H189" s="116">
        <v>0</v>
      </c>
      <c r="I189" s="35"/>
      <c r="J189" s="121">
        <f>IF($E179&gt;0, $E179, $E178)</f>
        <v>175</v>
      </c>
      <c r="K189" s="118">
        <v>0</v>
      </c>
      <c r="L189" s="119">
        <f t="shared" ref="L189:L207" si="34">K189-H189</f>
        <v>0</v>
      </c>
      <c r="M189" s="120" t="str">
        <f>IF(ISERROR(L189/H189), "", L189/H189)</f>
        <v/>
      </c>
    </row>
    <row r="190" spans="1:14" x14ac:dyDescent="0.2">
      <c r="A190" s="103" t="str">
        <f t="shared" si="33"/>
        <v>GS 50 - 2,999 kW</v>
      </c>
      <c r="D190" s="114" t="s">
        <v>53</v>
      </c>
      <c r="E190" s="25"/>
      <c r="F190" s="26">
        <f>'WRZ BI (2029)'!I190</f>
        <v>0</v>
      </c>
      <c r="G190" s="115">
        <v>1</v>
      </c>
      <c r="H190" s="116">
        <f>G190*F190</f>
        <v>0</v>
      </c>
      <c r="I190" s="29">
        <v>0</v>
      </c>
      <c r="J190" s="117">
        <f>G190</f>
        <v>1</v>
      </c>
      <c r="K190" s="118">
        <f>J190*I190</f>
        <v>0</v>
      </c>
      <c r="L190" s="119">
        <f t="shared" si="34"/>
        <v>0</v>
      </c>
      <c r="M190" s="120" t="str">
        <f>IF(ISERROR(L190/H190), "", L190/H190)</f>
        <v/>
      </c>
    </row>
    <row r="191" spans="1:14" x14ac:dyDescent="0.2">
      <c r="A191" s="103" t="str">
        <f t="shared" si="33"/>
        <v>GS 50 - 2,999 kW</v>
      </c>
      <c r="D191" s="114" t="s">
        <v>54</v>
      </c>
      <c r="E191" s="25"/>
      <c r="F191" s="36">
        <f>'WRZ BI (2029)'!I191</f>
        <v>0.40351138310124002</v>
      </c>
      <c r="G191" s="115">
        <f>IF($E179&gt;0, $E179, $E178)</f>
        <v>175</v>
      </c>
      <c r="H191" s="116">
        <f>G191*F191</f>
        <v>70.614492042717004</v>
      </c>
      <c r="I191" s="201">
        <v>0.40351138310124002</v>
      </c>
      <c r="J191" s="117">
        <f>IF($E179&gt;0, $E179, $E178)</f>
        <v>175</v>
      </c>
      <c r="K191" s="118">
        <f>J191*I191</f>
        <v>70.614492042717004</v>
      </c>
      <c r="L191" s="119">
        <f t="shared" si="34"/>
        <v>0</v>
      </c>
      <c r="M191" s="120">
        <f>IF(ISERROR(L191/H191), "", L191/H191)</f>
        <v>0</v>
      </c>
    </row>
    <row r="192" spans="1:14" x14ac:dyDescent="0.2">
      <c r="A192" s="103" t="str">
        <f t="shared" si="33"/>
        <v>GS 50 - 2,999 kW</v>
      </c>
      <c r="B192" s="103" t="s">
        <v>55</v>
      </c>
      <c r="C192" s="24">
        <f>B18</f>
        <v>3</v>
      </c>
      <c r="D192" s="122" t="s">
        <v>56</v>
      </c>
      <c r="E192" s="7"/>
      <c r="F192" s="37"/>
      <c r="G192" s="38"/>
      <c r="H192" s="39">
        <f>SUM(H186:H191)</f>
        <v>1482.839492042717</v>
      </c>
      <c r="I192" s="51"/>
      <c r="J192" s="40"/>
      <c r="K192" s="39">
        <f>SUM(K186:K191)</f>
        <v>1567.0619920427171</v>
      </c>
      <c r="L192" s="41">
        <f t="shared" si="34"/>
        <v>84.222500000000082</v>
      </c>
      <c r="M192" s="42">
        <f>IF((H192)=0,"",(L192/H192))</f>
        <v>5.6798123095560121E-2</v>
      </c>
    </row>
    <row r="193" spans="1:14" x14ac:dyDescent="0.2">
      <c r="A193" s="103" t="str">
        <f t="shared" si="33"/>
        <v>GS 50 - 2,999 kW</v>
      </c>
      <c r="D193" s="123" t="s">
        <v>57</v>
      </c>
      <c r="E193" s="25"/>
      <c r="F193" s="34">
        <f>IF((E178*12&gt;=150000), 0, IF(E177="RPP",(F209*OffPeakPer+F210*MidPeakPer+F211*OnPeakPer),IF(E177="Non-RPP (Retailer)",F212,F213)))</f>
        <v>0</v>
      </c>
      <c r="G193" s="43">
        <f>IF(F193=0, 0, $E178*E180-E178)</f>
        <v>0</v>
      </c>
      <c r="H193" s="28">
        <f t="shared" ref="H193:H200" si="35">G193*F193</f>
        <v>0</v>
      </c>
      <c r="I193" s="35">
        <f>IF((E178*12&gt;=150000), 0, IF(E177="RPP",(I209*OffPeakPer+I210*MidPeakPer+I211*OnPeakPer),IF(E177="Non-RPP (Retailer)",I212,I213)))</f>
        <v>0</v>
      </c>
      <c r="J193" s="44">
        <f>IF(I193=0, 0, E178*E181-E178)</f>
        <v>0</v>
      </c>
      <c r="K193" s="31">
        <f t="shared" ref="K193:K200" si="36">J193*I193</f>
        <v>0</v>
      </c>
      <c r="L193" s="32">
        <f t="shared" si="34"/>
        <v>0</v>
      </c>
      <c r="M193" s="33" t="str">
        <f t="shared" ref="M193:M200" si="37">IF(ISERROR(L193/H193), "", L193/H193)</f>
        <v/>
      </c>
    </row>
    <row r="194" spans="1:14" ht="25.5" x14ac:dyDescent="0.2">
      <c r="A194" s="103" t="str">
        <f t="shared" si="33"/>
        <v>GS 50 - 2,999 kW</v>
      </c>
      <c r="D194" s="123" t="s">
        <v>58</v>
      </c>
      <c r="E194" s="25"/>
      <c r="F194" s="36">
        <f>'WRZ BI (2029)'!I194</f>
        <v>0</v>
      </c>
      <c r="G194" s="55">
        <f>IF($E179&gt;0, $E179, $E178)</f>
        <v>175</v>
      </c>
      <c r="H194" s="116">
        <f t="shared" si="35"/>
        <v>0</v>
      </c>
      <c r="I194" s="201">
        <v>0</v>
      </c>
      <c r="J194" s="56">
        <f>IF($E179&gt;0, $E179, $E178)</f>
        <v>175</v>
      </c>
      <c r="K194" s="118">
        <f t="shared" si="36"/>
        <v>0</v>
      </c>
      <c r="L194" s="119">
        <f t="shared" si="34"/>
        <v>0</v>
      </c>
      <c r="M194" s="120" t="str">
        <f t="shared" si="37"/>
        <v/>
      </c>
    </row>
    <row r="195" spans="1:14" x14ac:dyDescent="0.2">
      <c r="A195" s="103" t="str">
        <f t="shared" si="33"/>
        <v>GS 50 - 2,999 kW</v>
      </c>
      <c r="D195" s="123" t="s">
        <v>59</v>
      </c>
      <c r="E195" s="25"/>
      <c r="F195" s="36">
        <f>'WRZ BI (2029)'!I195</f>
        <v>0</v>
      </c>
      <c r="G195" s="55">
        <f>IF($E179&gt;0, $E179, $E178)</f>
        <v>175</v>
      </c>
      <c r="H195" s="116">
        <f t="shared" si="35"/>
        <v>0</v>
      </c>
      <c r="I195" s="201">
        <v>0</v>
      </c>
      <c r="J195" s="56">
        <f>IF($E179&gt;0, $E179, $E178)</f>
        <v>175</v>
      </c>
      <c r="K195" s="118">
        <f t="shared" si="36"/>
        <v>0</v>
      </c>
      <c r="L195" s="119">
        <f t="shared" si="34"/>
        <v>0</v>
      </c>
      <c r="M195" s="120" t="str">
        <f t="shared" si="37"/>
        <v/>
      </c>
    </row>
    <row r="196" spans="1:14" x14ac:dyDescent="0.2">
      <c r="A196" s="103" t="str">
        <f t="shared" si="33"/>
        <v>GS 50 - 2,999 kW</v>
      </c>
      <c r="D196" s="123" t="s">
        <v>60</v>
      </c>
      <c r="E196" s="25"/>
      <c r="F196" s="36">
        <f>'WRZ BI (2029)'!I196</f>
        <v>0</v>
      </c>
      <c r="G196" s="55">
        <f>E178</f>
        <v>75000</v>
      </c>
      <c r="H196" s="116">
        <f t="shared" si="35"/>
        <v>0</v>
      </c>
      <c r="I196" s="201">
        <v>0</v>
      </c>
      <c r="J196" s="56">
        <f>E178</f>
        <v>75000</v>
      </c>
      <c r="K196" s="118">
        <f t="shared" si="36"/>
        <v>0</v>
      </c>
      <c r="L196" s="119">
        <f t="shared" si="34"/>
        <v>0</v>
      </c>
      <c r="M196" s="120" t="str">
        <f t="shared" si="37"/>
        <v/>
      </c>
    </row>
    <row r="197" spans="1:14" x14ac:dyDescent="0.2">
      <c r="A197" s="103" t="str">
        <f t="shared" si="33"/>
        <v>GS 50 - 2,999 kW</v>
      </c>
      <c r="D197" s="114" t="s">
        <v>61</v>
      </c>
      <c r="E197" s="25"/>
      <c r="F197" s="36">
        <f>'WRZ BI (2029)'!I197</f>
        <v>0.6262256004855179</v>
      </c>
      <c r="G197" s="55">
        <f>IF($E179&gt;0, $E179, $E178)</f>
        <v>175</v>
      </c>
      <c r="H197" s="116">
        <f t="shared" si="35"/>
        <v>109.58948008496563</v>
      </c>
      <c r="I197" s="201">
        <v>0.654853275487839</v>
      </c>
      <c r="J197" s="56">
        <f>IF($E179&gt;0, $E179, $E178)</f>
        <v>175</v>
      </c>
      <c r="K197" s="118">
        <f t="shared" si="36"/>
        <v>114.59932321037182</v>
      </c>
      <c r="L197" s="119">
        <f t="shared" si="34"/>
        <v>5.0098431254061921</v>
      </c>
      <c r="M197" s="120">
        <f t="shared" si="37"/>
        <v>4.5714635396773666E-2</v>
      </c>
    </row>
    <row r="198" spans="1:14" ht="25.5" x14ac:dyDescent="0.2">
      <c r="A198" s="103" t="str">
        <f t="shared" si="33"/>
        <v>GS 50 - 2,999 kW</v>
      </c>
      <c r="D198" s="123" t="s">
        <v>62</v>
      </c>
      <c r="E198" s="25"/>
      <c r="F198" s="26">
        <v>0</v>
      </c>
      <c r="G198" s="115">
        <v>1</v>
      </c>
      <c r="H198" s="116">
        <f t="shared" si="35"/>
        <v>0</v>
      </c>
      <c r="I198" s="29">
        <v>0</v>
      </c>
      <c r="J198" s="121">
        <v>1</v>
      </c>
      <c r="K198" s="118">
        <f t="shared" si="36"/>
        <v>0</v>
      </c>
      <c r="L198" s="119">
        <f t="shared" si="34"/>
        <v>0</v>
      </c>
      <c r="M198" s="120" t="str">
        <f t="shared" si="37"/>
        <v/>
      </c>
    </row>
    <row r="199" spans="1:14" x14ac:dyDescent="0.2">
      <c r="A199" s="103" t="str">
        <f t="shared" si="33"/>
        <v>GS 50 - 2,999 kW</v>
      </c>
      <c r="D199" s="114" t="s">
        <v>63</v>
      </c>
      <c r="E199" s="25"/>
      <c r="F199" s="26">
        <v>0</v>
      </c>
      <c r="G199" s="115">
        <v>1</v>
      </c>
      <c r="H199" s="116">
        <f t="shared" si="35"/>
        <v>0</v>
      </c>
      <c r="I199" s="29">
        <v>0</v>
      </c>
      <c r="J199" s="121">
        <v>1</v>
      </c>
      <c r="K199" s="118">
        <f t="shared" si="36"/>
        <v>0</v>
      </c>
      <c r="L199" s="119">
        <f t="shared" si="34"/>
        <v>0</v>
      </c>
      <c r="M199" s="120" t="str">
        <f t="shared" si="37"/>
        <v/>
      </c>
    </row>
    <row r="200" spans="1:14" x14ac:dyDescent="0.2">
      <c r="A200" s="103" t="str">
        <f t="shared" si="33"/>
        <v>GS 50 - 2,999 kW</v>
      </c>
      <c r="D200" s="114" t="s">
        <v>64</v>
      </c>
      <c r="E200" s="25"/>
      <c r="F200" s="36">
        <f>'WRZ BI (2029)'!I200</f>
        <v>-7.6569637284924462E-3</v>
      </c>
      <c r="G200" s="55">
        <f>IF($E179&gt;0, $E179, $E178)</f>
        <v>175</v>
      </c>
      <c r="H200" s="116">
        <f t="shared" si="35"/>
        <v>-1.339968652486178</v>
      </c>
      <c r="I200" s="201">
        <v>-7.6569637284924462E-3</v>
      </c>
      <c r="J200" s="56">
        <f>IF($E179&gt;0, $E179, $E178)</f>
        <v>175</v>
      </c>
      <c r="K200" s="118">
        <f t="shared" si="36"/>
        <v>-1.339968652486178</v>
      </c>
      <c r="L200" s="119">
        <f t="shared" si="34"/>
        <v>0</v>
      </c>
      <c r="M200" s="120">
        <f t="shared" si="37"/>
        <v>0</v>
      </c>
    </row>
    <row r="201" spans="1:14" ht="25.5" x14ac:dyDescent="0.2">
      <c r="A201" s="103" t="str">
        <f t="shared" si="33"/>
        <v>GS 50 - 2,999 kW</v>
      </c>
      <c r="B201" s="103" t="s">
        <v>65</v>
      </c>
      <c r="C201" s="24">
        <f>B18</f>
        <v>3</v>
      </c>
      <c r="D201" s="124" t="s">
        <v>66</v>
      </c>
      <c r="E201" s="125"/>
      <c r="F201" s="48"/>
      <c r="G201" s="49"/>
      <c r="H201" s="50">
        <f>SUM(H192:H200)</f>
        <v>1591.0890034751963</v>
      </c>
      <c r="I201" s="51"/>
      <c r="J201" s="52"/>
      <c r="K201" s="50">
        <f>SUM(K192:K200)</f>
        <v>1680.3213466006025</v>
      </c>
      <c r="L201" s="41">
        <f t="shared" si="34"/>
        <v>89.23234312540626</v>
      </c>
      <c r="M201" s="42">
        <f>IF((H201)=0,"",(L201/H201))</f>
        <v>5.608255913434658E-2</v>
      </c>
    </row>
    <row r="202" spans="1:14" x14ac:dyDescent="0.2">
      <c r="A202" s="103" t="str">
        <f t="shared" si="33"/>
        <v>GS 50 - 2,999 kW</v>
      </c>
      <c r="D202" s="126" t="s">
        <v>67</v>
      </c>
      <c r="E202" s="25"/>
      <c r="F202" s="36">
        <f>'WRZ BI (2029)'!I202</f>
        <v>5.8074000000000003</v>
      </c>
      <c r="G202" s="43">
        <f>IF($E179&gt;0, $E179, $E178*$E180)</f>
        <v>175</v>
      </c>
      <c r="H202" s="116">
        <f>G202*F202</f>
        <v>1016.2950000000001</v>
      </c>
      <c r="I202" s="201">
        <v>6.1277999999999997</v>
      </c>
      <c r="J202" s="44">
        <f>IF($E179&gt;0, $E179, $E178*$E181)</f>
        <v>175</v>
      </c>
      <c r="K202" s="118">
        <f>J202*I202</f>
        <v>1072.365</v>
      </c>
      <c r="L202" s="119">
        <f t="shared" si="34"/>
        <v>56.069999999999936</v>
      </c>
      <c r="M202" s="120">
        <f>IF(ISERROR(L202/H202), "", L202/H202)</f>
        <v>5.5170988738505976E-2</v>
      </c>
      <c r="N202" s="127"/>
    </row>
    <row r="203" spans="1:14" ht="25.5" x14ac:dyDescent="0.2">
      <c r="A203" s="103" t="str">
        <f t="shared" si="33"/>
        <v>GS 50 - 2,999 kW</v>
      </c>
      <c r="D203" s="128" t="s">
        <v>68</v>
      </c>
      <c r="E203" s="25"/>
      <c r="F203" s="36">
        <f>'WRZ BI (2029)'!I203</f>
        <v>4.1017999999999999</v>
      </c>
      <c r="G203" s="43">
        <f>IF($E179&gt;0, $E179, $E178*$E180)</f>
        <v>175</v>
      </c>
      <c r="H203" s="116">
        <f>G203*F203</f>
        <v>717.81499999999994</v>
      </c>
      <c r="I203" s="201">
        <v>4.3239000000000001</v>
      </c>
      <c r="J203" s="44">
        <f>IF($E179&gt;0, $E179, $E178*$E181)</f>
        <v>175</v>
      </c>
      <c r="K203" s="118">
        <f>J203*I203</f>
        <v>756.6825</v>
      </c>
      <c r="L203" s="119">
        <f t="shared" si="34"/>
        <v>38.867500000000064</v>
      </c>
      <c r="M203" s="120">
        <f>IF(ISERROR(L203/H203), "", L203/H203)</f>
        <v>5.4146959871276115E-2</v>
      </c>
      <c r="N203" s="127"/>
    </row>
    <row r="204" spans="1:14" ht="25.5" x14ac:dyDescent="0.2">
      <c r="A204" s="103" t="str">
        <f t="shared" si="33"/>
        <v>GS 50 - 2,999 kW</v>
      </c>
      <c r="B204" s="103" t="s">
        <v>69</v>
      </c>
      <c r="C204" s="24">
        <f>B18</f>
        <v>3</v>
      </c>
      <c r="D204" s="124" t="s">
        <v>70</v>
      </c>
      <c r="E204" s="7"/>
      <c r="F204" s="48"/>
      <c r="G204" s="49"/>
      <c r="H204" s="50">
        <f>SUM(H201:H203)</f>
        <v>3325.1990034751966</v>
      </c>
      <c r="I204" s="51"/>
      <c r="J204" s="40"/>
      <c r="K204" s="50">
        <f>SUM(K201:K203)</f>
        <v>3509.3688466006024</v>
      </c>
      <c r="L204" s="41">
        <f t="shared" si="34"/>
        <v>184.16984312540581</v>
      </c>
      <c r="M204" s="42">
        <f>IF((H204)=0,"",(L204/H204))</f>
        <v>5.538611160803554E-2</v>
      </c>
    </row>
    <row r="205" spans="1:14" ht="25.5" x14ac:dyDescent="0.2">
      <c r="A205" s="103" t="str">
        <f t="shared" si="33"/>
        <v>GS 50 - 2,999 kW</v>
      </c>
      <c r="D205" s="129" t="s">
        <v>71</v>
      </c>
      <c r="E205" s="25"/>
      <c r="F205" s="34">
        <v>4.7000000000000002E-3</v>
      </c>
      <c r="G205" s="43">
        <f>E178*E180</f>
        <v>78112.5</v>
      </c>
      <c r="H205" s="53">
        <f>G205*F205</f>
        <v>367.12875000000003</v>
      </c>
      <c r="I205" s="35">
        <v>4.7000000000000002E-3</v>
      </c>
      <c r="J205" s="44">
        <f>E178*E181</f>
        <v>78112.5</v>
      </c>
      <c r="K205" s="118">
        <f>J205*I205</f>
        <v>367.12875000000003</v>
      </c>
      <c r="L205" s="119">
        <f t="shared" si="34"/>
        <v>0</v>
      </c>
      <c r="M205" s="120">
        <f>IF(ISERROR(L205/H205), "", L205/H205)</f>
        <v>0</v>
      </c>
    </row>
    <row r="206" spans="1:14" ht="25.5" x14ac:dyDescent="0.2">
      <c r="A206" s="103" t="str">
        <f t="shared" si="33"/>
        <v>GS 50 - 2,999 kW</v>
      </c>
      <c r="D206" s="129" t="s">
        <v>72</v>
      </c>
      <c r="E206" s="25"/>
      <c r="F206" s="34">
        <v>5.9999999999999995E-4</v>
      </c>
      <c r="G206" s="43">
        <f>E178*E180</f>
        <v>78112.5</v>
      </c>
      <c r="H206" s="53">
        <f>G206*F206</f>
        <v>46.867499999999993</v>
      </c>
      <c r="I206" s="35">
        <v>5.9999999999999995E-4</v>
      </c>
      <c r="J206" s="44">
        <f>E178*E181</f>
        <v>78112.5</v>
      </c>
      <c r="K206" s="118">
        <f>J206*I206</f>
        <v>46.867499999999993</v>
      </c>
      <c r="L206" s="119">
        <f t="shared" si="34"/>
        <v>0</v>
      </c>
      <c r="M206" s="120">
        <f>IF(ISERROR(L206/H206), "", L206/H206)</f>
        <v>0</v>
      </c>
    </row>
    <row r="207" spans="1:14" x14ac:dyDescent="0.2">
      <c r="A207" s="103" t="str">
        <f t="shared" si="33"/>
        <v>GS 50 - 2,999 kW</v>
      </c>
      <c r="D207" s="25" t="s">
        <v>73</v>
      </c>
      <c r="E207" s="25"/>
      <c r="F207" s="54">
        <v>0.25</v>
      </c>
      <c r="G207" s="27">
        <v>1</v>
      </c>
      <c r="H207" s="130">
        <f>G207*F207</f>
        <v>0.25</v>
      </c>
      <c r="I207" s="45">
        <v>0.25</v>
      </c>
      <c r="J207" s="30">
        <v>1</v>
      </c>
      <c r="K207" s="118">
        <f>J207*I207</f>
        <v>0.25</v>
      </c>
      <c r="L207" s="119">
        <f t="shared" si="34"/>
        <v>0</v>
      </c>
      <c r="M207" s="120">
        <f>IF(ISERROR(L207/H207), "", L207/H207)</f>
        <v>0</v>
      </c>
    </row>
    <row r="208" spans="1:14" ht="26.45" hidden="1" customHeight="1" x14ac:dyDescent="0.2">
      <c r="A208" s="103" t="str">
        <f t="shared" si="33"/>
        <v>GS 50 - 2,999 kW</v>
      </c>
      <c r="D208" s="129" t="s">
        <v>74</v>
      </c>
      <c r="E208" s="25"/>
      <c r="F208" s="34"/>
      <c r="G208" s="43"/>
      <c r="H208" s="130"/>
      <c r="I208" s="35"/>
      <c r="J208" s="44"/>
      <c r="K208" s="118"/>
      <c r="L208" s="119"/>
      <c r="M208" s="120"/>
    </row>
    <row r="209" spans="1:13" ht="13.15" hidden="1" customHeight="1" x14ac:dyDescent="0.2">
      <c r="A209" s="103" t="str">
        <f t="shared" si="33"/>
        <v>GS 50 - 2,999 kW</v>
      </c>
      <c r="B209" s="103" t="s">
        <v>12</v>
      </c>
      <c r="D209" s="25" t="s">
        <v>75</v>
      </c>
      <c r="E209" s="25"/>
      <c r="F209" s="96">
        <v>8.6999999999999994E-2</v>
      </c>
      <c r="G209" s="55">
        <f>IF(AND(E178*12&gt;=150000),OffPeakPer*E178*E180,OffPeakPer*E178)</f>
        <v>49992.000000000007</v>
      </c>
      <c r="H209" s="130">
        <f>G209*F209</f>
        <v>4349.3040000000001</v>
      </c>
      <c r="I209" s="35">
        <f>OffPeak</f>
        <v>9.8000000000000004E-2</v>
      </c>
      <c r="J209" s="56">
        <f>IF(AND(E178*12&gt;=150000),OffPeakPer*E178*E181,OffPeakPer*E178)</f>
        <v>49992.000000000007</v>
      </c>
      <c r="K209" s="118">
        <f>J209*I209</f>
        <v>4899.2160000000013</v>
      </c>
      <c r="L209" s="119">
        <f>K209-H209</f>
        <v>549.91200000000117</v>
      </c>
      <c r="M209" s="120">
        <f>IF(ISERROR(L209/H209), "", L209/H209)</f>
        <v>0.12643678160919566</v>
      </c>
    </row>
    <row r="210" spans="1:13" ht="13.15" hidden="1" customHeight="1" x14ac:dyDescent="0.2">
      <c r="A210" s="103" t="str">
        <f t="shared" si="33"/>
        <v>GS 50 - 2,999 kW</v>
      </c>
      <c r="B210" s="103" t="s">
        <v>12</v>
      </c>
      <c r="D210" s="25" t="s">
        <v>76</v>
      </c>
      <c r="E210" s="25"/>
      <c r="F210" s="96">
        <v>0.157</v>
      </c>
      <c r="G210" s="55">
        <f>IF(AND(E178*12&gt;=150000),MidPeakPer*E178*E180,MidPeakPer*E178)</f>
        <v>14060.250000000002</v>
      </c>
      <c r="H210" s="130">
        <f>G210*F210</f>
        <v>2207.4592500000003</v>
      </c>
      <c r="I210" s="35">
        <f>MidPeak</f>
        <v>0.157</v>
      </c>
      <c r="J210" s="56">
        <f>IF(AND(E178*12&gt;=150000),MidPeakPer*E178*E181,MidPeakPer*E178)</f>
        <v>14060.250000000002</v>
      </c>
      <c r="K210" s="118">
        <f>J210*I210</f>
        <v>2207.4592500000003</v>
      </c>
      <c r="L210" s="119">
        <f>K210-H210</f>
        <v>0</v>
      </c>
      <c r="M210" s="120">
        <f>IF(ISERROR(L210/H210), "", L210/H210)</f>
        <v>0</v>
      </c>
    </row>
    <row r="211" spans="1:13" ht="13.15" hidden="1" customHeight="1" x14ac:dyDescent="0.2">
      <c r="A211" s="103" t="str">
        <f t="shared" si="33"/>
        <v>GS 50 - 2,999 kW</v>
      </c>
      <c r="B211" s="103" t="s">
        <v>12</v>
      </c>
      <c r="D211" s="103" t="s">
        <v>77</v>
      </c>
      <c r="E211" s="25"/>
      <c r="F211" s="96">
        <v>0.182</v>
      </c>
      <c r="G211" s="55">
        <f>IF(AND(E178*12&gt;=150000),OnPeakPer*E178*E180,OnPeakPer*E178)</f>
        <v>14060.250000000002</v>
      </c>
      <c r="H211" s="130">
        <f>G211*F211</f>
        <v>2558.9655000000002</v>
      </c>
      <c r="I211" s="35">
        <f>OnPeak</f>
        <v>0.20300000000000001</v>
      </c>
      <c r="J211" s="56">
        <f>IF(AND(E178*12&gt;=150000),OnPeakPer*E178*E181,OnPeakPer*E178)</f>
        <v>14060.250000000002</v>
      </c>
      <c r="K211" s="118">
        <f>J211*I211</f>
        <v>2854.2307500000006</v>
      </c>
      <c r="L211" s="119">
        <f>K211-H211</f>
        <v>295.26525000000038</v>
      </c>
      <c r="M211" s="120">
        <f>IF(ISERROR(L211/H211), "", L211/H211)</f>
        <v>0.11538461538461552</v>
      </c>
    </row>
    <row r="212" spans="1:13" ht="13.15" hidden="1" customHeight="1" x14ac:dyDescent="0.2">
      <c r="A212" s="103" t="str">
        <f t="shared" si="33"/>
        <v>GS 50 - 2,999 kW</v>
      </c>
      <c r="B212" s="103" t="s">
        <v>78</v>
      </c>
      <c r="D212" s="25" t="s">
        <v>79</v>
      </c>
      <c r="E212" s="25"/>
      <c r="F212" s="57">
        <v>0.11308</v>
      </c>
      <c r="G212" s="55">
        <f>IF(AND(E178*12&gt;=150000),E178*E180,E178)</f>
        <v>78112.5</v>
      </c>
      <c r="H212" s="130">
        <f>G212*F212</f>
        <v>8832.9614999999994</v>
      </c>
      <c r="I212" s="35">
        <f>F212</f>
        <v>0.11308</v>
      </c>
      <c r="J212" s="56">
        <f>IF(AND(E178*12&gt;=150000),E178*E181,E178)</f>
        <v>78112.5</v>
      </c>
      <c r="K212" s="118">
        <f>J212*I212</f>
        <v>8832.9614999999994</v>
      </c>
      <c r="L212" s="119">
        <f>K212-H212</f>
        <v>0</v>
      </c>
      <c r="M212" s="120">
        <f>IF(ISERROR(L212/H212), "", L212/H212)</f>
        <v>0</v>
      </c>
    </row>
    <row r="213" spans="1:13" ht="13.5" thickBot="1" x14ac:dyDescent="0.25">
      <c r="A213" s="103" t="str">
        <f t="shared" si="33"/>
        <v>GS 50 - 2,999 kW</v>
      </c>
      <c r="B213" s="103" t="s">
        <v>17</v>
      </c>
      <c r="D213" s="25" t="s">
        <v>80</v>
      </c>
      <c r="E213" s="25"/>
      <c r="F213" s="57">
        <v>0.11308</v>
      </c>
      <c r="G213" s="55">
        <f>IF(AND(E178*12&gt;=150000),E178*E180,E178)</f>
        <v>78112.5</v>
      </c>
      <c r="H213" s="130">
        <f>G213*F213</f>
        <v>8832.9614999999994</v>
      </c>
      <c r="I213" s="35">
        <f>F213</f>
        <v>0.11308</v>
      </c>
      <c r="J213" s="56">
        <f>IF(AND(E178*12&gt;=150000),E178*E181,E178)</f>
        <v>78112.5</v>
      </c>
      <c r="K213" s="118">
        <f>J213*I213</f>
        <v>8832.9614999999994</v>
      </c>
      <c r="L213" s="119">
        <f>K213-H213</f>
        <v>0</v>
      </c>
      <c r="M213" s="120">
        <f>IF(ISERROR(L213/H213), "", L213/H213)</f>
        <v>0</v>
      </c>
    </row>
    <row r="214" spans="1:13" ht="13.5" thickBot="1" x14ac:dyDescent="0.25">
      <c r="A214" s="103" t="str">
        <f t="shared" si="33"/>
        <v>GS 50 - 2,999 kW</v>
      </c>
      <c r="D214" s="58"/>
      <c r="E214" s="59"/>
      <c r="F214" s="60"/>
      <c r="G214" s="61"/>
      <c r="H214" s="62"/>
      <c r="I214" s="60"/>
      <c r="J214" s="63"/>
      <c r="K214" s="62"/>
      <c r="L214" s="64"/>
      <c r="M214" s="65"/>
    </row>
    <row r="215" spans="1:13" ht="13.15" hidden="1" customHeight="1" x14ac:dyDescent="0.2">
      <c r="A215" s="103" t="str">
        <f t="shared" si="33"/>
        <v>GS 50 - 2,999 kW</v>
      </c>
      <c r="B215" s="103" t="s">
        <v>12</v>
      </c>
      <c r="D215" s="135" t="s">
        <v>81</v>
      </c>
      <c r="E215" s="25"/>
      <c r="F215" s="66"/>
      <c r="G215" s="67"/>
      <c r="H215" s="68">
        <f>SUM(H205:H211,H204)</f>
        <v>12855.174003475197</v>
      </c>
      <c r="I215" s="69"/>
      <c r="J215" s="69"/>
      <c r="K215" s="68">
        <f>SUM(K205:K211,K204)</f>
        <v>13884.521096600605</v>
      </c>
      <c r="L215" s="70">
        <f>K215-H215</f>
        <v>1029.3470931254087</v>
      </c>
      <c r="M215" s="71">
        <f>IF((H215)=0,"",(L215/H215))</f>
        <v>8.0072591226469647E-2</v>
      </c>
    </row>
    <row r="216" spans="1:13" ht="13.15" hidden="1" customHeight="1" x14ac:dyDescent="0.2">
      <c r="A216" s="103" t="str">
        <f t="shared" si="33"/>
        <v>GS 50 - 2,999 kW</v>
      </c>
      <c r="B216" s="103" t="s">
        <v>12</v>
      </c>
      <c r="D216" s="142" t="s">
        <v>82</v>
      </c>
      <c r="E216" s="25"/>
      <c r="F216" s="66">
        <v>0.13</v>
      </c>
      <c r="G216" s="72"/>
      <c r="H216" s="73">
        <f>H215*F216</f>
        <v>1671.1726204517756</v>
      </c>
      <c r="I216" s="74">
        <v>0.13</v>
      </c>
      <c r="J216" s="27"/>
      <c r="K216" s="73">
        <f>K215*I216</f>
        <v>1804.9877425580787</v>
      </c>
      <c r="L216" s="32">
        <f>K216-H216</f>
        <v>133.81512210630308</v>
      </c>
      <c r="M216" s="75">
        <f>IF((H216)=0,"",(L216/H216))</f>
        <v>8.0072591226469605E-2</v>
      </c>
    </row>
    <row r="217" spans="1:13" ht="14.45" hidden="1" customHeight="1" x14ac:dyDescent="0.25">
      <c r="A217" s="103" t="str">
        <f t="shared" si="33"/>
        <v>GS 50 - 2,999 kW</v>
      </c>
      <c r="B217" s="103" t="s">
        <v>12</v>
      </c>
      <c r="D217" s="142" t="s">
        <v>83</v>
      </c>
      <c r="E217" s="147"/>
      <c r="F217" s="76">
        <v>0.23499999999999999</v>
      </c>
      <c r="G217" s="72"/>
      <c r="H217" s="73">
        <f>IF(OR(ISNUMBER(SEARCH("[DGEN]", E176))=TRUE, ISNUMBER(SEARCH("STREET LIGHT", E176))=TRUE), 0, IF(AND(E178=0, E179=0),0, IF(AND(E179=0, E178*12&gt;250000), 0, IF(AND(E178=0, E179&gt;=50), 0, IF(E178*12&lt;=250000, F217*H215*-1, IF(E179&lt;50, F217*H215*-1, 0))))))</f>
        <v>0</v>
      </c>
      <c r="I217" s="76">
        <v>0.23499999999999999</v>
      </c>
      <c r="J217" s="27"/>
      <c r="K217" s="73">
        <f>IF(OR(ISNUMBER(SEARCH("[DGEN]", E176))=TRUE, ISNUMBER(SEARCH("STREET LIGHT", E176))=TRUE), 0, IF(AND(E178=0, E179=0),0, IF(AND(E179=0, E178*12&gt;250000), 0, IF(AND(E178=0, E179&gt;=50), 0, IF(E178*12&lt;=250000, I217*K215*-1, IF(E179&lt;50, I217*K215*-1, 0))))))</f>
        <v>0</v>
      </c>
      <c r="L217" s="32">
        <f>K217-H217</f>
        <v>0</v>
      </c>
      <c r="M217" s="75"/>
    </row>
    <row r="218" spans="1:13" ht="13.15" hidden="1" customHeight="1" x14ac:dyDescent="0.2">
      <c r="A218" s="103" t="str">
        <f t="shared" si="33"/>
        <v>GS 50 - 2,999 kW</v>
      </c>
      <c r="B218" s="103" t="s">
        <v>84</v>
      </c>
      <c r="D218" s="234" t="s">
        <v>85</v>
      </c>
      <c r="E218" s="234"/>
      <c r="F218" s="77"/>
      <c r="G218" s="78"/>
      <c r="H218" s="79">
        <f>H215+H216+H217</f>
        <v>14526.346623926973</v>
      </c>
      <c r="I218" s="80"/>
      <c r="J218" s="80"/>
      <c r="K218" s="81">
        <f>K215+K216+K217</f>
        <v>15689.508839158683</v>
      </c>
      <c r="L218" s="82">
        <f>K218-H218</f>
        <v>1163.1622152317104</v>
      </c>
      <c r="M218" s="83">
        <f>IF((H218)=0,"",(L218/H218))</f>
        <v>8.007259122646955E-2</v>
      </c>
    </row>
    <row r="219" spans="1:13" ht="13.9" hidden="1" customHeight="1" thickBot="1" x14ac:dyDescent="0.25">
      <c r="A219" s="103" t="str">
        <f t="shared" si="33"/>
        <v>GS 50 - 2,999 kW</v>
      </c>
      <c r="B219" s="103" t="s">
        <v>12</v>
      </c>
      <c r="D219" s="131"/>
      <c r="E219" s="132"/>
      <c r="F219" s="60"/>
      <c r="G219" s="61"/>
      <c r="H219" s="62"/>
      <c r="I219" s="60"/>
      <c r="J219" s="63"/>
      <c r="K219" s="62"/>
      <c r="L219" s="64"/>
      <c r="M219" s="65"/>
    </row>
    <row r="220" spans="1:13" ht="13.15" hidden="1" customHeight="1" x14ac:dyDescent="0.2">
      <c r="A220" s="103" t="str">
        <f t="shared" si="33"/>
        <v>GS 50 - 2,999 kW</v>
      </c>
      <c r="B220" s="103" t="s">
        <v>78</v>
      </c>
      <c r="D220" s="135" t="s">
        <v>86</v>
      </c>
      <c r="E220" s="25"/>
      <c r="F220" s="66"/>
      <c r="G220" s="67"/>
      <c r="H220" s="68">
        <f>SUM(H212,H205:H208,H204)</f>
        <v>12572.406753475196</v>
      </c>
      <c r="I220" s="69"/>
      <c r="J220" s="69"/>
      <c r="K220" s="68">
        <f>SUM(K212,K205:K208,K204)</f>
        <v>12756.576596600602</v>
      </c>
      <c r="L220" s="70">
        <f>K220-H220</f>
        <v>184.16984312540626</v>
      </c>
      <c r="M220" s="71">
        <f>IF((H220)=0,"",(L220/H220))</f>
        <v>1.4648734067922121E-2</v>
      </c>
    </row>
    <row r="221" spans="1:13" ht="13.15" hidden="1" customHeight="1" x14ac:dyDescent="0.2">
      <c r="A221" s="103" t="str">
        <f t="shared" si="33"/>
        <v>GS 50 - 2,999 kW</v>
      </c>
      <c r="B221" s="103" t="s">
        <v>78</v>
      </c>
      <c r="D221" s="142" t="s">
        <v>82</v>
      </c>
      <c r="E221" s="25"/>
      <c r="F221" s="66">
        <v>0.13</v>
      </c>
      <c r="G221" s="67"/>
      <c r="H221" s="73">
        <f>H220*F221</f>
        <v>1634.4128779517755</v>
      </c>
      <c r="I221" s="66">
        <v>0.13</v>
      </c>
      <c r="J221" s="74"/>
      <c r="K221" s="73">
        <f>K220*I221</f>
        <v>1658.3549575580782</v>
      </c>
      <c r="L221" s="32">
        <f>K221-H221</f>
        <v>23.942079606302741</v>
      </c>
      <c r="M221" s="75">
        <f>IF((H221)=0,"",(L221/H221))</f>
        <v>1.4648734067922076E-2</v>
      </c>
    </row>
    <row r="222" spans="1:13" ht="14.45" hidden="1" customHeight="1" x14ac:dyDescent="0.25">
      <c r="A222" s="103" t="str">
        <f t="shared" si="33"/>
        <v>GS 50 - 2,999 kW</v>
      </c>
      <c r="B222" s="103" t="s">
        <v>78</v>
      </c>
      <c r="D222" s="142" t="s">
        <v>83</v>
      </c>
      <c r="E222" s="147"/>
      <c r="F222" s="76">
        <v>0.23499999999999999</v>
      </c>
      <c r="G222" s="67"/>
      <c r="H222" s="73">
        <f>IF(OR(ISNUMBER(SEARCH("[DGEN]", E176))=TRUE, ISNUMBER(SEARCH("STREET LIGHT", E176))=TRUE), 0, IF(AND(E178=0, E179=0),0, IF(AND(E179=0, E178*12&gt;250000), 0, IF(AND(E178=0, E179&gt;=50), 0, IF(E178*12&lt;=250000, F222*H220*-1, IF(E179&lt;50, F222*H220*-1, 0))))))</f>
        <v>0</v>
      </c>
      <c r="I222" s="76">
        <v>0.23499999999999999</v>
      </c>
      <c r="J222" s="74"/>
      <c r="K222" s="73">
        <f>IF(OR(ISNUMBER(SEARCH("[DGEN]", E176))=TRUE, ISNUMBER(SEARCH("STREET LIGHT", E176))=TRUE), 0, IF(AND(E178=0, E179=0),0, IF(AND(E179=0, E178*12&gt;250000), 0, IF(AND(E178=0, E179&gt;=50), 0, IF(E178*12&lt;=250000, I222*K220*-1, IF(E179&lt;50, I222*K220*-1, 0))))))</f>
        <v>0</v>
      </c>
      <c r="L222" s="32"/>
      <c r="M222" s="75"/>
    </row>
    <row r="223" spans="1:13" ht="13.15" hidden="1" customHeight="1" x14ac:dyDescent="0.2">
      <c r="A223" s="103" t="str">
        <f t="shared" si="33"/>
        <v>GS 50 - 2,999 kW</v>
      </c>
      <c r="B223" s="103" t="s">
        <v>87</v>
      </c>
      <c r="D223" s="234" t="s">
        <v>86</v>
      </c>
      <c r="E223" s="234"/>
      <c r="F223" s="84"/>
      <c r="G223" s="85"/>
      <c r="H223" s="79">
        <f>SUM(H220,H221)</f>
        <v>14206.819631426972</v>
      </c>
      <c r="I223" s="86"/>
      <c r="J223" s="86"/>
      <c r="K223" s="79">
        <f>SUM(K220,K221)</f>
        <v>14414.93155415868</v>
      </c>
      <c r="L223" s="87">
        <f>K223-H223</f>
        <v>208.11192273170855</v>
      </c>
      <c r="M223" s="88">
        <f>IF((H223)=0,"",(L223/H223))</f>
        <v>1.4648734067922085E-2</v>
      </c>
    </row>
    <row r="224" spans="1:13" ht="13.9" hidden="1" customHeight="1" thickBot="1" x14ac:dyDescent="0.25">
      <c r="A224" s="103" t="str">
        <f t="shared" si="33"/>
        <v>GS 50 - 2,999 kW</v>
      </c>
      <c r="B224" s="103" t="s">
        <v>78</v>
      </c>
      <c r="D224" s="131"/>
      <c r="E224" s="132"/>
      <c r="F224" s="89"/>
      <c r="G224" s="90"/>
      <c r="H224" s="91"/>
      <c r="I224" s="89"/>
      <c r="J224" s="61"/>
      <c r="K224" s="91"/>
      <c r="L224" s="92"/>
      <c r="M224" s="65"/>
    </row>
    <row r="225" spans="1:13" x14ac:dyDescent="0.2">
      <c r="A225" s="103" t="str">
        <f t="shared" si="33"/>
        <v>GS 50 - 2,999 kW</v>
      </c>
      <c r="B225" s="103" t="s">
        <v>17</v>
      </c>
      <c r="D225" s="135" t="s">
        <v>88</v>
      </c>
      <c r="E225" s="25"/>
      <c r="F225" s="136"/>
      <c r="G225" s="137"/>
      <c r="H225" s="138">
        <f>SUM(H213,H205:H208,H204)</f>
        <v>12572.406753475196</v>
      </c>
      <c r="I225" s="139"/>
      <c r="J225" s="139"/>
      <c r="K225" s="138">
        <f>SUM(K213,K205:K208,K204)</f>
        <v>12756.576596600602</v>
      </c>
      <c r="L225" s="140">
        <f>K225-H225</f>
        <v>184.16984312540626</v>
      </c>
      <c r="M225" s="141">
        <f>IF((H225)=0,"",(L225/H225))</f>
        <v>1.4648734067922121E-2</v>
      </c>
    </row>
    <row r="226" spans="1:13" x14ac:dyDescent="0.2">
      <c r="A226" s="103" t="str">
        <f t="shared" si="33"/>
        <v>GS 50 - 2,999 kW</v>
      </c>
      <c r="B226" s="103" t="s">
        <v>17</v>
      </c>
      <c r="D226" s="142" t="s">
        <v>82</v>
      </c>
      <c r="E226" s="25"/>
      <c r="F226" s="136">
        <v>0.13</v>
      </c>
      <c r="G226" s="137"/>
      <c r="H226" s="144">
        <f>H225*F226</f>
        <v>1634.4128779517755</v>
      </c>
      <c r="I226" s="136">
        <v>0.13</v>
      </c>
      <c r="J226" s="145"/>
      <c r="K226" s="144">
        <f>K225*I226</f>
        <v>1658.3549575580782</v>
      </c>
      <c r="L226" s="119">
        <f>K226-H226</f>
        <v>23.942079606302741</v>
      </c>
      <c r="M226" s="146">
        <f>IF((H226)=0,"",(L226/H226))</f>
        <v>1.4648734067922076E-2</v>
      </c>
    </row>
    <row r="227" spans="1:13" ht="15" x14ac:dyDescent="0.25">
      <c r="A227" s="103" t="str">
        <f t="shared" si="33"/>
        <v>GS 50 - 2,999 kW</v>
      </c>
      <c r="B227" s="103" t="s">
        <v>17</v>
      </c>
      <c r="D227" s="142" t="s">
        <v>83</v>
      </c>
      <c r="E227" s="147"/>
      <c r="F227" s="148">
        <v>0.23499999999999999</v>
      </c>
      <c r="G227" s="137"/>
      <c r="H227" s="144">
        <f>IF(OR(ISNUMBER(SEARCH("[DGEN]", E176))=TRUE, ISNUMBER(SEARCH("STREET LIGHT", E176))=TRUE), 0, IF(AND(E178=0, E179=0),0, IF(AND(E179=0, E178*12&gt;250000), 0, IF(AND(E178=0, E179&gt;=50), 0, IF(E178*12&lt;=250000, F227*H225*-1, IF(E179&lt;50, F227*H225*-1, 0))))))</f>
        <v>0</v>
      </c>
      <c r="I227" s="148">
        <v>0.23499999999999999</v>
      </c>
      <c r="J227" s="145"/>
      <c r="K227" s="144">
        <f>IF(OR(ISNUMBER(SEARCH("[DGEN]", E176))=TRUE, ISNUMBER(SEARCH("STREET LIGHT", E176))=TRUE), 0, IF(AND(E178=0, E179=0),0, IF(AND(E179=0, E178*12&gt;250000), 0, IF(AND(E178=0, E179&gt;=50), 0, IF(E178*12&lt;=250000, I227*K225*-1, IF(E179&lt;50, I227*K225*-1, 0))))))</f>
        <v>0</v>
      </c>
      <c r="L227" s="119"/>
      <c r="M227" s="146"/>
    </row>
    <row r="228" spans="1:13" ht="13.9" customHeight="1" thickBot="1" x14ac:dyDescent="0.25">
      <c r="A228" s="103" t="str">
        <f t="shared" si="33"/>
        <v>GS 50 - 2,999 kW</v>
      </c>
      <c r="B228" s="103" t="s">
        <v>89</v>
      </c>
      <c r="C228" s="24">
        <f>B18</f>
        <v>3</v>
      </c>
      <c r="D228" s="226" t="s">
        <v>88</v>
      </c>
      <c r="E228" s="226"/>
      <c r="F228" s="84"/>
      <c r="G228" s="85"/>
      <c r="H228" s="79">
        <f>SUM(H225,H226)</f>
        <v>14206.819631426972</v>
      </c>
      <c r="I228" s="86"/>
      <c r="J228" s="86"/>
      <c r="K228" s="79">
        <f>SUM(K225,K226)</f>
        <v>14414.93155415868</v>
      </c>
      <c r="L228" s="87">
        <f>K228-H228</f>
        <v>208.11192273170855</v>
      </c>
      <c r="M228" s="88">
        <f>IF((H228)=0,"",(L228/H228))</f>
        <v>1.4648734067922085E-2</v>
      </c>
    </row>
    <row r="229" spans="1:13" ht="13.5" thickBot="1" x14ac:dyDescent="0.25">
      <c r="A229" s="103" t="str">
        <f t="shared" si="33"/>
        <v>GS 50 - 2,999 kW</v>
      </c>
      <c r="B229" s="103" t="s">
        <v>17</v>
      </c>
      <c r="D229" s="58"/>
      <c r="E229" s="59"/>
      <c r="F229" s="93"/>
      <c r="G229" s="90"/>
      <c r="H229" s="94"/>
      <c r="I229" s="93"/>
      <c r="J229" s="61"/>
      <c r="K229" s="94"/>
      <c r="L229" s="92"/>
      <c r="M229" s="95"/>
    </row>
    <row r="232" spans="1:13" x14ac:dyDescent="0.2">
      <c r="D232" s="104" t="s">
        <v>34</v>
      </c>
      <c r="E232" s="235" t="str">
        <f>$D$19</f>
        <v>GS 3,000 - 4,999 kW</v>
      </c>
      <c r="F232" s="236"/>
      <c r="G232" s="236"/>
      <c r="H232" s="236"/>
      <c r="I232" s="236"/>
      <c r="J232" s="237"/>
      <c r="K232" s="103" t="str">
        <f>IF(N74="DEMAND - INTERVAL","RTSR - INTERVAL METERED","")</f>
        <v/>
      </c>
    </row>
    <row r="233" spans="1:13" x14ac:dyDescent="0.2">
      <c r="D233" s="104" t="s">
        <v>35</v>
      </c>
      <c r="E233" s="238" t="str">
        <f>$H$19</f>
        <v>Non-RPP (Other)</v>
      </c>
      <c r="F233" s="239"/>
      <c r="G233" s="240"/>
      <c r="H233" s="20"/>
      <c r="I233" s="20"/>
    </row>
    <row r="234" spans="1:13" ht="15.75" x14ac:dyDescent="0.2">
      <c r="D234" s="104" t="s">
        <v>36</v>
      </c>
      <c r="E234" s="21">
        <f>K19</f>
        <v>2000000</v>
      </c>
      <c r="F234" s="105" t="s">
        <v>11</v>
      </c>
      <c r="J234" s="22"/>
      <c r="K234" s="22"/>
      <c r="L234" s="22"/>
      <c r="M234" s="22"/>
    </row>
    <row r="235" spans="1:13" ht="15.75" x14ac:dyDescent="0.25">
      <c r="D235" s="104" t="s">
        <v>37</v>
      </c>
      <c r="E235" s="21">
        <f>L19</f>
        <v>4000</v>
      </c>
      <c r="F235" s="106" t="s">
        <v>16</v>
      </c>
      <c r="G235" s="107"/>
      <c r="H235" s="108"/>
      <c r="I235" s="108"/>
      <c r="J235" s="108"/>
    </row>
    <row r="236" spans="1:13" x14ac:dyDescent="0.2">
      <c r="D236" s="104" t="s">
        <v>38</v>
      </c>
      <c r="E236" s="23">
        <f>$I$19</f>
        <v>1.0310999999999999</v>
      </c>
    </row>
    <row r="237" spans="1:13" x14ac:dyDescent="0.2">
      <c r="D237" s="104" t="s">
        <v>39</v>
      </c>
      <c r="E237" s="23">
        <f>$J$19</f>
        <v>1.0310999999999999</v>
      </c>
    </row>
    <row r="239" spans="1:13" x14ac:dyDescent="0.2">
      <c r="E239" s="105"/>
      <c r="F239" s="231" t="s">
        <v>40</v>
      </c>
      <c r="G239" s="232"/>
      <c r="H239" s="233"/>
      <c r="I239" s="231" t="s">
        <v>41</v>
      </c>
      <c r="J239" s="232"/>
      <c r="K239" s="233"/>
      <c r="L239" s="231" t="s">
        <v>42</v>
      </c>
      <c r="M239" s="233"/>
    </row>
    <row r="240" spans="1:13" x14ac:dyDescent="0.2">
      <c r="E240" s="220"/>
      <c r="F240" s="109" t="s">
        <v>43</v>
      </c>
      <c r="G240" s="109" t="s">
        <v>44</v>
      </c>
      <c r="H240" s="110" t="s">
        <v>45</v>
      </c>
      <c r="I240" s="109" t="s">
        <v>43</v>
      </c>
      <c r="J240" s="111" t="s">
        <v>44</v>
      </c>
      <c r="K240" s="110" t="s">
        <v>45</v>
      </c>
      <c r="L240" s="222" t="s">
        <v>46</v>
      </c>
      <c r="M240" s="224" t="s">
        <v>47</v>
      </c>
    </row>
    <row r="241" spans="1:13" x14ac:dyDescent="0.2">
      <c r="E241" s="221"/>
      <c r="F241" s="112" t="s">
        <v>48</v>
      </c>
      <c r="G241" s="112"/>
      <c r="H241" s="113" t="s">
        <v>48</v>
      </c>
      <c r="I241" s="112" t="s">
        <v>48</v>
      </c>
      <c r="J241" s="113"/>
      <c r="K241" s="113" t="s">
        <v>48</v>
      </c>
      <c r="L241" s="223"/>
      <c r="M241" s="225"/>
    </row>
    <row r="242" spans="1:13" x14ac:dyDescent="0.2">
      <c r="A242" s="103" t="str">
        <f>$E232</f>
        <v>GS 3,000 - 4,999 kW</v>
      </c>
      <c r="D242" s="114" t="s">
        <v>49</v>
      </c>
      <c r="E242" s="25"/>
      <c r="F242" s="26">
        <f>'WRZ BI (2029)'!I242</f>
        <v>5028.13</v>
      </c>
      <c r="G242" s="115">
        <v>1</v>
      </c>
      <c r="H242" s="116">
        <f>G242*F242</f>
        <v>5028.13</v>
      </c>
      <c r="I242" s="29">
        <v>5356.3</v>
      </c>
      <c r="J242" s="117">
        <f>G242</f>
        <v>1</v>
      </c>
      <c r="K242" s="118">
        <f>J242*I242</f>
        <v>5356.3</v>
      </c>
      <c r="L242" s="119">
        <f>K242-H242</f>
        <v>328.17000000000007</v>
      </c>
      <c r="M242" s="120">
        <f>IF(ISERROR(L242/H242), "", L242/H242)</f>
        <v>6.5266808932943274E-2</v>
      </c>
    </row>
    <row r="243" spans="1:13" x14ac:dyDescent="0.2">
      <c r="A243" s="103" t="str">
        <f t="shared" ref="A243:A285" si="38">A242</f>
        <v>GS 3,000 - 4,999 kW</v>
      </c>
      <c r="D243" s="114" t="s">
        <v>50</v>
      </c>
      <c r="E243" s="25"/>
      <c r="F243" s="36">
        <f>'WRZ BI (2029)'!I243</f>
        <v>4.8261000000000003</v>
      </c>
      <c r="G243" s="115">
        <f>IF(E235&gt;0, E235, E234)</f>
        <v>4000</v>
      </c>
      <c r="H243" s="116">
        <f>G243*F243</f>
        <v>19304.400000000001</v>
      </c>
      <c r="I243" s="201">
        <v>4.9413999999999998</v>
      </c>
      <c r="J243" s="117">
        <f>IF(E235&gt;0, E235, E234)</f>
        <v>4000</v>
      </c>
      <c r="K243" s="118">
        <f>J243*I243</f>
        <v>19765.599999999999</v>
      </c>
      <c r="L243" s="119">
        <f>K243-H243</f>
        <v>461.19999999999709</v>
      </c>
      <c r="M243" s="120">
        <f>IF(ISERROR(L243/H243), "", L243/H243)</f>
        <v>2.3890926420919431E-2</v>
      </c>
    </row>
    <row r="244" spans="1:13" ht="13.15" hidden="1" customHeight="1" x14ac:dyDescent="0.2">
      <c r="A244" s="103" t="str">
        <f t="shared" si="38"/>
        <v>GS 3,000 - 4,999 kW</v>
      </c>
      <c r="D244" s="114" t="s">
        <v>51</v>
      </c>
      <c r="E244" s="25"/>
      <c r="F244" s="34"/>
      <c r="G244" s="115">
        <f>IF($E235&gt;0, $E235, $E234)</f>
        <v>4000</v>
      </c>
      <c r="H244" s="116">
        <v>0</v>
      </c>
      <c r="I244" s="35"/>
      <c r="J244" s="117">
        <f>IF($E235&gt;0, $E235, $E234)</f>
        <v>4000</v>
      </c>
      <c r="K244" s="118">
        <v>0</v>
      </c>
      <c r="L244" s="119"/>
      <c r="M244" s="120"/>
    </row>
    <row r="245" spans="1:13" ht="13.15" hidden="1" customHeight="1" x14ac:dyDescent="0.2">
      <c r="A245" s="103" t="str">
        <f t="shared" si="38"/>
        <v>GS 3,000 - 4,999 kW</v>
      </c>
      <c r="D245" s="114" t="s">
        <v>52</v>
      </c>
      <c r="E245" s="25"/>
      <c r="F245" s="34"/>
      <c r="G245" s="115">
        <f>IF($E235&gt;0, $E235, $E234)</f>
        <v>4000</v>
      </c>
      <c r="H245" s="116">
        <v>0</v>
      </c>
      <c r="I245" s="35"/>
      <c r="J245" s="121">
        <f>IF($E235&gt;0, $E235, $E234)</f>
        <v>4000</v>
      </c>
      <c r="K245" s="118">
        <v>0</v>
      </c>
      <c r="L245" s="119">
        <f t="shared" ref="L245:L263" si="39">K245-H245</f>
        <v>0</v>
      </c>
      <c r="M245" s="120" t="str">
        <f>IF(ISERROR(L245/H245), "", L245/H245)</f>
        <v/>
      </c>
    </row>
    <row r="246" spans="1:13" x14ac:dyDescent="0.2">
      <c r="A246" s="103" t="str">
        <f t="shared" si="38"/>
        <v>GS 3,000 - 4,999 kW</v>
      </c>
      <c r="D246" s="114" t="s">
        <v>53</v>
      </c>
      <c r="E246" s="25"/>
      <c r="F246" s="26">
        <f>'WRZ BI (2029)'!I246</f>
        <v>0</v>
      </c>
      <c r="G246" s="115">
        <v>1</v>
      </c>
      <c r="H246" s="116">
        <f>G246*F246</f>
        <v>0</v>
      </c>
      <c r="I246" s="29">
        <v>0</v>
      </c>
      <c r="J246" s="117">
        <f>G246</f>
        <v>1</v>
      </c>
      <c r="K246" s="118">
        <f>J246*I246</f>
        <v>0</v>
      </c>
      <c r="L246" s="119">
        <f t="shared" si="39"/>
        <v>0</v>
      </c>
      <c r="M246" s="120" t="str">
        <f>IF(ISERROR(L246/H246), "", L246/H246)</f>
        <v/>
      </c>
    </row>
    <row r="247" spans="1:13" x14ac:dyDescent="0.2">
      <c r="A247" s="103" t="str">
        <f t="shared" si="38"/>
        <v>GS 3,000 - 4,999 kW</v>
      </c>
      <c r="D247" s="114" t="s">
        <v>54</v>
      </c>
      <c r="E247" s="25"/>
      <c r="F247" s="36">
        <f>'WRZ BI (2029)'!I247</f>
        <v>0.37718237436760665</v>
      </c>
      <c r="G247" s="115">
        <f>IF(E235&gt;0, E235, E234)</f>
        <v>4000</v>
      </c>
      <c r="H247" s="116">
        <f>G247*F247</f>
        <v>1508.7294974704266</v>
      </c>
      <c r="I247" s="201">
        <v>0.37718237436760665</v>
      </c>
      <c r="J247" s="117">
        <f>IF(E235&gt;0, E235, E234)</f>
        <v>4000</v>
      </c>
      <c r="K247" s="118">
        <f>J247*I247</f>
        <v>1508.7294974704266</v>
      </c>
      <c r="L247" s="119">
        <f t="shared" si="39"/>
        <v>0</v>
      </c>
      <c r="M247" s="120">
        <f>IF(ISERROR(L247/H247), "", L247/H247)</f>
        <v>0</v>
      </c>
    </row>
    <row r="248" spans="1:13" x14ac:dyDescent="0.2">
      <c r="A248" s="103" t="str">
        <f t="shared" si="38"/>
        <v>GS 3,000 - 4,999 kW</v>
      </c>
      <c r="B248" s="103" t="s">
        <v>55</v>
      </c>
      <c r="D248" s="122" t="s">
        <v>56</v>
      </c>
      <c r="E248" s="7"/>
      <c r="F248" s="37"/>
      <c r="G248" s="38"/>
      <c r="H248" s="39">
        <f>SUM(H242:H247)</f>
        <v>25841.25949747043</v>
      </c>
      <c r="I248" s="51"/>
      <c r="J248" s="40"/>
      <c r="K248" s="39">
        <f>SUM(K242:K247)</f>
        <v>26630.629497470425</v>
      </c>
      <c r="L248" s="41">
        <f t="shared" si="39"/>
        <v>789.36999999999534</v>
      </c>
      <c r="M248" s="42">
        <f>IF((H248)=0,"",(L248/H248))</f>
        <v>3.0546885691746791E-2</v>
      </c>
    </row>
    <row r="249" spans="1:13" x14ac:dyDescent="0.2">
      <c r="A249" s="103" t="str">
        <f t="shared" si="38"/>
        <v>GS 3,000 - 4,999 kW</v>
      </c>
      <c r="D249" s="123" t="s">
        <v>57</v>
      </c>
      <c r="E249" s="25"/>
      <c r="F249" s="34">
        <f>IF((E234*12&gt;=150000), 0, IF(E233="RPP",(F265*OffPeakPer+F266*MidPeakPer+F267*OnPeakPer),IF(E233="Non-RPP (Retailer)",F268,F269)))</f>
        <v>0</v>
      </c>
      <c r="G249" s="43">
        <f>IF(F249=0, 0, E234*E236-E234)</f>
        <v>0</v>
      </c>
      <c r="H249" s="28">
        <f t="shared" ref="H249:H256" si="40">G249*F249</f>
        <v>0</v>
      </c>
      <c r="I249" s="35">
        <f>IF((E234*12&gt;=150000), 0, IF(E233="RPP",(I265*OffPeakPer+I266*MidPeakPer+I267*OnPeakPer),IF(E233="Non-RPP (Retailer)",I268,I269)))</f>
        <v>0</v>
      </c>
      <c r="J249" s="44">
        <f>IF(I249=0, 0, E234*E237-E234)</f>
        <v>0</v>
      </c>
      <c r="K249" s="31">
        <f t="shared" ref="K249:K256" si="41">J249*I249</f>
        <v>0</v>
      </c>
      <c r="L249" s="32">
        <f t="shared" si="39"/>
        <v>0</v>
      </c>
      <c r="M249" s="33" t="str">
        <f t="shared" ref="M249:M256" si="42">IF(ISERROR(L249/H249), "", L249/H249)</f>
        <v/>
      </c>
    </row>
    <row r="250" spans="1:13" ht="25.5" x14ac:dyDescent="0.2">
      <c r="A250" s="103" t="str">
        <f t="shared" si="38"/>
        <v>GS 3,000 - 4,999 kW</v>
      </c>
      <c r="D250" s="123" t="s">
        <v>58</v>
      </c>
      <c r="E250" s="25"/>
      <c r="F250" s="36">
        <f>'WRZ BI (2029)'!I250</f>
        <v>0</v>
      </c>
      <c r="G250" s="55">
        <f>IF(E235&gt;0, E235, E234)</f>
        <v>4000</v>
      </c>
      <c r="H250" s="116">
        <f t="shared" si="40"/>
        <v>0</v>
      </c>
      <c r="I250" s="201">
        <v>0</v>
      </c>
      <c r="J250" s="56">
        <f>IF(E235&gt;0, E235, E234)</f>
        <v>4000</v>
      </c>
      <c r="K250" s="118">
        <f t="shared" si="41"/>
        <v>0</v>
      </c>
      <c r="L250" s="119">
        <f t="shared" si="39"/>
        <v>0</v>
      </c>
      <c r="M250" s="120" t="str">
        <f t="shared" si="42"/>
        <v/>
      </c>
    </row>
    <row r="251" spans="1:13" x14ac:dyDescent="0.2">
      <c r="A251" s="103" t="str">
        <f t="shared" si="38"/>
        <v>GS 3,000 - 4,999 kW</v>
      </c>
      <c r="D251" s="123" t="s">
        <v>59</v>
      </c>
      <c r="E251" s="25"/>
      <c r="F251" s="36">
        <f>'WRZ BI (2029)'!I251</f>
        <v>0</v>
      </c>
      <c r="G251" s="55">
        <f>IF(E235&gt;0, E235, E234)</f>
        <v>4000</v>
      </c>
      <c r="H251" s="116">
        <f t="shared" si="40"/>
        <v>0</v>
      </c>
      <c r="I251" s="201">
        <v>0</v>
      </c>
      <c r="J251" s="56">
        <f>IF(E235&gt;0, E235, E234)</f>
        <v>4000</v>
      </c>
      <c r="K251" s="118">
        <f t="shared" si="41"/>
        <v>0</v>
      </c>
      <c r="L251" s="119">
        <f t="shared" si="39"/>
        <v>0</v>
      </c>
      <c r="M251" s="120" t="str">
        <f t="shared" si="42"/>
        <v/>
      </c>
    </row>
    <row r="252" spans="1:13" x14ac:dyDescent="0.2">
      <c r="A252" s="103" t="str">
        <f t="shared" si="38"/>
        <v>GS 3,000 - 4,999 kW</v>
      </c>
      <c r="D252" s="123" t="s">
        <v>60</v>
      </c>
      <c r="E252" s="25"/>
      <c r="F252" s="36">
        <f>'WRZ BI (2029)'!I252</f>
        <v>0</v>
      </c>
      <c r="G252" s="55">
        <f>E234</f>
        <v>2000000</v>
      </c>
      <c r="H252" s="116">
        <f t="shared" si="40"/>
        <v>0</v>
      </c>
      <c r="I252" s="201">
        <v>0</v>
      </c>
      <c r="J252" s="56">
        <f>E234</f>
        <v>2000000</v>
      </c>
      <c r="K252" s="118">
        <f t="shared" si="41"/>
        <v>0</v>
      </c>
      <c r="L252" s="119">
        <f t="shared" si="39"/>
        <v>0</v>
      </c>
      <c r="M252" s="120" t="str">
        <f t="shared" si="42"/>
        <v/>
      </c>
    </row>
    <row r="253" spans="1:13" x14ac:dyDescent="0.2">
      <c r="A253" s="103" t="str">
        <f t="shared" si="38"/>
        <v>GS 3,000 - 4,999 kW</v>
      </c>
      <c r="D253" s="114" t="s">
        <v>61</v>
      </c>
      <c r="E253" s="25"/>
      <c r="F253" s="36">
        <f>'WRZ BI (2029)'!I253</f>
        <v>0.4344880365857004</v>
      </c>
      <c r="G253" s="55">
        <f>IF(E235&gt;0, E235, E234)</f>
        <v>4000</v>
      </c>
      <c r="H253" s="116">
        <f t="shared" si="40"/>
        <v>1737.9521463428016</v>
      </c>
      <c r="I253" s="201">
        <v>0.45435049876247574</v>
      </c>
      <c r="J253" s="56">
        <f>IF(E235&gt;0, E235, E234)</f>
        <v>4000</v>
      </c>
      <c r="K253" s="118">
        <f t="shared" si="41"/>
        <v>1817.401995049903</v>
      </c>
      <c r="L253" s="119">
        <f t="shared" si="39"/>
        <v>79.44984870710141</v>
      </c>
      <c r="M253" s="120">
        <f t="shared" si="42"/>
        <v>4.5714635396773666E-2</v>
      </c>
    </row>
    <row r="254" spans="1:13" ht="25.5" x14ac:dyDescent="0.2">
      <c r="A254" s="103" t="str">
        <f t="shared" si="38"/>
        <v>GS 3,000 - 4,999 kW</v>
      </c>
      <c r="D254" s="123" t="s">
        <v>62</v>
      </c>
      <c r="E254" s="25"/>
      <c r="F254" s="26">
        <v>0</v>
      </c>
      <c r="G254" s="115">
        <v>1</v>
      </c>
      <c r="H254" s="116">
        <f t="shared" si="40"/>
        <v>0</v>
      </c>
      <c r="I254" s="29">
        <v>0</v>
      </c>
      <c r="J254" s="121">
        <v>1</v>
      </c>
      <c r="K254" s="118">
        <f t="shared" si="41"/>
        <v>0</v>
      </c>
      <c r="L254" s="119">
        <f t="shared" si="39"/>
        <v>0</v>
      </c>
      <c r="M254" s="120" t="str">
        <f t="shared" si="42"/>
        <v/>
      </c>
    </row>
    <row r="255" spans="1:13" x14ac:dyDescent="0.2">
      <c r="A255" s="103" t="str">
        <f t="shared" si="38"/>
        <v>GS 3,000 - 4,999 kW</v>
      </c>
      <c r="D255" s="114" t="s">
        <v>63</v>
      </c>
      <c r="E255" s="25"/>
      <c r="F255" s="26">
        <v>0</v>
      </c>
      <c r="G255" s="115">
        <v>1</v>
      </c>
      <c r="H255" s="116">
        <f t="shared" si="40"/>
        <v>0</v>
      </c>
      <c r="I255" s="29">
        <v>0</v>
      </c>
      <c r="J255" s="121">
        <v>1</v>
      </c>
      <c r="K255" s="118">
        <f t="shared" si="41"/>
        <v>0</v>
      </c>
      <c r="L255" s="119">
        <f t="shared" si="39"/>
        <v>0</v>
      </c>
      <c r="M255" s="120" t="str">
        <f t="shared" si="42"/>
        <v/>
      </c>
    </row>
    <row r="256" spans="1:13" x14ac:dyDescent="0.2">
      <c r="A256" s="103" t="str">
        <f t="shared" si="38"/>
        <v>GS 3,000 - 4,999 kW</v>
      </c>
      <c r="D256" s="114" t="s">
        <v>64</v>
      </c>
      <c r="E256" s="25"/>
      <c r="F256" s="36">
        <f>'WRZ BI (2029)'!I256</f>
        <v>-5.0604024727160376E-3</v>
      </c>
      <c r="G256" s="55">
        <f>IF(E235&gt;0, E235, E234)</f>
        <v>4000</v>
      </c>
      <c r="H256" s="116">
        <f t="shared" si="40"/>
        <v>-20.241609890864151</v>
      </c>
      <c r="I256" s="201">
        <v>-5.0604024727160376E-3</v>
      </c>
      <c r="J256" s="56">
        <f>IF(E235&gt;0, E235, E234)</f>
        <v>4000</v>
      </c>
      <c r="K256" s="118">
        <f t="shared" si="41"/>
        <v>-20.241609890864151</v>
      </c>
      <c r="L256" s="119">
        <f t="shared" si="39"/>
        <v>0</v>
      </c>
      <c r="M256" s="120">
        <f t="shared" si="42"/>
        <v>0</v>
      </c>
    </row>
    <row r="257" spans="1:13" ht="25.5" x14ac:dyDescent="0.2">
      <c r="A257" s="103" t="str">
        <f t="shared" si="38"/>
        <v>GS 3,000 - 4,999 kW</v>
      </c>
      <c r="B257" s="103" t="s">
        <v>65</v>
      </c>
      <c r="D257" s="124" t="s">
        <v>66</v>
      </c>
      <c r="E257" s="125"/>
      <c r="F257" s="48"/>
      <c r="G257" s="49"/>
      <c r="H257" s="50">
        <f>SUM(H248:H256)</f>
        <v>27558.970033922367</v>
      </c>
      <c r="I257" s="51"/>
      <c r="J257" s="52"/>
      <c r="K257" s="50">
        <f>SUM(K248:K256)</f>
        <v>28427.789882629462</v>
      </c>
      <c r="L257" s="41">
        <f t="shared" si="39"/>
        <v>868.81984870709493</v>
      </c>
      <c r="M257" s="42">
        <f>IF((H257)=0,"",(L257/H257))</f>
        <v>3.1525846126965691E-2</v>
      </c>
    </row>
    <row r="258" spans="1:13" x14ac:dyDescent="0.2">
      <c r="A258" s="103" t="str">
        <f t="shared" si="38"/>
        <v>GS 3,000 - 4,999 kW</v>
      </c>
      <c r="D258" s="126" t="s">
        <v>67</v>
      </c>
      <c r="E258" s="25"/>
      <c r="F258" s="36">
        <f>'WRZ BI (2029)'!I258</f>
        <v>6.1363000000000003</v>
      </c>
      <c r="G258" s="43">
        <f>IF(E235&gt;0, E235, E234*E236)</f>
        <v>4000</v>
      </c>
      <c r="H258" s="116">
        <f>G258*F258</f>
        <v>24545.200000000001</v>
      </c>
      <c r="I258" s="201">
        <v>6.4748999999999999</v>
      </c>
      <c r="J258" s="44">
        <f>IF(E235&gt;0, E235, E234*E237)</f>
        <v>4000</v>
      </c>
      <c r="K258" s="118">
        <f>J258*I258</f>
        <v>25899.599999999999</v>
      </c>
      <c r="L258" s="119">
        <f t="shared" si="39"/>
        <v>1354.3999999999978</v>
      </c>
      <c r="M258" s="120">
        <f>IF(ISERROR(L258/H258), "", L258/H258)</f>
        <v>5.5179831494548741E-2</v>
      </c>
    </row>
    <row r="259" spans="1:13" ht="25.5" x14ac:dyDescent="0.2">
      <c r="A259" s="103" t="str">
        <f t="shared" si="38"/>
        <v>GS 3,000 - 4,999 kW</v>
      </c>
      <c r="D259" s="128" t="s">
        <v>68</v>
      </c>
      <c r="E259" s="25"/>
      <c r="F259" s="36">
        <f>'WRZ BI (2029)'!I259</f>
        <v>2.8315000000000001</v>
      </c>
      <c r="G259" s="43">
        <f>IF(E235&gt;0, E235, E234*E236)</f>
        <v>4000</v>
      </c>
      <c r="H259" s="116">
        <f>G259*F259</f>
        <v>11326</v>
      </c>
      <c r="I259" s="201">
        <v>2.9847999999999999</v>
      </c>
      <c r="J259" s="44">
        <f>IF(E235&gt;0, E235, E234*E237)</f>
        <v>4000</v>
      </c>
      <c r="K259" s="118">
        <f>J259*I259</f>
        <v>11939.199999999999</v>
      </c>
      <c r="L259" s="119">
        <f t="shared" si="39"/>
        <v>613.19999999999891</v>
      </c>
      <c r="M259" s="120">
        <f>IF(ISERROR(L259/H259), "", L259/H259)</f>
        <v>5.4140914709517825E-2</v>
      </c>
    </row>
    <row r="260" spans="1:13" ht="25.5" x14ac:dyDescent="0.2">
      <c r="A260" s="103" t="str">
        <f t="shared" si="38"/>
        <v>GS 3,000 - 4,999 kW</v>
      </c>
      <c r="B260" s="103" t="s">
        <v>69</v>
      </c>
      <c r="D260" s="124" t="s">
        <v>70</v>
      </c>
      <c r="E260" s="7"/>
      <c r="F260" s="48"/>
      <c r="G260" s="49"/>
      <c r="H260" s="50">
        <f>SUM(H257:H259)</f>
        <v>63430.170033922368</v>
      </c>
      <c r="I260" s="51"/>
      <c r="J260" s="40"/>
      <c r="K260" s="50">
        <f>SUM(K257:K259)</f>
        <v>66266.589882629458</v>
      </c>
      <c r="L260" s="41">
        <f t="shared" si="39"/>
        <v>2836.4198487070898</v>
      </c>
      <c r="M260" s="42">
        <f>IF((H260)=0,"",(L260/H260))</f>
        <v>4.471720392977311E-2</v>
      </c>
    </row>
    <row r="261" spans="1:13" ht="19.5" customHeight="1" x14ac:dyDescent="0.2">
      <c r="A261" s="103" t="str">
        <f t="shared" si="38"/>
        <v>GS 3,000 - 4,999 kW</v>
      </c>
      <c r="D261" s="129" t="s">
        <v>71</v>
      </c>
      <c r="E261" s="25"/>
      <c r="F261" s="34">
        <v>4.7000000000000002E-3</v>
      </c>
      <c r="G261" s="43">
        <f>E234*E236</f>
        <v>2062199.9999999998</v>
      </c>
      <c r="H261" s="53">
        <f>G261*F261</f>
        <v>9692.34</v>
      </c>
      <c r="I261" s="35">
        <v>4.7000000000000002E-3</v>
      </c>
      <c r="J261" s="44">
        <f>E234*E237</f>
        <v>2062199.9999999998</v>
      </c>
      <c r="K261" s="118">
        <f>J261*I261</f>
        <v>9692.34</v>
      </c>
      <c r="L261" s="119">
        <f t="shared" si="39"/>
        <v>0</v>
      </c>
      <c r="M261" s="120">
        <f>IF(ISERROR(L261/H261), "", L261/H261)</f>
        <v>0</v>
      </c>
    </row>
    <row r="262" spans="1:13" ht="16.5" customHeight="1" x14ac:dyDescent="0.2">
      <c r="A262" s="103" t="str">
        <f t="shared" si="38"/>
        <v>GS 3,000 - 4,999 kW</v>
      </c>
      <c r="D262" s="129" t="s">
        <v>72</v>
      </c>
      <c r="E262" s="25"/>
      <c r="F262" s="34">
        <v>5.9999999999999995E-4</v>
      </c>
      <c r="G262" s="43">
        <f>E234*E236</f>
        <v>2062199.9999999998</v>
      </c>
      <c r="H262" s="53">
        <f>G262*F262</f>
        <v>1237.3199999999997</v>
      </c>
      <c r="I262" s="35">
        <v>5.9999999999999995E-4</v>
      </c>
      <c r="J262" s="44">
        <f>E234*E237</f>
        <v>2062199.9999999998</v>
      </c>
      <c r="K262" s="118">
        <f>J262*I262</f>
        <v>1237.3199999999997</v>
      </c>
      <c r="L262" s="119">
        <f t="shared" si="39"/>
        <v>0</v>
      </c>
      <c r="M262" s="120">
        <f>IF(ISERROR(L262/H262), "", L262/H262)</f>
        <v>0</v>
      </c>
    </row>
    <row r="263" spans="1:13" x14ac:dyDescent="0.2">
      <c r="A263" s="103" t="str">
        <f t="shared" si="38"/>
        <v>GS 3,000 - 4,999 kW</v>
      </c>
      <c r="D263" s="25" t="s">
        <v>73</v>
      </c>
      <c r="E263" s="25"/>
      <c r="F263" s="54">
        <v>0.25</v>
      </c>
      <c r="G263" s="27">
        <v>1</v>
      </c>
      <c r="H263" s="130">
        <f>G263*F263</f>
        <v>0.25</v>
      </c>
      <c r="I263" s="45">
        <v>0.25</v>
      </c>
      <c r="J263" s="30">
        <v>1</v>
      </c>
      <c r="K263" s="118">
        <f>J263*I263</f>
        <v>0.25</v>
      </c>
      <c r="L263" s="119">
        <f t="shared" si="39"/>
        <v>0</v>
      </c>
      <c r="M263" s="120">
        <f>IF(ISERROR(L263/H263), "", L263/H263)</f>
        <v>0</v>
      </c>
    </row>
    <row r="264" spans="1:13" ht="25.5" x14ac:dyDescent="0.2">
      <c r="A264" s="103" t="str">
        <f t="shared" si="38"/>
        <v>GS 3,000 - 4,999 kW</v>
      </c>
      <c r="D264" s="129" t="s">
        <v>74</v>
      </c>
      <c r="E264" s="25"/>
      <c r="F264" s="34"/>
      <c r="G264" s="43"/>
      <c r="H264" s="130"/>
      <c r="I264" s="35"/>
      <c r="J264" s="44"/>
      <c r="K264" s="118"/>
      <c r="L264" s="119"/>
      <c r="M264" s="120"/>
    </row>
    <row r="265" spans="1:13" ht="13.15" hidden="1" customHeight="1" x14ac:dyDescent="0.2">
      <c r="A265" s="103" t="str">
        <f t="shared" si="38"/>
        <v>GS 3,000 - 4,999 kW</v>
      </c>
      <c r="B265" s="103" t="s">
        <v>12</v>
      </c>
      <c r="D265" s="25" t="s">
        <v>75</v>
      </c>
      <c r="E265" s="25"/>
      <c r="F265" s="96">
        <v>8.6999999999999994E-2</v>
      </c>
      <c r="G265" s="55">
        <f>IF(AND(E234*12&gt;=150000),OffPeakPer*E234*E236,OffPeakPer*E234)</f>
        <v>1319807.9999999998</v>
      </c>
      <c r="H265" s="130">
        <f>G265*F265</f>
        <v>114823.29599999997</v>
      </c>
      <c r="I265" s="35">
        <f>OffPeak</f>
        <v>9.8000000000000004E-2</v>
      </c>
      <c r="J265" s="56">
        <f>IF(AND(E234*12&gt;=150000),OffPeakPer*E234*E237,OffPeakPer*E234)</f>
        <v>1319807.9999999998</v>
      </c>
      <c r="K265" s="118">
        <f>J265*I265</f>
        <v>129341.18399999998</v>
      </c>
      <c r="L265" s="119">
        <f>K265-H265</f>
        <v>14517.888000000006</v>
      </c>
      <c r="M265" s="120">
        <f>IF(ISERROR(L265/H265), "", L265/H265)</f>
        <v>0.1264367816091955</v>
      </c>
    </row>
    <row r="266" spans="1:13" ht="13.15" hidden="1" customHeight="1" x14ac:dyDescent="0.2">
      <c r="A266" s="103" t="str">
        <f t="shared" si="38"/>
        <v>GS 3,000 - 4,999 kW</v>
      </c>
      <c r="B266" s="103" t="s">
        <v>12</v>
      </c>
      <c r="D266" s="25" t="s">
        <v>76</v>
      </c>
      <c r="E266" s="25"/>
      <c r="F266" s="96">
        <v>0.157</v>
      </c>
      <c r="G266" s="55">
        <f>IF(AND(E234*12&gt;=150000),MidPeakPer*E234*E236,MidPeakPer*E234)</f>
        <v>371195.99999999994</v>
      </c>
      <c r="H266" s="130">
        <f>G266*F266</f>
        <v>58277.77199999999</v>
      </c>
      <c r="I266" s="35">
        <f>MidPeak</f>
        <v>0.157</v>
      </c>
      <c r="J266" s="56">
        <f>IF(AND(E234*12&gt;=150000),MidPeakPer*E234*E237,MidPeakPer*E234)</f>
        <v>371195.99999999994</v>
      </c>
      <c r="K266" s="118">
        <f>J266*I266</f>
        <v>58277.77199999999</v>
      </c>
      <c r="L266" s="119">
        <f>K266-H266</f>
        <v>0</v>
      </c>
      <c r="M266" s="120">
        <f>IF(ISERROR(L266/H266), "", L266/H266)</f>
        <v>0</v>
      </c>
    </row>
    <row r="267" spans="1:13" ht="13.15" hidden="1" customHeight="1" x14ac:dyDescent="0.2">
      <c r="A267" s="103" t="str">
        <f t="shared" si="38"/>
        <v>GS 3,000 - 4,999 kW</v>
      </c>
      <c r="B267" s="103" t="s">
        <v>12</v>
      </c>
      <c r="D267" s="103" t="s">
        <v>77</v>
      </c>
      <c r="E267" s="25"/>
      <c r="F267" s="96">
        <v>0.182</v>
      </c>
      <c r="G267" s="55">
        <f>IF(AND(E234*12&gt;=150000),OnPeakPer*E234*E236,OnPeakPer*E234)</f>
        <v>371195.99999999994</v>
      </c>
      <c r="H267" s="130">
        <f>G267*F267</f>
        <v>67557.671999999991</v>
      </c>
      <c r="I267" s="35">
        <f>OnPeak</f>
        <v>0.20300000000000001</v>
      </c>
      <c r="J267" s="56">
        <f>IF(AND(E234*12&gt;=150000),OnPeakPer*E234*E237,OnPeakPer*E234)</f>
        <v>371195.99999999994</v>
      </c>
      <c r="K267" s="118">
        <f>J267*I267</f>
        <v>75352.788</v>
      </c>
      <c r="L267" s="119">
        <f>K267-H267</f>
        <v>7795.1160000000091</v>
      </c>
      <c r="M267" s="120">
        <f>IF(ISERROR(L267/H267), "", L267/H267)</f>
        <v>0.11538461538461553</v>
      </c>
    </row>
    <row r="268" spans="1:13" ht="13.15" hidden="1" customHeight="1" x14ac:dyDescent="0.2">
      <c r="A268" s="103" t="str">
        <f t="shared" si="38"/>
        <v>GS 3,000 - 4,999 kW</v>
      </c>
      <c r="B268" s="103" t="s">
        <v>78</v>
      </c>
      <c r="D268" s="25" t="s">
        <v>79</v>
      </c>
      <c r="E268" s="25"/>
      <c r="F268" s="57">
        <v>0.11308</v>
      </c>
      <c r="G268" s="55">
        <f>IF(AND(E234*12&gt;=150000),E234*E236,E234)</f>
        <v>2062199.9999999998</v>
      </c>
      <c r="H268" s="130">
        <f>G268*F268</f>
        <v>233193.57599999997</v>
      </c>
      <c r="I268" s="35">
        <f>F268</f>
        <v>0.11308</v>
      </c>
      <c r="J268" s="56">
        <f>IF(AND(E234*12&gt;=150000),E234*E237,E234)</f>
        <v>2062199.9999999998</v>
      </c>
      <c r="K268" s="118">
        <f>J268*I268</f>
        <v>233193.57599999997</v>
      </c>
      <c r="L268" s="119">
        <f>K268-H268</f>
        <v>0</v>
      </c>
      <c r="M268" s="120">
        <f>IF(ISERROR(L268/H268), "", L268/H268)</f>
        <v>0</v>
      </c>
    </row>
    <row r="269" spans="1:13" ht="13.5" thickBot="1" x14ac:dyDescent="0.25">
      <c r="A269" s="103" t="str">
        <f t="shared" si="38"/>
        <v>GS 3,000 - 4,999 kW</v>
      </c>
      <c r="B269" s="103" t="s">
        <v>17</v>
      </c>
      <c r="D269" s="25" t="s">
        <v>80</v>
      </c>
      <c r="E269" s="25"/>
      <c r="F269" s="57">
        <v>0.11308</v>
      </c>
      <c r="G269" s="55">
        <f>IF(AND(E234*12&gt;=150000),E234*E236,E234)</f>
        <v>2062199.9999999998</v>
      </c>
      <c r="H269" s="130">
        <f>G269*F269</f>
        <v>233193.57599999997</v>
      </c>
      <c r="I269" s="35">
        <f>F269</f>
        <v>0.11308</v>
      </c>
      <c r="J269" s="56">
        <f>IF(AND(E234*12&gt;=150000),E234*E237,E234)</f>
        <v>2062199.9999999998</v>
      </c>
      <c r="K269" s="118">
        <f>J269*I269</f>
        <v>233193.57599999997</v>
      </c>
      <c r="L269" s="119">
        <f>K269-H269</f>
        <v>0</v>
      </c>
      <c r="M269" s="120">
        <f>IF(ISERROR(L269/H269), "", L269/H269)</f>
        <v>0</v>
      </c>
    </row>
    <row r="270" spans="1:13" ht="13.5" thickBot="1" x14ac:dyDescent="0.25">
      <c r="A270" s="103" t="str">
        <f t="shared" si="38"/>
        <v>GS 3,000 - 4,999 kW</v>
      </c>
      <c r="D270" s="58"/>
      <c r="E270" s="59"/>
      <c r="F270" s="60"/>
      <c r="G270" s="61"/>
      <c r="H270" s="62"/>
      <c r="I270" s="60"/>
      <c r="J270" s="63"/>
      <c r="K270" s="62"/>
      <c r="L270" s="64"/>
      <c r="M270" s="65"/>
    </row>
    <row r="271" spans="1:13" ht="13.15" hidden="1" customHeight="1" thickBot="1" x14ac:dyDescent="0.25">
      <c r="A271" s="103" t="str">
        <f t="shared" si="38"/>
        <v>GS 3,000 - 4,999 kW</v>
      </c>
      <c r="B271" s="103" t="s">
        <v>12</v>
      </c>
      <c r="D271" s="135" t="s">
        <v>81</v>
      </c>
      <c r="E271" s="25"/>
      <c r="F271" s="66"/>
      <c r="G271" s="67"/>
      <c r="H271" s="68">
        <f>SUM(H261:H267,H260)</f>
        <v>315018.82003392233</v>
      </c>
      <c r="I271" s="69"/>
      <c r="J271" s="69"/>
      <c r="K271" s="68">
        <f>SUM(K261:K267,K260)</f>
        <v>340168.24388262944</v>
      </c>
      <c r="L271" s="70">
        <f>K271-H271</f>
        <v>25149.423848707112</v>
      </c>
      <c r="M271" s="71">
        <f>IF((H271)=0,"",(L271/H271))</f>
        <v>7.9834670976162425E-2</v>
      </c>
    </row>
    <row r="272" spans="1:13" ht="12.4" hidden="1" customHeight="1" x14ac:dyDescent="0.2">
      <c r="A272" s="103" t="str">
        <f t="shared" si="38"/>
        <v>GS 3,000 - 4,999 kW</v>
      </c>
      <c r="B272" s="103" t="s">
        <v>12</v>
      </c>
      <c r="D272" s="142" t="s">
        <v>82</v>
      </c>
      <c r="E272" s="25"/>
      <c r="F272" s="66">
        <v>0.13</v>
      </c>
      <c r="G272" s="72"/>
      <c r="H272" s="73">
        <f>H271*F272</f>
        <v>40952.446604409903</v>
      </c>
      <c r="I272" s="74">
        <v>0.13</v>
      </c>
      <c r="J272" s="27"/>
      <c r="K272" s="73">
        <f>K271*I272</f>
        <v>44221.871704741825</v>
      </c>
      <c r="L272" s="32">
        <f>K272-H272</f>
        <v>3269.4251003319223</v>
      </c>
      <c r="M272" s="75">
        <f>IF((H272)=0,"",(L272/H272))</f>
        <v>7.983467097616237E-2</v>
      </c>
    </row>
    <row r="273" spans="1:13" ht="14.65" hidden="1" customHeight="1" x14ac:dyDescent="0.25">
      <c r="A273" s="103" t="str">
        <f t="shared" si="38"/>
        <v>GS 3,000 - 4,999 kW</v>
      </c>
      <c r="B273" s="103" t="s">
        <v>12</v>
      </c>
      <c r="D273" s="142" t="s">
        <v>83</v>
      </c>
      <c r="E273" s="147"/>
      <c r="F273" s="76">
        <v>0.23499999999999999</v>
      </c>
      <c r="G273" s="72"/>
      <c r="H273" s="73">
        <f>IF(OR(ISNUMBER(SEARCH("[DGEN]", E232))=TRUE, ISNUMBER(SEARCH("STREET LIGHT", E232))=TRUE), 0, IF(AND(E234=0, E235=0),0, IF(AND(E235=0, E234*12&gt;250000), 0, IF(AND(E234=0, E235&gt;=50), 0, IF(E234*12&lt;=250000, F273*H271*-1, IF(E235&lt;50, F273*H271*-1, 0))))))</f>
        <v>0</v>
      </c>
      <c r="I273" s="76">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8"/>
        <v>GS 3,000 - 4,999 kW</v>
      </c>
      <c r="B274" s="103" t="s">
        <v>84</v>
      </c>
      <c r="D274" s="234" t="s">
        <v>85</v>
      </c>
      <c r="E274" s="234"/>
      <c r="F274" s="77"/>
      <c r="G274" s="78"/>
      <c r="H274" s="79">
        <f>H271+H272+H273</f>
        <v>355971.26663833222</v>
      </c>
      <c r="I274" s="80"/>
      <c r="J274" s="80"/>
      <c r="K274" s="81">
        <f>K271+K272+K273</f>
        <v>384390.11558737129</v>
      </c>
      <c r="L274" s="82">
        <f>K274-H274</f>
        <v>28418.848949039064</v>
      </c>
      <c r="M274" s="83">
        <f>IF((H274)=0,"",(L274/H274))</f>
        <v>7.9834670976162495E-2</v>
      </c>
    </row>
    <row r="275" spans="1:13" ht="13.15" hidden="1" customHeight="1" x14ac:dyDescent="0.2">
      <c r="A275" s="103" t="str">
        <f t="shared" si="38"/>
        <v>GS 3,000 - 4,999 kW</v>
      </c>
      <c r="B275" s="103" t="s">
        <v>12</v>
      </c>
      <c r="D275" s="131"/>
      <c r="E275" s="132"/>
      <c r="F275" s="60"/>
      <c r="G275" s="61"/>
      <c r="H275" s="62"/>
      <c r="I275" s="60"/>
      <c r="J275" s="63"/>
      <c r="K275" s="62"/>
      <c r="L275" s="64"/>
      <c r="M275" s="65"/>
    </row>
    <row r="276" spans="1:13" ht="13.15" hidden="1" customHeight="1" x14ac:dyDescent="0.2">
      <c r="A276" s="103" t="str">
        <f t="shared" si="38"/>
        <v>GS 3,000 - 4,999 kW</v>
      </c>
      <c r="B276" s="103" t="s">
        <v>78</v>
      </c>
      <c r="D276" s="135" t="s">
        <v>86</v>
      </c>
      <c r="E276" s="25"/>
      <c r="F276" s="66"/>
      <c r="G276" s="67"/>
      <c r="H276" s="68">
        <f>SUM(H268,H261:H264,H260)</f>
        <v>307553.65603392234</v>
      </c>
      <c r="I276" s="69"/>
      <c r="J276" s="69"/>
      <c r="K276" s="68">
        <f>SUM(K268,K261:K264,K260)</f>
        <v>310390.07588262943</v>
      </c>
      <c r="L276" s="70">
        <f>K276-H276</f>
        <v>2836.4198487070971</v>
      </c>
      <c r="M276" s="71">
        <f>IF((H276)=0,"",(L276/H276))</f>
        <v>9.2225203409523043E-3</v>
      </c>
    </row>
    <row r="277" spans="1:13" ht="12.4" hidden="1" customHeight="1" x14ac:dyDescent="0.2">
      <c r="A277" s="103" t="str">
        <f t="shared" si="38"/>
        <v>GS 3,000 - 4,999 kW</v>
      </c>
      <c r="B277" s="103" t="s">
        <v>78</v>
      </c>
      <c r="D277" s="142" t="s">
        <v>82</v>
      </c>
      <c r="E277" s="25"/>
      <c r="F277" s="66">
        <v>0.13</v>
      </c>
      <c r="G277" s="67"/>
      <c r="H277" s="73">
        <f>H276*F277</f>
        <v>39981.975284409906</v>
      </c>
      <c r="I277" s="66">
        <v>0.13</v>
      </c>
      <c r="J277" s="74"/>
      <c r="K277" s="73">
        <f>K276*I277</f>
        <v>40350.709864741824</v>
      </c>
      <c r="L277" s="32">
        <f>K277-H277</f>
        <v>368.73458033191855</v>
      </c>
      <c r="M277" s="75">
        <f>IF((H277)=0,"",(L277/H277))</f>
        <v>9.2225203409522019E-3</v>
      </c>
    </row>
    <row r="278" spans="1:13" ht="14.65" hidden="1" customHeight="1" x14ac:dyDescent="0.25">
      <c r="A278" s="103" t="str">
        <f t="shared" si="38"/>
        <v>GS 3,000 - 4,999 kW</v>
      </c>
      <c r="B278" s="103" t="s">
        <v>78</v>
      </c>
      <c r="D278" s="142" t="s">
        <v>83</v>
      </c>
      <c r="E278" s="147"/>
      <c r="F278" s="76">
        <v>0.23499999999999999</v>
      </c>
      <c r="G278" s="67"/>
      <c r="H278" s="73">
        <f>IF(OR(ISNUMBER(SEARCH("[DGEN]", E232))=TRUE, ISNUMBER(SEARCH("STREET LIGHT", E232))=TRUE), 0, IF(AND(E234=0, E235=0),0, IF(AND(E235=0, E234*12&gt;250000), 0, IF(AND(E234=0, E235&gt;=50), 0, IF(E234*12&lt;=250000, F278*H276*-1, IF(E235&lt;50, F278*H276*-1, 0))))))</f>
        <v>0</v>
      </c>
      <c r="I278" s="76">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8"/>
        <v>GS 3,000 - 4,999 kW</v>
      </c>
      <c r="B279" s="103" t="s">
        <v>87</v>
      </c>
      <c r="D279" s="234" t="s">
        <v>86</v>
      </c>
      <c r="E279" s="234"/>
      <c r="F279" s="84"/>
      <c r="G279" s="85"/>
      <c r="H279" s="79">
        <f>SUM(H276,H277)</f>
        <v>347535.63131833222</v>
      </c>
      <c r="I279" s="86"/>
      <c r="J279" s="86"/>
      <c r="K279" s="79">
        <f>SUM(K276,K277)</f>
        <v>350740.78574737126</v>
      </c>
      <c r="L279" s="87">
        <f>K279-H279</f>
        <v>3205.1544290390448</v>
      </c>
      <c r="M279" s="88">
        <f>IF((H279)=0,"",(L279/H279))</f>
        <v>9.2225203409523771E-3</v>
      </c>
    </row>
    <row r="280" spans="1:13" ht="13.15" hidden="1" customHeight="1" x14ac:dyDescent="0.2">
      <c r="A280" s="103" t="str">
        <f t="shared" si="38"/>
        <v>GS 3,000 - 4,999 kW</v>
      </c>
      <c r="B280" s="103" t="s">
        <v>78</v>
      </c>
      <c r="D280" s="131"/>
      <c r="E280" s="132"/>
      <c r="F280" s="89"/>
      <c r="G280" s="90"/>
      <c r="H280" s="91"/>
      <c r="I280" s="89"/>
      <c r="J280" s="61"/>
      <c r="K280" s="91"/>
      <c r="L280" s="92"/>
      <c r="M280" s="65"/>
    </row>
    <row r="281" spans="1:13" x14ac:dyDescent="0.2">
      <c r="A281" s="103" t="str">
        <f t="shared" si="38"/>
        <v>GS 3,000 - 4,999 kW</v>
      </c>
      <c r="B281" s="103" t="s">
        <v>17</v>
      </c>
      <c r="D281" s="135" t="s">
        <v>88</v>
      </c>
      <c r="E281" s="25"/>
      <c r="F281" s="136"/>
      <c r="G281" s="137"/>
      <c r="H281" s="138">
        <f>SUM(H269,H261:H264,H260)</f>
        <v>307553.65603392234</v>
      </c>
      <c r="I281" s="139"/>
      <c r="J281" s="139"/>
      <c r="K281" s="138">
        <f>SUM(K269,K261:K264,K260)</f>
        <v>310390.07588262943</v>
      </c>
      <c r="L281" s="140">
        <f>K281-H281</f>
        <v>2836.4198487070971</v>
      </c>
      <c r="M281" s="141">
        <f>IF((H281)=0,"",(L281/H281))</f>
        <v>9.2225203409523043E-3</v>
      </c>
    </row>
    <row r="282" spans="1:13" x14ac:dyDescent="0.2">
      <c r="A282" s="103" t="str">
        <f t="shared" si="38"/>
        <v>GS 3,000 - 4,999 kW</v>
      </c>
      <c r="B282" s="103" t="s">
        <v>17</v>
      </c>
      <c r="D282" s="142" t="s">
        <v>82</v>
      </c>
      <c r="E282" s="25"/>
      <c r="F282" s="136">
        <v>0.13</v>
      </c>
      <c r="G282" s="137"/>
      <c r="H282" s="144">
        <f>H281*F282</f>
        <v>39981.975284409906</v>
      </c>
      <c r="I282" s="136">
        <v>0.13</v>
      </c>
      <c r="J282" s="145"/>
      <c r="K282" s="144">
        <f>K281*I282</f>
        <v>40350.709864741824</v>
      </c>
      <c r="L282" s="119">
        <f>K282-H282</f>
        <v>368.73458033191855</v>
      </c>
      <c r="M282" s="146">
        <f>IF((H282)=0,"",(L282/H282))</f>
        <v>9.2225203409522019E-3</v>
      </c>
    </row>
    <row r="283" spans="1:13" ht="15" x14ac:dyDescent="0.25">
      <c r="A283" s="103" t="str">
        <f t="shared" si="38"/>
        <v>GS 3,000 - 4,999 kW</v>
      </c>
      <c r="B283" s="103" t="s">
        <v>17</v>
      </c>
      <c r="D283" s="142" t="s">
        <v>83</v>
      </c>
      <c r="E283" s="147"/>
      <c r="F283" s="148">
        <v>0.23499999999999999</v>
      </c>
      <c r="G283" s="137"/>
      <c r="H283" s="144">
        <f>IF(OR(ISNUMBER(SEARCH("[DGEN]", E232))=TRUE, ISNUMBER(SEARCH("STREET LIGHT", E232))=TRUE), 0, IF(AND(E234=0, E235=0),0, IF(AND(E235=0, E234*12&gt;250000), 0, IF(AND(E234=0, E235&gt;=50), 0, IF(E234*12&lt;=250000, F283*H281*-1, IF(E235&lt;50, F283*H281*-1, 0))))))</f>
        <v>0</v>
      </c>
      <c r="I283" s="148">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5" customHeight="1" thickBot="1" x14ac:dyDescent="0.25">
      <c r="A284" s="103" t="str">
        <f t="shared" si="38"/>
        <v>GS 3,000 - 4,999 kW</v>
      </c>
      <c r="B284" s="103" t="s">
        <v>89</v>
      </c>
      <c r="D284" s="226" t="s">
        <v>88</v>
      </c>
      <c r="E284" s="226"/>
      <c r="F284" s="84"/>
      <c r="G284" s="85"/>
      <c r="H284" s="79">
        <f>SUM(H281,H282)</f>
        <v>347535.63131833222</v>
      </c>
      <c r="I284" s="86"/>
      <c r="J284" s="86"/>
      <c r="K284" s="79">
        <f>SUM(K281,K282)</f>
        <v>350740.78574737126</v>
      </c>
      <c r="L284" s="87">
        <f>K284-H284</f>
        <v>3205.1544290390448</v>
      </c>
      <c r="M284" s="88">
        <f>IF((H284)=0,"",(L284/H284))</f>
        <v>9.2225203409523771E-3</v>
      </c>
    </row>
    <row r="285" spans="1:13" ht="13.5" thickBot="1" x14ac:dyDescent="0.25">
      <c r="A285" s="103" t="str">
        <f t="shared" si="38"/>
        <v>GS 3,000 - 4,999 kW</v>
      </c>
      <c r="B285" s="103" t="s">
        <v>17</v>
      </c>
      <c r="D285" s="58"/>
      <c r="E285" s="59"/>
      <c r="F285" s="93"/>
      <c r="G285" s="90"/>
      <c r="H285" s="94"/>
      <c r="I285" s="93"/>
      <c r="J285" s="61"/>
      <c r="K285" s="94"/>
      <c r="L285" s="92"/>
      <c r="M285" s="95"/>
    </row>
    <row r="288" spans="1:13" x14ac:dyDescent="0.2">
      <c r="C288" s="103"/>
      <c r="D288" s="104" t="s">
        <v>34</v>
      </c>
      <c r="E288" s="229" t="str">
        <f>D20</f>
        <v>Unmetered Scattered Load</v>
      </c>
      <c r="F288" s="229"/>
      <c r="G288" s="229"/>
      <c r="H288" s="229"/>
      <c r="I288" s="229"/>
      <c r="J288" s="229"/>
      <c r="K288" s="103" t="str">
        <f>IF(N20="DEMAND - INTERVAL","RTSR - INTERVAL METERED","")</f>
        <v/>
      </c>
    </row>
    <row r="289" spans="1:14" x14ac:dyDescent="0.2">
      <c r="C289" s="103"/>
      <c r="D289" s="104" t="s">
        <v>35</v>
      </c>
      <c r="E289" s="230" t="str">
        <f>H20</f>
        <v>RPP</v>
      </c>
      <c r="F289" s="230"/>
      <c r="G289" s="230"/>
      <c r="H289" s="20"/>
      <c r="I289" s="20"/>
    </row>
    <row r="290" spans="1:14" ht="15.75" x14ac:dyDescent="0.2">
      <c r="C290" s="103"/>
      <c r="D290" s="104" t="s">
        <v>36</v>
      </c>
      <c r="E290" s="21">
        <f>K20</f>
        <v>450</v>
      </c>
      <c r="F290" s="105" t="s">
        <v>11</v>
      </c>
      <c r="J290" s="22"/>
      <c r="K290" s="22"/>
      <c r="L290" s="22"/>
      <c r="M290" s="22"/>
      <c r="N290" s="22"/>
    </row>
    <row r="291" spans="1:14" ht="15.75" x14ac:dyDescent="0.25">
      <c r="C291" s="103"/>
      <c r="D291" s="104" t="s">
        <v>37</v>
      </c>
      <c r="E291" s="21">
        <f>L20</f>
        <v>0</v>
      </c>
      <c r="F291" s="106" t="s">
        <v>16</v>
      </c>
      <c r="G291" s="107"/>
      <c r="H291" s="108"/>
      <c r="I291" s="108"/>
      <c r="J291" s="108"/>
    </row>
    <row r="292" spans="1:14" x14ac:dyDescent="0.2">
      <c r="C292" s="103"/>
      <c r="D292" s="104" t="s">
        <v>38</v>
      </c>
      <c r="E292" s="23">
        <f>I20</f>
        <v>1.0415000000000001</v>
      </c>
    </row>
    <row r="293" spans="1:14" x14ac:dyDescent="0.2">
      <c r="C293" s="103"/>
      <c r="D293" s="104" t="s">
        <v>39</v>
      </c>
      <c r="E293" s="23">
        <f>J20</f>
        <v>1.0415000000000001</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Unmetered Scattered Load</v>
      </c>
      <c r="D298" s="114" t="s">
        <v>49</v>
      </c>
      <c r="E298" s="25"/>
      <c r="F298" s="26">
        <f>'WRZ BI (2029)'!I298</f>
        <v>13.32</v>
      </c>
      <c r="G298" s="115">
        <v>1</v>
      </c>
      <c r="H298" s="116">
        <f>G298*F298</f>
        <v>13.32</v>
      </c>
      <c r="I298" s="29">
        <v>14.25</v>
      </c>
      <c r="J298" s="117">
        <v>1</v>
      </c>
      <c r="K298" s="118">
        <f>J298*I298</f>
        <v>14.25</v>
      </c>
      <c r="L298" s="119">
        <f>K298-H298</f>
        <v>0.92999999999999972</v>
      </c>
      <c r="M298" s="120">
        <f>IF(ISERROR(L298/H298), "", L298/H298)</f>
        <v>6.9819819819819801E-2</v>
      </c>
    </row>
    <row r="299" spans="1:14" x14ac:dyDescent="0.2">
      <c r="A299" s="103" t="str">
        <f t="shared" ref="A299:A341" si="43">A298</f>
        <v>Unmetered Scattered Load</v>
      </c>
      <c r="D299" s="114" t="s">
        <v>50</v>
      </c>
      <c r="E299" s="25"/>
      <c r="F299" s="36">
        <f>'WRZ BI (2029)'!I299</f>
        <v>3.6200000000000003E-2</v>
      </c>
      <c r="G299" s="115">
        <f>IF($E291&gt;0, $E291, $E290)</f>
        <v>450</v>
      </c>
      <c r="H299" s="116">
        <f>G299*F299</f>
        <v>16.290000000000003</v>
      </c>
      <c r="I299" s="201">
        <v>3.8899999999999997E-2</v>
      </c>
      <c r="J299" s="117">
        <f>IF($E291&gt;0, $E291, $E290)</f>
        <v>450</v>
      </c>
      <c r="K299" s="118">
        <f>J299*I299</f>
        <v>17.504999999999999</v>
      </c>
      <c r="L299" s="119">
        <f>K299-H299</f>
        <v>1.2149999999999963</v>
      </c>
      <c r="M299" s="120">
        <f>IF(ISERROR(L299/H299), "", L299/H299)</f>
        <v>7.4585635359115776E-2</v>
      </c>
    </row>
    <row r="300" spans="1:14" ht="13.15" hidden="1" customHeight="1" x14ac:dyDescent="0.2">
      <c r="A300" s="103" t="str">
        <f t="shared" si="43"/>
        <v>Unmetered Scattered Load</v>
      </c>
      <c r="D300" s="114" t="s">
        <v>51</v>
      </c>
      <c r="E300" s="25"/>
      <c r="F300" s="34"/>
      <c r="G300" s="115">
        <f>IF($E291&gt;0, $E291, $E290)</f>
        <v>450</v>
      </c>
      <c r="H300" s="116">
        <v>0</v>
      </c>
      <c r="I300" s="35"/>
      <c r="J300" s="117">
        <f>IF($E291&gt;0, $E291, $E290)</f>
        <v>450</v>
      </c>
      <c r="K300" s="118">
        <v>0</v>
      </c>
      <c r="L300" s="119"/>
      <c r="M300" s="120"/>
    </row>
    <row r="301" spans="1:14" ht="13.15" hidden="1" customHeight="1" x14ac:dyDescent="0.2">
      <c r="A301" s="103" t="str">
        <f t="shared" si="43"/>
        <v>Unmetered Scattered Load</v>
      </c>
      <c r="D301" s="114" t="s">
        <v>52</v>
      </c>
      <c r="E301" s="25"/>
      <c r="F301" s="34"/>
      <c r="G301" s="115">
        <f>IF($E291&gt;0, $E291, $E290)</f>
        <v>450</v>
      </c>
      <c r="H301" s="116">
        <v>0</v>
      </c>
      <c r="I301" s="35"/>
      <c r="J301" s="121">
        <f>IF($E291&gt;0, $E291, $E290)</f>
        <v>450</v>
      </c>
      <c r="K301" s="118">
        <v>0</v>
      </c>
      <c r="L301" s="119">
        <f t="shared" ref="L301:L319" si="44">K301-H301</f>
        <v>0</v>
      </c>
      <c r="M301" s="120" t="str">
        <f>IF(ISERROR(L301/H301), "", L301/H301)</f>
        <v/>
      </c>
    </row>
    <row r="302" spans="1:14" x14ac:dyDescent="0.2">
      <c r="A302" s="103" t="str">
        <f t="shared" si="43"/>
        <v>Unmetered Scattered Load</v>
      </c>
      <c r="D302" s="114" t="s">
        <v>53</v>
      </c>
      <c r="E302" s="25"/>
      <c r="F302" s="26">
        <f>'WRZ BI (2029)'!I302</f>
        <v>0</v>
      </c>
      <c r="G302" s="115">
        <v>1</v>
      </c>
      <c r="H302" s="116">
        <f>G302*F302</f>
        <v>0</v>
      </c>
      <c r="I302" s="29">
        <v>0</v>
      </c>
      <c r="J302" s="117">
        <v>1</v>
      </c>
      <c r="K302" s="118">
        <f>J302*I302</f>
        <v>0</v>
      </c>
      <c r="L302" s="119">
        <f t="shared" si="44"/>
        <v>0</v>
      </c>
      <c r="M302" s="120" t="str">
        <f>IF(ISERROR(L302/H302), "", L302/H302)</f>
        <v/>
      </c>
    </row>
    <row r="303" spans="1:14" x14ac:dyDescent="0.2">
      <c r="A303" s="103" t="str">
        <f t="shared" si="43"/>
        <v>Unmetered Scattered Load</v>
      </c>
      <c r="D303" s="114" t="s">
        <v>54</v>
      </c>
      <c r="E303" s="25"/>
      <c r="F303" s="36">
        <f>'WRZ BI (2029)'!I303</f>
        <v>2.6446490107334816E-3</v>
      </c>
      <c r="G303" s="115">
        <f>IF($E291&gt;0, $E291, $E290)</f>
        <v>450</v>
      </c>
      <c r="H303" s="116">
        <f>G303*F303</f>
        <v>1.1900920548300666</v>
      </c>
      <c r="I303" s="201">
        <v>2.6446490107334816E-3</v>
      </c>
      <c r="J303" s="117">
        <f>IF($E291&gt;0, $E291, $E290)</f>
        <v>450</v>
      </c>
      <c r="K303" s="118">
        <f>J303*I303</f>
        <v>1.1900920548300666</v>
      </c>
      <c r="L303" s="119">
        <f t="shared" si="44"/>
        <v>0</v>
      </c>
      <c r="M303" s="120">
        <f>IF(ISERROR(L303/H303), "", L303/H303)</f>
        <v>0</v>
      </c>
    </row>
    <row r="304" spans="1:14" ht="25.5" x14ac:dyDescent="0.2">
      <c r="A304" s="103" t="str">
        <f t="shared" si="43"/>
        <v>Unmetered Scattered Load</v>
      </c>
      <c r="B304" s="103" t="s">
        <v>55</v>
      </c>
      <c r="C304" s="24">
        <f>B20</f>
        <v>4</v>
      </c>
      <c r="D304" s="46" t="s">
        <v>56</v>
      </c>
      <c r="E304" s="47"/>
      <c r="F304" s="48"/>
      <c r="G304" s="49"/>
      <c r="H304" s="50">
        <f>SUM(H298:H303)</f>
        <v>30.800092054830071</v>
      </c>
      <c r="I304" s="51"/>
      <c r="J304" s="52"/>
      <c r="K304" s="50">
        <f>SUM(K298:K303)</f>
        <v>32.945092054830063</v>
      </c>
      <c r="L304" s="41">
        <f t="shared" si="44"/>
        <v>2.1449999999999925</v>
      </c>
      <c r="M304" s="42">
        <f>IF((H304)=0,"",(L304/H304))</f>
        <v>6.9642648995382264E-2</v>
      </c>
    </row>
    <row r="305" spans="1:14" x14ac:dyDescent="0.2">
      <c r="A305" s="103" t="str">
        <f t="shared" si="43"/>
        <v>Unmetered Scattered Load</v>
      </c>
      <c r="D305" s="123" t="s">
        <v>57</v>
      </c>
      <c r="E305" s="25"/>
      <c r="F305" s="34">
        <f>IF((E290*12&gt;=150000), 0, IF(E289="RPP",(F321*OffPeakPer+F322*MidPeakPer+F323*OnPeakPer),IF(E289="Non-RPP (Retailer)",F324,F325)))</f>
        <v>0.12752000000000002</v>
      </c>
      <c r="G305" s="43">
        <f>IF(F305=0, 0, $E290*E292-E290)</f>
        <v>18.675000000000068</v>
      </c>
      <c r="H305" s="28">
        <f t="shared" ref="H305:H312" si="45">G305*F305</f>
        <v>2.3814360000000092</v>
      </c>
      <c r="I305" s="35">
        <f>IF((E290*12&gt;=150000), 0, IF(E289="RPP",(I321*OffPeakPer+I322*MidPeakPer+I323*OnPeakPer),IF(E289="Non-RPP (Retailer)",I324,I325)))</f>
        <v>0.12752000000000002</v>
      </c>
      <c r="J305" s="44">
        <f>IF(I305=0, 0, E290*E293-E290)</f>
        <v>18.675000000000068</v>
      </c>
      <c r="K305" s="31">
        <f t="shared" ref="K305:K312" si="46">J305*I305</f>
        <v>2.3814360000000092</v>
      </c>
      <c r="L305" s="119">
        <f t="shared" si="44"/>
        <v>0</v>
      </c>
      <c r="M305" s="120">
        <f t="shared" ref="M305:M312" si="47">IF(ISERROR(L305/H305), "", L305/H305)</f>
        <v>0</v>
      </c>
    </row>
    <row r="306" spans="1:14" ht="25.5" x14ac:dyDescent="0.2">
      <c r="A306" s="103" t="str">
        <f t="shared" si="43"/>
        <v>Unmetered Scattered Load</v>
      </c>
      <c r="D306" s="123" t="s">
        <v>58</v>
      </c>
      <c r="E306" s="25"/>
      <c r="F306" s="36">
        <v>0</v>
      </c>
      <c r="G306" s="55">
        <f>IF($E291&gt;0, $E291, $E290)</f>
        <v>450</v>
      </c>
      <c r="H306" s="116">
        <f t="shared" si="45"/>
        <v>0</v>
      </c>
      <c r="I306" s="201">
        <v>0</v>
      </c>
      <c r="J306" s="56">
        <f>IF($E291&gt;0, $E291, $E290)</f>
        <v>450</v>
      </c>
      <c r="K306" s="118">
        <f t="shared" si="46"/>
        <v>0</v>
      </c>
      <c r="L306" s="119">
        <f t="shared" si="44"/>
        <v>0</v>
      </c>
      <c r="M306" s="120" t="str">
        <f t="shared" si="47"/>
        <v/>
      </c>
    </row>
    <row r="307" spans="1:14" x14ac:dyDescent="0.2">
      <c r="A307" s="103" t="str">
        <f t="shared" si="43"/>
        <v>Unmetered Scattered Load</v>
      </c>
      <c r="D307" s="123" t="s">
        <v>59</v>
      </c>
      <c r="E307" s="25"/>
      <c r="F307" s="36">
        <f>'WRZ BI (2029)'!I307</f>
        <v>0</v>
      </c>
      <c r="G307" s="55">
        <f>IF($E291&gt;0, $E291, $E290)</f>
        <v>450</v>
      </c>
      <c r="H307" s="116">
        <f t="shared" si="45"/>
        <v>0</v>
      </c>
      <c r="I307" s="201">
        <v>0</v>
      </c>
      <c r="J307" s="56">
        <f>IF($E291&gt;0, $E291, $E290)</f>
        <v>450</v>
      </c>
      <c r="K307" s="118">
        <f t="shared" si="46"/>
        <v>0</v>
      </c>
      <c r="L307" s="119">
        <f t="shared" si="44"/>
        <v>0</v>
      </c>
      <c r="M307" s="120" t="str">
        <f t="shared" si="47"/>
        <v/>
      </c>
    </row>
    <row r="308" spans="1:14" x14ac:dyDescent="0.2">
      <c r="A308" s="103" t="str">
        <f t="shared" si="43"/>
        <v>Unmetered Scattered Load</v>
      </c>
      <c r="D308" s="123" t="s">
        <v>60</v>
      </c>
      <c r="E308" s="25"/>
      <c r="F308" s="36">
        <f>'WRZ BI (2029)'!I308</f>
        <v>0</v>
      </c>
      <c r="G308" s="55">
        <f>E290</f>
        <v>450</v>
      </c>
      <c r="H308" s="116">
        <f t="shared" si="45"/>
        <v>0</v>
      </c>
      <c r="I308" s="201">
        <v>0</v>
      </c>
      <c r="J308" s="56">
        <f>E290</f>
        <v>450</v>
      </c>
      <c r="K308" s="118">
        <f t="shared" si="46"/>
        <v>0</v>
      </c>
      <c r="L308" s="119">
        <f t="shared" si="44"/>
        <v>0</v>
      </c>
      <c r="M308" s="120" t="str">
        <f t="shared" si="47"/>
        <v/>
      </c>
    </row>
    <row r="309" spans="1:14" x14ac:dyDescent="0.2">
      <c r="A309" s="103" t="str">
        <f t="shared" si="43"/>
        <v>Unmetered Scattered Load</v>
      </c>
      <c r="D309" s="114" t="s">
        <v>61</v>
      </c>
      <c r="E309" s="25"/>
      <c r="F309" s="36">
        <f>'WRZ BI (2029)'!I309</f>
        <v>1.5107168080075541E-3</v>
      </c>
      <c r="G309" s="55">
        <f>IF($E291&gt;0, $E291, $E290)</f>
        <v>450</v>
      </c>
      <c r="H309" s="116">
        <f t="shared" si="45"/>
        <v>0.67982256360339932</v>
      </c>
      <c r="I309" s="201">
        <v>1.5797786760733971E-3</v>
      </c>
      <c r="J309" s="56">
        <f>IF($E291&gt;0, $E291, $E290)</f>
        <v>450</v>
      </c>
      <c r="K309" s="118">
        <f t="shared" si="46"/>
        <v>0.71090040423302869</v>
      </c>
      <c r="L309" s="119">
        <f t="shared" si="44"/>
        <v>3.1077840629629372E-2</v>
      </c>
      <c r="M309" s="120">
        <f t="shared" si="47"/>
        <v>4.5714635396773659E-2</v>
      </c>
    </row>
    <row r="310" spans="1:14" ht="25.5" x14ac:dyDescent="0.2">
      <c r="A310" s="103" t="str">
        <f t="shared" si="43"/>
        <v>Unmetered Scattered Load</v>
      </c>
      <c r="D310" s="123" t="s">
        <v>62</v>
      </c>
      <c r="E310" s="25"/>
      <c r="F310" s="36">
        <v>0</v>
      </c>
      <c r="G310" s="115">
        <v>1</v>
      </c>
      <c r="H310" s="116">
        <f t="shared" si="45"/>
        <v>0</v>
      </c>
      <c r="I310" s="29">
        <v>0</v>
      </c>
      <c r="J310" s="121">
        <v>1</v>
      </c>
      <c r="K310" s="118">
        <f t="shared" si="46"/>
        <v>0</v>
      </c>
      <c r="L310" s="119">
        <f t="shared" si="44"/>
        <v>0</v>
      </c>
      <c r="M310" s="120" t="str">
        <f t="shared" si="47"/>
        <v/>
      </c>
    </row>
    <row r="311" spans="1:14" x14ac:dyDescent="0.2">
      <c r="A311" s="103" t="str">
        <f t="shared" si="43"/>
        <v>Unmetered Scattered Load</v>
      </c>
      <c r="D311" s="114" t="s">
        <v>63</v>
      </c>
      <c r="E311" s="25"/>
      <c r="F311" s="36">
        <v>0</v>
      </c>
      <c r="G311" s="115">
        <v>1</v>
      </c>
      <c r="H311" s="116">
        <f t="shared" si="45"/>
        <v>0</v>
      </c>
      <c r="I311" s="29">
        <v>0</v>
      </c>
      <c r="J311" s="121">
        <v>1</v>
      </c>
      <c r="K311" s="118">
        <f t="shared" si="46"/>
        <v>0</v>
      </c>
      <c r="L311" s="119">
        <f t="shared" si="44"/>
        <v>0</v>
      </c>
      <c r="M311" s="120" t="str">
        <f t="shared" si="47"/>
        <v/>
      </c>
    </row>
    <row r="312" spans="1:14" x14ac:dyDescent="0.2">
      <c r="A312" s="103" t="str">
        <f t="shared" si="43"/>
        <v>Unmetered Scattered Load</v>
      </c>
      <c r="D312" s="114" t="s">
        <v>64</v>
      </c>
      <c r="E312" s="25"/>
      <c r="F312" s="34">
        <f>'WRZ BI (2029)'!I312</f>
        <v>-9.2627036607196623E-5</v>
      </c>
      <c r="G312" s="55">
        <f>IF($E291&gt;0, $E291, $E290)</f>
        <v>450</v>
      </c>
      <c r="H312" s="116">
        <f t="shared" si="45"/>
        <v>-4.1682166473238483E-2</v>
      </c>
      <c r="I312" s="201">
        <v>-9.2627036607196623E-5</v>
      </c>
      <c r="J312" s="56">
        <f>IF($E291&gt;0, $E291, $E290)</f>
        <v>450</v>
      </c>
      <c r="K312" s="118">
        <f t="shared" si="46"/>
        <v>-4.1682166473238483E-2</v>
      </c>
      <c r="L312" s="119">
        <f t="shared" si="44"/>
        <v>0</v>
      </c>
      <c r="M312" s="120">
        <f t="shared" si="47"/>
        <v>0</v>
      </c>
    </row>
    <row r="313" spans="1:14" ht="25.5" x14ac:dyDescent="0.2">
      <c r="A313" s="103" t="str">
        <f t="shared" si="43"/>
        <v>Unmetered Scattered Load</v>
      </c>
      <c r="B313" s="103" t="s">
        <v>65</v>
      </c>
      <c r="C313" s="24">
        <f>B20</f>
        <v>4</v>
      </c>
      <c r="D313" s="46" t="s">
        <v>66</v>
      </c>
      <c r="E313" s="47"/>
      <c r="F313" s="48"/>
      <c r="G313" s="49"/>
      <c r="H313" s="50">
        <f>SUM(H304:H312)</f>
        <v>33.819668451960247</v>
      </c>
      <c r="I313" s="51"/>
      <c r="J313" s="52"/>
      <c r="K313" s="50">
        <f>SUM(K304:K312)</f>
        <v>35.995746292589864</v>
      </c>
      <c r="L313" s="41">
        <f t="shared" si="44"/>
        <v>2.1760778406296168</v>
      </c>
      <c r="M313" s="42">
        <f>IF((H313)=0,"",(L313/H313))</f>
        <v>6.4343559243363532E-2</v>
      </c>
    </row>
    <row r="314" spans="1:14" x14ac:dyDescent="0.2">
      <c r="A314" s="103" t="str">
        <f t="shared" si="43"/>
        <v>Unmetered Scattered Load</v>
      </c>
      <c r="D314" s="126" t="s">
        <v>67</v>
      </c>
      <c r="E314" s="25"/>
      <c r="F314" s="36">
        <f>'WRZ BI (2029)'!I314</f>
        <v>1.2699999999999999E-2</v>
      </c>
      <c r="G314" s="43">
        <f>IF($E291&gt;0, $E291, $E290*$E292)</f>
        <v>468.67500000000007</v>
      </c>
      <c r="H314" s="116">
        <f>G314*F314</f>
        <v>5.9521725000000005</v>
      </c>
      <c r="I314" s="201">
        <v>1.34E-2</v>
      </c>
      <c r="J314" s="44">
        <f>IF($E291&gt;0, $E291, $E290*$E293)</f>
        <v>468.67500000000007</v>
      </c>
      <c r="K314" s="118">
        <f>J314*I314</f>
        <v>6.2802450000000007</v>
      </c>
      <c r="L314" s="119">
        <f t="shared" si="44"/>
        <v>0.32807250000000021</v>
      </c>
      <c r="M314" s="120">
        <f>IF(ISERROR(L314/H314), "", L314/H314)</f>
        <v>5.5118110236220506E-2</v>
      </c>
      <c r="N314" s="127"/>
    </row>
    <row r="315" spans="1:14" ht="25.5" x14ac:dyDescent="0.2">
      <c r="A315" s="103" t="str">
        <f t="shared" si="43"/>
        <v>Unmetered Scattered Load</v>
      </c>
      <c r="D315" s="128" t="s">
        <v>68</v>
      </c>
      <c r="E315" s="25"/>
      <c r="F315" s="36">
        <f>'WRZ BI (2029)'!I315</f>
        <v>9.4000000000000004E-3</v>
      </c>
      <c r="G315" s="43">
        <f>IF($E291&gt;0, $E291, $E290*$E292)</f>
        <v>468.67500000000007</v>
      </c>
      <c r="H315" s="116">
        <f>G315*F315</f>
        <v>4.4055450000000009</v>
      </c>
      <c r="I315" s="201">
        <v>9.9000000000000008E-3</v>
      </c>
      <c r="J315" s="44">
        <f>IF($E291&gt;0, $E291, $E290*$E293)</f>
        <v>468.67500000000007</v>
      </c>
      <c r="K315" s="118">
        <f>J315*I315</f>
        <v>4.6398825000000015</v>
      </c>
      <c r="L315" s="119">
        <f t="shared" si="44"/>
        <v>0.23433750000000053</v>
      </c>
      <c r="M315" s="120">
        <f>IF(ISERROR(L315/H315), "", L315/H315)</f>
        <v>5.3191489361702239E-2</v>
      </c>
      <c r="N315" s="127"/>
    </row>
    <row r="316" spans="1:14" ht="25.5" x14ac:dyDescent="0.2">
      <c r="A316" s="103" t="str">
        <f t="shared" si="43"/>
        <v>Unmetered Scattered Load</v>
      </c>
      <c r="B316" s="103" t="s">
        <v>69</v>
      </c>
      <c r="C316" s="24">
        <f>B20</f>
        <v>4</v>
      </c>
      <c r="D316" s="46" t="s">
        <v>70</v>
      </c>
      <c r="E316" s="47"/>
      <c r="F316" s="48"/>
      <c r="G316" s="49"/>
      <c r="H316" s="50">
        <f>SUM(H313:H315)</f>
        <v>44.177385951960254</v>
      </c>
      <c r="I316" s="51"/>
      <c r="J316" s="52"/>
      <c r="K316" s="50">
        <f>SUM(K313:K315)</f>
        <v>46.915873792589863</v>
      </c>
      <c r="L316" s="41">
        <f t="shared" si="44"/>
        <v>2.7384878406296096</v>
      </c>
      <c r="M316" s="42">
        <f>IF((H316)=0,"",(L316/H316))</f>
        <v>6.1988453631174993E-2</v>
      </c>
    </row>
    <row r="317" spans="1:14" ht="25.5" x14ac:dyDescent="0.2">
      <c r="A317" s="103" t="str">
        <f t="shared" si="43"/>
        <v>Unmetered Scattered Load</v>
      </c>
      <c r="D317" s="129" t="s">
        <v>71</v>
      </c>
      <c r="E317" s="25"/>
      <c r="F317" s="34">
        <v>4.7000000000000002E-3</v>
      </c>
      <c r="G317" s="43">
        <f>E290*E292</f>
        <v>468.67500000000007</v>
      </c>
      <c r="H317" s="53">
        <f>G317*F317</f>
        <v>2.2027725000000005</v>
      </c>
      <c r="I317" s="35">
        <v>4.7000000000000002E-3</v>
      </c>
      <c r="J317" s="44">
        <f>E290*E293</f>
        <v>468.67500000000007</v>
      </c>
      <c r="K317" s="31">
        <f>J317*I317</f>
        <v>2.2027725000000005</v>
      </c>
      <c r="L317" s="119">
        <f t="shared" si="44"/>
        <v>0</v>
      </c>
      <c r="M317" s="120">
        <f>IF(ISERROR(L317/H317), "", L317/H317)</f>
        <v>0</v>
      </c>
    </row>
    <row r="318" spans="1:14" ht="25.5" x14ac:dyDescent="0.2">
      <c r="A318" s="103" t="str">
        <f t="shared" si="43"/>
        <v>Unmetered Scattered Load</v>
      </c>
      <c r="D318" s="129" t="s">
        <v>72</v>
      </c>
      <c r="E318" s="25"/>
      <c r="F318" s="34">
        <v>5.9999999999999995E-4</v>
      </c>
      <c r="G318" s="43">
        <f>E290*E292</f>
        <v>468.67500000000007</v>
      </c>
      <c r="H318" s="53">
        <f>G318*F318</f>
        <v>0.28120500000000004</v>
      </c>
      <c r="I318" s="35">
        <v>5.9999999999999995E-4</v>
      </c>
      <c r="J318" s="44">
        <f>E290*E293</f>
        <v>468.67500000000007</v>
      </c>
      <c r="K318" s="31">
        <f>J318*I318</f>
        <v>0.28120500000000004</v>
      </c>
      <c r="L318" s="119">
        <f t="shared" si="44"/>
        <v>0</v>
      </c>
      <c r="M318" s="120">
        <f>IF(ISERROR(L318/H318), "", L318/H318)</f>
        <v>0</v>
      </c>
    </row>
    <row r="319" spans="1:14" x14ac:dyDescent="0.2">
      <c r="A319" s="103" t="str">
        <f t="shared" si="43"/>
        <v>Unmetered Scattered Load</v>
      </c>
      <c r="D319" s="25" t="s">
        <v>73</v>
      </c>
      <c r="E319" s="25"/>
      <c r="F319" s="54">
        <v>0.25</v>
      </c>
      <c r="G319" s="115">
        <v>1</v>
      </c>
      <c r="H319" s="130">
        <f>G319*F319</f>
        <v>0.25</v>
      </c>
      <c r="I319" s="45">
        <v>0.25</v>
      </c>
      <c r="J319" s="117">
        <v>1</v>
      </c>
      <c r="K319" s="118">
        <f>J319*I319</f>
        <v>0.25</v>
      </c>
      <c r="L319" s="119">
        <f t="shared" si="44"/>
        <v>0</v>
      </c>
      <c r="M319" s="120">
        <f>IF(ISERROR(L319/H319), "", L319/H319)</f>
        <v>0</v>
      </c>
    </row>
    <row r="320" spans="1:14" ht="26.45" hidden="1" customHeight="1" x14ac:dyDescent="0.2">
      <c r="A320" s="103" t="str">
        <f t="shared" si="43"/>
        <v>Unmetered Scattered Load</v>
      </c>
      <c r="D320" s="129" t="s">
        <v>74</v>
      </c>
      <c r="E320" s="25"/>
      <c r="F320" s="34"/>
      <c r="G320" s="55"/>
      <c r="H320" s="130"/>
      <c r="I320" s="35"/>
      <c r="J320" s="56"/>
      <c r="K320" s="118"/>
      <c r="L320" s="119"/>
      <c r="M320" s="120"/>
    </row>
    <row r="321" spans="1:13" x14ac:dyDescent="0.2">
      <c r="A321" s="103" t="str">
        <f t="shared" si="43"/>
        <v>Unmetered Scattered Load</v>
      </c>
      <c r="B321" s="103" t="s">
        <v>12</v>
      </c>
      <c r="D321" s="25" t="s">
        <v>75</v>
      </c>
      <c r="E321" s="25"/>
      <c r="F321" s="34">
        <v>9.8000000000000004E-2</v>
      </c>
      <c r="G321" s="55">
        <f>IF(AND(E290*12&gt;=150000),OffPeakPer*E290*E292,OffPeakPer*E290)</f>
        <v>288</v>
      </c>
      <c r="H321" s="130">
        <f>G321*F321</f>
        <v>28.224</v>
      </c>
      <c r="I321" s="35">
        <f>F321</f>
        <v>9.8000000000000004E-2</v>
      </c>
      <c r="J321" s="56">
        <f>IF(AND(E290*12&gt;=150000),OffPeakPer*E290*E293,OffPeakPer*E290)</f>
        <v>288</v>
      </c>
      <c r="K321" s="118">
        <f>J321*I321</f>
        <v>28.224</v>
      </c>
      <c r="L321" s="119">
        <f>K321-H321</f>
        <v>0</v>
      </c>
      <c r="M321" s="120">
        <f>IF(ISERROR(L321/H321), "", L321/H321)</f>
        <v>0</v>
      </c>
    </row>
    <row r="322" spans="1:13" x14ac:dyDescent="0.2">
      <c r="A322" s="103" t="str">
        <f t="shared" si="43"/>
        <v>Unmetered Scattered Load</v>
      </c>
      <c r="B322" s="103" t="s">
        <v>12</v>
      </c>
      <c r="D322" s="25" t="s">
        <v>76</v>
      </c>
      <c r="E322" s="25"/>
      <c r="F322" s="34">
        <v>0.157</v>
      </c>
      <c r="G322" s="55">
        <f>IF(AND(E290*12&gt;=150000),MidPeakPer*E290*E292,MidPeakPer*E290)</f>
        <v>81</v>
      </c>
      <c r="H322" s="130">
        <f>G322*F322</f>
        <v>12.717000000000001</v>
      </c>
      <c r="I322" s="35">
        <f>F322</f>
        <v>0.157</v>
      </c>
      <c r="J322" s="56">
        <f>IF(AND(E290*12&gt;=150000),MidPeakPer*E290*E293,MidPeakPer*E290)</f>
        <v>81</v>
      </c>
      <c r="K322" s="118">
        <f>J322*I322</f>
        <v>12.717000000000001</v>
      </c>
      <c r="L322" s="119">
        <f>K322-H322</f>
        <v>0</v>
      </c>
      <c r="M322" s="120">
        <f>IF(ISERROR(L322/H322), "", L322/H322)</f>
        <v>0</v>
      </c>
    </row>
    <row r="323" spans="1:13" ht="13.5" thickBot="1" x14ac:dyDescent="0.25">
      <c r="A323" s="103" t="str">
        <f t="shared" si="43"/>
        <v>Unmetered Scattered Load</v>
      </c>
      <c r="B323" s="103" t="s">
        <v>12</v>
      </c>
      <c r="D323" s="103" t="s">
        <v>77</v>
      </c>
      <c r="E323" s="25"/>
      <c r="F323" s="34">
        <v>0.20300000000000001</v>
      </c>
      <c r="G323" s="55">
        <f>IF(AND(E290*12&gt;=150000),OnPeakPer*E290*E292,OnPeakPer*E290)</f>
        <v>81</v>
      </c>
      <c r="H323" s="130">
        <f>G323*F323</f>
        <v>16.443000000000001</v>
      </c>
      <c r="I323" s="35">
        <f>F323</f>
        <v>0.20300000000000001</v>
      </c>
      <c r="J323" s="56">
        <f>IF(AND(E290*12&gt;=150000),OnPeakPer*E290*E293,OnPeakPer*E290)</f>
        <v>81</v>
      </c>
      <c r="K323" s="118">
        <f>J323*I323</f>
        <v>16.443000000000001</v>
      </c>
      <c r="L323" s="119">
        <f>K323-H323</f>
        <v>0</v>
      </c>
      <c r="M323" s="120">
        <f>IF(ISERROR(L323/H323), "", L323/H323)</f>
        <v>0</v>
      </c>
    </row>
    <row r="324" spans="1:13" ht="13.9" hidden="1" customHeight="1" thickBot="1" x14ac:dyDescent="0.25">
      <c r="A324" s="103" t="str">
        <f t="shared" si="43"/>
        <v>Unmetered Scattered Load</v>
      </c>
      <c r="B324" s="103" t="s">
        <v>78</v>
      </c>
      <c r="D324" s="25" t="s">
        <v>79</v>
      </c>
      <c r="E324" s="25"/>
      <c r="F324" s="34">
        <v>0.11308</v>
      </c>
      <c r="G324" s="55">
        <f>IF(AND(E290*12&gt;=150000),E290*E292,E290)</f>
        <v>450</v>
      </c>
      <c r="H324" s="130">
        <f>G324*F324</f>
        <v>50.886000000000003</v>
      </c>
      <c r="I324" s="35">
        <f>F324</f>
        <v>0.11308</v>
      </c>
      <c r="J324" s="56">
        <f>IF(AND(E290*12&gt;=150000),E290*E293,E290)</f>
        <v>450</v>
      </c>
      <c r="K324" s="118">
        <f>J324*I324</f>
        <v>50.886000000000003</v>
      </c>
      <c r="L324" s="119">
        <f>K324-H324</f>
        <v>0</v>
      </c>
      <c r="M324" s="120">
        <f>IF(ISERROR(L324/H324), "", L324/H324)</f>
        <v>0</v>
      </c>
    </row>
    <row r="325" spans="1:13" ht="13.9" hidden="1" customHeight="1" thickBot="1" x14ac:dyDescent="0.25">
      <c r="A325" s="103" t="str">
        <f t="shared" si="43"/>
        <v>Unmetered Scattered Load</v>
      </c>
      <c r="B325" s="103" t="s">
        <v>17</v>
      </c>
      <c r="D325" s="25" t="s">
        <v>80</v>
      </c>
      <c r="E325" s="25"/>
      <c r="F325" s="34">
        <v>0.11308</v>
      </c>
      <c r="G325" s="55">
        <f>IF(AND(E290*12&gt;=150000),E290*E292,E290)</f>
        <v>450</v>
      </c>
      <c r="H325" s="130">
        <f>G325*F325</f>
        <v>50.886000000000003</v>
      </c>
      <c r="I325" s="35">
        <f>F325</f>
        <v>0.11308</v>
      </c>
      <c r="J325" s="56">
        <f>IF(AND(E290*12&gt;=150000),E290*E293,E290)</f>
        <v>450</v>
      </c>
      <c r="K325" s="118">
        <f>J325*I325</f>
        <v>50.886000000000003</v>
      </c>
      <c r="L325" s="119">
        <f>K325-H325</f>
        <v>0</v>
      </c>
      <c r="M325" s="120">
        <f>IF(ISERROR(L325/H325), "", L325/H325)</f>
        <v>0</v>
      </c>
    </row>
    <row r="326" spans="1:13" ht="13.5" thickBot="1" x14ac:dyDescent="0.25">
      <c r="A326" s="103" t="str">
        <f t="shared" si="43"/>
        <v>Unmetered Scattered Load</v>
      </c>
      <c r="D326" s="58"/>
      <c r="E326" s="59"/>
      <c r="F326" s="60"/>
      <c r="G326" s="61"/>
      <c r="H326" s="62"/>
      <c r="I326" s="60"/>
      <c r="J326" s="63"/>
      <c r="K326" s="62"/>
      <c r="L326" s="64"/>
      <c r="M326" s="65"/>
    </row>
    <row r="327" spans="1:13" x14ac:dyDescent="0.2">
      <c r="A327" s="103" t="str">
        <f t="shared" si="43"/>
        <v>Unmetered Scattered Load</v>
      </c>
      <c r="B327" s="103" t="s">
        <v>12</v>
      </c>
      <c r="D327" s="135" t="s">
        <v>81</v>
      </c>
      <c r="E327" s="25"/>
      <c r="F327" s="136"/>
      <c r="G327" s="137"/>
      <c r="H327" s="138">
        <f>SUM(H317:H323,H316)</f>
        <v>104.29536345196027</v>
      </c>
      <c r="I327" s="139"/>
      <c r="J327" s="139"/>
      <c r="K327" s="138">
        <f>SUM(K317:K323,K316)</f>
        <v>107.03385129258987</v>
      </c>
      <c r="L327" s="140">
        <f>K327-H327</f>
        <v>2.7384878406296025</v>
      </c>
      <c r="M327" s="141">
        <f>IF((H327)=0,"",(L327/H327))</f>
        <v>2.6257042978626598E-2</v>
      </c>
    </row>
    <row r="328" spans="1:13" x14ac:dyDescent="0.2">
      <c r="A328" s="103" t="str">
        <f t="shared" si="43"/>
        <v>Unmetered Scattered Load</v>
      </c>
      <c r="B328" s="103" t="s">
        <v>12</v>
      </c>
      <c r="D328" s="142" t="s">
        <v>82</v>
      </c>
      <c r="E328" s="25"/>
      <c r="F328" s="136">
        <v>0.13</v>
      </c>
      <c r="G328" s="143"/>
      <c r="H328" s="144">
        <f>H327*F328</f>
        <v>13.558397248754835</v>
      </c>
      <c r="I328" s="145">
        <v>0.13</v>
      </c>
      <c r="J328" s="115"/>
      <c r="K328" s="144">
        <f>K327*I328</f>
        <v>13.914400668036684</v>
      </c>
      <c r="L328" s="119">
        <f>K328-H328</f>
        <v>0.35600341928184953</v>
      </c>
      <c r="M328" s="146">
        <f>IF((H328)=0,"",(L328/H328))</f>
        <v>2.6257042978626688E-2</v>
      </c>
    </row>
    <row r="329" spans="1:13" ht="15" x14ac:dyDescent="0.25">
      <c r="A329" s="103" t="str">
        <f t="shared" si="43"/>
        <v>Unmetered Scattered Load</v>
      </c>
      <c r="B329" s="103" t="s">
        <v>12</v>
      </c>
      <c r="D329" s="142" t="s">
        <v>83</v>
      </c>
      <c r="E329" s="147"/>
      <c r="F329" s="148">
        <v>0.23499999999999999</v>
      </c>
      <c r="G329" s="143"/>
      <c r="H329" s="144">
        <f>IF(OR(ISNUMBER(SEARCH("[DGEN]", E288))=TRUE, ISNUMBER(SEARCH("STREET LIGHT", E288))=TRUE), 0, IF(AND(E290=0, E291=0),0, IF(AND(E291=0, E290*12&gt;250000), 0, IF(AND(E290=0, E291&gt;=50), 0, IF(E290*12&lt;=250000, F329*H327*-1, IF(E291&lt;50, F329*H327*-1, 0))))))</f>
        <v>-24.509410411210663</v>
      </c>
      <c r="I329" s="148">
        <v>0.23499999999999999</v>
      </c>
      <c r="J329" s="115"/>
      <c r="K329" s="144">
        <f>IF(OR(ISNUMBER(SEARCH("[DGEN]", E288))=TRUE, ISNUMBER(SEARCH("STREET LIGHT", E288))=TRUE), 0, IF(AND(E290=0, E291=0),0, IF(AND(E291=0, E290*12&gt;250000), 0, IF(AND(E290=0, E291&gt;=50), 0, IF(E290*12&lt;=250000, I329*K327*-1, IF(E291&lt;50, I329*K327*-1, 0))))))</f>
        <v>-25.152955053758618</v>
      </c>
      <c r="L329" s="119">
        <f>K329-H329</f>
        <v>-0.64354464254795474</v>
      </c>
      <c r="M329" s="146"/>
    </row>
    <row r="330" spans="1:13" ht="13.5" thickBot="1" x14ac:dyDescent="0.25">
      <c r="A330" s="103" t="str">
        <f t="shared" si="43"/>
        <v>Unmetered Scattered Load</v>
      </c>
      <c r="B330" s="103" t="s">
        <v>84</v>
      </c>
      <c r="C330" s="24">
        <f>B20</f>
        <v>4</v>
      </c>
      <c r="D330" s="226" t="s">
        <v>85</v>
      </c>
      <c r="E330" s="226"/>
      <c r="F330" s="77"/>
      <c r="G330" s="78"/>
      <c r="H330" s="79">
        <f>H327+H328+H329</f>
        <v>93.344350289504433</v>
      </c>
      <c r="I330" s="80"/>
      <c r="J330" s="80"/>
      <c r="K330" s="81">
        <f>K327+K328+K329</f>
        <v>95.795296906867932</v>
      </c>
      <c r="L330" s="82">
        <f>K330-H330</f>
        <v>2.4509466173634991</v>
      </c>
      <c r="M330" s="83">
        <f>IF((H330)=0,"",(L330/H330))</f>
        <v>2.6257042978626653E-2</v>
      </c>
    </row>
    <row r="331" spans="1:13" ht="13.5" thickBot="1" x14ac:dyDescent="0.25">
      <c r="A331" s="103" t="str">
        <f t="shared" si="43"/>
        <v>Unmetered Scattered Load</v>
      </c>
      <c r="B331" s="103" t="s">
        <v>12</v>
      </c>
      <c r="D331" s="58"/>
      <c r="E331" s="59"/>
      <c r="F331" s="60"/>
      <c r="G331" s="61"/>
      <c r="H331" s="62"/>
      <c r="I331" s="60"/>
      <c r="J331" s="63"/>
      <c r="K331" s="62"/>
      <c r="L331" s="64"/>
      <c r="M331" s="65"/>
    </row>
    <row r="332" spans="1:13" hidden="1" x14ac:dyDescent="0.2">
      <c r="A332" s="103" t="str">
        <f t="shared" si="43"/>
        <v>Unmetered Scattered Load</v>
      </c>
      <c r="B332" s="103" t="s">
        <v>78</v>
      </c>
      <c r="D332" s="135" t="s">
        <v>86</v>
      </c>
      <c r="E332" s="25"/>
      <c r="F332" s="136"/>
      <c r="G332" s="137"/>
      <c r="H332" s="138">
        <f>SUM(H324,H317:H320,H316)</f>
        <v>97.797363451960251</v>
      </c>
      <c r="I332" s="139"/>
      <c r="J332" s="139"/>
      <c r="K332" s="138">
        <f>SUM(K324,K317:K320,K316)</f>
        <v>100.53585129258987</v>
      </c>
      <c r="L332" s="140">
        <f>K332-H332</f>
        <v>2.7384878406296167</v>
      </c>
      <c r="M332" s="141">
        <f>IF((H332)=0,"",(L332/H332))</f>
        <v>2.8001653050440455E-2</v>
      </c>
    </row>
    <row r="333" spans="1:13" hidden="1" x14ac:dyDescent="0.2">
      <c r="A333" s="103" t="str">
        <f t="shared" si="43"/>
        <v>Unmetered Scattered Load</v>
      </c>
      <c r="B333" s="103" t="s">
        <v>78</v>
      </c>
      <c r="D333" s="142" t="s">
        <v>82</v>
      </c>
      <c r="E333" s="25"/>
      <c r="F333" s="136">
        <v>0.13</v>
      </c>
      <c r="G333" s="137"/>
      <c r="H333" s="144">
        <f>H332*F333</f>
        <v>12.713657248754833</v>
      </c>
      <c r="I333" s="136">
        <v>0.13</v>
      </c>
      <c r="J333" s="145"/>
      <c r="K333" s="144">
        <f>K332*I333</f>
        <v>13.069660668036683</v>
      </c>
      <c r="L333" s="119">
        <f>K333-H333</f>
        <v>0.35600341928184953</v>
      </c>
      <c r="M333" s="146">
        <f>IF((H333)=0,"",(L333/H333))</f>
        <v>2.8001653050440403E-2</v>
      </c>
    </row>
    <row r="334" spans="1:13" ht="15" hidden="1" x14ac:dyDescent="0.25">
      <c r="A334" s="103" t="str">
        <f t="shared" si="43"/>
        <v>Unmetered Scattered Load</v>
      </c>
      <c r="B334" s="103" t="s">
        <v>78</v>
      </c>
      <c r="D334" s="142" t="s">
        <v>83</v>
      </c>
      <c r="E334" s="147"/>
      <c r="F334" s="148">
        <v>0.23499999999999999</v>
      </c>
      <c r="G334" s="137"/>
      <c r="H334" s="144">
        <f>IF(OR(ISNUMBER(SEARCH("[DGEN]", E288))=TRUE, ISNUMBER(SEARCH("STREET LIGHT", E288))=TRUE), 0, IF(AND(E290=0, E291=0),0, IF(AND(E291=0, E290*12&gt;250000), 0, IF(AND(E290=0, E291&gt;=50), 0, IF(E290*12&lt;=250000, F334*H332*-1, IF(E291&lt;50, F334*H332*-1, 0))))))</f>
        <v>-22.982380411210659</v>
      </c>
      <c r="I334" s="148">
        <v>0.23499999999999999</v>
      </c>
      <c r="J334" s="145"/>
      <c r="K334" s="144">
        <f>IF(OR(ISNUMBER(SEARCH("[DGEN]", E288))=TRUE, ISNUMBER(SEARCH("STREET LIGHT", E288))=TRUE), 0, IF(AND(E290=0, E291=0),0, IF(AND(E291=0, E290*12&gt;250000), 0, IF(AND(E290=0, E291&gt;=50), 0, IF(E290*12&lt;=250000, I334*K332*-1, IF(E291&lt;50, I334*K332*-1, 0))))))</f>
        <v>-23.625925053758618</v>
      </c>
      <c r="L334" s="119"/>
      <c r="M334" s="146"/>
    </row>
    <row r="335" spans="1:13" hidden="1" x14ac:dyDescent="0.2">
      <c r="A335" s="103" t="str">
        <f t="shared" si="43"/>
        <v>Unmetered Scattered Load</v>
      </c>
      <c r="B335" s="103" t="s">
        <v>87</v>
      </c>
      <c r="D335" s="234" t="s">
        <v>86</v>
      </c>
      <c r="E335" s="234"/>
      <c r="F335" s="149"/>
      <c r="G335" s="143"/>
      <c r="H335" s="138">
        <f>SUM(H332,H333)</f>
        <v>110.51102070071508</v>
      </c>
      <c r="I335" s="150"/>
      <c r="J335" s="150"/>
      <c r="K335" s="138">
        <f>SUM(K332,K333)</f>
        <v>113.60551196062656</v>
      </c>
      <c r="L335" s="140">
        <f>K335-H335</f>
        <v>3.0944912599114787</v>
      </c>
      <c r="M335" s="141">
        <f>IF((H335)=0,"",(L335/H335))</f>
        <v>2.8001653050440563E-2</v>
      </c>
    </row>
    <row r="336" spans="1:13" ht="13.5" hidden="1" thickBot="1" x14ac:dyDescent="0.25">
      <c r="A336" s="103" t="str">
        <f t="shared" si="43"/>
        <v>Unmetered Scattered Load</v>
      </c>
      <c r="B336" s="103" t="s">
        <v>78</v>
      </c>
      <c r="D336" s="131"/>
      <c r="E336" s="132"/>
      <c r="F336" s="151"/>
      <c r="G336" s="152"/>
      <c r="H336" s="153"/>
      <c r="I336" s="151"/>
      <c r="J336" s="133"/>
      <c r="K336" s="153"/>
      <c r="L336" s="154"/>
      <c r="M336" s="134"/>
    </row>
    <row r="337" spans="1:14" hidden="1" x14ac:dyDescent="0.2">
      <c r="A337" s="103" t="str">
        <f t="shared" si="43"/>
        <v>Unmetered Scattered Load</v>
      </c>
      <c r="B337" s="103" t="s">
        <v>17</v>
      </c>
      <c r="D337" s="135" t="s">
        <v>88</v>
      </c>
      <c r="E337" s="25"/>
      <c r="F337" s="136"/>
      <c r="G337" s="137"/>
      <c r="H337" s="138">
        <f>SUM(H325,H317:H320,H316)</f>
        <v>97.797363451960251</v>
      </c>
      <c r="I337" s="139"/>
      <c r="J337" s="139"/>
      <c r="K337" s="138">
        <f>SUM(K325,K317:K320,K316)</f>
        <v>100.53585129258987</v>
      </c>
      <c r="L337" s="140">
        <f>K337-H337</f>
        <v>2.7384878406296167</v>
      </c>
      <c r="M337" s="141">
        <f>IF((H337)=0,"",(L337/H337))</f>
        <v>2.8001653050440455E-2</v>
      </c>
    </row>
    <row r="338" spans="1:14" hidden="1" x14ac:dyDescent="0.2">
      <c r="A338" s="103" t="str">
        <f t="shared" si="43"/>
        <v>Unmetered Scattered Load</v>
      </c>
      <c r="B338" s="103" t="s">
        <v>17</v>
      </c>
      <c r="D338" s="142" t="s">
        <v>82</v>
      </c>
      <c r="E338" s="25"/>
      <c r="F338" s="136">
        <v>0.13</v>
      </c>
      <c r="G338" s="137"/>
      <c r="H338" s="144">
        <f>H337*F338</f>
        <v>12.713657248754833</v>
      </c>
      <c r="I338" s="136">
        <v>0.13</v>
      </c>
      <c r="J338" s="145"/>
      <c r="K338" s="144">
        <f>K337*I338</f>
        <v>13.069660668036683</v>
      </c>
      <c r="L338" s="119">
        <f>K338-H338</f>
        <v>0.35600341928184953</v>
      </c>
      <c r="M338" s="146">
        <f>IF((H338)=0,"",(L338/H338))</f>
        <v>2.8001653050440403E-2</v>
      </c>
    </row>
    <row r="339" spans="1:14" ht="15" hidden="1" x14ac:dyDescent="0.25">
      <c r="A339" s="103" t="str">
        <f t="shared" si="43"/>
        <v>Unmetered Scattered Load</v>
      </c>
      <c r="B339" s="103" t="s">
        <v>17</v>
      </c>
      <c r="D339" s="142" t="s">
        <v>83</v>
      </c>
      <c r="E339" s="147"/>
      <c r="F339" s="148">
        <v>0.23499999999999999</v>
      </c>
      <c r="G339" s="137"/>
      <c r="H339" s="144">
        <f>IF(OR(ISNUMBER(SEARCH("[DGEN]", E288))=TRUE, ISNUMBER(SEARCH("STREET LIGHT", E288))=TRUE), 0, IF(AND(E290=0, E291=0),0, IF(AND(E291=0, E290*12&gt;250000), 0, IF(AND(E290=0, E291&gt;=50), 0, IF(E290*12&lt;=250000, F339*H337*-1, IF(E291&lt;50, F339*H337*-1, 0))))))</f>
        <v>-22.982380411210659</v>
      </c>
      <c r="I339" s="148">
        <v>0.23499999999999999</v>
      </c>
      <c r="J339" s="145"/>
      <c r="K339" s="144">
        <f>IF(OR(ISNUMBER(SEARCH("[DGEN]", E288))=TRUE, ISNUMBER(SEARCH("STREET LIGHT", E288))=TRUE), 0, IF(AND(E290=0, E291=0),0, IF(AND(E291=0, E290*12&gt;250000), 0, IF(AND(E290=0, E291&gt;=50), 0, IF(E290*12&lt;=250000, I339*K337*-1, IF(E291&lt;50, I339*K337*-1, 0))))))</f>
        <v>-23.625925053758618</v>
      </c>
      <c r="L339" s="119"/>
      <c r="M339" s="146"/>
    </row>
    <row r="340" spans="1:14" hidden="1" x14ac:dyDescent="0.2">
      <c r="A340" s="103" t="str">
        <f t="shared" si="43"/>
        <v>Unmetered Scattered Load</v>
      </c>
      <c r="B340" s="103" t="s">
        <v>89</v>
      </c>
      <c r="D340" s="234" t="s">
        <v>88</v>
      </c>
      <c r="E340" s="234"/>
      <c r="F340" s="149"/>
      <c r="G340" s="143"/>
      <c r="H340" s="138">
        <f>SUM(H337,H338)</f>
        <v>110.51102070071508</v>
      </c>
      <c r="I340" s="150"/>
      <c r="J340" s="150"/>
      <c r="K340" s="138">
        <f>SUM(K337,K338)</f>
        <v>113.60551196062656</v>
      </c>
      <c r="L340" s="140">
        <f>K340-H340</f>
        <v>3.0944912599114787</v>
      </c>
      <c r="M340" s="141">
        <f>IF((H340)=0,"",(L340/H340))</f>
        <v>2.8001653050440563E-2</v>
      </c>
    </row>
    <row r="341" spans="1:14" ht="13.5" hidden="1" thickBot="1" x14ac:dyDescent="0.25">
      <c r="A341" s="103" t="str">
        <f t="shared" si="43"/>
        <v>Unmetered Scattered Load</v>
      </c>
      <c r="B341" s="103" t="s">
        <v>17</v>
      </c>
      <c r="D341" s="131"/>
      <c r="E341" s="132"/>
      <c r="F341" s="155"/>
      <c r="G341" s="152"/>
      <c r="H341" s="156"/>
      <c r="I341" s="155"/>
      <c r="J341" s="133"/>
      <c r="K341" s="156"/>
      <c r="L341" s="154"/>
      <c r="M341" s="157"/>
    </row>
    <row r="344" spans="1:14" x14ac:dyDescent="0.2">
      <c r="C344" s="103"/>
      <c r="D344" s="104" t="s">
        <v>34</v>
      </c>
      <c r="E344" s="235" t="str">
        <f>D21</f>
        <v>Sentinel</v>
      </c>
      <c r="F344" s="236"/>
      <c r="G344" s="236"/>
      <c r="H344" s="236"/>
      <c r="I344" s="236"/>
      <c r="J344" s="237"/>
      <c r="K344" s="103" t="str">
        <f>IF(N21="DEMAND - INTERVAL","RTSR - INTERVAL METERED","")</f>
        <v/>
      </c>
    </row>
    <row r="345" spans="1:14" x14ac:dyDescent="0.2">
      <c r="C345" s="103"/>
      <c r="D345" s="104" t="s">
        <v>35</v>
      </c>
      <c r="E345" s="238" t="str">
        <f>H21</f>
        <v>RPP</v>
      </c>
      <c r="F345" s="239"/>
      <c r="G345" s="240"/>
      <c r="H345" s="20"/>
      <c r="I345" s="20"/>
    </row>
    <row r="346" spans="1:14" ht="15.75" x14ac:dyDescent="0.2">
      <c r="C346" s="103"/>
      <c r="D346" s="104" t="s">
        <v>36</v>
      </c>
      <c r="E346" s="21">
        <f>K21</f>
        <v>60</v>
      </c>
      <c r="F346" s="105" t="s">
        <v>11</v>
      </c>
      <c r="J346" s="22"/>
      <c r="K346" s="22"/>
      <c r="L346" s="22"/>
      <c r="M346" s="22"/>
      <c r="N346" s="22"/>
    </row>
    <row r="347" spans="1:14" ht="15.75" x14ac:dyDescent="0.25">
      <c r="C347" s="103"/>
      <c r="D347" s="104" t="s">
        <v>37</v>
      </c>
      <c r="E347" s="21">
        <f>L21</f>
        <v>0.2</v>
      </c>
      <c r="F347" s="106" t="s">
        <v>16</v>
      </c>
      <c r="G347" s="107"/>
      <c r="H347" s="108"/>
      <c r="I347" s="108"/>
      <c r="J347" s="108"/>
    </row>
    <row r="348" spans="1:14" x14ac:dyDescent="0.2">
      <c r="C348" s="103"/>
      <c r="D348" s="104" t="s">
        <v>38</v>
      </c>
      <c r="E348" s="23">
        <f>I21</f>
        <v>1.0415000000000001</v>
      </c>
    </row>
    <row r="349" spans="1:14" x14ac:dyDescent="0.2">
      <c r="C349" s="103"/>
      <c r="D349" s="104" t="s">
        <v>39</v>
      </c>
      <c r="E349" s="23">
        <f>J21</f>
        <v>1.0415000000000001</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4" x14ac:dyDescent="0.2">
      <c r="C353" s="103"/>
      <c r="E353" s="221"/>
      <c r="F353" s="112" t="s">
        <v>48</v>
      </c>
      <c r="G353" s="112"/>
      <c r="H353" s="113" t="s">
        <v>48</v>
      </c>
      <c r="I353" s="112" t="s">
        <v>48</v>
      </c>
      <c r="J353" s="113"/>
      <c r="K353" s="113" t="s">
        <v>48</v>
      </c>
      <c r="L353" s="223"/>
      <c r="M353" s="225"/>
    </row>
    <row r="354" spans="1:14" x14ac:dyDescent="0.2">
      <c r="A354" s="103" t="str">
        <f>$E344</f>
        <v>Sentinel</v>
      </c>
      <c r="D354" s="114" t="s">
        <v>49</v>
      </c>
      <c r="E354" s="25"/>
      <c r="F354" s="26">
        <f>'WRZ BI (2029)'!I354</f>
        <v>9.34</v>
      </c>
      <c r="G354" s="115">
        <v>1</v>
      </c>
      <c r="H354" s="116">
        <f>G354*F354</f>
        <v>9.34</v>
      </c>
      <c r="I354" s="29">
        <v>10.15</v>
      </c>
      <c r="J354" s="117">
        <v>1</v>
      </c>
      <c r="K354" s="118">
        <f>J354*I354</f>
        <v>10.15</v>
      </c>
      <c r="L354" s="119">
        <f>K354-H354</f>
        <v>0.8100000000000005</v>
      </c>
      <c r="M354" s="120">
        <f>IF(ISERROR(L354/H354), "", L354/H354)</f>
        <v>8.672376873661676E-2</v>
      </c>
      <c r="N354" s="158"/>
    </row>
    <row r="355" spans="1:14" x14ac:dyDescent="0.2">
      <c r="A355" s="103" t="str">
        <f t="shared" ref="A355:A397" si="48">A354</f>
        <v>Sentinel</v>
      </c>
      <c r="D355" s="114" t="s">
        <v>50</v>
      </c>
      <c r="E355" s="25"/>
      <c r="F355" s="36">
        <f>'WRZ BI (2029)'!I355</f>
        <v>27.295300000000001</v>
      </c>
      <c r="G355" s="115">
        <f>IF($E347&gt;0, $E347, $E346)</f>
        <v>0.2</v>
      </c>
      <c r="H355" s="116">
        <f>G355*F355</f>
        <v>5.4590600000000009</v>
      </c>
      <c r="I355" s="201">
        <v>29.606300000000001</v>
      </c>
      <c r="J355" s="117">
        <f>IF($E347&gt;0, $E347, $E346)</f>
        <v>0.2</v>
      </c>
      <c r="K355" s="118">
        <f>J355*I355</f>
        <v>5.9212600000000002</v>
      </c>
      <c r="L355" s="119">
        <f>K355-H355</f>
        <v>0.46219999999999928</v>
      </c>
      <c r="M355" s="120">
        <f>IF(ISERROR(L355/H355), "", L355/H355)</f>
        <v>8.4666590951555612E-2</v>
      </c>
      <c r="N355" s="158"/>
    </row>
    <row r="356" spans="1:14" ht="13.15" hidden="1" customHeight="1" x14ac:dyDescent="0.2">
      <c r="A356" s="103" t="str">
        <f t="shared" si="48"/>
        <v>Sentinel</v>
      </c>
      <c r="D356" s="114" t="s">
        <v>51</v>
      </c>
      <c r="E356" s="25"/>
      <c r="F356" s="34"/>
      <c r="G356" s="115">
        <f>IF($E347&gt;0, $E347, $E346)</f>
        <v>0.2</v>
      </c>
      <c r="H356" s="116">
        <v>0</v>
      </c>
      <c r="I356" s="35"/>
      <c r="J356" s="117">
        <f>IF($E347&gt;0, $E347, $E346)</f>
        <v>0.2</v>
      </c>
      <c r="K356" s="118">
        <v>0</v>
      </c>
      <c r="L356" s="119"/>
      <c r="M356" s="120"/>
    </row>
    <row r="357" spans="1:14" ht="13.15" hidden="1" customHeight="1" x14ac:dyDescent="0.2">
      <c r="A357" s="103" t="str">
        <f t="shared" si="48"/>
        <v>Sentinel</v>
      </c>
      <c r="D357" s="114" t="s">
        <v>52</v>
      </c>
      <c r="E357" s="25"/>
      <c r="F357" s="34"/>
      <c r="G357" s="115">
        <f>IF($E347&gt;0, $E347, $E346)</f>
        <v>0.2</v>
      </c>
      <c r="H357" s="116">
        <v>0</v>
      </c>
      <c r="I357" s="35"/>
      <c r="J357" s="121">
        <f>IF($E347&gt;0, $E347, $E346)</f>
        <v>0.2</v>
      </c>
      <c r="K357" s="118">
        <v>0</v>
      </c>
      <c r="L357" s="119">
        <f t="shared" ref="L357:L375" si="49">K357-H357</f>
        <v>0</v>
      </c>
      <c r="M357" s="120" t="str">
        <f>IF(ISERROR(L357/H357), "", L357/H357)</f>
        <v/>
      </c>
    </row>
    <row r="358" spans="1:14" x14ac:dyDescent="0.2">
      <c r="A358" s="103" t="str">
        <f t="shared" si="48"/>
        <v>Sentinel</v>
      </c>
      <c r="D358" s="114" t="s">
        <v>53</v>
      </c>
      <c r="E358" s="25"/>
      <c r="F358" s="26">
        <f>'WRZ BI (2029)'!I358</f>
        <v>0</v>
      </c>
      <c r="G358" s="115">
        <v>1</v>
      </c>
      <c r="H358" s="116">
        <f>G358*F358</f>
        <v>0</v>
      </c>
      <c r="I358" s="29">
        <v>0</v>
      </c>
      <c r="J358" s="117">
        <v>1</v>
      </c>
      <c r="K358" s="118">
        <f>J358*I358</f>
        <v>0</v>
      </c>
      <c r="L358" s="119">
        <f t="shared" si="49"/>
        <v>0</v>
      </c>
      <c r="M358" s="120" t="str">
        <f>IF(ISERROR(L358/H358), "", L358/H358)</f>
        <v/>
      </c>
    </row>
    <row r="359" spans="1:14" x14ac:dyDescent="0.2">
      <c r="A359" s="103" t="str">
        <f t="shared" si="48"/>
        <v>Sentinel</v>
      </c>
      <c r="D359" s="114" t="s">
        <v>54</v>
      </c>
      <c r="E359" s="25"/>
      <c r="F359" s="36">
        <f>'WRZ BI (2029)'!I359</f>
        <v>1.9884605967455067</v>
      </c>
      <c r="G359" s="115">
        <f>IF($E347&gt;0, $E347, $E346)</f>
        <v>0.2</v>
      </c>
      <c r="H359" s="116">
        <f>G359*F359</f>
        <v>0.39769211934910137</v>
      </c>
      <c r="I359" s="201">
        <v>1.9884605967455067</v>
      </c>
      <c r="J359" s="117">
        <f>IF($E347&gt;0, $E347, $E346)</f>
        <v>0.2</v>
      </c>
      <c r="K359" s="118">
        <f>J359*I359</f>
        <v>0.39769211934910137</v>
      </c>
      <c r="L359" s="119">
        <f t="shared" si="49"/>
        <v>0</v>
      </c>
      <c r="M359" s="120">
        <f>IF(ISERROR(L359/H359), "", L359/H359)</f>
        <v>0</v>
      </c>
    </row>
    <row r="360" spans="1:14" x14ac:dyDescent="0.2">
      <c r="A360" s="103" t="str">
        <f t="shared" si="48"/>
        <v>Sentinel</v>
      </c>
      <c r="B360" s="103" t="s">
        <v>55</v>
      </c>
      <c r="C360" s="24">
        <f>B21</f>
        <v>5</v>
      </c>
      <c r="D360" s="122" t="s">
        <v>56</v>
      </c>
      <c r="E360" s="7"/>
      <c r="F360" s="37"/>
      <c r="G360" s="38"/>
      <c r="H360" s="39">
        <f>SUM(H354:H359)</f>
        <v>15.196752119349101</v>
      </c>
      <c r="I360" s="51"/>
      <c r="J360" s="40"/>
      <c r="K360" s="39">
        <f>SUM(K354:K359)</f>
        <v>16.468952119349105</v>
      </c>
      <c r="L360" s="41">
        <f t="shared" si="49"/>
        <v>1.2722000000000033</v>
      </c>
      <c r="M360" s="42">
        <f>IF((H360)=0,"",(L360/H360))</f>
        <v>8.3715256392198983E-2</v>
      </c>
    </row>
    <row r="361" spans="1:14" x14ac:dyDescent="0.2">
      <c r="A361" s="103" t="str">
        <f t="shared" si="48"/>
        <v>Sentinel</v>
      </c>
      <c r="D361" s="123" t="s">
        <v>57</v>
      </c>
      <c r="E361" s="25"/>
      <c r="F361" s="34">
        <f>IF((E346*12&gt;=150000), 0, IF(E345="RPP",(F377*OffPeakPer+F378*MidPeakPer+F379*OnPeakPer),IF(E345="Non-RPP (Retailer)",F380,F381)))</f>
        <v>0.12752000000000002</v>
      </c>
      <c r="G361" s="43">
        <f>IF(F361=0, 0, $E346*E348-E346)</f>
        <v>2.4900000000000091</v>
      </c>
      <c r="H361" s="28">
        <f t="shared" ref="H361:H368" si="50">G361*F361</f>
        <v>0.31752480000000122</v>
      </c>
      <c r="I361" s="35">
        <f>IF((E346*12&gt;=150000), 0, IF(E345="RPP",(I377*OffPeakPer+I378*MidPeakPer+I379*OnPeakPer),IF(E345="Non-RPP (Retailer)",I380,I381)))</f>
        <v>0.12752000000000002</v>
      </c>
      <c r="J361" s="44">
        <f>IF(I361=0, 0, E346*E349-E346)</f>
        <v>2.4900000000000091</v>
      </c>
      <c r="K361" s="31">
        <f t="shared" ref="K361:K368" si="51">J361*I361</f>
        <v>0.31752480000000122</v>
      </c>
      <c r="L361" s="32">
        <f t="shared" si="49"/>
        <v>0</v>
      </c>
      <c r="M361" s="33">
        <f t="shared" ref="M361:M368" si="52">IF(ISERROR(L361/H361), "", L361/H361)</f>
        <v>0</v>
      </c>
    </row>
    <row r="362" spans="1:14" ht="25.5" x14ac:dyDescent="0.2">
      <c r="A362" s="103" t="str">
        <f t="shared" si="48"/>
        <v>Sentinel</v>
      </c>
      <c r="D362" s="123" t="s">
        <v>58</v>
      </c>
      <c r="E362" s="25"/>
      <c r="F362" s="36">
        <f>'WRZ BI (2029)'!I362</f>
        <v>0</v>
      </c>
      <c r="G362" s="55">
        <f>IF($E347&gt;0, $E347, $E346)</f>
        <v>0.2</v>
      </c>
      <c r="H362" s="116">
        <f t="shared" si="50"/>
        <v>0</v>
      </c>
      <c r="I362" s="201">
        <v>0</v>
      </c>
      <c r="J362" s="56">
        <f>IF($E347&gt;0, $E347, $E346)</f>
        <v>0.2</v>
      </c>
      <c r="K362" s="118">
        <f t="shared" si="51"/>
        <v>0</v>
      </c>
      <c r="L362" s="119">
        <f t="shared" si="49"/>
        <v>0</v>
      </c>
      <c r="M362" s="120" t="str">
        <f t="shared" si="52"/>
        <v/>
      </c>
    </row>
    <row r="363" spans="1:14" x14ac:dyDescent="0.2">
      <c r="A363" s="103" t="str">
        <f t="shared" si="48"/>
        <v>Sentinel</v>
      </c>
      <c r="D363" s="123" t="s">
        <v>59</v>
      </c>
      <c r="E363" s="25"/>
      <c r="F363" s="36">
        <f>'WRZ BI (2029)'!I363</f>
        <v>0</v>
      </c>
      <c r="G363" s="55">
        <f>IF($E347&gt;0, $E347, $E346)</f>
        <v>0.2</v>
      </c>
      <c r="H363" s="116">
        <f t="shared" si="50"/>
        <v>0</v>
      </c>
      <c r="I363" s="201">
        <v>0</v>
      </c>
      <c r="J363" s="56">
        <f>IF($E347&gt;0, $E347, $E346)</f>
        <v>0.2</v>
      </c>
      <c r="K363" s="118">
        <f t="shared" si="51"/>
        <v>0</v>
      </c>
      <c r="L363" s="119">
        <f t="shared" si="49"/>
        <v>0</v>
      </c>
      <c r="M363" s="120" t="str">
        <f t="shared" si="52"/>
        <v/>
      </c>
    </row>
    <row r="364" spans="1:14" x14ac:dyDescent="0.2">
      <c r="A364" s="103" t="str">
        <f t="shared" si="48"/>
        <v>Sentinel</v>
      </c>
      <c r="D364" s="123" t="s">
        <v>60</v>
      </c>
      <c r="E364" s="25"/>
      <c r="F364" s="36">
        <f>'WRZ BI (2029)'!I364</f>
        <v>0</v>
      </c>
      <c r="G364" s="55">
        <f>E346</f>
        <v>60</v>
      </c>
      <c r="H364" s="116">
        <f t="shared" si="50"/>
        <v>0</v>
      </c>
      <c r="I364" s="201">
        <v>0</v>
      </c>
      <c r="J364" s="56">
        <f>E346</f>
        <v>60</v>
      </c>
      <c r="K364" s="118">
        <f t="shared" si="51"/>
        <v>0</v>
      </c>
      <c r="L364" s="119">
        <f t="shared" si="49"/>
        <v>0</v>
      </c>
      <c r="M364" s="120" t="str">
        <f t="shared" si="52"/>
        <v/>
      </c>
    </row>
    <row r="365" spans="1:14" x14ac:dyDescent="0.2">
      <c r="A365" s="103" t="str">
        <f t="shared" si="48"/>
        <v>Sentinel</v>
      </c>
      <c r="D365" s="114" t="s">
        <v>61</v>
      </c>
      <c r="E365" s="25"/>
      <c r="F365" s="36">
        <f>'WRZ BI (2029)'!I365</f>
        <v>0.40790146012314688</v>
      </c>
      <c r="G365" s="55">
        <f>IF($E347&gt;0, $E347, $E346)</f>
        <v>0.2</v>
      </c>
      <c r="H365" s="116">
        <f t="shared" si="50"/>
        <v>8.1580292024629381E-2</v>
      </c>
      <c r="I365" s="201">
        <v>0.42654852665048815</v>
      </c>
      <c r="J365" s="56">
        <f>IF($E347&gt;0, $E347, $E346)</f>
        <v>0.2</v>
      </c>
      <c r="K365" s="118">
        <f t="shared" si="51"/>
        <v>8.5309705330097629E-2</v>
      </c>
      <c r="L365" s="119">
        <f t="shared" si="49"/>
        <v>3.7294133054682488E-3</v>
      </c>
      <c r="M365" s="120">
        <f t="shared" si="52"/>
        <v>4.5714635396773597E-2</v>
      </c>
    </row>
    <row r="366" spans="1:14" ht="25.5" x14ac:dyDescent="0.2">
      <c r="A366" s="103" t="str">
        <f t="shared" si="48"/>
        <v>Sentinel</v>
      </c>
      <c r="D366" s="123" t="s">
        <v>62</v>
      </c>
      <c r="E366" s="25"/>
      <c r="F366" s="26">
        <v>0</v>
      </c>
      <c r="G366" s="115">
        <v>1</v>
      </c>
      <c r="H366" s="116">
        <f t="shared" si="50"/>
        <v>0</v>
      </c>
      <c r="I366" s="29">
        <v>0</v>
      </c>
      <c r="J366" s="121">
        <v>1</v>
      </c>
      <c r="K366" s="118">
        <f t="shared" si="51"/>
        <v>0</v>
      </c>
      <c r="L366" s="119">
        <f t="shared" si="49"/>
        <v>0</v>
      </c>
      <c r="M366" s="120" t="str">
        <f t="shared" si="52"/>
        <v/>
      </c>
    </row>
    <row r="367" spans="1:14" x14ac:dyDescent="0.2">
      <c r="A367" s="103" t="str">
        <f t="shared" si="48"/>
        <v>Sentinel</v>
      </c>
      <c r="D367" s="114" t="s">
        <v>63</v>
      </c>
      <c r="E367" s="25"/>
      <c r="F367" s="26">
        <v>0</v>
      </c>
      <c r="G367" s="115">
        <v>1</v>
      </c>
      <c r="H367" s="116">
        <f t="shared" si="50"/>
        <v>0</v>
      </c>
      <c r="I367" s="29">
        <v>0</v>
      </c>
      <c r="J367" s="121">
        <v>1</v>
      </c>
      <c r="K367" s="118">
        <f t="shared" si="51"/>
        <v>0</v>
      </c>
      <c r="L367" s="119">
        <f t="shared" si="49"/>
        <v>0</v>
      </c>
      <c r="M367" s="120" t="str">
        <f t="shared" si="52"/>
        <v/>
      </c>
    </row>
    <row r="368" spans="1:14" x14ac:dyDescent="0.2">
      <c r="A368" s="103" t="str">
        <f t="shared" si="48"/>
        <v>Sentinel</v>
      </c>
      <c r="D368" s="114" t="s">
        <v>64</v>
      </c>
      <c r="E368" s="25"/>
      <c r="F368" s="36">
        <f>'WRZ BI (2029)'!I368</f>
        <v>-7.2601617715629563E-2</v>
      </c>
      <c r="G368" s="55">
        <f>IF($E347&gt;0, $E347, $E346)</f>
        <v>0.2</v>
      </c>
      <c r="H368" s="116">
        <f t="shared" si="50"/>
        <v>-1.4520323543125914E-2</v>
      </c>
      <c r="I368" s="201">
        <v>-7.2601617715629563E-2</v>
      </c>
      <c r="J368" s="56">
        <f>IF($E347&gt;0, $E347, $E346)</f>
        <v>0.2</v>
      </c>
      <c r="K368" s="118">
        <f t="shared" si="51"/>
        <v>-1.4520323543125914E-2</v>
      </c>
      <c r="L368" s="119">
        <f t="shared" si="49"/>
        <v>0</v>
      </c>
      <c r="M368" s="120">
        <f t="shared" si="52"/>
        <v>0</v>
      </c>
    </row>
    <row r="369" spans="1:14" ht="25.5" x14ac:dyDescent="0.2">
      <c r="A369" s="103" t="str">
        <f t="shared" si="48"/>
        <v>Sentinel</v>
      </c>
      <c r="B369" s="103" t="s">
        <v>65</v>
      </c>
      <c r="C369" s="24">
        <f>B21</f>
        <v>5</v>
      </c>
      <c r="D369" s="124" t="s">
        <v>66</v>
      </c>
      <c r="E369" s="125"/>
      <c r="F369" s="48"/>
      <c r="G369" s="49"/>
      <c r="H369" s="50">
        <f>SUM(H360:H368)</f>
        <v>15.581336887830606</v>
      </c>
      <c r="I369" s="51"/>
      <c r="J369" s="52"/>
      <c r="K369" s="50">
        <f>SUM(K360:K368)</f>
        <v>16.857266301136075</v>
      </c>
      <c r="L369" s="41">
        <f t="shared" si="49"/>
        <v>1.2759294133054695</v>
      </c>
      <c r="M369" s="42">
        <f>IF((H369)=0,"",(L369/H369))</f>
        <v>8.1888314365502271E-2</v>
      </c>
    </row>
    <row r="370" spans="1:14" x14ac:dyDescent="0.2">
      <c r="A370" s="103" t="str">
        <f t="shared" si="48"/>
        <v>Sentinel</v>
      </c>
      <c r="D370" s="126" t="s">
        <v>67</v>
      </c>
      <c r="E370" s="25"/>
      <c r="F370" s="36">
        <f>'WRZ BI (2029)'!I370</f>
        <v>3.7629999999999999</v>
      </c>
      <c r="G370" s="43">
        <f>IF($E347&gt;0, $E347, $E346*$E348)</f>
        <v>0.2</v>
      </c>
      <c r="H370" s="116">
        <f>G370*F370</f>
        <v>0.75260000000000005</v>
      </c>
      <c r="I370" s="201">
        <v>3.9706000000000001</v>
      </c>
      <c r="J370" s="44">
        <f>IF($E347&gt;0, $E347, $E346*$E349)</f>
        <v>0.2</v>
      </c>
      <c r="K370" s="118">
        <f>J370*I370</f>
        <v>0.79412000000000005</v>
      </c>
      <c r="L370" s="119">
        <f t="shared" si="49"/>
        <v>4.1520000000000001E-2</v>
      </c>
      <c r="M370" s="120">
        <f>IF(ISERROR(L370/H370), "", L370/H370)</f>
        <v>5.5168748339091148E-2</v>
      </c>
      <c r="N370" s="127"/>
    </row>
    <row r="371" spans="1:14" ht="25.5" x14ac:dyDescent="0.2">
      <c r="A371" s="103" t="str">
        <f t="shared" si="48"/>
        <v>Sentinel</v>
      </c>
      <c r="D371" s="128" t="s">
        <v>68</v>
      </c>
      <c r="E371" s="25"/>
      <c r="F371" s="36">
        <f>'WRZ BI (2029)'!I371</f>
        <v>2.6581000000000001</v>
      </c>
      <c r="G371" s="43">
        <f>IF($E347&gt;0, $E347, $E346*$E348)</f>
        <v>0.2</v>
      </c>
      <c r="H371" s="116">
        <f>G371*F371</f>
        <v>0.53162000000000009</v>
      </c>
      <c r="I371" s="201">
        <v>2.802</v>
      </c>
      <c r="J371" s="44">
        <f>IF($E347&gt;0, $E347, $E346*$E349)</f>
        <v>0.2</v>
      </c>
      <c r="K371" s="118">
        <f>J371*I371</f>
        <v>0.56040000000000001</v>
      </c>
      <c r="L371" s="119">
        <f t="shared" si="49"/>
        <v>2.8779999999999917E-2</v>
      </c>
      <c r="M371" s="120">
        <f>IF(ISERROR(L371/H371), "", L371/H371)</f>
        <v>5.4136413227493158E-2</v>
      </c>
      <c r="N371" s="127"/>
    </row>
    <row r="372" spans="1:14" ht="25.5" x14ac:dyDescent="0.2">
      <c r="A372" s="103" t="str">
        <f t="shared" si="48"/>
        <v>Sentinel</v>
      </c>
      <c r="B372" s="103" t="s">
        <v>69</v>
      </c>
      <c r="C372" s="24">
        <f>B21</f>
        <v>5</v>
      </c>
      <c r="D372" s="124" t="s">
        <v>70</v>
      </c>
      <c r="E372" s="7"/>
      <c r="F372" s="48"/>
      <c r="G372" s="49"/>
      <c r="H372" s="50">
        <f>SUM(H369:H371)</f>
        <v>16.865556887830607</v>
      </c>
      <c r="I372" s="51"/>
      <c r="J372" s="40"/>
      <c r="K372" s="50">
        <f>SUM(K369:K371)</f>
        <v>18.211786301136076</v>
      </c>
      <c r="L372" s="41">
        <f t="shared" si="49"/>
        <v>1.3462294133054691</v>
      </c>
      <c r="M372" s="42">
        <f>IF((H372)=0,"",(L372/H372))</f>
        <v>7.9821225131133669E-2</v>
      </c>
    </row>
    <row r="373" spans="1:14" ht="25.5" x14ac:dyDescent="0.2">
      <c r="A373" s="103" t="str">
        <f t="shared" si="48"/>
        <v>Sentinel</v>
      </c>
      <c r="D373" s="129" t="s">
        <v>71</v>
      </c>
      <c r="E373" s="25"/>
      <c r="F373" s="34">
        <v>4.7000000000000002E-3</v>
      </c>
      <c r="G373" s="43">
        <f>E346*E348</f>
        <v>62.490000000000009</v>
      </c>
      <c r="H373" s="53">
        <f>G373*F373</f>
        <v>0.29370300000000005</v>
      </c>
      <c r="I373" s="35">
        <v>4.7000000000000002E-3</v>
      </c>
      <c r="J373" s="44">
        <f>E346*E349</f>
        <v>62.490000000000009</v>
      </c>
      <c r="K373" s="118">
        <f>J373*I373</f>
        <v>0.29370300000000005</v>
      </c>
      <c r="L373" s="119">
        <f t="shared" si="49"/>
        <v>0</v>
      </c>
      <c r="M373" s="120">
        <f>IF(ISERROR(L373/H373), "", L373/H373)</f>
        <v>0</v>
      </c>
    </row>
    <row r="374" spans="1:14" ht="25.5" x14ac:dyDescent="0.2">
      <c r="A374" s="103" t="str">
        <f t="shared" si="48"/>
        <v>Sentinel</v>
      </c>
      <c r="D374" s="129" t="s">
        <v>72</v>
      </c>
      <c r="E374" s="25"/>
      <c r="F374" s="34">
        <v>5.9999999999999995E-4</v>
      </c>
      <c r="G374" s="43">
        <f>E346*E348</f>
        <v>62.490000000000009</v>
      </c>
      <c r="H374" s="53">
        <f>G374*F374</f>
        <v>3.7494E-2</v>
      </c>
      <c r="I374" s="35">
        <v>5.9999999999999995E-4</v>
      </c>
      <c r="J374" s="44">
        <f>E346*E349</f>
        <v>62.490000000000009</v>
      </c>
      <c r="K374" s="118">
        <f>J374*I374</f>
        <v>3.7494E-2</v>
      </c>
      <c r="L374" s="119">
        <f t="shared" si="49"/>
        <v>0</v>
      </c>
      <c r="M374" s="120">
        <f>IF(ISERROR(L374/H374), "", L374/H374)</f>
        <v>0</v>
      </c>
    </row>
    <row r="375" spans="1:14" x14ac:dyDescent="0.2">
      <c r="A375" s="103" t="str">
        <f t="shared" si="48"/>
        <v>Sentinel</v>
      </c>
      <c r="D375" s="25" t="s">
        <v>73</v>
      </c>
      <c r="E375" s="25"/>
      <c r="F375" s="54">
        <v>0.25</v>
      </c>
      <c r="G375" s="27">
        <v>1</v>
      </c>
      <c r="H375" s="130">
        <f>G375*F375</f>
        <v>0.25</v>
      </c>
      <c r="I375" s="45">
        <v>0.25</v>
      </c>
      <c r="J375" s="30">
        <v>1</v>
      </c>
      <c r="K375" s="118">
        <f>J375*I375</f>
        <v>0.25</v>
      </c>
      <c r="L375" s="119">
        <f t="shared" si="49"/>
        <v>0</v>
      </c>
      <c r="M375" s="120">
        <f>IF(ISERROR(L375/H375), "", L375/H375)</f>
        <v>0</v>
      </c>
    </row>
    <row r="376" spans="1:14" ht="26.45" hidden="1" customHeight="1" x14ac:dyDescent="0.2">
      <c r="A376" s="103" t="str">
        <f t="shared" si="48"/>
        <v>Sentinel</v>
      </c>
      <c r="D376" s="129" t="s">
        <v>74</v>
      </c>
      <c r="E376" s="25"/>
      <c r="F376" s="34"/>
      <c r="G376" s="43"/>
      <c r="H376" s="130"/>
      <c r="I376" s="35"/>
      <c r="J376" s="44"/>
      <c r="K376" s="118"/>
      <c r="L376" s="119"/>
      <c r="M376" s="120"/>
    </row>
    <row r="377" spans="1:14" x14ac:dyDescent="0.2">
      <c r="A377" s="103" t="str">
        <f t="shared" si="48"/>
        <v>Sentinel</v>
      </c>
      <c r="B377" s="103" t="s">
        <v>12</v>
      </c>
      <c r="D377" s="25" t="s">
        <v>75</v>
      </c>
      <c r="E377" s="25"/>
      <c r="F377" s="96">
        <v>9.8000000000000004E-2</v>
      </c>
      <c r="G377" s="55">
        <f>IF(AND(E346*12&gt;=150000),OffPeakPer*E346*E348,OffPeakPer*E346)</f>
        <v>38.4</v>
      </c>
      <c r="H377" s="130">
        <f>G377*F377</f>
        <v>3.7631999999999999</v>
      </c>
      <c r="I377" s="35">
        <f>F377</f>
        <v>9.8000000000000004E-2</v>
      </c>
      <c r="J377" s="56">
        <f>IF(AND(E346*12&gt;=150000),OffPeakPer*E346*E349,OffPeakPer*E346)</f>
        <v>38.4</v>
      </c>
      <c r="K377" s="118">
        <f>J377*I377</f>
        <v>3.7631999999999999</v>
      </c>
      <c r="L377" s="119">
        <f>K377-H377</f>
        <v>0</v>
      </c>
      <c r="M377" s="120">
        <f>IF(ISERROR(L377/H377), "", L377/H377)</f>
        <v>0</v>
      </c>
    </row>
    <row r="378" spans="1:14" x14ac:dyDescent="0.2">
      <c r="A378" s="103" t="str">
        <f t="shared" si="48"/>
        <v>Sentinel</v>
      </c>
      <c r="B378" s="103" t="s">
        <v>12</v>
      </c>
      <c r="D378" s="25" t="s">
        <v>76</v>
      </c>
      <c r="E378" s="25"/>
      <c r="F378" s="96">
        <v>0.157</v>
      </c>
      <c r="G378" s="55">
        <f>IF(AND(E346*12&gt;=150000),MidPeakPer*E346*E348,MidPeakPer*E346)</f>
        <v>10.799999999999999</v>
      </c>
      <c r="H378" s="130">
        <f>G378*F378</f>
        <v>1.6955999999999998</v>
      </c>
      <c r="I378" s="35">
        <f>F378</f>
        <v>0.157</v>
      </c>
      <c r="J378" s="56">
        <f>IF(AND(E346*12&gt;=150000),MidPeakPer*E346*E349,MidPeakPer*E346)</f>
        <v>10.799999999999999</v>
      </c>
      <c r="K378" s="118">
        <f>J378*I378</f>
        <v>1.6955999999999998</v>
      </c>
      <c r="L378" s="119">
        <f>K378-H378</f>
        <v>0</v>
      </c>
      <c r="M378" s="120">
        <f>IF(ISERROR(L378/H378), "", L378/H378)</f>
        <v>0</v>
      </c>
    </row>
    <row r="379" spans="1:14" ht="13.5" thickBot="1" x14ac:dyDescent="0.25">
      <c r="A379" s="103" t="str">
        <f t="shared" si="48"/>
        <v>Sentinel</v>
      </c>
      <c r="B379" s="103" t="s">
        <v>12</v>
      </c>
      <c r="D379" s="103" t="s">
        <v>77</v>
      </c>
      <c r="E379" s="25"/>
      <c r="F379" s="96">
        <v>0.20300000000000001</v>
      </c>
      <c r="G379" s="55">
        <f>IF(AND(E346*12&gt;=150000),OnPeakPer*E346*E348,OnPeakPer*E346)</f>
        <v>10.799999999999999</v>
      </c>
      <c r="H379" s="130">
        <f>G379*F379</f>
        <v>2.1924000000000001</v>
      </c>
      <c r="I379" s="35">
        <f>F379</f>
        <v>0.20300000000000001</v>
      </c>
      <c r="J379" s="56">
        <f>IF(AND(E346*12&gt;=150000),OnPeakPer*E346*E349,OnPeakPer*E346)</f>
        <v>10.799999999999999</v>
      </c>
      <c r="K379" s="118">
        <f>J379*I379</f>
        <v>2.1924000000000001</v>
      </c>
      <c r="L379" s="119">
        <f>K379-H379</f>
        <v>0</v>
      </c>
      <c r="M379" s="120">
        <f>IF(ISERROR(L379/H379), "", L379/H379)</f>
        <v>0</v>
      </c>
    </row>
    <row r="380" spans="1:14" ht="13.9" hidden="1" customHeight="1" thickBot="1" x14ac:dyDescent="0.25">
      <c r="A380" s="103" t="str">
        <f t="shared" si="48"/>
        <v>Sentinel</v>
      </c>
      <c r="B380" s="103" t="s">
        <v>78</v>
      </c>
      <c r="D380" s="25" t="s">
        <v>79</v>
      </c>
      <c r="E380" s="25"/>
      <c r="F380" s="57">
        <v>0.11308</v>
      </c>
      <c r="G380" s="55">
        <f>IF(AND(E346*12&gt;=150000),E346*E348,E346)</f>
        <v>60</v>
      </c>
      <c r="H380" s="130">
        <f>G380*F380</f>
        <v>6.7847999999999997</v>
      </c>
      <c r="I380" s="35">
        <f>F380</f>
        <v>0.11308</v>
      </c>
      <c r="J380" s="56">
        <f>IF(AND(E346*12&gt;=150000),E346*E349,E346)</f>
        <v>60</v>
      </c>
      <c r="K380" s="118">
        <f>J380*I380</f>
        <v>6.7847999999999997</v>
      </c>
      <c r="L380" s="119">
        <f>K380-H380</f>
        <v>0</v>
      </c>
      <c r="M380" s="120">
        <f>IF(ISERROR(L380/H380), "", L380/H380)</f>
        <v>0</v>
      </c>
    </row>
    <row r="381" spans="1:14" ht="13.9" hidden="1" customHeight="1" thickBot="1" x14ac:dyDescent="0.25">
      <c r="A381" s="103" t="str">
        <f t="shared" si="48"/>
        <v>Sentinel</v>
      </c>
      <c r="B381" s="103" t="s">
        <v>17</v>
      </c>
      <c r="D381" s="25" t="s">
        <v>80</v>
      </c>
      <c r="E381" s="25"/>
      <c r="F381" s="57">
        <v>0.11308</v>
      </c>
      <c r="G381" s="55">
        <f>IF(AND(E346*12&gt;=150000),E346*E348,E346)</f>
        <v>60</v>
      </c>
      <c r="H381" s="130">
        <f>G381*F381</f>
        <v>6.7847999999999997</v>
      </c>
      <c r="I381" s="35">
        <f>F381</f>
        <v>0.11308</v>
      </c>
      <c r="J381" s="56">
        <f>IF(AND(E346*12&gt;=150000),E346*E349,E346)</f>
        <v>60</v>
      </c>
      <c r="K381" s="118">
        <f>J381*I381</f>
        <v>6.7847999999999997</v>
      </c>
      <c r="L381" s="119">
        <f>K381-H381</f>
        <v>0</v>
      </c>
      <c r="M381" s="120">
        <f>IF(ISERROR(L381/H381), "", L381/H381)</f>
        <v>0</v>
      </c>
    </row>
    <row r="382" spans="1:14" ht="13.5" thickBot="1" x14ac:dyDescent="0.25">
      <c r="A382" s="103" t="str">
        <f t="shared" si="48"/>
        <v>Sentinel</v>
      </c>
      <c r="D382" s="58"/>
      <c r="E382" s="59"/>
      <c r="F382" s="60"/>
      <c r="G382" s="61"/>
      <c r="H382" s="62"/>
      <c r="I382" s="60"/>
      <c r="J382" s="63"/>
      <c r="K382" s="62"/>
      <c r="L382" s="64"/>
      <c r="M382" s="65"/>
    </row>
    <row r="383" spans="1:14" x14ac:dyDescent="0.2">
      <c r="A383" s="103" t="str">
        <f t="shared" si="48"/>
        <v>Sentinel</v>
      </c>
      <c r="B383" s="103" t="s">
        <v>12</v>
      </c>
      <c r="D383" s="135" t="s">
        <v>81</v>
      </c>
      <c r="E383" s="25"/>
      <c r="F383" s="66"/>
      <c r="G383" s="67"/>
      <c r="H383" s="68">
        <f>SUM(H373:H379,H372)</f>
        <v>25.097953887830606</v>
      </c>
      <c r="I383" s="69"/>
      <c r="J383" s="69"/>
      <c r="K383" s="68">
        <f>SUM(K373:K379,K372)</f>
        <v>26.444183301136075</v>
      </c>
      <c r="L383" s="70">
        <f>K383-H383</f>
        <v>1.3462294133054691</v>
      </c>
      <c r="M383" s="71">
        <f>IF((H383)=0,"",(L383/H383))</f>
        <v>5.3639010547318892E-2</v>
      </c>
    </row>
    <row r="384" spans="1:14" x14ac:dyDescent="0.2">
      <c r="A384" s="103" t="str">
        <f t="shared" si="48"/>
        <v>Sentinel</v>
      </c>
      <c r="B384" s="103" t="s">
        <v>12</v>
      </c>
      <c r="D384" s="142" t="s">
        <v>82</v>
      </c>
      <c r="E384" s="25"/>
      <c r="F384" s="66">
        <v>0.13</v>
      </c>
      <c r="G384" s="72"/>
      <c r="H384" s="73">
        <f>H383*F384</f>
        <v>3.262734005417979</v>
      </c>
      <c r="I384" s="74">
        <v>0.13</v>
      </c>
      <c r="J384" s="27"/>
      <c r="K384" s="73">
        <f>K383*I384</f>
        <v>3.4377438291476898</v>
      </c>
      <c r="L384" s="32">
        <f>K384-H384</f>
        <v>0.17500982372971086</v>
      </c>
      <c r="M384" s="75">
        <f>IF((H384)=0,"",(L384/H384))</f>
        <v>5.3639010547318851E-2</v>
      </c>
    </row>
    <row r="385" spans="1:14" ht="15" x14ac:dyDescent="0.25">
      <c r="A385" s="103" t="str">
        <f t="shared" si="48"/>
        <v>Sentinel</v>
      </c>
      <c r="B385" s="103" t="s">
        <v>12</v>
      </c>
      <c r="D385" s="142" t="s">
        <v>83</v>
      </c>
      <c r="E385" s="147"/>
      <c r="F385" s="76">
        <v>0.23499999999999999</v>
      </c>
      <c r="G385" s="72"/>
      <c r="H385" s="73">
        <f>IF(OR(ISNUMBER(SEARCH("[DGEN]", E344))=TRUE, ISNUMBER(SEARCH("STREET LIGHT", E344))=TRUE), 0, IF(AND(E346=0, E347=0),0, IF(AND(E347=0, E346*12&gt;250000), 0, IF(AND(E346=0, E347&gt;=50), 0, IF(E346*12&lt;=250000, F385*H383*-1, IF(E347&lt;50, F385*H383*-1, 0))))))</f>
        <v>-5.8980191636401917</v>
      </c>
      <c r="I385" s="76">
        <v>0.23499999999999999</v>
      </c>
      <c r="J385" s="27"/>
      <c r="K385" s="73">
        <f>IF(OR(ISNUMBER(SEARCH("[DGEN]", E344))=TRUE, ISNUMBER(SEARCH("STREET LIGHT", E344))=TRUE), 0, IF(AND(E346=0, E347=0),0, IF(AND(E347=0, E346*12&gt;250000), 0, IF(AND(E346=0, E347&gt;=50), 0, IF(E346*12&lt;=250000, I385*K383*-1, IF(E347&lt;50, I385*K383*-1, 0))))))</f>
        <v>-6.2143830757669773</v>
      </c>
      <c r="L385" s="32">
        <f>K385-H385</f>
        <v>-0.31636391212678561</v>
      </c>
      <c r="M385" s="75"/>
    </row>
    <row r="386" spans="1:14" ht="13.5" thickBot="1" x14ac:dyDescent="0.25">
      <c r="A386" s="103" t="str">
        <f t="shared" si="48"/>
        <v>Sentinel</v>
      </c>
      <c r="B386" s="103" t="s">
        <v>84</v>
      </c>
      <c r="C386" s="24">
        <f>B21</f>
        <v>5</v>
      </c>
      <c r="D386" s="234" t="s">
        <v>85</v>
      </c>
      <c r="E386" s="234"/>
      <c r="F386" s="77"/>
      <c r="G386" s="78"/>
      <c r="H386" s="79">
        <f>H383+H384+H385</f>
        <v>22.462668729608392</v>
      </c>
      <c r="I386" s="80"/>
      <c r="J386" s="80"/>
      <c r="K386" s="81">
        <f>K383+K384+K385</f>
        <v>23.667544054516785</v>
      </c>
      <c r="L386" s="82">
        <f>K386-H386</f>
        <v>1.204875324908393</v>
      </c>
      <c r="M386" s="83">
        <f>IF((H386)=0,"",(L386/H386))</f>
        <v>5.3639010547318809E-2</v>
      </c>
      <c r="N386" s="159"/>
    </row>
    <row r="387" spans="1:14" ht="13.5" thickBot="1" x14ac:dyDescent="0.25">
      <c r="A387" s="103" t="str">
        <f t="shared" si="48"/>
        <v>Sentinel</v>
      </c>
      <c r="B387" s="103" t="s">
        <v>12</v>
      </c>
      <c r="D387" s="58"/>
      <c r="E387" s="59"/>
      <c r="F387" s="60"/>
      <c r="G387" s="61"/>
      <c r="H387" s="62"/>
      <c r="I387" s="60"/>
      <c r="J387" s="63"/>
      <c r="K387" s="62"/>
      <c r="L387" s="64"/>
      <c r="M387" s="65"/>
    </row>
    <row r="388" spans="1:14" hidden="1" x14ac:dyDescent="0.2">
      <c r="A388" s="103" t="str">
        <f t="shared" si="48"/>
        <v>Sentinel</v>
      </c>
      <c r="B388" s="103" t="s">
        <v>78</v>
      </c>
      <c r="D388" s="135" t="s">
        <v>86</v>
      </c>
      <c r="E388" s="25"/>
      <c r="F388" s="136"/>
      <c r="G388" s="137"/>
      <c r="H388" s="138">
        <f>SUM(H380,H373:H376,H372)</f>
        <v>24.231553887830607</v>
      </c>
      <c r="I388" s="139"/>
      <c r="J388" s="139"/>
      <c r="K388" s="138">
        <f>SUM(K380,K373:K376,K372)</f>
        <v>25.577783301136076</v>
      </c>
      <c r="L388" s="140">
        <f>K388-H388</f>
        <v>1.3462294133054691</v>
      </c>
      <c r="M388" s="141">
        <f>IF((H388)=0,"",(L388/H388))</f>
        <v>5.5556875119823101E-2</v>
      </c>
    </row>
    <row r="389" spans="1:14" hidden="1" x14ac:dyDescent="0.2">
      <c r="A389" s="103" t="str">
        <f t="shared" si="48"/>
        <v>Sentinel</v>
      </c>
      <c r="B389" s="103" t="s">
        <v>78</v>
      </c>
      <c r="D389" s="142" t="s">
        <v>82</v>
      </c>
      <c r="E389" s="25"/>
      <c r="F389" s="136">
        <v>0.13</v>
      </c>
      <c r="G389" s="137"/>
      <c r="H389" s="144">
        <f>H388*F389</f>
        <v>3.1501020054179789</v>
      </c>
      <c r="I389" s="136">
        <v>0.13</v>
      </c>
      <c r="J389" s="145"/>
      <c r="K389" s="144">
        <f>K388*I389</f>
        <v>3.3251118291476902</v>
      </c>
      <c r="L389" s="119">
        <f>K389-H389</f>
        <v>0.1750098237297113</v>
      </c>
      <c r="M389" s="146">
        <f>IF((H389)=0,"",(L389/H389))</f>
        <v>5.5556875119823206E-2</v>
      </c>
    </row>
    <row r="390" spans="1:14" ht="15" hidden="1" x14ac:dyDescent="0.25">
      <c r="A390" s="103" t="str">
        <f t="shared" si="48"/>
        <v>Sentinel</v>
      </c>
      <c r="B390" s="103" t="s">
        <v>78</v>
      </c>
      <c r="D390" s="142" t="s">
        <v>83</v>
      </c>
      <c r="E390" s="147"/>
      <c r="F390" s="148">
        <v>0.23499999999999999</v>
      </c>
      <c r="G390" s="137"/>
      <c r="H390" s="144">
        <f>IF(OR(ISNUMBER(SEARCH("[DGEN]", E344))=TRUE, ISNUMBER(SEARCH("STREET LIGHT", E344))=TRUE), 0, IF(AND(E346=0, E347=0),0, IF(AND(E347=0, E346*12&gt;250000), 0, IF(AND(E346=0, E347&gt;=50), 0, IF(E346*12&lt;=250000, F390*H388*-1, IF(E347&lt;50, F390*H388*-1, 0))))))</f>
        <v>-5.6944151636401923</v>
      </c>
      <c r="I390" s="148">
        <v>0.23499999999999999</v>
      </c>
      <c r="J390" s="145"/>
      <c r="K390" s="144">
        <f>IF(OR(ISNUMBER(SEARCH("[DGEN]", E344))=TRUE, ISNUMBER(SEARCH("STREET LIGHT", E344))=TRUE), 0, IF(AND(E346=0, E347=0),0, IF(AND(E347=0, E346*12&gt;250000), 0, IF(AND(E346=0, E347&gt;=50), 0, IF(E346*12&lt;=250000, I390*K388*-1, IF(E347&lt;50, I390*K388*-1, 0))))))</f>
        <v>-6.0107790757669779</v>
      </c>
      <c r="L390" s="119"/>
      <c r="M390" s="146"/>
    </row>
    <row r="391" spans="1:14" hidden="1" x14ac:dyDescent="0.2">
      <c r="A391" s="103" t="str">
        <f t="shared" si="48"/>
        <v>Sentinel</v>
      </c>
      <c r="B391" s="103" t="s">
        <v>87</v>
      </c>
      <c r="D391" s="234" t="s">
        <v>86</v>
      </c>
      <c r="E391" s="234"/>
      <c r="F391" s="149"/>
      <c r="G391" s="143"/>
      <c r="H391" s="138">
        <f>SUM(H388,H389)</f>
        <v>27.381655893248585</v>
      </c>
      <c r="I391" s="150"/>
      <c r="J391" s="150"/>
      <c r="K391" s="138">
        <f>SUM(K388,K389)</f>
        <v>28.902895130283767</v>
      </c>
      <c r="L391" s="140">
        <f>K391-H391</f>
        <v>1.5212392370351822</v>
      </c>
      <c r="M391" s="141">
        <f>IF((H391)=0,"",(L391/H391))</f>
        <v>5.5556875119823185E-2</v>
      </c>
    </row>
    <row r="392" spans="1:14" ht="13.5" hidden="1" thickBot="1" x14ac:dyDescent="0.25">
      <c r="A392" s="103" t="str">
        <f t="shared" si="48"/>
        <v>Sentinel</v>
      </c>
      <c r="B392" s="103" t="s">
        <v>78</v>
      </c>
      <c r="D392" s="131"/>
      <c r="E392" s="132"/>
      <c r="F392" s="151"/>
      <c r="G392" s="152"/>
      <c r="H392" s="153"/>
      <c r="I392" s="151"/>
      <c r="J392" s="133"/>
      <c r="K392" s="153"/>
      <c r="L392" s="154"/>
      <c r="M392" s="134"/>
    </row>
    <row r="393" spans="1:14" hidden="1" x14ac:dyDescent="0.2">
      <c r="A393" s="103" t="str">
        <f t="shared" si="48"/>
        <v>Sentinel</v>
      </c>
      <c r="B393" s="103" t="s">
        <v>17</v>
      </c>
      <c r="D393" s="135" t="s">
        <v>88</v>
      </c>
      <c r="E393" s="25"/>
      <c r="F393" s="136"/>
      <c r="G393" s="137"/>
      <c r="H393" s="138">
        <f>SUM(H381,H373:H376,H372)</f>
        <v>24.231553887830607</v>
      </c>
      <c r="I393" s="139"/>
      <c r="J393" s="139"/>
      <c r="K393" s="138">
        <f>SUM(K381,K373:K376,K372)</f>
        <v>25.577783301136076</v>
      </c>
      <c r="L393" s="140">
        <f>K393-H393</f>
        <v>1.3462294133054691</v>
      </c>
      <c r="M393" s="141">
        <f>IF((H393)=0,"",(L393/H393))</f>
        <v>5.5556875119823101E-2</v>
      </c>
    </row>
    <row r="394" spans="1:14" hidden="1" x14ac:dyDescent="0.2">
      <c r="A394" s="103" t="str">
        <f t="shared" si="48"/>
        <v>Sentinel</v>
      </c>
      <c r="B394" s="103" t="s">
        <v>17</v>
      </c>
      <c r="D394" s="142" t="s">
        <v>82</v>
      </c>
      <c r="E394" s="25"/>
      <c r="F394" s="136">
        <v>0.13</v>
      </c>
      <c r="G394" s="137"/>
      <c r="H394" s="144">
        <f>H393*F394</f>
        <v>3.1501020054179789</v>
      </c>
      <c r="I394" s="136">
        <v>0.13</v>
      </c>
      <c r="J394" s="145"/>
      <c r="K394" s="144">
        <f>K393*I394</f>
        <v>3.3251118291476902</v>
      </c>
      <c r="L394" s="119">
        <f>K394-H394</f>
        <v>0.1750098237297113</v>
      </c>
      <c r="M394" s="146">
        <f>IF((H394)=0,"",(L394/H394))</f>
        <v>5.5556875119823206E-2</v>
      </c>
    </row>
    <row r="395" spans="1:14" ht="15" hidden="1" x14ac:dyDescent="0.25">
      <c r="A395" s="103" t="str">
        <f t="shared" si="48"/>
        <v>Sentinel</v>
      </c>
      <c r="B395" s="103" t="s">
        <v>17</v>
      </c>
      <c r="D395" s="142" t="s">
        <v>83</v>
      </c>
      <c r="E395" s="147"/>
      <c r="F395" s="148">
        <v>0.23499999999999999</v>
      </c>
      <c r="G395" s="137"/>
      <c r="H395" s="144">
        <f>IF(OR(ISNUMBER(SEARCH("[DGEN]", E344))=TRUE, ISNUMBER(SEARCH("STREET LIGHT", E344))=TRUE), 0, IF(AND(E346=0, E347=0),0, IF(AND(E347=0, E346*12&gt;250000), 0, IF(AND(E346=0, E347&gt;=50), 0, IF(E346*12&lt;=250000, F395*H393*-1, IF(E347&lt;50, F395*H393*-1, 0))))))</f>
        <v>-5.6944151636401923</v>
      </c>
      <c r="I395" s="148">
        <v>0.23499999999999999</v>
      </c>
      <c r="J395" s="145"/>
      <c r="K395" s="144">
        <f>IF(OR(ISNUMBER(SEARCH("[DGEN]", E344))=TRUE, ISNUMBER(SEARCH("STREET LIGHT", E344))=TRUE), 0, IF(AND(E346=0, E347=0),0, IF(AND(E347=0, E346*12&gt;250000), 0, IF(AND(E346=0, E347&gt;=50), 0, IF(E346*12&lt;=250000, I395*K393*-1, IF(E347&lt;50, I395*K393*-1, 0))))))</f>
        <v>-6.0107790757669779</v>
      </c>
      <c r="L395" s="119"/>
      <c r="M395" s="146"/>
    </row>
    <row r="396" spans="1:14" hidden="1" x14ac:dyDescent="0.2">
      <c r="A396" s="103" t="str">
        <f t="shared" si="48"/>
        <v>Sentinel</v>
      </c>
      <c r="B396" s="103" t="s">
        <v>89</v>
      </c>
      <c r="D396" s="234" t="s">
        <v>88</v>
      </c>
      <c r="E396" s="234"/>
      <c r="F396" s="149"/>
      <c r="G396" s="143"/>
      <c r="H396" s="138">
        <f>SUM(H393,H394)</f>
        <v>27.381655893248585</v>
      </c>
      <c r="I396" s="150"/>
      <c r="J396" s="150"/>
      <c r="K396" s="138">
        <f>SUM(K393,K394)</f>
        <v>28.902895130283767</v>
      </c>
      <c r="L396" s="140">
        <f>K396-H396</f>
        <v>1.5212392370351822</v>
      </c>
      <c r="M396" s="141">
        <f>IF((H396)=0,"",(L396/H396))</f>
        <v>5.5556875119823185E-2</v>
      </c>
    </row>
    <row r="397" spans="1:14" ht="13.5" hidden="1" thickBot="1" x14ac:dyDescent="0.25">
      <c r="A397" s="103" t="str">
        <f t="shared" si="48"/>
        <v>Sentinel</v>
      </c>
      <c r="B397" s="103" t="s">
        <v>17</v>
      </c>
      <c r="D397" s="131"/>
      <c r="E397" s="132"/>
      <c r="F397" s="155"/>
      <c r="G397" s="152"/>
      <c r="H397" s="156"/>
      <c r="I397" s="155"/>
      <c r="J397" s="133"/>
      <c r="K397" s="156"/>
      <c r="L397" s="154"/>
      <c r="M397" s="157"/>
    </row>
    <row r="400" spans="1:14" x14ac:dyDescent="0.2">
      <c r="C400" s="103"/>
      <c r="D400" s="104" t="s">
        <v>34</v>
      </c>
      <c r="E400" s="235" t="str">
        <f>D22</f>
        <v>Street Light</v>
      </c>
      <c r="F400" s="236"/>
      <c r="G400" s="236"/>
      <c r="H400" s="236"/>
      <c r="I400" s="236"/>
      <c r="J400" s="237"/>
      <c r="K400" s="103" t="str">
        <f>IF(N22="DEMAND - INTERVAL","RTSR - INTERVAL METERED","")</f>
        <v/>
      </c>
    </row>
    <row r="401" spans="1:14" x14ac:dyDescent="0.2">
      <c r="C401" s="103"/>
      <c r="D401" s="104" t="s">
        <v>35</v>
      </c>
      <c r="E401" s="238" t="str">
        <f>H22</f>
        <v>Non-RPP (Other)</v>
      </c>
      <c r="F401" s="239"/>
      <c r="G401" s="240"/>
      <c r="H401" s="20"/>
      <c r="I401" s="20"/>
    </row>
    <row r="402" spans="1:14" ht="15.75" x14ac:dyDescent="0.2">
      <c r="C402" s="103"/>
      <c r="D402" s="104" t="s">
        <v>36</v>
      </c>
      <c r="E402" s="21">
        <f>K22</f>
        <v>326077.50428732426</v>
      </c>
      <c r="F402" s="105" t="s">
        <v>11</v>
      </c>
      <c r="J402" s="22"/>
      <c r="K402" s="22"/>
      <c r="L402" s="22"/>
      <c r="M402" s="22"/>
      <c r="N402" s="22"/>
    </row>
    <row r="403" spans="1:14" ht="15.75" x14ac:dyDescent="0.25">
      <c r="C403" s="103"/>
      <c r="D403" s="104" t="s">
        <v>37</v>
      </c>
      <c r="E403" s="21">
        <f>L22</f>
        <v>863.33336806145189</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Street Light</v>
      </c>
      <c r="D410" s="114" t="s">
        <v>49</v>
      </c>
      <c r="E410" s="25"/>
      <c r="F410" s="26">
        <f>'WRZ BI (2029)'!I410</f>
        <v>1.36</v>
      </c>
      <c r="G410" s="115">
        <v>12262</v>
      </c>
      <c r="H410" s="116">
        <f>G410*F410</f>
        <v>16676.32</v>
      </c>
      <c r="I410" s="29">
        <v>1.43</v>
      </c>
      <c r="J410" s="117">
        <v>12262</v>
      </c>
      <c r="K410" s="118">
        <f>J410*I410</f>
        <v>17534.66</v>
      </c>
      <c r="L410" s="119">
        <f>K410-H410</f>
        <v>858.34000000000015</v>
      </c>
      <c r="M410" s="120">
        <f>IF(ISERROR(L410/H410), "", L410/H410)</f>
        <v>5.1470588235294129E-2</v>
      </c>
    </row>
    <row r="411" spans="1:14" x14ac:dyDescent="0.2">
      <c r="A411" s="103" t="str">
        <f t="shared" ref="A411:A453" si="53">A410</f>
        <v>Street Light</v>
      </c>
      <c r="D411" s="114" t="s">
        <v>50</v>
      </c>
      <c r="E411" s="25"/>
      <c r="F411" s="36">
        <f>'WRZ BI (2029)'!I411</f>
        <v>5.8602999999999996</v>
      </c>
      <c r="G411" s="115">
        <f>IF($E403&gt;0, $E403, $E402)</f>
        <v>863.33336806145189</v>
      </c>
      <c r="H411" s="116">
        <f>G411*F411</f>
        <v>5059.3925368505261</v>
      </c>
      <c r="I411" s="201">
        <v>6.1844000000000001</v>
      </c>
      <c r="J411" s="117">
        <f>IF($E403&gt;0, $E403, $E402)</f>
        <v>863.33336806145189</v>
      </c>
      <c r="K411" s="118">
        <f>J411*I411</f>
        <v>5339.1988814392435</v>
      </c>
      <c r="L411" s="119">
        <f>K411-H411</f>
        <v>279.80634458871737</v>
      </c>
      <c r="M411" s="120">
        <f>IF(ISERROR(L411/H411), "", L411/H411)</f>
        <v>5.5304335955497323E-2</v>
      </c>
    </row>
    <row r="412" spans="1:14" ht="13.15" hidden="1" customHeight="1" x14ac:dyDescent="0.2">
      <c r="A412" s="103" t="str">
        <f t="shared" si="53"/>
        <v>Street Light</v>
      </c>
      <c r="D412" s="114" t="s">
        <v>51</v>
      </c>
      <c r="E412" s="25"/>
      <c r="F412" s="34"/>
      <c r="G412" s="115">
        <f>IF($E403&gt;0, $E403, $E402)</f>
        <v>863.33336806145189</v>
      </c>
      <c r="H412" s="116">
        <v>0</v>
      </c>
      <c r="I412" s="35"/>
      <c r="J412" s="117">
        <f>IF($E403&gt;0, $E403, $E402)</f>
        <v>863.33336806145189</v>
      </c>
      <c r="K412" s="118">
        <v>0</v>
      </c>
      <c r="L412" s="119"/>
      <c r="M412" s="120"/>
    </row>
    <row r="413" spans="1:14" ht="13.15" hidden="1" customHeight="1" x14ac:dyDescent="0.2">
      <c r="A413" s="103" t="str">
        <f t="shared" si="53"/>
        <v>Street Light</v>
      </c>
      <c r="D413" s="114" t="s">
        <v>52</v>
      </c>
      <c r="E413" s="25"/>
      <c r="F413" s="34"/>
      <c r="G413" s="115">
        <f>IF($E403&gt;0, $E403, $E402)</f>
        <v>863.33336806145189</v>
      </c>
      <c r="H413" s="116">
        <v>0</v>
      </c>
      <c r="I413" s="35"/>
      <c r="J413" s="121">
        <f>IF($E403&gt;0, $E403, $E402)</f>
        <v>863.33336806145189</v>
      </c>
      <c r="K413" s="118">
        <v>0</v>
      </c>
      <c r="L413" s="119">
        <f t="shared" ref="L413:L431" si="54">K413-H413</f>
        <v>0</v>
      </c>
      <c r="M413" s="120" t="str">
        <f>IF(ISERROR(L413/H413), "", L413/H413)</f>
        <v/>
      </c>
    </row>
    <row r="414" spans="1:14" x14ac:dyDescent="0.2">
      <c r="A414" s="103" t="str">
        <f t="shared" si="53"/>
        <v>Street Light</v>
      </c>
      <c r="D414" s="114" t="s">
        <v>53</v>
      </c>
      <c r="E414" s="25"/>
      <c r="F414" s="26">
        <f>'WRZ BI (2029)'!I414</f>
        <v>0</v>
      </c>
      <c r="G414" s="115">
        <v>12262</v>
      </c>
      <c r="H414" s="116">
        <f>G414*F414</f>
        <v>0</v>
      </c>
      <c r="I414" s="29">
        <v>0</v>
      </c>
      <c r="J414" s="117">
        <v>12262</v>
      </c>
      <c r="K414" s="118">
        <f>J414*I414</f>
        <v>0</v>
      </c>
      <c r="L414" s="119">
        <f t="shared" si="54"/>
        <v>0</v>
      </c>
      <c r="M414" s="120" t="str">
        <f>IF(ISERROR(L414/H414), "", L414/H414)</f>
        <v/>
      </c>
    </row>
    <row r="415" spans="1:14" x14ac:dyDescent="0.2">
      <c r="A415" s="103" t="str">
        <f t="shared" si="53"/>
        <v>Street Light</v>
      </c>
      <c r="D415" s="114" t="s">
        <v>54</v>
      </c>
      <c r="E415" s="25"/>
      <c r="F415" s="36">
        <f>'WRZ BI (2029)'!I415</f>
        <v>1.3387124838762223</v>
      </c>
      <c r="G415" s="115">
        <f>IF($E403&gt;0, $E403, $E402)</f>
        <v>863.33336806145189</v>
      </c>
      <c r="H415" s="116">
        <f>G415*F415</f>
        <v>1155.7551575707712</v>
      </c>
      <c r="I415" s="201">
        <v>1.3387124838762223</v>
      </c>
      <c r="J415" s="117">
        <f>IF($E403&gt;0, $E403, $E402)</f>
        <v>863.33336806145189</v>
      </c>
      <c r="K415" s="118">
        <f>J415*I415</f>
        <v>1155.7551575707712</v>
      </c>
      <c r="L415" s="119">
        <f t="shared" si="54"/>
        <v>0</v>
      </c>
      <c r="M415" s="120">
        <f>IF(ISERROR(L415/H415), "", L415/H415)</f>
        <v>0</v>
      </c>
    </row>
    <row r="416" spans="1:14" x14ac:dyDescent="0.2">
      <c r="A416" s="103" t="str">
        <f t="shared" si="53"/>
        <v>Street Light</v>
      </c>
      <c r="B416" s="103" t="s">
        <v>55</v>
      </c>
      <c r="C416" s="24">
        <f>B22</f>
        <v>6</v>
      </c>
      <c r="D416" s="122" t="s">
        <v>56</v>
      </c>
      <c r="E416" s="7"/>
      <c r="F416" s="37"/>
      <c r="G416" s="38"/>
      <c r="H416" s="39">
        <f>SUM(H410:H415)</f>
        <v>22891.467694421299</v>
      </c>
      <c r="I416" s="51"/>
      <c r="J416" s="40"/>
      <c r="K416" s="39">
        <f>SUM(K410:K415)</f>
        <v>24029.614039010012</v>
      </c>
      <c r="L416" s="41">
        <f t="shared" si="54"/>
        <v>1138.146344588713</v>
      </c>
      <c r="M416" s="42">
        <f>IF((H416)=0,"",(L416/H416))</f>
        <v>4.97192386168442E-2</v>
      </c>
    </row>
    <row r="417" spans="1:14" x14ac:dyDescent="0.2">
      <c r="A417" s="103" t="str">
        <f t="shared" si="53"/>
        <v>Street Light</v>
      </c>
      <c r="D417" s="123" t="s">
        <v>57</v>
      </c>
      <c r="E417" s="25"/>
      <c r="F417" s="34">
        <f>IF((E402*12&gt;=150000), 0, IF(E401="RPP",(F433*OffPeakPer+F434*MidPeakPer+F435*OnPeakPer),IF(E401="Non-RPP (Retailer)",F436,F437)))</f>
        <v>0</v>
      </c>
      <c r="G417" s="43">
        <f>IF(F417=0, 0, $E402*E404-E402)</f>
        <v>0</v>
      </c>
      <c r="H417" s="28">
        <f t="shared" ref="H417:H424" si="55">G417*F417</f>
        <v>0</v>
      </c>
      <c r="I417" s="35">
        <f>IF((E402*12&gt;=150000), 0, IF(E401="RPP",(I433*OffPeakPer+I434*MidPeakPer+I435*OnPeakPer),IF(E401="Non-RPP (Retailer)",I436,I437)))</f>
        <v>0</v>
      </c>
      <c r="J417" s="44">
        <f>IF(I417=0, 0, E402*E405-E402)</f>
        <v>0</v>
      </c>
      <c r="K417" s="31">
        <f t="shared" ref="K417:K424" si="56">J417*I417</f>
        <v>0</v>
      </c>
      <c r="L417" s="32">
        <f t="shared" si="54"/>
        <v>0</v>
      </c>
      <c r="M417" s="33" t="str">
        <f t="shared" ref="M417:M424" si="57">IF(ISERROR(L417/H417), "", L417/H417)</f>
        <v/>
      </c>
    </row>
    <row r="418" spans="1:14" ht="25.5" x14ac:dyDescent="0.2">
      <c r="A418" s="103" t="str">
        <f t="shared" si="53"/>
        <v>Street Light</v>
      </c>
      <c r="D418" s="123" t="s">
        <v>58</v>
      </c>
      <c r="E418" s="25"/>
      <c r="F418" s="36">
        <f>'WRZ BI (2029)'!I418</f>
        <v>0</v>
      </c>
      <c r="G418" s="55">
        <f>IF($E403&gt;0, $E403, $E402)</f>
        <v>863.33336806145189</v>
      </c>
      <c r="H418" s="116">
        <f t="shared" si="55"/>
        <v>0</v>
      </c>
      <c r="I418" s="201">
        <v>0</v>
      </c>
      <c r="J418" s="56">
        <f>IF($E403&gt;0, $E403, $E402)</f>
        <v>863.33336806145189</v>
      </c>
      <c r="K418" s="118">
        <f t="shared" si="56"/>
        <v>0</v>
      </c>
      <c r="L418" s="119">
        <f t="shared" si="54"/>
        <v>0</v>
      </c>
      <c r="M418" s="120" t="str">
        <f t="shared" si="57"/>
        <v/>
      </c>
    </row>
    <row r="419" spans="1:14" x14ac:dyDescent="0.2">
      <c r="A419" s="103" t="str">
        <f t="shared" si="53"/>
        <v>Street Light</v>
      </c>
      <c r="D419" s="123" t="s">
        <v>59</v>
      </c>
      <c r="E419" s="25"/>
      <c r="F419" s="36">
        <f>'WRZ BI (2029)'!I419</f>
        <v>0</v>
      </c>
      <c r="G419" s="55">
        <f>IF($E403&gt;0, $E403, $E402)</f>
        <v>863.33336806145189</v>
      </c>
      <c r="H419" s="116">
        <f t="shared" si="55"/>
        <v>0</v>
      </c>
      <c r="I419" s="201">
        <v>0</v>
      </c>
      <c r="J419" s="56">
        <f>IF($E403&gt;0, $E403, $E402)</f>
        <v>863.33336806145189</v>
      </c>
      <c r="K419" s="118">
        <f t="shared" si="56"/>
        <v>0</v>
      </c>
      <c r="L419" s="119">
        <f t="shared" si="54"/>
        <v>0</v>
      </c>
      <c r="M419" s="120" t="str">
        <f t="shared" si="57"/>
        <v/>
      </c>
    </row>
    <row r="420" spans="1:14" x14ac:dyDescent="0.2">
      <c r="A420" s="103" t="str">
        <f t="shared" si="53"/>
        <v>Street Light</v>
      </c>
      <c r="D420" s="123" t="s">
        <v>60</v>
      </c>
      <c r="E420" s="25"/>
      <c r="F420" s="36">
        <f>'WRZ BI (2029)'!I420</f>
        <v>0</v>
      </c>
      <c r="G420" s="55">
        <f>E402</f>
        <v>326077.50428732426</v>
      </c>
      <c r="H420" s="116">
        <f t="shared" si="55"/>
        <v>0</v>
      </c>
      <c r="I420" s="201">
        <v>0</v>
      </c>
      <c r="J420" s="56">
        <f>E402</f>
        <v>326077.50428732426</v>
      </c>
      <c r="K420" s="118">
        <f t="shared" si="56"/>
        <v>0</v>
      </c>
      <c r="L420" s="119">
        <f t="shared" si="54"/>
        <v>0</v>
      </c>
      <c r="M420" s="120" t="str">
        <f t="shared" si="57"/>
        <v/>
      </c>
    </row>
    <row r="421" spans="1:14" x14ac:dyDescent="0.2">
      <c r="A421" s="103" t="str">
        <f t="shared" si="53"/>
        <v>Street Light</v>
      </c>
      <c r="D421" s="114" t="s">
        <v>61</v>
      </c>
      <c r="E421" s="25"/>
      <c r="F421" s="36">
        <f>'WRZ BI (2029)'!I421</f>
        <v>0.43083562602381892</v>
      </c>
      <c r="G421" s="55">
        <f>IF($E403&gt;0, $E403, $E402)</f>
        <v>863.33336806145189</v>
      </c>
      <c r="H421" s="116">
        <f t="shared" si="55"/>
        <v>371.95477209600767</v>
      </c>
      <c r="I421" s="201">
        <v>0.45053111958343856</v>
      </c>
      <c r="J421" s="56">
        <f>IF($E403&gt;0, $E403, $E402)</f>
        <v>863.33336806145189</v>
      </c>
      <c r="K421" s="118">
        <f t="shared" si="56"/>
        <v>388.95854888646676</v>
      </c>
      <c r="L421" s="119">
        <f t="shared" si="54"/>
        <v>17.003776790459085</v>
      </c>
      <c r="M421" s="120">
        <f t="shared" si="57"/>
        <v>4.5714635396773805E-2</v>
      </c>
    </row>
    <row r="422" spans="1:14" ht="25.5" x14ac:dyDescent="0.2">
      <c r="A422" s="103" t="str">
        <f t="shared" si="53"/>
        <v>Street Light</v>
      </c>
      <c r="D422" s="123" t="s">
        <v>62</v>
      </c>
      <c r="E422" s="25"/>
      <c r="F422" s="26">
        <v>0</v>
      </c>
      <c r="G422" s="115">
        <v>12262</v>
      </c>
      <c r="H422" s="116">
        <f t="shared" si="55"/>
        <v>0</v>
      </c>
      <c r="I422" s="29">
        <v>0</v>
      </c>
      <c r="J422" s="121">
        <v>12262</v>
      </c>
      <c r="K422" s="118">
        <f t="shared" si="56"/>
        <v>0</v>
      </c>
      <c r="L422" s="119">
        <f t="shared" si="54"/>
        <v>0</v>
      </c>
      <c r="M422" s="120" t="str">
        <f t="shared" si="57"/>
        <v/>
      </c>
    </row>
    <row r="423" spans="1:14" x14ac:dyDescent="0.2">
      <c r="A423" s="103" t="str">
        <f t="shared" si="53"/>
        <v>Street Light</v>
      </c>
      <c r="D423" s="114" t="s">
        <v>63</v>
      </c>
      <c r="E423" s="25"/>
      <c r="F423" s="26">
        <v>0</v>
      </c>
      <c r="G423" s="115">
        <v>12262</v>
      </c>
      <c r="H423" s="116">
        <f t="shared" si="55"/>
        <v>0</v>
      </c>
      <c r="I423" s="29">
        <v>0</v>
      </c>
      <c r="J423" s="121">
        <v>12262</v>
      </c>
      <c r="K423" s="118">
        <f t="shared" si="56"/>
        <v>0</v>
      </c>
      <c r="L423" s="119">
        <f t="shared" si="54"/>
        <v>0</v>
      </c>
      <c r="M423" s="120" t="str">
        <f t="shared" si="57"/>
        <v/>
      </c>
    </row>
    <row r="424" spans="1:14" x14ac:dyDescent="0.2">
      <c r="A424" s="103" t="str">
        <f t="shared" si="53"/>
        <v>Street Light</v>
      </c>
      <c r="D424" s="114" t="s">
        <v>64</v>
      </c>
      <c r="E424" s="25"/>
      <c r="F424" s="36">
        <f>'WRZ BI (2029)'!I424</f>
        <v>-7.0272347089626874E-2</v>
      </c>
      <c r="G424" s="55">
        <f>IF($E403&gt;0, $E403, $E402)</f>
        <v>863.33336806145189</v>
      </c>
      <c r="H424" s="116">
        <f t="shared" si="55"/>
        <v>-60.668462094470939</v>
      </c>
      <c r="I424" s="201">
        <v>-7.0272347089626874E-2</v>
      </c>
      <c r="J424" s="56">
        <f>IF($E403&gt;0, $E403, $E402)</f>
        <v>863.33336806145189</v>
      </c>
      <c r="K424" s="118">
        <f t="shared" si="56"/>
        <v>-60.668462094470939</v>
      </c>
      <c r="L424" s="119">
        <f t="shared" si="54"/>
        <v>0</v>
      </c>
      <c r="M424" s="120">
        <f t="shared" si="57"/>
        <v>0</v>
      </c>
    </row>
    <row r="425" spans="1:14" ht="25.5" x14ac:dyDescent="0.2">
      <c r="A425" s="103" t="str">
        <f t="shared" si="53"/>
        <v>Street Light</v>
      </c>
      <c r="B425" s="103" t="s">
        <v>65</v>
      </c>
      <c r="C425" s="24">
        <f>B22</f>
        <v>6</v>
      </c>
      <c r="D425" s="124" t="s">
        <v>66</v>
      </c>
      <c r="E425" s="125"/>
      <c r="F425" s="48"/>
      <c r="G425" s="49"/>
      <c r="H425" s="50">
        <f>SUM(H416:H424)</f>
        <v>23202.754004422834</v>
      </c>
      <c r="I425" s="51"/>
      <c r="J425" s="52"/>
      <c r="K425" s="50">
        <f>SUM(K416:K424)</f>
        <v>24357.904125802004</v>
      </c>
      <c r="L425" s="41">
        <f t="shared" si="54"/>
        <v>1155.1501213791707</v>
      </c>
      <c r="M425" s="42">
        <f>IF((H425)=0,"",(L425/H425))</f>
        <v>4.9785043670203102E-2</v>
      </c>
    </row>
    <row r="426" spans="1:14" x14ac:dyDescent="0.2">
      <c r="A426" s="103" t="str">
        <f t="shared" si="53"/>
        <v>Street Light</v>
      </c>
      <c r="D426" s="126" t="s">
        <v>67</v>
      </c>
      <c r="E426" s="25"/>
      <c r="F426" s="36">
        <f>'WRZ BI (2029)'!I426</f>
        <v>3.9498000000000002</v>
      </c>
      <c r="G426" s="43">
        <f>IF($E403&gt;0, $E403, $E402*$E404)</f>
        <v>863.33336806145189</v>
      </c>
      <c r="H426" s="116">
        <f>G426*F426</f>
        <v>3409.994137169123</v>
      </c>
      <c r="I426" s="201">
        <v>4.1677</v>
      </c>
      <c r="J426" s="44">
        <f>IF($E403&gt;0, $E403, $E402*$E405)</f>
        <v>863.33336806145189</v>
      </c>
      <c r="K426" s="118">
        <f>J426*I426</f>
        <v>3598.1144780697132</v>
      </c>
      <c r="L426" s="119">
        <f t="shared" si="54"/>
        <v>188.12034090059024</v>
      </c>
      <c r="M426" s="120">
        <f>IF(ISERROR(L426/H426), "", L426/H426)</f>
        <v>5.516735024558201E-2</v>
      </c>
      <c r="N426" s="127"/>
    </row>
    <row r="427" spans="1:14" ht="25.5" x14ac:dyDescent="0.2">
      <c r="A427" s="103" t="str">
        <f t="shared" si="53"/>
        <v>Street Light</v>
      </c>
      <c r="D427" s="128" t="s">
        <v>68</v>
      </c>
      <c r="E427" s="25"/>
      <c r="F427" s="36">
        <f>'WRZ BI (2029)'!I427</f>
        <v>2.8075000000000001</v>
      </c>
      <c r="G427" s="43">
        <f>IF($E403&gt;0, $E403, $E402*$E404)</f>
        <v>863.33336806145189</v>
      </c>
      <c r="H427" s="116">
        <f>G427*F427</f>
        <v>2423.8084308325265</v>
      </c>
      <c r="I427" s="201">
        <v>2.9594999999999998</v>
      </c>
      <c r="J427" s="44">
        <f>IF($E403&gt;0, $E403, $E402*$E405)</f>
        <v>863.33336806145189</v>
      </c>
      <c r="K427" s="118">
        <f>J427*I427</f>
        <v>2555.0351027778665</v>
      </c>
      <c r="L427" s="119">
        <f t="shared" si="54"/>
        <v>131.22667194534006</v>
      </c>
      <c r="M427" s="120">
        <f>IF(ISERROR(L427/H427), "", L427/H427)</f>
        <v>5.4140694568120838E-2</v>
      </c>
      <c r="N427" s="127"/>
    </row>
    <row r="428" spans="1:14" ht="25.5" x14ac:dyDescent="0.2">
      <c r="A428" s="103" t="str">
        <f t="shared" si="53"/>
        <v>Street Light</v>
      </c>
      <c r="B428" s="103" t="s">
        <v>69</v>
      </c>
      <c r="C428" s="24">
        <f>B22</f>
        <v>6</v>
      </c>
      <c r="D428" s="124" t="s">
        <v>70</v>
      </c>
      <c r="E428" s="7"/>
      <c r="F428" s="48"/>
      <c r="G428" s="49"/>
      <c r="H428" s="50">
        <f>SUM(H425:H427)</f>
        <v>29036.556572424484</v>
      </c>
      <c r="I428" s="51"/>
      <c r="J428" s="40"/>
      <c r="K428" s="50">
        <f>SUM(K425:K427)</f>
        <v>30511.053706649585</v>
      </c>
      <c r="L428" s="41">
        <f t="shared" si="54"/>
        <v>1474.497134225101</v>
      </c>
      <c r="M428" s="42">
        <f>IF((H428)=0,"",(L428/H428))</f>
        <v>5.0780716044870326E-2</v>
      </c>
    </row>
    <row r="429" spans="1:14" ht="25.5" x14ac:dyDescent="0.2">
      <c r="A429" s="103" t="str">
        <f t="shared" si="53"/>
        <v>Street Light</v>
      </c>
      <c r="D429" s="129" t="s">
        <v>71</v>
      </c>
      <c r="E429" s="25"/>
      <c r="F429" s="34">
        <v>4.7000000000000002E-3</v>
      </c>
      <c r="G429" s="43">
        <f>E402*E404</f>
        <v>339609.72071524826</v>
      </c>
      <c r="H429" s="53">
        <f>G429*F429</f>
        <v>1596.1656873616669</v>
      </c>
      <c r="I429" s="35">
        <v>4.7000000000000002E-3</v>
      </c>
      <c r="J429" s="44">
        <f>E402*E405</f>
        <v>339609.72071524826</v>
      </c>
      <c r="K429" s="118">
        <f>J429*I429</f>
        <v>1596.1656873616669</v>
      </c>
      <c r="L429" s="119">
        <f t="shared" si="54"/>
        <v>0</v>
      </c>
      <c r="M429" s="120">
        <f>IF(ISERROR(L429/H429), "", L429/H429)</f>
        <v>0</v>
      </c>
    </row>
    <row r="430" spans="1:14" ht="25.5" x14ac:dyDescent="0.2">
      <c r="A430" s="103" t="str">
        <f t="shared" si="53"/>
        <v>Street Light</v>
      </c>
      <c r="D430" s="129" t="s">
        <v>72</v>
      </c>
      <c r="E430" s="25"/>
      <c r="F430" s="34">
        <v>5.9999999999999995E-4</v>
      </c>
      <c r="G430" s="43">
        <f>E402*E404</f>
        <v>339609.72071524826</v>
      </c>
      <c r="H430" s="53">
        <f>G430*F430</f>
        <v>203.76583242914893</v>
      </c>
      <c r="I430" s="35">
        <v>5.9999999999999995E-4</v>
      </c>
      <c r="J430" s="44">
        <f>E402*E405</f>
        <v>339609.72071524826</v>
      </c>
      <c r="K430" s="118">
        <f>J430*I430</f>
        <v>203.76583242914893</v>
      </c>
      <c r="L430" s="119">
        <f t="shared" si="54"/>
        <v>0</v>
      </c>
      <c r="M430" s="120">
        <f>IF(ISERROR(L430/H430), "", L430/H430)</f>
        <v>0</v>
      </c>
    </row>
    <row r="431" spans="1:14" x14ac:dyDescent="0.2">
      <c r="A431" s="103" t="str">
        <f t="shared" si="53"/>
        <v>Street Light</v>
      </c>
      <c r="D431" s="25" t="s">
        <v>73</v>
      </c>
      <c r="E431" s="25"/>
      <c r="F431" s="54">
        <v>0.25</v>
      </c>
      <c r="G431" s="27">
        <v>12262</v>
      </c>
      <c r="H431" s="130">
        <f>G431*F431</f>
        <v>3065.5</v>
      </c>
      <c r="I431" s="45">
        <v>0.25</v>
      </c>
      <c r="J431" s="30">
        <v>12262</v>
      </c>
      <c r="K431" s="118">
        <f>J431*I431</f>
        <v>3065.5</v>
      </c>
      <c r="L431" s="119">
        <f t="shared" si="54"/>
        <v>0</v>
      </c>
      <c r="M431" s="120">
        <f>IF(ISERROR(L431/H431), "", L431/H431)</f>
        <v>0</v>
      </c>
    </row>
    <row r="432" spans="1:14" ht="26.45" hidden="1" customHeight="1" x14ac:dyDescent="0.2">
      <c r="A432" s="103" t="str">
        <f t="shared" si="53"/>
        <v>Street Light</v>
      </c>
      <c r="D432" s="129" t="s">
        <v>74</v>
      </c>
      <c r="E432" s="25"/>
      <c r="F432" s="34"/>
      <c r="G432" s="43"/>
      <c r="H432" s="130"/>
      <c r="I432" s="35"/>
      <c r="J432" s="44"/>
      <c r="K432" s="118"/>
      <c r="L432" s="119"/>
      <c r="M432" s="120"/>
    </row>
    <row r="433" spans="1:13" ht="13.15" hidden="1" customHeight="1" x14ac:dyDescent="0.2">
      <c r="A433" s="103" t="str">
        <f t="shared" si="53"/>
        <v>Street Light</v>
      </c>
      <c r="B433" s="103" t="s">
        <v>12</v>
      </c>
      <c r="D433" s="25" t="s">
        <v>75</v>
      </c>
      <c r="E433" s="25"/>
      <c r="F433" s="96">
        <v>8.6999999999999994E-2</v>
      </c>
      <c r="G433" s="55">
        <f>IF(AND(E402*12&gt;=150000),OffPeakPer*E402*E404,OffPeakPer*E402)</f>
        <v>217350.22125775891</v>
      </c>
      <c r="H433" s="130">
        <f>G433*F433</f>
        <v>18909.469249425023</v>
      </c>
      <c r="I433" s="35">
        <f>OffPeak</f>
        <v>9.8000000000000004E-2</v>
      </c>
      <c r="J433" s="56">
        <f>IF(AND(E402*12&gt;=150000),OffPeakPer*E402*E405,OffPeakPer*E402)</f>
        <v>217350.22125775891</v>
      </c>
      <c r="K433" s="118">
        <f>J433*I433</f>
        <v>21300.321683260372</v>
      </c>
      <c r="L433" s="119">
        <f>K433-H433</f>
        <v>2390.8524338353491</v>
      </c>
      <c r="M433" s="120">
        <f>IF(ISERROR(L433/H433), "", L433/H433)</f>
        <v>0.12643678160919547</v>
      </c>
    </row>
    <row r="434" spans="1:13" ht="13.15" hidden="1" customHeight="1" x14ac:dyDescent="0.2">
      <c r="A434" s="103" t="str">
        <f t="shared" si="53"/>
        <v>Street Light</v>
      </c>
      <c r="B434" s="103" t="s">
        <v>12</v>
      </c>
      <c r="D434" s="25" t="s">
        <v>76</v>
      </c>
      <c r="E434" s="25"/>
      <c r="F434" s="96">
        <v>0.157</v>
      </c>
      <c r="G434" s="55">
        <f>IF(AND(E402*12&gt;=150000),MidPeakPer*E402*E404,MidPeakPer*E402)</f>
        <v>61129.749728744682</v>
      </c>
      <c r="H434" s="130">
        <f>G434*F434</f>
        <v>9597.3707074129143</v>
      </c>
      <c r="I434" s="35">
        <f>MidPeak</f>
        <v>0.157</v>
      </c>
      <c r="J434" s="56">
        <f>IF(AND(E402*12&gt;=150000),MidPeakPer*E402*E405,MidPeakPer*E402)</f>
        <v>61129.749728744682</v>
      </c>
      <c r="K434" s="118">
        <f>J434*I434</f>
        <v>9597.3707074129143</v>
      </c>
      <c r="L434" s="119">
        <f>K434-H434</f>
        <v>0</v>
      </c>
      <c r="M434" s="120">
        <f>IF(ISERROR(L434/H434), "", L434/H434)</f>
        <v>0</v>
      </c>
    </row>
    <row r="435" spans="1:13" ht="13.15" hidden="1" customHeight="1" x14ac:dyDescent="0.2">
      <c r="A435" s="103" t="str">
        <f t="shared" si="53"/>
        <v>Street Light</v>
      </c>
      <c r="B435" s="103" t="s">
        <v>12</v>
      </c>
      <c r="D435" s="103" t="s">
        <v>77</v>
      </c>
      <c r="E435" s="25"/>
      <c r="F435" s="96">
        <v>0.182</v>
      </c>
      <c r="G435" s="55">
        <f>IF(AND(E402*12&gt;=150000),OnPeakPer*E402*E404,OnPeakPer*E402)</f>
        <v>61129.749728744682</v>
      </c>
      <c r="H435" s="130">
        <f>G435*F435</f>
        <v>11125.614450631532</v>
      </c>
      <c r="I435" s="35">
        <f>OnPeak</f>
        <v>0.20300000000000001</v>
      </c>
      <c r="J435" s="56">
        <f>IF(AND(E402*12&gt;=150000),OnPeakPer*E402*E405,OnPeakPer*E402)</f>
        <v>61129.749728744682</v>
      </c>
      <c r="K435" s="118">
        <f>J435*I435</f>
        <v>12409.339194935172</v>
      </c>
      <c r="L435" s="119">
        <f>K435-H435</f>
        <v>1283.7247443036395</v>
      </c>
      <c r="M435" s="120">
        <f>IF(ISERROR(L435/H435), "", L435/H435)</f>
        <v>0.11538461538461549</v>
      </c>
    </row>
    <row r="436" spans="1:13" ht="13.15" hidden="1" customHeight="1" x14ac:dyDescent="0.2">
      <c r="A436" s="103" t="str">
        <f t="shared" si="53"/>
        <v>Street Light</v>
      </c>
      <c r="B436" s="103" t="s">
        <v>78</v>
      </c>
      <c r="D436" s="25" t="s">
        <v>79</v>
      </c>
      <c r="E436" s="25"/>
      <c r="F436" s="57">
        <v>0.11308</v>
      </c>
      <c r="G436" s="55">
        <f>IF(AND(E402*12&gt;=150000),E402*E404,E402)</f>
        <v>339609.72071524826</v>
      </c>
      <c r="H436" s="130">
        <f>G436*F436</f>
        <v>38403.067218480275</v>
      </c>
      <c r="I436" s="35">
        <f>F436</f>
        <v>0.11308</v>
      </c>
      <c r="J436" s="56">
        <f>IF(AND(E402*12&gt;=150000),E402*E405,E402)</f>
        <v>339609.72071524826</v>
      </c>
      <c r="K436" s="118">
        <f>J436*I436</f>
        <v>38403.067218480275</v>
      </c>
      <c r="L436" s="119">
        <f>K436-H436</f>
        <v>0</v>
      </c>
      <c r="M436" s="120">
        <f>IF(ISERROR(L436/H436), "", L436/H436)</f>
        <v>0</v>
      </c>
    </row>
    <row r="437" spans="1:13" ht="13.5" thickBot="1" x14ac:dyDescent="0.25">
      <c r="A437" s="103" t="str">
        <f t="shared" si="53"/>
        <v>Street Light</v>
      </c>
      <c r="B437" s="103" t="s">
        <v>17</v>
      </c>
      <c r="D437" s="25" t="s">
        <v>80</v>
      </c>
      <c r="E437" s="25"/>
      <c r="F437" s="57">
        <v>0.11308</v>
      </c>
      <c r="G437" s="55">
        <f>IF(AND(E402*12&gt;=150000),E402*E404,E402)</f>
        <v>339609.72071524826</v>
      </c>
      <c r="H437" s="130">
        <f>G437*F437</f>
        <v>38403.067218480275</v>
      </c>
      <c r="I437" s="35">
        <f>F437</f>
        <v>0.11308</v>
      </c>
      <c r="J437" s="56">
        <f>IF(AND(E402*12&gt;=150000),E402*E405,E402)</f>
        <v>339609.72071524826</v>
      </c>
      <c r="K437" s="118">
        <f>J437*I437</f>
        <v>38403.067218480275</v>
      </c>
      <c r="L437" s="119">
        <f>K437-H437</f>
        <v>0</v>
      </c>
      <c r="M437" s="120">
        <f>IF(ISERROR(L437/H437), "", L437/H437)</f>
        <v>0</v>
      </c>
    </row>
    <row r="438" spans="1:13" ht="13.5" thickBot="1" x14ac:dyDescent="0.25">
      <c r="A438" s="103" t="str">
        <f t="shared" si="53"/>
        <v>Street Light</v>
      </c>
      <c r="D438" s="58"/>
      <c r="E438" s="59"/>
      <c r="F438" s="60"/>
      <c r="G438" s="61"/>
      <c r="H438" s="62"/>
      <c r="I438" s="60"/>
      <c r="J438" s="63"/>
      <c r="K438" s="62"/>
      <c r="L438" s="64"/>
      <c r="M438" s="65"/>
    </row>
    <row r="439" spans="1:13" ht="13.15" hidden="1" customHeight="1" x14ac:dyDescent="0.2">
      <c r="A439" s="103" t="str">
        <f t="shared" si="53"/>
        <v>Street Light</v>
      </c>
      <c r="B439" s="103" t="s">
        <v>12</v>
      </c>
      <c r="D439" s="135" t="s">
        <v>81</v>
      </c>
      <c r="E439" s="25"/>
      <c r="F439" s="66"/>
      <c r="G439" s="67"/>
      <c r="H439" s="68">
        <f>SUM(H429:H435,H428)</f>
        <v>73534.442499684767</v>
      </c>
      <c r="I439" s="69"/>
      <c r="J439" s="69"/>
      <c r="K439" s="68">
        <f>SUM(K429:K435,K428)</f>
        <v>78683.516812048852</v>
      </c>
      <c r="L439" s="70">
        <f>K439-H439</f>
        <v>5149.0743123640859</v>
      </c>
      <c r="M439" s="71">
        <f>IF((H439)=0,"",(L439/H439))</f>
        <v>7.0022619840847497E-2</v>
      </c>
    </row>
    <row r="440" spans="1:13" ht="13.15" hidden="1" customHeight="1" x14ac:dyDescent="0.2">
      <c r="A440" s="103" t="str">
        <f t="shared" si="53"/>
        <v>Street Light</v>
      </c>
      <c r="B440" s="103" t="s">
        <v>12</v>
      </c>
      <c r="D440" s="142" t="s">
        <v>82</v>
      </c>
      <c r="E440" s="25"/>
      <c r="F440" s="66">
        <v>0.13</v>
      </c>
      <c r="G440" s="72"/>
      <c r="H440" s="73">
        <f>H439*F440</f>
        <v>9559.4775249590202</v>
      </c>
      <c r="I440" s="74">
        <v>0.13</v>
      </c>
      <c r="J440" s="27"/>
      <c r="K440" s="73">
        <f>K439*I440</f>
        <v>10228.85718556635</v>
      </c>
      <c r="L440" s="32">
        <f>K440-H440</f>
        <v>669.37966060733015</v>
      </c>
      <c r="M440" s="75">
        <f>IF((H440)=0,"",(L440/H440))</f>
        <v>7.0022619840847386E-2</v>
      </c>
    </row>
    <row r="441" spans="1:13" ht="14.45" hidden="1" customHeight="1" x14ac:dyDescent="0.25">
      <c r="A441" s="103" t="str">
        <f t="shared" si="53"/>
        <v>Street Light</v>
      </c>
      <c r="B441" s="103" t="s">
        <v>12</v>
      </c>
      <c r="D441" s="142" t="s">
        <v>83</v>
      </c>
      <c r="E441" s="147"/>
      <c r="F441" s="76">
        <v>0.23499999999999999</v>
      </c>
      <c r="G441" s="72"/>
      <c r="H441" s="73">
        <f>IF(OR(ISNUMBER(SEARCH("[DGEN]", E400))=TRUE, ISNUMBER(SEARCH("STREET LIGHT", E400))=TRUE), 0, IF(AND(E402=0, E403=0),0, IF(AND(E403=0, E402*12&gt;250000), 0, IF(AND(E402=0, E403&gt;=50), 0, IF(E402*12&lt;=250000, F441*H439*-1, IF(E403&lt;50, F441*H439*-1, 0))))))</f>
        <v>0</v>
      </c>
      <c r="I441" s="76">
        <v>0.23499999999999999</v>
      </c>
      <c r="J441" s="27"/>
      <c r="K441" s="73">
        <f>IF(OR(ISNUMBER(SEARCH("[DGEN]", E400))=TRUE, ISNUMBER(SEARCH("STREET LIGHT", E400))=TRUE), 0, IF(AND(E402=0, E403=0),0, IF(AND(E403=0, E402*12&gt;250000), 0, IF(AND(E402=0, E403&gt;=50), 0, IF(E402*12&lt;=250000, I441*K439*-1, IF(E403&lt;50, I441*K439*-1, 0))))))</f>
        <v>0</v>
      </c>
      <c r="L441" s="32">
        <f>K441-H441</f>
        <v>0</v>
      </c>
      <c r="M441" s="75"/>
    </row>
    <row r="442" spans="1:13" ht="13.15" hidden="1" customHeight="1" x14ac:dyDescent="0.2">
      <c r="A442" s="103" t="str">
        <f t="shared" si="53"/>
        <v>Street Light</v>
      </c>
      <c r="B442" s="103" t="s">
        <v>84</v>
      </c>
      <c r="D442" s="234" t="s">
        <v>85</v>
      </c>
      <c r="E442" s="234"/>
      <c r="F442" s="77"/>
      <c r="G442" s="78"/>
      <c r="H442" s="79">
        <f>H439+H440+H441</f>
        <v>83093.920024643783</v>
      </c>
      <c r="I442" s="80"/>
      <c r="J442" s="80"/>
      <c r="K442" s="81">
        <f>K439+K440+K441</f>
        <v>88912.373997615199</v>
      </c>
      <c r="L442" s="82">
        <f>K442-H442</f>
        <v>5818.4539729714161</v>
      </c>
      <c r="M442" s="83">
        <f>IF((H442)=0,"",(L442/H442))</f>
        <v>7.0022619840847483E-2</v>
      </c>
    </row>
    <row r="443" spans="1:13" ht="13.9" hidden="1" customHeight="1" thickBot="1" x14ac:dyDescent="0.25">
      <c r="A443" s="103" t="str">
        <f t="shared" si="53"/>
        <v>Street Light</v>
      </c>
      <c r="B443" s="103" t="s">
        <v>12</v>
      </c>
      <c r="D443" s="131"/>
      <c r="E443" s="132"/>
      <c r="F443" s="60"/>
      <c r="G443" s="61"/>
      <c r="H443" s="62"/>
      <c r="I443" s="60"/>
      <c r="J443" s="63"/>
      <c r="K443" s="62"/>
      <c r="L443" s="64"/>
      <c r="M443" s="65"/>
    </row>
    <row r="444" spans="1:13" ht="13.15" hidden="1" customHeight="1" x14ac:dyDescent="0.2">
      <c r="A444" s="103" t="str">
        <f t="shared" si="53"/>
        <v>Street Light</v>
      </c>
      <c r="B444" s="103" t="s">
        <v>78</v>
      </c>
      <c r="D444" s="135" t="s">
        <v>86</v>
      </c>
      <c r="E444" s="25"/>
      <c r="F444" s="66"/>
      <c r="G444" s="67"/>
      <c r="H444" s="68">
        <f>SUM(H436,H429:H432,H428)</f>
        <v>72305.055310695578</v>
      </c>
      <c r="I444" s="69"/>
      <c r="J444" s="69"/>
      <c r="K444" s="68">
        <f>SUM(K436,K429:K432,K428)</f>
        <v>73779.552444920671</v>
      </c>
      <c r="L444" s="70">
        <f>K444-H444</f>
        <v>1474.4971342250938</v>
      </c>
      <c r="M444" s="71">
        <f>IF((H444)=0,"",(L444/H444))</f>
        <v>2.039272534802946E-2</v>
      </c>
    </row>
    <row r="445" spans="1:13" ht="13.15" hidden="1" customHeight="1" x14ac:dyDescent="0.2">
      <c r="A445" s="103" t="str">
        <f t="shared" si="53"/>
        <v>Street Light</v>
      </c>
      <c r="B445" s="103" t="s">
        <v>78</v>
      </c>
      <c r="D445" s="142" t="s">
        <v>82</v>
      </c>
      <c r="E445" s="25"/>
      <c r="F445" s="66">
        <v>0.13</v>
      </c>
      <c r="G445" s="67"/>
      <c r="H445" s="73">
        <f>H444*F445</f>
        <v>9399.657190390426</v>
      </c>
      <c r="I445" s="66">
        <v>0.13</v>
      </c>
      <c r="J445" s="74"/>
      <c r="K445" s="73">
        <f>K444*I445</f>
        <v>9591.3418178396878</v>
      </c>
      <c r="L445" s="32">
        <f>K445-H445</f>
        <v>191.68462744926182</v>
      </c>
      <c r="M445" s="75">
        <f>IF((H445)=0,"",(L445/H445))</f>
        <v>2.0392725348029418E-2</v>
      </c>
    </row>
    <row r="446" spans="1:13" ht="14.45" hidden="1" customHeight="1" x14ac:dyDescent="0.25">
      <c r="A446" s="103" t="str">
        <f t="shared" si="53"/>
        <v>Street Light</v>
      </c>
      <c r="B446" s="103" t="s">
        <v>78</v>
      </c>
      <c r="D446" s="142" t="s">
        <v>83</v>
      </c>
      <c r="E446" s="147"/>
      <c r="F446" s="76">
        <v>0.23499999999999999</v>
      </c>
      <c r="G446" s="67"/>
      <c r="H446" s="73">
        <f>IF(OR(ISNUMBER(SEARCH("[DGEN]", E400))=TRUE, ISNUMBER(SEARCH("STREET LIGHT", E400))=TRUE), 0, IF(AND(E402=0, E403=0),0, IF(AND(E403=0, E402*12&gt;250000), 0, IF(AND(E402=0, E403&gt;=50), 0, IF(E402*12&lt;=250000, F446*H444*-1, IF(E403&lt;50, F446*H444*-1, 0))))))</f>
        <v>0</v>
      </c>
      <c r="I446" s="76">
        <v>0.23499999999999999</v>
      </c>
      <c r="J446" s="74"/>
      <c r="K446" s="73">
        <f>IF(OR(ISNUMBER(SEARCH("[DGEN]", E400))=TRUE, ISNUMBER(SEARCH("STREET LIGHT", E400))=TRUE), 0, IF(AND(E402=0, E403=0),0, IF(AND(E403=0, E402*12&gt;250000), 0, IF(AND(E402=0, E403&gt;=50), 0, IF(E402*12&lt;=250000, I446*K444*-1, IF(E403&lt;50, I446*K444*-1, 0))))))</f>
        <v>0</v>
      </c>
      <c r="L446" s="32"/>
      <c r="M446" s="75"/>
    </row>
    <row r="447" spans="1:13" ht="13.15" hidden="1" customHeight="1" x14ac:dyDescent="0.2">
      <c r="A447" s="103" t="str">
        <f t="shared" si="53"/>
        <v>Street Light</v>
      </c>
      <c r="B447" s="103" t="s">
        <v>87</v>
      </c>
      <c r="D447" s="234" t="s">
        <v>86</v>
      </c>
      <c r="E447" s="234"/>
      <c r="F447" s="84"/>
      <c r="G447" s="85"/>
      <c r="H447" s="79">
        <f>SUM(H444,H445)</f>
        <v>81704.712501086004</v>
      </c>
      <c r="I447" s="86"/>
      <c r="J447" s="86"/>
      <c r="K447" s="79">
        <f>SUM(K444,K445)</f>
        <v>83370.894262760354</v>
      </c>
      <c r="L447" s="87">
        <f>K447-H447</f>
        <v>1666.1817616743501</v>
      </c>
      <c r="M447" s="88">
        <f>IF((H447)=0,"",(L447/H447))</f>
        <v>2.0392725348029387E-2</v>
      </c>
    </row>
    <row r="448" spans="1:13" ht="13.9" hidden="1" customHeight="1" thickBot="1" x14ac:dyDescent="0.25">
      <c r="A448" s="103" t="str">
        <f t="shared" si="53"/>
        <v>Street Light</v>
      </c>
      <c r="B448" s="103" t="s">
        <v>78</v>
      </c>
      <c r="D448" s="131"/>
      <c r="E448" s="132"/>
      <c r="F448" s="89"/>
      <c r="G448" s="90"/>
      <c r="H448" s="91"/>
      <c r="I448" s="89"/>
      <c r="J448" s="61"/>
      <c r="K448" s="91"/>
      <c r="L448" s="92"/>
      <c r="M448" s="65"/>
    </row>
    <row r="449" spans="1:14" x14ac:dyDescent="0.2">
      <c r="A449" s="103" t="str">
        <f t="shared" si="53"/>
        <v>Street Light</v>
      </c>
      <c r="B449" s="103" t="s">
        <v>17</v>
      </c>
      <c r="D449" s="135" t="s">
        <v>88</v>
      </c>
      <c r="E449" s="25"/>
      <c r="F449" s="136"/>
      <c r="G449" s="137"/>
      <c r="H449" s="138">
        <f>SUM(H437,H429:H432,H428)</f>
        <v>72305.055310695578</v>
      </c>
      <c r="I449" s="139"/>
      <c r="J449" s="139"/>
      <c r="K449" s="138">
        <f>SUM(K437,K429:K432,K428)</f>
        <v>73779.552444920671</v>
      </c>
      <c r="L449" s="140">
        <f>K449-H449</f>
        <v>1474.4971342250938</v>
      </c>
      <c r="M449" s="141">
        <f>IF((H449)=0,"",(L449/H449))</f>
        <v>2.039272534802946E-2</v>
      </c>
    </row>
    <row r="450" spans="1:14" x14ac:dyDescent="0.2">
      <c r="A450" s="103" t="str">
        <f t="shared" si="53"/>
        <v>Street Light</v>
      </c>
      <c r="B450" s="103" t="s">
        <v>17</v>
      </c>
      <c r="D450" s="142" t="s">
        <v>82</v>
      </c>
      <c r="E450" s="25"/>
      <c r="F450" s="136">
        <v>0.13</v>
      </c>
      <c r="G450" s="137"/>
      <c r="H450" s="144">
        <f>H449*F450</f>
        <v>9399.657190390426</v>
      </c>
      <c r="I450" s="136">
        <v>0.13</v>
      </c>
      <c r="J450" s="145"/>
      <c r="K450" s="144">
        <f>K449*I450</f>
        <v>9591.3418178396878</v>
      </c>
      <c r="L450" s="119">
        <f>K450-H450</f>
        <v>191.68462744926182</v>
      </c>
      <c r="M450" s="146">
        <f>IF((H450)=0,"",(L450/H450))</f>
        <v>2.0392725348029418E-2</v>
      </c>
    </row>
    <row r="451" spans="1:14" ht="15" x14ac:dyDescent="0.25">
      <c r="A451" s="103" t="str">
        <f t="shared" si="53"/>
        <v>Street Light</v>
      </c>
      <c r="B451" s="103" t="s">
        <v>17</v>
      </c>
      <c r="D451" s="142" t="s">
        <v>83</v>
      </c>
      <c r="E451" s="147"/>
      <c r="F451" s="148">
        <v>0.23499999999999999</v>
      </c>
      <c r="G451" s="137"/>
      <c r="H451" s="144">
        <f>IF(OR(ISNUMBER(SEARCH("[DGEN]", E400))=TRUE, ISNUMBER(SEARCH("STREET LIGHT", E400))=TRUE), 0, IF(AND(E402=0, E403=0),0, IF(AND(E403=0, E402*12&gt;250000), 0, IF(AND(E402=0, E403&gt;=50), 0, IF(E402*12&lt;=250000, F451*H449*-1, IF(E403&lt;50, F451*H449*-1, 0))))))</f>
        <v>0</v>
      </c>
      <c r="I451" s="148">
        <v>0.23499999999999999</v>
      </c>
      <c r="J451" s="145"/>
      <c r="K451" s="144">
        <f>IF(OR(ISNUMBER(SEARCH("[DGEN]", E400))=TRUE, ISNUMBER(SEARCH("STREET LIGHT", E400))=TRUE), 0, IF(AND(E402=0, E403=0),0, IF(AND(E403=0, E402*12&gt;250000), 0, IF(AND(E402=0, E403&gt;=50), 0, IF(E402*12&lt;=250000, I451*K449*-1, IF(E403&lt;50, I451*K449*-1, 0))))))</f>
        <v>0</v>
      </c>
      <c r="L451" s="119"/>
      <c r="M451" s="146"/>
    </row>
    <row r="452" spans="1:14" ht="13.9" customHeight="1" thickBot="1" x14ac:dyDescent="0.25">
      <c r="A452" s="103" t="str">
        <f t="shared" si="53"/>
        <v>Street Light</v>
      </c>
      <c r="B452" s="103" t="s">
        <v>89</v>
      </c>
      <c r="C452" s="24">
        <f>B22</f>
        <v>6</v>
      </c>
      <c r="D452" s="226" t="s">
        <v>88</v>
      </c>
      <c r="E452" s="226"/>
      <c r="F452" s="84"/>
      <c r="G452" s="85"/>
      <c r="H452" s="79">
        <f>SUM(H449,H450)</f>
        <v>81704.712501086004</v>
      </c>
      <c r="I452" s="86"/>
      <c r="J452" s="86"/>
      <c r="K452" s="79">
        <f>SUM(K449,K450)</f>
        <v>83370.894262760354</v>
      </c>
      <c r="L452" s="87">
        <f>K452-H452</f>
        <v>1666.1817616743501</v>
      </c>
      <c r="M452" s="88">
        <f>IF((H452)=0,"",(L452/H452))</f>
        <v>2.0392725348029387E-2</v>
      </c>
    </row>
    <row r="453" spans="1:14" ht="13.5" thickBot="1" x14ac:dyDescent="0.25">
      <c r="A453" s="103" t="str">
        <f t="shared" si="53"/>
        <v>Street Light</v>
      </c>
      <c r="B453" s="103" t="s">
        <v>17</v>
      </c>
      <c r="D453" s="58"/>
      <c r="E453" s="59"/>
      <c r="F453" s="93"/>
      <c r="G453" s="90"/>
      <c r="H453" s="94"/>
      <c r="I453" s="93"/>
      <c r="J453" s="61"/>
      <c r="K453" s="94"/>
      <c r="L453" s="92"/>
      <c r="M453" s="95"/>
    </row>
    <row r="456" spans="1:14" x14ac:dyDescent="0.2">
      <c r="D456" s="104" t="s">
        <v>34</v>
      </c>
      <c r="E456" s="229" t="str">
        <f>D23</f>
        <v>Residential (Low)</v>
      </c>
      <c r="F456" s="229"/>
      <c r="G456" s="229"/>
      <c r="H456" s="229"/>
      <c r="I456" s="229"/>
      <c r="J456" s="229"/>
      <c r="K456" s="103" t="str">
        <f>IF(N406="DEMAND - INTERVAL","RTSR - INTERVAL METERED","")</f>
        <v/>
      </c>
    </row>
    <row r="457" spans="1:14" x14ac:dyDescent="0.2">
      <c r="D457" s="104" t="s">
        <v>35</v>
      </c>
      <c r="E457" s="230" t="str">
        <f>H23</f>
        <v>RPP</v>
      </c>
      <c r="F457" s="230"/>
      <c r="G457" s="230"/>
      <c r="H457" s="20"/>
      <c r="I457" s="20"/>
    </row>
    <row r="458" spans="1:14" ht="15.75" x14ac:dyDescent="0.2">
      <c r="D458" s="104" t="s">
        <v>36</v>
      </c>
      <c r="E458" s="21">
        <f>K23</f>
        <v>325</v>
      </c>
      <c r="F458" s="105" t="s">
        <v>11</v>
      </c>
      <c r="J458" s="22"/>
      <c r="K458" s="22"/>
      <c r="L458" s="22"/>
      <c r="M458" s="22"/>
      <c r="N458" s="22"/>
    </row>
    <row r="459" spans="1:14" ht="15.75" x14ac:dyDescent="0.25">
      <c r="D459" s="104" t="s">
        <v>37</v>
      </c>
      <c r="E459" s="21">
        <f>L23</f>
        <v>0</v>
      </c>
      <c r="F459" s="106" t="s">
        <v>16</v>
      </c>
      <c r="G459" s="107"/>
      <c r="H459" s="108"/>
      <c r="I459" s="108"/>
      <c r="J459" s="108"/>
    </row>
    <row r="460" spans="1:14" x14ac:dyDescent="0.2">
      <c r="D460" s="104" t="s">
        <v>38</v>
      </c>
      <c r="E460" s="23">
        <f>I23</f>
        <v>1.0415000000000001</v>
      </c>
    </row>
    <row r="461" spans="1:14" x14ac:dyDescent="0.2">
      <c r="D461" s="104" t="s">
        <v>39</v>
      </c>
      <c r="E461" s="23">
        <f>J23</f>
        <v>1.0415000000000001</v>
      </c>
    </row>
    <row r="463" spans="1:14" x14ac:dyDescent="0.2">
      <c r="E463" s="105"/>
      <c r="F463" s="231" t="s">
        <v>40</v>
      </c>
      <c r="G463" s="232"/>
      <c r="H463" s="233"/>
      <c r="I463" s="231" t="s">
        <v>41</v>
      </c>
      <c r="J463" s="232"/>
      <c r="K463" s="233"/>
      <c r="L463" s="231" t="s">
        <v>42</v>
      </c>
      <c r="M463" s="233"/>
    </row>
    <row r="464" spans="1:14" x14ac:dyDescent="0.2">
      <c r="E464" s="220"/>
      <c r="F464" s="109" t="s">
        <v>43</v>
      </c>
      <c r="G464" s="109" t="s">
        <v>44</v>
      </c>
      <c r="H464" s="110" t="s">
        <v>45</v>
      </c>
      <c r="I464" s="109" t="s">
        <v>43</v>
      </c>
      <c r="J464" s="111" t="s">
        <v>44</v>
      </c>
      <c r="K464" s="110" t="s">
        <v>45</v>
      </c>
      <c r="L464" s="222" t="s">
        <v>46</v>
      </c>
      <c r="M464" s="224" t="s">
        <v>47</v>
      </c>
    </row>
    <row r="465" spans="1:13" x14ac:dyDescent="0.2">
      <c r="E465" s="221"/>
      <c r="F465" s="112" t="s">
        <v>48</v>
      </c>
      <c r="G465" s="112"/>
      <c r="H465" s="113" t="s">
        <v>48</v>
      </c>
      <c r="I465" s="112" t="s">
        <v>48</v>
      </c>
      <c r="J465" s="113"/>
      <c r="K465" s="113" t="s">
        <v>48</v>
      </c>
      <c r="L465" s="223"/>
      <c r="M465" s="225"/>
    </row>
    <row r="466" spans="1:13" x14ac:dyDescent="0.2">
      <c r="A466" s="103" t="str">
        <f>$E456</f>
        <v>Residential (Low)</v>
      </c>
      <c r="D466" s="114" t="s">
        <v>49</v>
      </c>
      <c r="E466" s="25"/>
      <c r="F466" s="26">
        <f>F74</f>
        <v>53.02</v>
      </c>
      <c r="G466" s="115">
        <v>1</v>
      </c>
      <c r="H466" s="116">
        <f>G466*F466</f>
        <v>53.02</v>
      </c>
      <c r="I466" s="29">
        <f>I74</f>
        <v>55.75</v>
      </c>
      <c r="J466" s="117">
        <f>G466</f>
        <v>1</v>
      </c>
      <c r="K466" s="118">
        <f>J466*I466</f>
        <v>55.75</v>
      </c>
      <c r="L466" s="119">
        <f>K466-H466</f>
        <v>2.7299999999999969</v>
      </c>
      <c r="M466" s="120">
        <f>IF(ISERROR(L466/H466), "", L466/H466)</f>
        <v>5.149000377216139E-2</v>
      </c>
    </row>
    <row r="467" spans="1:13" x14ac:dyDescent="0.2">
      <c r="A467" s="103" t="str">
        <f t="shared" ref="A467:A499" si="58">A466</f>
        <v>Residential (Low)</v>
      </c>
      <c r="D467" s="114" t="s">
        <v>50</v>
      </c>
      <c r="E467" s="25"/>
      <c r="F467" s="34">
        <f t="shared" ref="F467:F493" si="59">F75</f>
        <v>0</v>
      </c>
      <c r="G467" s="115">
        <f>IF($E459&gt;0, $E459, $E458)</f>
        <v>325</v>
      </c>
      <c r="H467" s="116">
        <f>G467*F467</f>
        <v>0</v>
      </c>
      <c r="I467" s="35">
        <f t="shared" ref="I467:I493" si="60">I75</f>
        <v>0</v>
      </c>
      <c r="J467" s="117">
        <f>IF($E459&gt;0, $E459, $E458)</f>
        <v>325</v>
      </c>
      <c r="K467" s="118">
        <f>J467*I467</f>
        <v>0</v>
      </c>
      <c r="L467" s="119">
        <f>K467-H467</f>
        <v>0</v>
      </c>
      <c r="M467" s="120" t="str">
        <f>IF(ISERROR(L467/H467), "", L467/H467)</f>
        <v/>
      </c>
    </row>
    <row r="468" spans="1:13" ht="13.15" hidden="1" customHeight="1" x14ac:dyDescent="0.2">
      <c r="A468" s="103" t="str">
        <f t="shared" si="58"/>
        <v>Residential (Low)</v>
      </c>
      <c r="D468" s="114" t="s">
        <v>51</v>
      </c>
      <c r="E468" s="25"/>
      <c r="F468" s="34">
        <f t="shared" si="59"/>
        <v>0</v>
      </c>
      <c r="G468" s="115">
        <f>IF($E459&gt;0, $E459, $E458)</f>
        <v>325</v>
      </c>
      <c r="H468" s="116">
        <v>0</v>
      </c>
      <c r="I468" s="35">
        <f t="shared" si="60"/>
        <v>0</v>
      </c>
      <c r="J468" s="117">
        <f>IF($E459&gt;0, $E459, $E458)</f>
        <v>325</v>
      </c>
      <c r="K468" s="118">
        <v>0</v>
      </c>
      <c r="L468" s="119"/>
      <c r="M468" s="120"/>
    </row>
    <row r="469" spans="1:13" ht="13.15" hidden="1" customHeight="1" x14ac:dyDescent="0.2">
      <c r="A469" s="103" t="str">
        <f t="shared" si="58"/>
        <v>Residential (Low)</v>
      </c>
      <c r="D469" s="114" t="s">
        <v>52</v>
      </c>
      <c r="E469" s="25"/>
      <c r="F469" s="34">
        <f t="shared" si="59"/>
        <v>0</v>
      </c>
      <c r="G469" s="115">
        <f>IF($E459&gt;0, $E459, $E458)</f>
        <v>325</v>
      </c>
      <c r="H469" s="116">
        <v>0</v>
      </c>
      <c r="I469" s="35">
        <f t="shared" si="60"/>
        <v>0</v>
      </c>
      <c r="J469" s="121">
        <f>IF($E459&gt;0, $E459, $E458)</f>
        <v>325</v>
      </c>
      <c r="K469" s="118">
        <v>0</v>
      </c>
      <c r="L469" s="119">
        <f t="shared" ref="L469:L487" si="61">K469-H469</f>
        <v>0</v>
      </c>
      <c r="M469" s="120" t="str">
        <f>IF(ISERROR(L469/H469), "", L469/H469)</f>
        <v/>
      </c>
    </row>
    <row r="470" spans="1:13" x14ac:dyDescent="0.2">
      <c r="A470" s="103" t="str">
        <f t="shared" si="58"/>
        <v>Residential (Low)</v>
      </c>
      <c r="D470" s="114" t="s">
        <v>53</v>
      </c>
      <c r="E470" s="25"/>
      <c r="F470" s="26">
        <f t="shared" si="59"/>
        <v>1.8765316924843465</v>
      </c>
      <c r="G470" s="115">
        <v>1</v>
      </c>
      <c r="H470" s="116">
        <f>G470*F470</f>
        <v>1.8765316924843465</v>
      </c>
      <c r="I470" s="29">
        <f t="shared" si="60"/>
        <v>1.8765316924843465</v>
      </c>
      <c r="J470" s="117">
        <f>G470</f>
        <v>1</v>
      </c>
      <c r="K470" s="118">
        <f>J470*I470</f>
        <v>1.8765316924843465</v>
      </c>
      <c r="L470" s="119">
        <f t="shared" si="61"/>
        <v>0</v>
      </c>
      <c r="M470" s="120">
        <f>IF(ISERROR(L470/H470), "", L470/H470)</f>
        <v>0</v>
      </c>
    </row>
    <row r="471" spans="1:13" x14ac:dyDescent="0.2">
      <c r="A471" s="103" t="str">
        <f t="shared" si="58"/>
        <v>Residential (Low)</v>
      </c>
      <c r="D471" s="114" t="s">
        <v>54</v>
      </c>
      <c r="E471" s="25"/>
      <c r="F471" s="36">
        <f t="shared" si="59"/>
        <v>0</v>
      </c>
      <c r="G471" s="115">
        <f>IF($E459&gt;0, $E459, $E458)</f>
        <v>325</v>
      </c>
      <c r="H471" s="116">
        <f>G471*F471</f>
        <v>0</v>
      </c>
      <c r="I471" s="35">
        <f t="shared" si="60"/>
        <v>0</v>
      </c>
      <c r="J471" s="117">
        <f>IF($E459&gt;0, $E459, $E458)</f>
        <v>325</v>
      </c>
      <c r="K471" s="118">
        <f>J471*I471</f>
        <v>0</v>
      </c>
      <c r="L471" s="119">
        <f t="shared" si="61"/>
        <v>0</v>
      </c>
      <c r="M471" s="120" t="str">
        <f>IF(ISERROR(L471/H471), "", L471/H471)</f>
        <v/>
      </c>
    </row>
    <row r="472" spans="1:13" ht="25.5" x14ac:dyDescent="0.2">
      <c r="A472" s="103" t="str">
        <f t="shared" si="58"/>
        <v>Residential (Low)</v>
      </c>
      <c r="B472" s="103" t="s">
        <v>55</v>
      </c>
      <c r="C472" s="24">
        <f>B23</f>
        <v>7</v>
      </c>
      <c r="D472" s="46" t="s">
        <v>56</v>
      </c>
      <c r="E472" s="47"/>
      <c r="F472" s="48"/>
      <c r="G472" s="49"/>
      <c r="H472" s="50">
        <f>SUM(H466:H471)</f>
        <v>54.896531692484352</v>
      </c>
      <c r="I472" s="51"/>
      <c r="J472" s="52"/>
      <c r="K472" s="50">
        <f>SUM(K466:K471)</f>
        <v>57.626531692484349</v>
      </c>
      <c r="L472" s="41">
        <f t="shared" si="61"/>
        <v>2.7299999999999969</v>
      </c>
      <c r="M472" s="42">
        <f>IF((H472)=0,"",(L472/H472))</f>
        <v>4.972991764384542E-2</v>
      </c>
    </row>
    <row r="473" spans="1:13" x14ac:dyDescent="0.2">
      <c r="A473" s="103" t="str">
        <f t="shared" si="58"/>
        <v>Residential (Low)</v>
      </c>
      <c r="D473" s="123" t="s">
        <v>57</v>
      </c>
      <c r="E473" s="25"/>
      <c r="F473" s="34">
        <f t="shared" si="59"/>
        <v>0.12752000000000002</v>
      </c>
      <c r="G473" s="43">
        <f>IF(F473=0, 0, $E458*E460-E458)</f>
        <v>13.487500000000011</v>
      </c>
      <c r="H473" s="28">
        <f t="shared" ref="H473:H480" si="62">G473*F473</f>
        <v>1.7199260000000018</v>
      </c>
      <c r="I473" s="35">
        <f t="shared" si="60"/>
        <v>0.12752000000000002</v>
      </c>
      <c r="J473" s="44">
        <f>IF(I473=0, 0, E458*E461-E458)</f>
        <v>13.487500000000011</v>
      </c>
      <c r="K473" s="31">
        <f t="shared" ref="K473:K480" si="63">J473*I473</f>
        <v>1.7199260000000018</v>
      </c>
      <c r="L473" s="119">
        <f t="shared" si="61"/>
        <v>0</v>
      </c>
      <c r="M473" s="120">
        <f t="shared" ref="M473:M480" si="64">IF(ISERROR(L473/H473), "", L473/H473)</f>
        <v>0</v>
      </c>
    </row>
    <row r="474" spans="1:13" ht="25.5" x14ac:dyDescent="0.2">
      <c r="A474" s="103" t="str">
        <f t="shared" si="58"/>
        <v>Residential (Low)</v>
      </c>
      <c r="D474" s="123" t="s">
        <v>58</v>
      </c>
      <c r="E474" s="25"/>
      <c r="F474" s="36">
        <f t="shared" si="59"/>
        <v>0</v>
      </c>
      <c r="G474" s="55">
        <f>IF($E459&gt;0, $E459, $E458)</f>
        <v>325</v>
      </c>
      <c r="H474" s="116">
        <f t="shared" si="62"/>
        <v>0</v>
      </c>
      <c r="I474" s="35">
        <f t="shared" si="60"/>
        <v>0</v>
      </c>
      <c r="J474" s="56">
        <f>IF($E459&gt;0, $E459, $E458)</f>
        <v>325</v>
      </c>
      <c r="K474" s="118">
        <f t="shared" si="63"/>
        <v>0</v>
      </c>
      <c r="L474" s="119">
        <f t="shared" si="61"/>
        <v>0</v>
      </c>
      <c r="M474" s="120" t="str">
        <f t="shared" si="64"/>
        <v/>
      </c>
    </row>
    <row r="475" spans="1:13" x14ac:dyDescent="0.2">
      <c r="A475" s="103" t="str">
        <f t="shared" si="58"/>
        <v>Residential (Low)</v>
      </c>
      <c r="D475" s="123" t="s">
        <v>59</v>
      </c>
      <c r="E475" s="25"/>
      <c r="F475" s="36">
        <f t="shared" si="59"/>
        <v>0</v>
      </c>
      <c r="G475" s="55">
        <f>IF($E459&gt;0, $E459, $E458)</f>
        <v>325</v>
      </c>
      <c r="H475" s="116">
        <f t="shared" si="62"/>
        <v>0</v>
      </c>
      <c r="I475" s="35">
        <f t="shared" si="60"/>
        <v>0</v>
      </c>
      <c r="J475" s="56">
        <f>IF($E459&gt;0, $E459, $E458)</f>
        <v>325</v>
      </c>
      <c r="K475" s="118">
        <f t="shared" si="63"/>
        <v>0</v>
      </c>
      <c r="L475" s="119">
        <f t="shared" si="61"/>
        <v>0</v>
      </c>
      <c r="M475" s="120" t="str">
        <f t="shared" si="64"/>
        <v/>
      </c>
    </row>
    <row r="476" spans="1:13" x14ac:dyDescent="0.2">
      <c r="A476" s="103" t="str">
        <f t="shared" si="58"/>
        <v>Residential (Low)</v>
      </c>
      <c r="D476" s="123" t="s">
        <v>60</v>
      </c>
      <c r="E476" s="25"/>
      <c r="F476" s="36">
        <f t="shared" si="59"/>
        <v>0</v>
      </c>
      <c r="G476" s="55">
        <f>E458</f>
        <v>325</v>
      </c>
      <c r="H476" s="116">
        <f t="shared" si="62"/>
        <v>0</v>
      </c>
      <c r="I476" s="35">
        <f t="shared" si="60"/>
        <v>0</v>
      </c>
      <c r="J476" s="56">
        <f>E458</f>
        <v>325</v>
      </c>
      <c r="K476" s="118">
        <f t="shared" si="63"/>
        <v>0</v>
      </c>
      <c r="L476" s="119">
        <f t="shared" si="61"/>
        <v>0</v>
      </c>
      <c r="M476" s="120" t="str">
        <f t="shared" si="64"/>
        <v/>
      </c>
    </row>
    <row r="477" spans="1:13" x14ac:dyDescent="0.2">
      <c r="A477" s="103" t="str">
        <f t="shared" si="58"/>
        <v>Residential (Low)</v>
      </c>
      <c r="D477" s="114" t="s">
        <v>61</v>
      </c>
      <c r="E477" s="25"/>
      <c r="F477" s="36">
        <f t="shared" si="59"/>
        <v>1.6007410979661781E-3</v>
      </c>
      <c r="G477" s="55">
        <f>IF($E459&gt;0, $E459, $E458)</f>
        <v>325</v>
      </c>
      <c r="H477" s="116">
        <f t="shared" si="62"/>
        <v>0.52024085683900789</v>
      </c>
      <c r="I477" s="35">
        <f t="shared" si="60"/>
        <v>1.6739183936243331E-3</v>
      </c>
      <c r="J477" s="56">
        <f>IF($E459&gt;0, $E459, $E458)</f>
        <v>325</v>
      </c>
      <c r="K477" s="118">
        <f t="shared" si="63"/>
        <v>0.54402347792790828</v>
      </c>
      <c r="L477" s="119">
        <f t="shared" si="61"/>
        <v>2.3782621088900391E-2</v>
      </c>
      <c r="M477" s="120">
        <f t="shared" si="64"/>
        <v>4.5714635396773701E-2</v>
      </c>
    </row>
    <row r="478" spans="1:13" ht="25.5" x14ac:dyDescent="0.2">
      <c r="A478" s="103" t="str">
        <f t="shared" si="58"/>
        <v>Residential (Low)</v>
      </c>
      <c r="D478" s="123" t="s">
        <v>62</v>
      </c>
      <c r="E478" s="25"/>
      <c r="F478" s="36">
        <f t="shared" si="59"/>
        <v>0.42</v>
      </c>
      <c r="G478" s="115">
        <v>1</v>
      </c>
      <c r="H478" s="116">
        <f t="shared" si="62"/>
        <v>0.42</v>
      </c>
      <c r="I478" s="45">
        <f t="shared" si="60"/>
        <v>0.42</v>
      </c>
      <c r="J478" s="121">
        <v>1</v>
      </c>
      <c r="K478" s="118">
        <f t="shared" si="63"/>
        <v>0.42</v>
      </c>
      <c r="L478" s="119">
        <f t="shared" si="61"/>
        <v>0</v>
      </c>
      <c r="M478" s="120">
        <f t="shared" si="64"/>
        <v>0</v>
      </c>
    </row>
    <row r="479" spans="1:13" x14ac:dyDescent="0.2">
      <c r="A479" s="103" t="str">
        <f t="shared" si="58"/>
        <v>Residential (Low)</v>
      </c>
      <c r="D479" s="114" t="s">
        <v>63</v>
      </c>
      <c r="E479" s="25"/>
      <c r="F479" s="36">
        <f t="shared" si="59"/>
        <v>-5.1282808421435705E-2</v>
      </c>
      <c r="G479" s="115">
        <v>1</v>
      </c>
      <c r="H479" s="116">
        <f t="shared" si="62"/>
        <v>-5.1282808421435705E-2</v>
      </c>
      <c r="I479" s="29">
        <f t="shared" si="60"/>
        <v>-5.1282808421435705E-2</v>
      </c>
      <c r="J479" s="121">
        <v>1</v>
      </c>
      <c r="K479" s="118">
        <f t="shared" si="63"/>
        <v>-5.1282808421435705E-2</v>
      </c>
      <c r="L479" s="119">
        <f t="shared" si="61"/>
        <v>0</v>
      </c>
      <c r="M479" s="120">
        <f t="shared" si="64"/>
        <v>0</v>
      </c>
    </row>
    <row r="480" spans="1:13" x14ac:dyDescent="0.2">
      <c r="A480" s="103" t="str">
        <f t="shared" si="58"/>
        <v>Residential (Low)</v>
      </c>
      <c r="D480" s="114" t="s">
        <v>64</v>
      </c>
      <c r="E480" s="25"/>
      <c r="F480" s="34">
        <f t="shared" si="59"/>
        <v>0</v>
      </c>
      <c r="G480" s="55">
        <f>IF($E459&gt;0, $E459, $E458)</f>
        <v>325</v>
      </c>
      <c r="H480" s="116">
        <f t="shared" si="62"/>
        <v>0</v>
      </c>
      <c r="I480" s="35">
        <f t="shared" si="60"/>
        <v>0</v>
      </c>
      <c r="J480" s="56">
        <f>IF($E459&gt;0, $E459, $E458)</f>
        <v>325</v>
      </c>
      <c r="K480" s="118">
        <f t="shared" si="63"/>
        <v>0</v>
      </c>
      <c r="L480" s="119">
        <f t="shared" si="61"/>
        <v>0</v>
      </c>
      <c r="M480" s="120" t="str">
        <f t="shared" si="64"/>
        <v/>
      </c>
    </row>
    <row r="481" spans="1:14" ht="25.5" x14ac:dyDescent="0.2">
      <c r="A481" s="103" t="str">
        <f t="shared" si="58"/>
        <v>Residential (Low)</v>
      </c>
      <c r="B481" s="103" t="s">
        <v>65</v>
      </c>
      <c r="C481" s="24">
        <f>B23</f>
        <v>7</v>
      </c>
      <c r="D481" s="46" t="s">
        <v>66</v>
      </c>
      <c r="E481" s="47"/>
      <c r="F481" s="48"/>
      <c r="G481" s="49"/>
      <c r="H481" s="50">
        <f>SUM(H472:H480)</f>
        <v>57.505415740901931</v>
      </c>
      <c r="I481" s="51"/>
      <c r="J481" s="52"/>
      <c r="K481" s="50">
        <f>SUM(K472:K480)</f>
        <v>60.259198361990826</v>
      </c>
      <c r="L481" s="41">
        <f t="shared" si="61"/>
        <v>2.7537826210888952</v>
      </c>
      <c r="M481" s="42">
        <f>IF((H481)=0,"",(L481/H481))</f>
        <v>4.7887361313870294E-2</v>
      </c>
    </row>
    <row r="482" spans="1:14" x14ac:dyDescent="0.2">
      <c r="A482" s="103" t="str">
        <f t="shared" si="58"/>
        <v>Residential (Low)</v>
      </c>
      <c r="D482" s="126" t="s">
        <v>67</v>
      </c>
      <c r="E482" s="25"/>
      <c r="F482" s="36">
        <f t="shared" si="59"/>
        <v>1.38E-2</v>
      </c>
      <c r="G482" s="43">
        <f>IF($E459&gt;0, $E459, $E458*$E460)</f>
        <v>338.48750000000001</v>
      </c>
      <c r="H482" s="116">
        <f>G482*F482</f>
        <v>4.6711274999999999</v>
      </c>
      <c r="I482" s="35">
        <f t="shared" si="60"/>
        <v>1.46E-2</v>
      </c>
      <c r="J482" s="44">
        <f>IF($E459&gt;0, $E459, $E458*$E461)</f>
        <v>338.48750000000001</v>
      </c>
      <c r="K482" s="118">
        <f>J482*I482</f>
        <v>4.9419175000000006</v>
      </c>
      <c r="L482" s="119">
        <f t="shared" si="61"/>
        <v>0.27079000000000075</v>
      </c>
      <c r="M482" s="120">
        <f>IF(ISERROR(L482/H482), "", L482/H482)</f>
        <v>5.7971014492753783E-2</v>
      </c>
      <c r="N482" s="127"/>
    </row>
    <row r="483" spans="1:14" ht="25.5" x14ac:dyDescent="0.2">
      <c r="A483" s="103" t="str">
        <f t="shared" si="58"/>
        <v>Residential (Low)</v>
      </c>
      <c r="D483" s="128" t="s">
        <v>68</v>
      </c>
      <c r="E483" s="25"/>
      <c r="F483" s="36">
        <f t="shared" si="59"/>
        <v>0.01</v>
      </c>
      <c r="G483" s="43">
        <f>IF($E459&gt;0, $E459, $E458*$E460)</f>
        <v>338.48750000000001</v>
      </c>
      <c r="H483" s="116">
        <f>G483*F483</f>
        <v>3.3848750000000001</v>
      </c>
      <c r="I483" s="35">
        <f t="shared" si="60"/>
        <v>1.0500000000000001E-2</v>
      </c>
      <c r="J483" s="44">
        <f>IF($E459&gt;0, $E459, $E458*$E461)</f>
        <v>338.48750000000001</v>
      </c>
      <c r="K483" s="118">
        <f>J483*I483</f>
        <v>3.5541187500000002</v>
      </c>
      <c r="L483" s="119">
        <f t="shared" si="61"/>
        <v>0.16924375000000014</v>
      </c>
      <c r="M483" s="120">
        <f>IF(ISERROR(L483/H483), "", L483/H483)</f>
        <v>5.0000000000000037E-2</v>
      </c>
      <c r="N483" s="127"/>
    </row>
    <row r="484" spans="1:14" ht="25.5" x14ac:dyDescent="0.2">
      <c r="A484" s="103" t="str">
        <f t="shared" si="58"/>
        <v>Residential (Low)</v>
      </c>
      <c r="B484" s="103" t="s">
        <v>69</v>
      </c>
      <c r="C484" s="24">
        <f>B23</f>
        <v>7</v>
      </c>
      <c r="D484" s="46" t="s">
        <v>70</v>
      </c>
      <c r="E484" s="47"/>
      <c r="F484" s="48"/>
      <c r="G484" s="49"/>
      <c r="H484" s="50">
        <f>SUM(H481:H483)</f>
        <v>65.561418240901929</v>
      </c>
      <c r="I484" s="51"/>
      <c r="J484" s="52"/>
      <c r="K484" s="50">
        <f>SUM(K481:K483)</f>
        <v>68.755234611990829</v>
      </c>
      <c r="L484" s="41">
        <f t="shared" si="61"/>
        <v>3.1938163710889</v>
      </c>
      <c r="M484" s="42">
        <f>IF((H484)=0,"",(L484/H484))</f>
        <v>4.8714876169295061E-2</v>
      </c>
    </row>
    <row r="485" spans="1:14" ht="25.5" x14ac:dyDescent="0.2">
      <c r="A485" s="103" t="str">
        <f t="shared" si="58"/>
        <v>Residential (Low)</v>
      </c>
      <c r="D485" s="129" t="s">
        <v>71</v>
      </c>
      <c r="E485" s="25"/>
      <c r="F485" s="34">
        <f t="shared" si="59"/>
        <v>4.7000000000000002E-3</v>
      </c>
      <c r="G485" s="43">
        <f>E458*E460</f>
        <v>338.48750000000001</v>
      </c>
      <c r="H485" s="53">
        <f>G485*F485</f>
        <v>1.5908912500000001</v>
      </c>
      <c r="I485" s="35">
        <f t="shared" si="60"/>
        <v>4.7000000000000002E-3</v>
      </c>
      <c r="J485" s="44">
        <f>E458*E461</f>
        <v>338.48750000000001</v>
      </c>
      <c r="K485" s="31">
        <f>J485*I485</f>
        <v>1.5908912500000001</v>
      </c>
      <c r="L485" s="119">
        <f t="shared" si="61"/>
        <v>0</v>
      </c>
      <c r="M485" s="120">
        <f>IF(ISERROR(L485/H485), "", L485/H485)</f>
        <v>0</v>
      </c>
    </row>
    <row r="486" spans="1:14" ht="25.5" x14ac:dyDescent="0.2">
      <c r="A486" s="103" t="str">
        <f t="shared" si="58"/>
        <v>Residential (Low)</v>
      </c>
      <c r="D486" s="129" t="s">
        <v>72</v>
      </c>
      <c r="E486" s="25"/>
      <c r="F486" s="34">
        <f t="shared" si="59"/>
        <v>5.9999999999999995E-4</v>
      </c>
      <c r="G486" s="43">
        <f>E458*E460</f>
        <v>338.48750000000001</v>
      </c>
      <c r="H486" s="53">
        <f>G486*F486</f>
        <v>0.20309249999999998</v>
      </c>
      <c r="I486" s="35">
        <f t="shared" si="60"/>
        <v>5.9999999999999995E-4</v>
      </c>
      <c r="J486" s="44">
        <f>E458*E461</f>
        <v>338.48750000000001</v>
      </c>
      <c r="K486" s="31">
        <f>J486*I486</f>
        <v>0.20309249999999998</v>
      </c>
      <c r="L486" s="119">
        <f t="shared" si="61"/>
        <v>0</v>
      </c>
      <c r="M486" s="120">
        <f>IF(ISERROR(L486/H486), "", L486/H486)</f>
        <v>0</v>
      </c>
    </row>
    <row r="487" spans="1:14" x14ac:dyDescent="0.2">
      <c r="A487" s="103" t="str">
        <f t="shared" si="58"/>
        <v>Residential (Low)</v>
      </c>
      <c r="D487" s="25" t="s">
        <v>73</v>
      </c>
      <c r="E487" s="25"/>
      <c r="F487" s="54">
        <f t="shared" si="59"/>
        <v>0.25</v>
      </c>
      <c r="G487" s="115">
        <v>1</v>
      </c>
      <c r="H487" s="130">
        <f>G487*F487</f>
        <v>0.25</v>
      </c>
      <c r="I487" s="45">
        <f t="shared" si="60"/>
        <v>0.25</v>
      </c>
      <c r="J487" s="117">
        <v>1</v>
      </c>
      <c r="K487" s="118">
        <f>J487*I487</f>
        <v>0.25</v>
      </c>
      <c r="L487" s="119">
        <f t="shared" si="61"/>
        <v>0</v>
      </c>
      <c r="M487" s="120">
        <f>IF(ISERROR(L487/H487), "", L487/H487)</f>
        <v>0</v>
      </c>
    </row>
    <row r="488" spans="1:14" ht="26.45" hidden="1" customHeight="1" x14ac:dyDescent="0.2">
      <c r="A488" s="103" t="str">
        <f t="shared" si="58"/>
        <v>Residential (Low)</v>
      </c>
      <c r="D488" s="129" t="s">
        <v>74</v>
      </c>
      <c r="E488" s="25"/>
      <c r="F488" s="34">
        <f t="shared" si="59"/>
        <v>0</v>
      </c>
      <c r="G488" s="55"/>
      <c r="H488" s="130"/>
      <c r="I488" s="35">
        <f t="shared" si="60"/>
        <v>0</v>
      </c>
      <c r="J488" s="56"/>
      <c r="K488" s="118"/>
      <c r="L488" s="119"/>
      <c r="M488" s="120"/>
    </row>
    <row r="489" spans="1:14" x14ac:dyDescent="0.2">
      <c r="A489" s="103" t="str">
        <f t="shared" si="58"/>
        <v>Residential (Low)</v>
      </c>
      <c r="B489" s="103" t="s">
        <v>12</v>
      </c>
      <c r="D489" s="25" t="s">
        <v>75</v>
      </c>
      <c r="E489" s="25"/>
      <c r="F489" s="34">
        <f t="shared" si="59"/>
        <v>9.8000000000000004E-2</v>
      </c>
      <c r="G489" s="55">
        <f>IF(AND(E458*12&gt;=150000),OffPeakPer*E458*E460,OffPeakPer*E458)</f>
        <v>208</v>
      </c>
      <c r="H489" s="130">
        <f>G489*F489</f>
        <v>20.384</v>
      </c>
      <c r="I489" s="35">
        <f t="shared" si="60"/>
        <v>9.8000000000000004E-2</v>
      </c>
      <c r="J489" s="56">
        <f>IF(AND(E458*12&gt;=150000),OffPeakPer*E458*E461,OffPeakPer*E458)</f>
        <v>208</v>
      </c>
      <c r="K489" s="118">
        <f>J489*I489</f>
        <v>20.384</v>
      </c>
      <c r="L489" s="119">
        <f>K489-H489</f>
        <v>0</v>
      </c>
      <c r="M489" s="120">
        <f>IF(ISERROR(L489/H489), "", L489/H489)</f>
        <v>0</v>
      </c>
    </row>
    <row r="490" spans="1:14" x14ac:dyDescent="0.2">
      <c r="A490" s="103" t="str">
        <f t="shared" si="58"/>
        <v>Residential (Low)</v>
      </c>
      <c r="B490" s="103" t="s">
        <v>12</v>
      </c>
      <c r="D490" s="25" t="s">
        <v>76</v>
      </c>
      <c r="E490" s="25"/>
      <c r="F490" s="34">
        <f t="shared" si="59"/>
        <v>0.157</v>
      </c>
      <c r="G490" s="55">
        <f>IF(AND(E458*12&gt;=150000),MidPeakPer*E458*E460,MidPeakPer*E458)</f>
        <v>58.5</v>
      </c>
      <c r="H490" s="130">
        <f>G490*F490</f>
        <v>9.1844999999999999</v>
      </c>
      <c r="I490" s="35">
        <f t="shared" si="60"/>
        <v>0.157</v>
      </c>
      <c r="J490" s="56">
        <f>IF(AND(E458*12&gt;=150000),MidPeakPer*E458*E461,MidPeakPer*E458)</f>
        <v>58.5</v>
      </c>
      <c r="K490" s="118">
        <f>J490*I490</f>
        <v>9.1844999999999999</v>
      </c>
      <c r="L490" s="119">
        <f>K490-H490</f>
        <v>0</v>
      </c>
      <c r="M490" s="120">
        <f>IF(ISERROR(L490/H490), "", L490/H490)</f>
        <v>0</v>
      </c>
    </row>
    <row r="491" spans="1:14" ht="13.5" thickBot="1" x14ac:dyDescent="0.25">
      <c r="A491" s="103" t="str">
        <f t="shared" si="58"/>
        <v>Residential (Low)</v>
      </c>
      <c r="B491" s="103" t="s">
        <v>12</v>
      </c>
      <c r="D491" s="103" t="s">
        <v>77</v>
      </c>
      <c r="E491" s="25"/>
      <c r="F491" s="34">
        <f t="shared" si="59"/>
        <v>0.20300000000000001</v>
      </c>
      <c r="G491" s="55">
        <f>IF(AND(E458*12&gt;=150000),OnPeakPer*E458*E460,OnPeakPer*E458)</f>
        <v>58.5</v>
      </c>
      <c r="H491" s="130">
        <f>G491*F491</f>
        <v>11.875500000000001</v>
      </c>
      <c r="I491" s="35">
        <f t="shared" si="60"/>
        <v>0.20300000000000001</v>
      </c>
      <c r="J491" s="56">
        <f>IF(AND(E458*12&gt;=150000),OnPeakPer*E458*E461,OnPeakPer*E458)</f>
        <v>58.5</v>
      </c>
      <c r="K491" s="118">
        <f>J491*I491</f>
        <v>11.875500000000001</v>
      </c>
      <c r="L491" s="119">
        <f>K491-H491</f>
        <v>0</v>
      </c>
      <c r="M491" s="120">
        <f>IF(ISERROR(L491/H491), "", L491/H491)</f>
        <v>0</v>
      </c>
    </row>
    <row r="492" spans="1:14" ht="13.15" hidden="1" customHeight="1" x14ac:dyDescent="0.2">
      <c r="A492" s="103" t="str">
        <f t="shared" si="58"/>
        <v>Residential (Low)</v>
      </c>
      <c r="B492" s="103" t="s">
        <v>78</v>
      </c>
      <c r="D492" s="25" t="s">
        <v>79</v>
      </c>
      <c r="E492" s="25"/>
      <c r="F492" s="34">
        <f t="shared" si="59"/>
        <v>0.11308</v>
      </c>
      <c r="G492" s="55">
        <f>IF(AND(E458*12&gt;=150000),E458*E460,E458)</f>
        <v>325</v>
      </c>
      <c r="H492" s="130">
        <f>G492*F492</f>
        <v>36.750999999999998</v>
      </c>
      <c r="I492" s="35">
        <f t="shared" si="60"/>
        <v>0.11308</v>
      </c>
      <c r="J492" s="56">
        <f>IF(AND(E458*12&gt;=150000),E458*E461,E458)</f>
        <v>325</v>
      </c>
      <c r="K492" s="118">
        <f>J492*I492</f>
        <v>36.750999999999998</v>
      </c>
      <c r="L492" s="119">
        <f>K492-H492</f>
        <v>0</v>
      </c>
      <c r="M492" s="120">
        <f>IF(ISERROR(L492/H492), "", L492/H492)</f>
        <v>0</v>
      </c>
    </row>
    <row r="493" spans="1:14" ht="13.9" hidden="1" customHeight="1" thickBot="1" x14ac:dyDescent="0.25">
      <c r="A493" s="103" t="str">
        <f t="shared" si="58"/>
        <v>Residential (Low)</v>
      </c>
      <c r="B493" s="103" t="s">
        <v>17</v>
      </c>
      <c r="D493" s="25" t="s">
        <v>80</v>
      </c>
      <c r="E493" s="25"/>
      <c r="F493" s="34">
        <f t="shared" si="59"/>
        <v>0.11308</v>
      </c>
      <c r="G493" s="55">
        <f>IF(AND(E458*12&gt;=150000),E458*E460,E458)</f>
        <v>325</v>
      </c>
      <c r="H493" s="130">
        <f>G493*F493</f>
        <v>36.750999999999998</v>
      </c>
      <c r="I493" s="35">
        <f t="shared" si="60"/>
        <v>0.11308</v>
      </c>
      <c r="J493" s="56">
        <f>IF(AND(E458*12&gt;=150000),E458*E461,E458)</f>
        <v>325</v>
      </c>
      <c r="K493" s="118">
        <f>J493*I493</f>
        <v>36.750999999999998</v>
      </c>
      <c r="L493" s="119">
        <f>K493-H493</f>
        <v>0</v>
      </c>
      <c r="M493" s="120">
        <f>IF(ISERROR(L493/H493), "", L493/H493)</f>
        <v>0</v>
      </c>
    </row>
    <row r="494" spans="1:14" ht="13.5" thickBot="1" x14ac:dyDescent="0.25">
      <c r="A494" s="103" t="str">
        <f t="shared" si="58"/>
        <v>Residential (Low)</v>
      </c>
      <c r="D494" s="58"/>
      <c r="E494" s="59"/>
      <c r="F494" s="60"/>
      <c r="G494" s="61"/>
      <c r="H494" s="62"/>
      <c r="I494" s="60"/>
      <c r="J494" s="63"/>
      <c r="K494" s="62"/>
      <c r="L494" s="64"/>
      <c r="M494" s="65"/>
    </row>
    <row r="495" spans="1:14" x14ac:dyDescent="0.2">
      <c r="A495" s="103" t="str">
        <f t="shared" si="58"/>
        <v>Residential (Low)</v>
      </c>
      <c r="B495" s="103" t="s">
        <v>12</v>
      </c>
      <c r="D495" s="135" t="s">
        <v>81</v>
      </c>
      <c r="E495" s="25"/>
      <c r="F495" s="136"/>
      <c r="G495" s="137"/>
      <c r="H495" s="138">
        <f>SUM(H485:H491,H484)</f>
        <v>109.04940199090193</v>
      </c>
      <c r="I495" s="139"/>
      <c r="J495" s="139"/>
      <c r="K495" s="138">
        <f>SUM(K485:K491,K484)</f>
        <v>112.24321836199083</v>
      </c>
      <c r="L495" s="140">
        <f>K495-H495</f>
        <v>3.1938163710889</v>
      </c>
      <c r="M495" s="141">
        <f>IF((H495)=0,"",(L495/H495))</f>
        <v>2.9287793539256295E-2</v>
      </c>
    </row>
    <row r="496" spans="1:14" x14ac:dyDescent="0.2">
      <c r="A496" s="103" t="str">
        <f t="shared" si="58"/>
        <v>Residential (Low)</v>
      </c>
      <c r="B496" s="103" t="s">
        <v>12</v>
      </c>
      <c r="D496" s="142" t="s">
        <v>82</v>
      </c>
      <c r="E496" s="25"/>
      <c r="F496" s="136">
        <v>0.13</v>
      </c>
      <c r="G496" s="143"/>
      <c r="H496" s="144">
        <f>H495*F496</f>
        <v>14.176422258817251</v>
      </c>
      <c r="I496" s="145">
        <v>0.13</v>
      </c>
      <c r="J496" s="115"/>
      <c r="K496" s="144">
        <f>K495*I496</f>
        <v>14.591618387058809</v>
      </c>
      <c r="L496" s="119">
        <f>K496-H496</f>
        <v>0.41519612824155772</v>
      </c>
      <c r="M496" s="146">
        <f>IF((H496)=0,"",(L496/H496))</f>
        <v>2.9287793539256344E-2</v>
      </c>
    </row>
    <row r="497" spans="1:13" ht="15" x14ac:dyDescent="0.25">
      <c r="A497" s="103" t="str">
        <f t="shared" si="58"/>
        <v>Residential (Low)</v>
      </c>
      <c r="B497" s="103" t="s">
        <v>12</v>
      </c>
      <c r="D497" s="142" t="s">
        <v>83</v>
      </c>
      <c r="E497" s="147"/>
      <c r="F497" s="148">
        <v>0.23499999999999999</v>
      </c>
      <c r="G497" s="143"/>
      <c r="H497" s="144">
        <f>IF(OR(ISNUMBER(SEARCH("[DGEN]", E456))=TRUE, ISNUMBER(SEARCH("STREET LIGHT", E456))=TRUE), 0, IF(AND(E458=0, E459=0),0, IF(AND(E459=0, E458*12&gt;250000), 0, IF(AND(E458=0, E459&gt;=50), 0, IF(E458*12&lt;=250000, F497*H495*-1, IF(E459&lt;50, F497*H495*-1, 0))))))</f>
        <v>-25.62660946786195</v>
      </c>
      <c r="I497" s="148">
        <v>0.23499999999999999</v>
      </c>
      <c r="J497" s="115"/>
      <c r="K497" s="144">
        <f>IF(OR(ISNUMBER(SEARCH("[DGEN]", E456))=TRUE, ISNUMBER(SEARCH("STREET LIGHT", E456))=TRUE), 0, IF(AND(E458=0, E459=0),0, IF(AND(E459=0, E458*12&gt;250000), 0, IF(AND(E458=0, E459&gt;=50), 0, IF(E458*12&lt;=250000, I497*K495*-1, IF(E459&lt;50, I497*K495*-1, 0))))))</f>
        <v>-26.377156315067843</v>
      </c>
      <c r="L497" s="119">
        <f>K497-H497</f>
        <v>-0.75054684720589293</v>
      </c>
      <c r="M497" s="146"/>
    </row>
    <row r="498" spans="1:13" ht="13.5" thickBot="1" x14ac:dyDescent="0.25">
      <c r="A498" s="103" t="str">
        <f t="shared" si="58"/>
        <v>Residential (Low)</v>
      </c>
      <c r="B498" s="103" t="s">
        <v>84</v>
      </c>
      <c r="C498" s="24">
        <f>B23</f>
        <v>7</v>
      </c>
      <c r="D498" s="226" t="s">
        <v>85</v>
      </c>
      <c r="E498" s="226"/>
      <c r="F498" s="77"/>
      <c r="G498" s="78"/>
      <c r="H498" s="79">
        <f>H495+H496+H497</f>
        <v>97.599214781857228</v>
      </c>
      <c r="I498" s="80"/>
      <c r="J498" s="80"/>
      <c r="K498" s="81">
        <f>K495+K496+K497</f>
        <v>100.45768043398178</v>
      </c>
      <c r="L498" s="82">
        <f>K498-H498</f>
        <v>2.8584656521245506</v>
      </c>
      <c r="M498" s="83">
        <f>IF((H498)=0,"",(L498/H498))</f>
        <v>2.9287793539256143E-2</v>
      </c>
    </row>
    <row r="499" spans="1:13" ht="13.5" thickBot="1" x14ac:dyDescent="0.25">
      <c r="A499" s="103" t="str">
        <f t="shared" si="58"/>
        <v>Residential (Low)</v>
      </c>
      <c r="B499" s="103" t="s">
        <v>12</v>
      </c>
      <c r="D499" s="58"/>
      <c r="E499" s="59"/>
      <c r="F499" s="60"/>
      <c r="G499" s="61"/>
      <c r="H499" s="62"/>
      <c r="I499" s="60"/>
      <c r="J499" s="63"/>
      <c r="K499" s="62"/>
      <c r="L499" s="64"/>
      <c r="M499" s="65"/>
    </row>
    <row r="502" spans="1:13" x14ac:dyDescent="0.2">
      <c r="D502" s="104" t="s">
        <v>34</v>
      </c>
      <c r="E502" s="229" t="str">
        <f>D24</f>
        <v>Residential (High)</v>
      </c>
      <c r="F502" s="229"/>
      <c r="G502" s="229"/>
      <c r="H502" s="229"/>
      <c r="I502" s="229"/>
      <c r="J502" s="229"/>
      <c r="K502" s="103" t="str">
        <f>IF(N452="DEMAND - INTERVAL","RTSR - INTERVAL METERED","")</f>
        <v/>
      </c>
    </row>
    <row r="503" spans="1:13" x14ac:dyDescent="0.2">
      <c r="D503" s="104" t="s">
        <v>35</v>
      </c>
      <c r="E503" s="230" t="str">
        <f>H24</f>
        <v>RPP</v>
      </c>
      <c r="F503" s="230"/>
      <c r="G503" s="230"/>
      <c r="H503" s="20"/>
      <c r="I503" s="20"/>
    </row>
    <row r="504" spans="1:13" ht="15.75" x14ac:dyDescent="0.2">
      <c r="D504" s="104" t="s">
        <v>36</v>
      </c>
      <c r="E504" s="21">
        <f>K24</f>
        <v>1500</v>
      </c>
      <c r="F504" s="105" t="s">
        <v>11</v>
      </c>
      <c r="J504" s="22"/>
      <c r="K504" s="22"/>
      <c r="L504" s="22"/>
      <c r="M504" s="22"/>
    </row>
    <row r="505" spans="1:13" ht="15.75" x14ac:dyDescent="0.25">
      <c r="D505" s="104" t="s">
        <v>37</v>
      </c>
      <c r="E505" s="21">
        <f>L24</f>
        <v>0</v>
      </c>
      <c r="F505" s="106" t="s">
        <v>16</v>
      </c>
      <c r="G505" s="107"/>
      <c r="H505" s="108"/>
      <c r="I505" s="108"/>
      <c r="J505" s="108"/>
    </row>
    <row r="506" spans="1:13" x14ac:dyDescent="0.2">
      <c r="D506" s="104" t="s">
        <v>38</v>
      </c>
      <c r="E506" s="23">
        <f>I24</f>
        <v>1.0415000000000001</v>
      </c>
    </row>
    <row r="507" spans="1:13" x14ac:dyDescent="0.2">
      <c r="D507" s="104" t="s">
        <v>39</v>
      </c>
      <c r="E507" s="23">
        <f>J24</f>
        <v>1.0415000000000001</v>
      </c>
    </row>
    <row r="509" spans="1:13" x14ac:dyDescent="0.2">
      <c r="E509" s="105"/>
      <c r="F509" s="231" t="s">
        <v>40</v>
      </c>
      <c r="G509" s="232"/>
      <c r="H509" s="233"/>
      <c r="I509" s="231" t="s">
        <v>41</v>
      </c>
      <c r="J509" s="232"/>
      <c r="K509" s="233"/>
      <c r="L509" s="231" t="s">
        <v>42</v>
      </c>
      <c r="M509" s="233"/>
    </row>
    <row r="510" spans="1:13" x14ac:dyDescent="0.2">
      <c r="E510" s="220"/>
      <c r="F510" s="109" t="s">
        <v>43</v>
      </c>
      <c r="G510" s="109" t="s">
        <v>44</v>
      </c>
      <c r="H510" s="110" t="s">
        <v>45</v>
      </c>
      <c r="I510" s="109" t="s">
        <v>43</v>
      </c>
      <c r="J510" s="111" t="s">
        <v>44</v>
      </c>
      <c r="K510" s="110" t="s">
        <v>45</v>
      </c>
      <c r="L510" s="222" t="s">
        <v>46</v>
      </c>
      <c r="M510" s="224" t="s">
        <v>47</v>
      </c>
    </row>
    <row r="511" spans="1:13" x14ac:dyDescent="0.2">
      <c r="E511" s="221"/>
      <c r="F511" s="112" t="s">
        <v>48</v>
      </c>
      <c r="G511" s="112"/>
      <c r="H511" s="113" t="s">
        <v>48</v>
      </c>
      <c r="I511" s="112" t="s">
        <v>48</v>
      </c>
      <c r="J511" s="113"/>
      <c r="K511" s="113" t="s">
        <v>48</v>
      </c>
      <c r="L511" s="223"/>
      <c r="M511" s="225"/>
    </row>
    <row r="512" spans="1:13" x14ac:dyDescent="0.2">
      <c r="A512" s="103" t="str">
        <f>$E502</f>
        <v>Residential (High)</v>
      </c>
      <c r="D512" s="114" t="s">
        <v>49</v>
      </c>
      <c r="E512" s="25"/>
      <c r="F512" s="26">
        <f>F74</f>
        <v>53.02</v>
      </c>
      <c r="G512" s="115">
        <v>1</v>
      </c>
      <c r="H512" s="116">
        <f>G512*F512</f>
        <v>53.02</v>
      </c>
      <c r="I512" s="29">
        <f>I74</f>
        <v>55.75</v>
      </c>
      <c r="J512" s="117">
        <f>G512</f>
        <v>1</v>
      </c>
      <c r="K512" s="118">
        <f>J512*I512</f>
        <v>55.75</v>
      </c>
      <c r="L512" s="119">
        <f>K512-H512</f>
        <v>2.7299999999999969</v>
      </c>
      <c r="M512" s="120">
        <f>IF(ISERROR(L512/H512), "", L512/H512)</f>
        <v>5.149000377216139E-2</v>
      </c>
    </row>
    <row r="513" spans="1:13" x14ac:dyDescent="0.2">
      <c r="A513" s="103" t="str">
        <f t="shared" ref="A513:A545" si="65">A512</f>
        <v>Residential (High)</v>
      </c>
      <c r="D513" s="114" t="s">
        <v>50</v>
      </c>
      <c r="E513" s="25"/>
      <c r="F513" s="34">
        <f t="shared" ref="F513:F539" si="66">F75</f>
        <v>0</v>
      </c>
      <c r="G513" s="115">
        <f>IF($E505&gt;0, $E505, $E504)</f>
        <v>1500</v>
      </c>
      <c r="H513" s="116">
        <f>G513*F513</f>
        <v>0</v>
      </c>
      <c r="I513" s="35">
        <f t="shared" ref="I513:I539" si="67">I75</f>
        <v>0</v>
      </c>
      <c r="J513" s="117">
        <f>IF($E505&gt;0, $E505, $E504)</f>
        <v>1500</v>
      </c>
      <c r="K513" s="118">
        <f>J513*I513</f>
        <v>0</v>
      </c>
      <c r="L513" s="119">
        <f>K513-H513</f>
        <v>0</v>
      </c>
      <c r="M513" s="120" t="str">
        <f>IF(ISERROR(L513/H513), "", L513/H513)</f>
        <v/>
      </c>
    </row>
    <row r="514" spans="1:13" ht="13.15" hidden="1" customHeight="1" x14ac:dyDescent="0.2">
      <c r="A514" s="103" t="str">
        <f t="shared" si="65"/>
        <v>Residential (High)</v>
      </c>
      <c r="D514" s="114" t="s">
        <v>51</v>
      </c>
      <c r="E514" s="25"/>
      <c r="F514" s="34">
        <f t="shared" si="66"/>
        <v>0</v>
      </c>
      <c r="G514" s="115">
        <f>IF($E505&gt;0, $E505, $E504)</f>
        <v>1500</v>
      </c>
      <c r="H514" s="116">
        <v>0</v>
      </c>
      <c r="I514" s="35">
        <f t="shared" si="67"/>
        <v>0</v>
      </c>
      <c r="J514" s="117">
        <f>IF($E505&gt;0, $E505, $E504)</f>
        <v>1500</v>
      </c>
      <c r="K514" s="118">
        <v>0</v>
      </c>
      <c r="L514" s="119"/>
      <c r="M514" s="120"/>
    </row>
    <row r="515" spans="1:13" ht="13.15" hidden="1" customHeight="1" x14ac:dyDescent="0.2">
      <c r="A515" s="103" t="str">
        <f t="shared" si="65"/>
        <v>Residential (High)</v>
      </c>
      <c r="D515" s="114" t="s">
        <v>52</v>
      </c>
      <c r="E515" s="25"/>
      <c r="F515" s="34">
        <f t="shared" si="66"/>
        <v>0</v>
      </c>
      <c r="G515" s="115">
        <f>IF($E505&gt;0, $E505, $E504)</f>
        <v>1500</v>
      </c>
      <c r="H515" s="116">
        <v>0</v>
      </c>
      <c r="I515" s="35">
        <f t="shared" si="67"/>
        <v>0</v>
      </c>
      <c r="J515" s="121">
        <f>IF($E505&gt;0, $E505, $E504)</f>
        <v>1500</v>
      </c>
      <c r="K515" s="118">
        <v>0</v>
      </c>
      <c r="L515" s="119">
        <f t="shared" ref="L515:L533" si="68">K515-H515</f>
        <v>0</v>
      </c>
      <c r="M515" s="120" t="str">
        <f>IF(ISERROR(L515/H515), "", L515/H515)</f>
        <v/>
      </c>
    </row>
    <row r="516" spans="1:13" x14ac:dyDescent="0.2">
      <c r="A516" s="103" t="str">
        <f t="shared" si="65"/>
        <v>Residential (High)</v>
      </c>
      <c r="D516" s="114" t="s">
        <v>53</v>
      </c>
      <c r="E516" s="25"/>
      <c r="F516" s="26">
        <f t="shared" si="66"/>
        <v>1.8765316924843465</v>
      </c>
      <c r="G516" s="115">
        <v>1</v>
      </c>
      <c r="H516" s="116">
        <f>G516*F516</f>
        <v>1.8765316924843465</v>
      </c>
      <c r="I516" s="29">
        <f t="shared" si="67"/>
        <v>1.8765316924843465</v>
      </c>
      <c r="J516" s="117">
        <f>G516</f>
        <v>1</v>
      </c>
      <c r="K516" s="118">
        <f>J516*I516</f>
        <v>1.8765316924843465</v>
      </c>
      <c r="L516" s="119">
        <f t="shared" si="68"/>
        <v>0</v>
      </c>
      <c r="M516" s="120">
        <f>IF(ISERROR(L516/H516), "", L516/H516)</f>
        <v>0</v>
      </c>
    </row>
    <row r="517" spans="1:13" x14ac:dyDescent="0.2">
      <c r="A517" s="103" t="str">
        <f t="shared" si="65"/>
        <v>Residential (High)</v>
      </c>
      <c r="D517" s="114" t="s">
        <v>54</v>
      </c>
      <c r="E517" s="25"/>
      <c r="F517" s="36">
        <f t="shared" si="66"/>
        <v>0</v>
      </c>
      <c r="G517" s="115">
        <f>IF($E505&gt;0, $E505, $E504)</f>
        <v>1500</v>
      </c>
      <c r="H517" s="116">
        <f>G517*F517</f>
        <v>0</v>
      </c>
      <c r="I517" s="35">
        <f t="shared" si="67"/>
        <v>0</v>
      </c>
      <c r="J517" s="117">
        <f>IF($E505&gt;0, $E505, $E504)</f>
        <v>1500</v>
      </c>
      <c r="K517" s="118">
        <f>J517*I517</f>
        <v>0</v>
      </c>
      <c r="L517" s="119">
        <f t="shared" si="68"/>
        <v>0</v>
      </c>
      <c r="M517" s="120" t="str">
        <f>IF(ISERROR(L517/H517), "", L517/H517)</f>
        <v/>
      </c>
    </row>
    <row r="518" spans="1:13" ht="25.5" x14ac:dyDescent="0.2">
      <c r="A518" s="103" t="str">
        <f t="shared" si="65"/>
        <v>Residential (High)</v>
      </c>
      <c r="B518" s="103" t="s">
        <v>55</v>
      </c>
      <c r="C518" s="24">
        <f>B24</f>
        <v>8</v>
      </c>
      <c r="D518" s="46" t="s">
        <v>56</v>
      </c>
      <c r="E518" s="47"/>
      <c r="F518" s="48"/>
      <c r="G518" s="49"/>
      <c r="H518" s="50">
        <f>SUM(H512:H517)</f>
        <v>54.896531692484352</v>
      </c>
      <c r="I518" s="51"/>
      <c r="J518" s="52"/>
      <c r="K518" s="50">
        <f>SUM(K512:K517)</f>
        <v>57.626531692484349</v>
      </c>
      <c r="L518" s="41">
        <f t="shared" si="68"/>
        <v>2.7299999999999969</v>
      </c>
      <c r="M518" s="42">
        <f>IF((H518)=0,"",(L518/H518))</f>
        <v>4.972991764384542E-2</v>
      </c>
    </row>
    <row r="519" spans="1:13" x14ac:dyDescent="0.2">
      <c r="A519" s="103" t="str">
        <f t="shared" si="65"/>
        <v>Residential (High)</v>
      </c>
      <c r="D519" s="123" t="s">
        <v>57</v>
      </c>
      <c r="E519" s="25"/>
      <c r="F519" s="34">
        <f t="shared" si="66"/>
        <v>0.12752000000000002</v>
      </c>
      <c r="G519" s="43">
        <f>IF(F519=0, 0, $E504*E506-E504)</f>
        <v>62.250000000000227</v>
      </c>
      <c r="H519" s="28">
        <f t="shared" ref="H519:H526" si="69">G519*F519</f>
        <v>7.9381200000000307</v>
      </c>
      <c r="I519" s="35">
        <f t="shared" si="67"/>
        <v>0.12752000000000002</v>
      </c>
      <c r="J519" s="44">
        <f>IF(I519=0, 0, E504*E507-E504)</f>
        <v>62.250000000000227</v>
      </c>
      <c r="K519" s="31">
        <f t="shared" ref="K519:K526" si="70">J519*I519</f>
        <v>7.9381200000000307</v>
      </c>
      <c r="L519" s="119">
        <f t="shared" si="68"/>
        <v>0</v>
      </c>
      <c r="M519" s="120">
        <f t="shared" ref="M519:M526" si="71">IF(ISERROR(L519/H519), "", L519/H519)</f>
        <v>0</v>
      </c>
    </row>
    <row r="520" spans="1:13" ht="25.5" x14ac:dyDescent="0.2">
      <c r="A520" s="103" t="str">
        <f t="shared" si="65"/>
        <v>Residential (High)</v>
      </c>
      <c r="D520" s="123" t="s">
        <v>58</v>
      </c>
      <c r="E520" s="25"/>
      <c r="F520" s="36">
        <f t="shared" si="66"/>
        <v>0</v>
      </c>
      <c r="G520" s="55">
        <f>IF($E505&gt;0, $E505, $E504)</f>
        <v>1500</v>
      </c>
      <c r="H520" s="116">
        <f t="shared" si="69"/>
        <v>0</v>
      </c>
      <c r="I520" s="35">
        <f t="shared" si="67"/>
        <v>0</v>
      </c>
      <c r="J520" s="56">
        <f>IF($E505&gt;0, $E505, $E504)</f>
        <v>1500</v>
      </c>
      <c r="K520" s="118">
        <f t="shared" si="70"/>
        <v>0</v>
      </c>
      <c r="L520" s="119">
        <f t="shared" si="68"/>
        <v>0</v>
      </c>
      <c r="M520" s="120" t="str">
        <f t="shared" si="71"/>
        <v/>
      </c>
    </row>
    <row r="521" spans="1:13" x14ac:dyDescent="0.2">
      <c r="A521" s="103" t="str">
        <f t="shared" si="65"/>
        <v>Residential (High)</v>
      </c>
      <c r="D521" s="123" t="s">
        <v>59</v>
      </c>
      <c r="E521" s="25"/>
      <c r="F521" s="36">
        <f t="shared" si="66"/>
        <v>0</v>
      </c>
      <c r="G521" s="55">
        <f>IF($E505&gt;0, $E505, $E504)</f>
        <v>1500</v>
      </c>
      <c r="H521" s="116">
        <f t="shared" si="69"/>
        <v>0</v>
      </c>
      <c r="I521" s="35">
        <f t="shared" si="67"/>
        <v>0</v>
      </c>
      <c r="J521" s="56">
        <f>IF($E505&gt;0, $E505, $E504)</f>
        <v>1500</v>
      </c>
      <c r="K521" s="118">
        <f t="shared" si="70"/>
        <v>0</v>
      </c>
      <c r="L521" s="119">
        <f t="shared" si="68"/>
        <v>0</v>
      </c>
      <c r="M521" s="120" t="str">
        <f t="shared" si="71"/>
        <v/>
      </c>
    </row>
    <row r="522" spans="1:13" x14ac:dyDescent="0.2">
      <c r="A522" s="103" t="str">
        <f t="shared" si="65"/>
        <v>Residential (High)</v>
      </c>
      <c r="D522" s="123" t="s">
        <v>60</v>
      </c>
      <c r="E522" s="25"/>
      <c r="F522" s="34">
        <f t="shared" si="66"/>
        <v>0</v>
      </c>
      <c r="G522" s="55">
        <f>E504</f>
        <v>1500</v>
      </c>
      <c r="H522" s="116">
        <f t="shared" si="69"/>
        <v>0</v>
      </c>
      <c r="I522" s="35">
        <f t="shared" si="67"/>
        <v>0</v>
      </c>
      <c r="J522" s="56">
        <f>E504</f>
        <v>1500</v>
      </c>
      <c r="K522" s="118">
        <f t="shared" si="70"/>
        <v>0</v>
      </c>
      <c r="L522" s="119">
        <f t="shared" si="68"/>
        <v>0</v>
      </c>
      <c r="M522" s="120" t="str">
        <f t="shared" si="71"/>
        <v/>
      </c>
    </row>
    <row r="523" spans="1:13" x14ac:dyDescent="0.2">
      <c r="A523" s="103" t="str">
        <f t="shared" si="65"/>
        <v>Residential (High)</v>
      </c>
      <c r="D523" s="114" t="s">
        <v>61</v>
      </c>
      <c r="E523" s="25"/>
      <c r="F523" s="36">
        <f t="shared" si="66"/>
        <v>1.6007410979661781E-3</v>
      </c>
      <c r="G523" s="55">
        <f>IF($E505&gt;0, $E505, $E504)</f>
        <v>1500</v>
      </c>
      <c r="H523" s="116">
        <f t="shared" si="69"/>
        <v>2.4011116469492673</v>
      </c>
      <c r="I523" s="35">
        <f t="shared" si="67"/>
        <v>1.6739183936243331E-3</v>
      </c>
      <c r="J523" s="56">
        <f>IF($E505&gt;0, $E505, $E504)</f>
        <v>1500</v>
      </c>
      <c r="K523" s="118">
        <f t="shared" si="70"/>
        <v>2.5108775904364999</v>
      </c>
      <c r="L523" s="119">
        <f t="shared" si="68"/>
        <v>0.10976594348723268</v>
      </c>
      <c r="M523" s="120">
        <f t="shared" si="71"/>
        <v>4.5714635396773742E-2</v>
      </c>
    </row>
    <row r="524" spans="1:13" ht="25.5" x14ac:dyDescent="0.2">
      <c r="A524" s="103" t="str">
        <f t="shared" si="65"/>
        <v>Residential (High)</v>
      </c>
      <c r="D524" s="123" t="s">
        <v>62</v>
      </c>
      <c r="E524" s="25"/>
      <c r="F524" s="36">
        <f t="shared" si="66"/>
        <v>0.42</v>
      </c>
      <c r="G524" s="115">
        <v>1</v>
      </c>
      <c r="H524" s="116">
        <f t="shared" si="69"/>
        <v>0.42</v>
      </c>
      <c r="I524" s="45">
        <f t="shared" si="67"/>
        <v>0.42</v>
      </c>
      <c r="J524" s="121">
        <v>1</v>
      </c>
      <c r="K524" s="118">
        <f t="shared" si="70"/>
        <v>0.42</v>
      </c>
      <c r="L524" s="119">
        <f t="shared" si="68"/>
        <v>0</v>
      </c>
      <c r="M524" s="120">
        <f t="shared" si="71"/>
        <v>0</v>
      </c>
    </row>
    <row r="525" spans="1:13" x14ac:dyDescent="0.2">
      <c r="A525" s="103" t="str">
        <f t="shared" si="65"/>
        <v>Residential (High)</v>
      </c>
      <c r="D525" s="114" t="s">
        <v>63</v>
      </c>
      <c r="E525" s="25"/>
      <c r="F525" s="36">
        <f t="shared" si="66"/>
        <v>-5.1282808421435705E-2</v>
      </c>
      <c r="G525" s="115">
        <v>1</v>
      </c>
      <c r="H525" s="116">
        <f t="shared" si="69"/>
        <v>-5.1282808421435705E-2</v>
      </c>
      <c r="I525" s="29">
        <f t="shared" si="67"/>
        <v>-5.1282808421435705E-2</v>
      </c>
      <c r="J525" s="121">
        <v>1</v>
      </c>
      <c r="K525" s="118">
        <f t="shared" si="70"/>
        <v>-5.1282808421435705E-2</v>
      </c>
      <c r="L525" s="119">
        <f t="shared" si="68"/>
        <v>0</v>
      </c>
      <c r="M525" s="120">
        <f t="shared" si="71"/>
        <v>0</v>
      </c>
    </row>
    <row r="526" spans="1:13" x14ac:dyDescent="0.2">
      <c r="A526" s="103" t="str">
        <f t="shared" si="65"/>
        <v>Residential (High)</v>
      </c>
      <c r="D526" s="114" t="s">
        <v>64</v>
      </c>
      <c r="E526" s="25"/>
      <c r="F526" s="34">
        <f t="shared" si="66"/>
        <v>0</v>
      </c>
      <c r="G526" s="55">
        <f>IF($E505&gt;0, $E505, $E504)</f>
        <v>1500</v>
      </c>
      <c r="H526" s="116">
        <f t="shared" si="69"/>
        <v>0</v>
      </c>
      <c r="I526" s="35">
        <f t="shared" si="67"/>
        <v>0</v>
      </c>
      <c r="J526" s="56">
        <f>IF($E505&gt;0, $E505, $E504)</f>
        <v>1500</v>
      </c>
      <c r="K526" s="118">
        <f t="shared" si="70"/>
        <v>0</v>
      </c>
      <c r="L526" s="119">
        <f t="shared" si="68"/>
        <v>0</v>
      </c>
      <c r="M526" s="120" t="str">
        <f t="shared" si="71"/>
        <v/>
      </c>
    </row>
    <row r="527" spans="1:13" ht="25.5" x14ac:dyDescent="0.2">
      <c r="A527" s="103" t="str">
        <f t="shared" si="65"/>
        <v>Residential (High)</v>
      </c>
      <c r="B527" s="103" t="s">
        <v>65</v>
      </c>
      <c r="C527" s="24">
        <f>B24</f>
        <v>8</v>
      </c>
      <c r="D527" s="46" t="s">
        <v>66</v>
      </c>
      <c r="E527" s="47"/>
      <c r="F527" s="48"/>
      <c r="G527" s="49"/>
      <c r="H527" s="50">
        <f>SUM(H518:H526)</f>
        <v>65.604480531012214</v>
      </c>
      <c r="I527" s="51"/>
      <c r="J527" s="52"/>
      <c r="K527" s="50">
        <f>SUM(K518:K526)</f>
        <v>68.444246474499437</v>
      </c>
      <c r="L527" s="41">
        <f t="shared" si="68"/>
        <v>2.8397659434872224</v>
      </c>
      <c r="M527" s="42">
        <f>IF((H527)=0,"",(L527/H527))</f>
        <v>4.3286158513896361E-2</v>
      </c>
    </row>
    <row r="528" spans="1:13" x14ac:dyDescent="0.2">
      <c r="A528" s="103" t="str">
        <f t="shared" si="65"/>
        <v>Residential (High)</v>
      </c>
      <c r="D528" s="126" t="s">
        <v>67</v>
      </c>
      <c r="E528" s="25"/>
      <c r="F528" s="36">
        <f t="shared" si="66"/>
        <v>1.38E-2</v>
      </c>
      <c r="G528" s="43">
        <f>IF($E505&gt;0, $E505, $E504*$E506)</f>
        <v>1562.2500000000002</v>
      </c>
      <c r="H528" s="116">
        <f>G528*F528</f>
        <v>21.559050000000003</v>
      </c>
      <c r="I528" s="35">
        <f t="shared" si="67"/>
        <v>1.46E-2</v>
      </c>
      <c r="J528" s="44">
        <f>IF($E505&gt;0, $E505, $E504*$E507)</f>
        <v>1562.2500000000002</v>
      </c>
      <c r="K528" s="118">
        <f>J528*I528</f>
        <v>22.808850000000003</v>
      </c>
      <c r="L528" s="119">
        <f t="shared" si="68"/>
        <v>1.2498000000000005</v>
      </c>
      <c r="M528" s="120">
        <f>IF(ISERROR(L528/H528), "", L528/H528)</f>
        <v>5.7971014492753638E-2</v>
      </c>
    </row>
    <row r="529" spans="1:13" ht="25.5" x14ac:dyDescent="0.2">
      <c r="A529" s="103" t="str">
        <f t="shared" si="65"/>
        <v>Residential (High)</v>
      </c>
      <c r="D529" s="128" t="s">
        <v>68</v>
      </c>
      <c r="E529" s="25"/>
      <c r="F529" s="36">
        <f t="shared" si="66"/>
        <v>0.01</v>
      </c>
      <c r="G529" s="43">
        <f>IF($E505&gt;0, $E505, $E504*$E506)</f>
        <v>1562.2500000000002</v>
      </c>
      <c r="H529" s="116">
        <f>G529*F529</f>
        <v>15.622500000000002</v>
      </c>
      <c r="I529" s="35">
        <f t="shared" si="67"/>
        <v>1.0500000000000001E-2</v>
      </c>
      <c r="J529" s="44">
        <f>IF($E505&gt;0, $E505, $E504*$E507)</f>
        <v>1562.2500000000002</v>
      </c>
      <c r="K529" s="118">
        <f>J529*I529</f>
        <v>16.403625000000002</v>
      </c>
      <c r="L529" s="119">
        <f t="shared" si="68"/>
        <v>0.7811249999999994</v>
      </c>
      <c r="M529" s="120">
        <f>IF(ISERROR(L529/H529), "", L529/H529)</f>
        <v>4.9999999999999954E-2</v>
      </c>
    </row>
    <row r="530" spans="1:13" ht="25.5" x14ac:dyDescent="0.2">
      <c r="A530" s="103" t="str">
        <f t="shared" si="65"/>
        <v>Residential (High)</v>
      </c>
      <c r="B530" s="103" t="s">
        <v>69</v>
      </c>
      <c r="C530" s="24">
        <f>B24</f>
        <v>8</v>
      </c>
      <c r="D530" s="46" t="s">
        <v>70</v>
      </c>
      <c r="E530" s="47"/>
      <c r="F530" s="48"/>
      <c r="G530" s="49"/>
      <c r="H530" s="50">
        <f>SUM(H527:H529)</f>
        <v>102.78603053101222</v>
      </c>
      <c r="I530" s="51"/>
      <c r="J530" s="52"/>
      <c r="K530" s="50">
        <f>SUM(K527:K529)</f>
        <v>107.65672147449945</v>
      </c>
      <c r="L530" s="41">
        <f t="shared" si="68"/>
        <v>4.870690943487233</v>
      </c>
      <c r="M530" s="42">
        <f>IF((H530)=0,"",(L530/H530))</f>
        <v>4.7386701464433599E-2</v>
      </c>
    </row>
    <row r="531" spans="1:13" ht="25.5" x14ac:dyDescent="0.2">
      <c r="A531" s="103" t="str">
        <f t="shared" si="65"/>
        <v>Residential (High)</v>
      </c>
      <c r="D531" s="129" t="s">
        <v>71</v>
      </c>
      <c r="E531" s="25"/>
      <c r="F531" s="34">
        <f t="shared" si="66"/>
        <v>4.7000000000000002E-3</v>
      </c>
      <c r="G531" s="43">
        <f>E504*E506</f>
        <v>1562.2500000000002</v>
      </c>
      <c r="H531" s="53">
        <f>G531*F531</f>
        <v>7.342575000000001</v>
      </c>
      <c r="I531" s="35">
        <f t="shared" si="67"/>
        <v>4.7000000000000002E-3</v>
      </c>
      <c r="J531" s="44">
        <f>E504*E507</f>
        <v>1562.2500000000002</v>
      </c>
      <c r="K531" s="31">
        <f>J531*I531</f>
        <v>7.342575000000001</v>
      </c>
      <c r="L531" s="119">
        <f t="shared" si="68"/>
        <v>0</v>
      </c>
      <c r="M531" s="120">
        <f>IF(ISERROR(L531/H531), "", L531/H531)</f>
        <v>0</v>
      </c>
    </row>
    <row r="532" spans="1:13" ht="25.5" x14ac:dyDescent="0.2">
      <c r="A532" s="103" t="str">
        <f t="shared" si="65"/>
        <v>Residential (High)</v>
      </c>
      <c r="D532" s="129" t="s">
        <v>72</v>
      </c>
      <c r="E532" s="25"/>
      <c r="F532" s="34">
        <f t="shared" si="66"/>
        <v>5.9999999999999995E-4</v>
      </c>
      <c r="G532" s="43">
        <f>E504*E506</f>
        <v>1562.2500000000002</v>
      </c>
      <c r="H532" s="53">
        <f>G532*F532</f>
        <v>0.93735000000000002</v>
      </c>
      <c r="I532" s="35">
        <f t="shared" si="67"/>
        <v>5.9999999999999995E-4</v>
      </c>
      <c r="J532" s="44">
        <f>E504*E507</f>
        <v>1562.2500000000002</v>
      </c>
      <c r="K532" s="31">
        <f>J532*I532</f>
        <v>0.93735000000000002</v>
      </c>
      <c r="L532" s="119">
        <f t="shared" si="68"/>
        <v>0</v>
      </c>
      <c r="M532" s="120">
        <f>IF(ISERROR(L532/H532), "", L532/H532)</f>
        <v>0</v>
      </c>
    </row>
    <row r="533" spans="1:13" x14ac:dyDescent="0.2">
      <c r="A533" s="103" t="str">
        <f t="shared" si="65"/>
        <v>Residential (High)</v>
      </c>
      <c r="D533" s="25" t="s">
        <v>73</v>
      </c>
      <c r="E533" s="25"/>
      <c r="F533" s="54">
        <f t="shared" si="66"/>
        <v>0.25</v>
      </c>
      <c r="G533" s="115">
        <v>1</v>
      </c>
      <c r="H533" s="130">
        <f>G533*F533</f>
        <v>0.25</v>
      </c>
      <c r="I533" s="45">
        <f t="shared" si="67"/>
        <v>0.25</v>
      </c>
      <c r="J533" s="117">
        <v>1</v>
      </c>
      <c r="K533" s="118">
        <f>J533*I533</f>
        <v>0.25</v>
      </c>
      <c r="L533" s="119">
        <f t="shared" si="68"/>
        <v>0</v>
      </c>
      <c r="M533" s="120">
        <f>IF(ISERROR(L533/H533), "", L533/H533)</f>
        <v>0</v>
      </c>
    </row>
    <row r="534" spans="1:13" ht="26.45" hidden="1" customHeight="1" x14ac:dyDescent="0.2">
      <c r="A534" s="103" t="str">
        <f t="shared" si="65"/>
        <v>Residential (High)</v>
      </c>
      <c r="D534" s="129" t="s">
        <v>74</v>
      </c>
      <c r="E534" s="25"/>
      <c r="F534" s="34">
        <f t="shared" si="66"/>
        <v>0</v>
      </c>
      <c r="G534" s="55"/>
      <c r="H534" s="130"/>
      <c r="I534" s="35">
        <f t="shared" si="67"/>
        <v>0</v>
      </c>
      <c r="J534" s="56"/>
      <c r="K534" s="118"/>
      <c r="L534" s="119"/>
      <c r="M534" s="120"/>
    </row>
    <row r="535" spans="1:13" x14ac:dyDescent="0.2">
      <c r="A535" s="103" t="str">
        <f t="shared" si="65"/>
        <v>Residential (High)</v>
      </c>
      <c r="B535" s="103" t="s">
        <v>12</v>
      </c>
      <c r="D535" s="25" t="s">
        <v>75</v>
      </c>
      <c r="E535" s="25"/>
      <c r="F535" s="34">
        <f t="shared" si="66"/>
        <v>9.8000000000000004E-2</v>
      </c>
      <c r="G535" s="55">
        <f>IF(AND(E504*12&gt;=150000),OffPeakPer*E504*E506,OffPeakPer*E504)</f>
        <v>960</v>
      </c>
      <c r="H535" s="130">
        <f>G535*F535</f>
        <v>94.08</v>
      </c>
      <c r="I535" s="35">
        <f t="shared" si="67"/>
        <v>9.8000000000000004E-2</v>
      </c>
      <c r="J535" s="56">
        <f>IF(AND(E504*12&gt;=150000),OffPeakPer*E504*E507,OffPeakPer*E504)</f>
        <v>960</v>
      </c>
      <c r="K535" s="118">
        <f>J535*I535</f>
        <v>94.08</v>
      </c>
      <c r="L535" s="119">
        <f>K535-H535</f>
        <v>0</v>
      </c>
      <c r="M535" s="120">
        <f>IF(ISERROR(L535/H535), "", L535/H535)</f>
        <v>0</v>
      </c>
    </row>
    <row r="536" spans="1:13" x14ac:dyDescent="0.2">
      <c r="A536" s="103" t="str">
        <f t="shared" si="65"/>
        <v>Residential (High)</v>
      </c>
      <c r="B536" s="103" t="s">
        <v>12</v>
      </c>
      <c r="D536" s="25" t="s">
        <v>76</v>
      </c>
      <c r="E536" s="25"/>
      <c r="F536" s="34">
        <f t="shared" si="66"/>
        <v>0.157</v>
      </c>
      <c r="G536" s="55">
        <f>IF(AND(E504*12&gt;=150000),MidPeakPer*E504*E506,MidPeakPer*E504)</f>
        <v>270</v>
      </c>
      <c r="H536" s="130">
        <f>G536*F536</f>
        <v>42.39</v>
      </c>
      <c r="I536" s="35">
        <f t="shared" si="67"/>
        <v>0.157</v>
      </c>
      <c r="J536" s="56">
        <f>IF(AND(E504*12&gt;=150000),MidPeakPer*E504*E507,MidPeakPer*E504)</f>
        <v>270</v>
      </c>
      <c r="K536" s="118">
        <f>J536*I536</f>
        <v>42.39</v>
      </c>
      <c r="L536" s="119">
        <f>K536-H536</f>
        <v>0</v>
      </c>
      <c r="M536" s="120">
        <f>IF(ISERROR(L536/H536), "", L536/H536)</f>
        <v>0</v>
      </c>
    </row>
    <row r="537" spans="1:13" ht="13.5" thickBot="1" x14ac:dyDescent="0.25">
      <c r="A537" s="103" t="str">
        <f t="shared" si="65"/>
        <v>Residential (High)</v>
      </c>
      <c r="B537" s="103" t="s">
        <v>12</v>
      </c>
      <c r="D537" s="103" t="s">
        <v>77</v>
      </c>
      <c r="E537" s="25"/>
      <c r="F537" s="34">
        <f t="shared" si="66"/>
        <v>0.20300000000000001</v>
      </c>
      <c r="G537" s="55">
        <f>IF(AND(E504*12&gt;=150000),OnPeakPer*E504*E506,OnPeakPer*E504)</f>
        <v>270</v>
      </c>
      <c r="H537" s="130">
        <f>G537*F537</f>
        <v>54.81</v>
      </c>
      <c r="I537" s="35">
        <f t="shared" si="67"/>
        <v>0.20300000000000001</v>
      </c>
      <c r="J537" s="56">
        <f>IF(AND(E504*12&gt;=150000),OnPeakPer*E504*E507,OnPeakPer*E504)</f>
        <v>270</v>
      </c>
      <c r="K537" s="118">
        <f>J537*I537</f>
        <v>54.81</v>
      </c>
      <c r="L537" s="119">
        <f>K537-H537</f>
        <v>0</v>
      </c>
      <c r="M537" s="120">
        <f>IF(ISERROR(L537/H537), "", L537/H537)</f>
        <v>0</v>
      </c>
    </row>
    <row r="538" spans="1:13" ht="13.15" hidden="1" customHeight="1" x14ac:dyDescent="0.2">
      <c r="A538" s="103" t="str">
        <f t="shared" si="65"/>
        <v>Residential (High)</v>
      </c>
      <c r="B538" s="103" t="s">
        <v>78</v>
      </c>
      <c r="D538" s="25" t="s">
        <v>79</v>
      </c>
      <c r="E538" s="25"/>
      <c r="F538" s="34">
        <f t="shared" si="66"/>
        <v>0.11308</v>
      </c>
      <c r="G538" s="55">
        <f>IF(AND(E504*12&gt;=150000),E504*E506,E504)</f>
        <v>1500</v>
      </c>
      <c r="H538" s="130">
        <f>G538*F538</f>
        <v>169.62</v>
      </c>
      <c r="I538" s="35">
        <f t="shared" si="67"/>
        <v>0.11308</v>
      </c>
      <c r="J538" s="56">
        <f>IF(AND(E504*12&gt;=150000),E504*E507,E504)</f>
        <v>1500</v>
      </c>
      <c r="K538" s="118">
        <f>J538*I538</f>
        <v>169.62</v>
      </c>
      <c r="L538" s="119">
        <f>K538-H538</f>
        <v>0</v>
      </c>
      <c r="M538" s="120">
        <f>IF(ISERROR(L538/H538), "", L538/H538)</f>
        <v>0</v>
      </c>
    </row>
    <row r="539" spans="1:13" ht="13.9" hidden="1" customHeight="1" thickBot="1" x14ac:dyDescent="0.25">
      <c r="A539" s="103" t="str">
        <f t="shared" si="65"/>
        <v>Residential (High)</v>
      </c>
      <c r="B539" s="103" t="s">
        <v>17</v>
      </c>
      <c r="D539" s="25" t="s">
        <v>80</v>
      </c>
      <c r="E539" s="25"/>
      <c r="F539" s="34">
        <f t="shared" si="66"/>
        <v>0.11308</v>
      </c>
      <c r="G539" s="55">
        <f>IF(AND(E504*12&gt;=150000),E504*E506,E504)</f>
        <v>1500</v>
      </c>
      <c r="H539" s="130">
        <f>G539*F539</f>
        <v>169.62</v>
      </c>
      <c r="I539" s="35">
        <f t="shared" si="67"/>
        <v>0.11308</v>
      </c>
      <c r="J539" s="56">
        <f>IF(AND(E504*12&gt;=150000),E504*E507,E504)</f>
        <v>1500</v>
      </c>
      <c r="K539" s="118">
        <f>J539*I539</f>
        <v>169.62</v>
      </c>
      <c r="L539" s="119">
        <f>K539-H539</f>
        <v>0</v>
      </c>
      <c r="M539" s="120">
        <f>IF(ISERROR(L539/H539), "", L539/H539)</f>
        <v>0</v>
      </c>
    </row>
    <row r="540" spans="1:13" ht="13.5" thickBot="1" x14ac:dyDescent="0.25">
      <c r="A540" s="103" t="str">
        <f t="shared" si="65"/>
        <v>Residential (High)</v>
      </c>
      <c r="D540" s="58"/>
      <c r="E540" s="59"/>
      <c r="F540" s="60"/>
      <c r="G540" s="61"/>
      <c r="H540" s="62"/>
      <c r="I540" s="60"/>
      <c r="J540" s="63"/>
      <c r="K540" s="62"/>
      <c r="L540" s="64"/>
      <c r="M540" s="65"/>
    </row>
    <row r="541" spans="1:13" x14ac:dyDescent="0.2">
      <c r="A541" s="103" t="str">
        <f t="shared" si="65"/>
        <v>Residential (High)</v>
      </c>
      <c r="B541" s="103" t="s">
        <v>12</v>
      </c>
      <c r="D541" s="135" t="s">
        <v>81</v>
      </c>
      <c r="E541" s="25"/>
      <c r="F541" s="136"/>
      <c r="G541" s="137"/>
      <c r="H541" s="138">
        <f>SUM(H531:H537,H530)</f>
        <v>302.59595553101224</v>
      </c>
      <c r="I541" s="139"/>
      <c r="J541" s="139"/>
      <c r="K541" s="138">
        <f>SUM(K531:K537,K530)</f>
        <v>307.4666464744995</v>
      </c>
      <c r="L541" s="140">
        <f>K541-H541</f>
        <v>4.8706909434872614</v>
      </c>
      <c r="M541" s="141">
        <f>IF((H541)=0,"",(L541/H541))</f>
        <v>1.6096351766962322E-2</v>
      </c>
    </row>
    <row r="542" spans="1:13" x14ac:dyDescent="0.2">
      <c r="A542" s="103" t="str">
        <f t="shared" si="65"/>
        <v>Residential (High)</v>
      </c>
      <c r="B542" s="103" t="s">
        <v>12</v>
      </c>
      <c r="D542" s="142" t="s">
        <v>82</v>
      </c>
      <c r="E542" s="25"/>
      <c r="F542" s="136">
        <v>0.13</v>
      </c>
      <c r="G542" s="143"/>
      <c r="H542" s="144">
        <f>H541*F542</f>
        <v>39.337474219031591</v>
      </c>
      <c r="I542" s="145">
        <v>0.13</v>
      </c>
      <c r="J542" s="115"/>
      <c r="K542" s="144">
        <f>K541*I542</f>
        <v>39.970664041684934</v>
      </c>
      <c r="L542" s="119">
        <f>K542-H542</f>
        <v>0.63318982265334256</v>
      </c>
      <c r="M542" s="146">
        <f>IF((H542)=0,"",(L542/H542))</f>
        <v>1.6096351766962287E-2</v>
      </c>
    </row>
    <row r="543" spans="1:13" ht="15" x14ac:dyDescent="0.25">
      <c r="A543" s="103" t="str">
        <f t="shared" si="65"/>
        <v>Residential (High)</v>
      </c>
      <c r="B543" s="103" t="s">
        <v>12</v>
      </c>
      <c r="D543" s="142" t="s">
        <v>83</v>
      </c>
      <c r="E543" s="147"/>
      <c r="F543" s="148">
        <v>0.23499999999999999</v>
      </c>
      <c r="G543" s="143"/>
      <c r="H543" s="144">
        <f>IF(OR(ISNUMBER(SEARCH("[DGEN]", E502))=TRUE, ISNUMBER(SEARCH("STREET LIGHT", E502))=TRUE), 0, IF(AND(E504=0, E505=0),0, IF(AND(E505=0, E504*12&gt;250000), 0, IF(AND(E504=0, E505&gt;=50), 0, IF(E504*12&lt;=250000, F543*H541*-1, IF(E505&lt;50, F543*H541*-1, 0))))))</f>
        <v>-71.110049549787874</v>
      </c>
      <c r="I543" s="148">
        <v>0.23499999999999999</v>
      </c>
      <c r="J543" s="115"/>
      <c r="K543" s="144">
        <f>IF(OR(ISNUMBER(SEARCH("[DGEN]", E502))=TRUE, ISNUMBER(SEARCH("STREET LIGHT", E502))=TRUE), 0, IF(AND(E504=0, E505=0),0, IF(AND(E505=0, E504*12&gt;250000), 0, IF(AND(E504=0, E505&gt;=50), 0, IF(E504*12&lt;=250000, I543*K541*-1, IF(E505&lt;50, I543*K541*-1, 0))))))</f>
        <v>-72.254661921507378</v>
      </c>
      <c r="L543" s="119">
        <f>K543-H543</f>
        <v>-1.1446123717195036</v>
      </c>
      <c r="M543" s="146"/>
    </row>
    <row r="544" spans="1:13" ht="13.5" thickBot="1" x14ac:dyDescent="0.25">
      <c r="A544" s="103" t="str">
        <f t="shared" si="65"/>
        <v>Residential (High)</v>
      </c>
      <c r="B544" s="103" t="s">
        <v>84</v>
      </c>
      <c r="C544" s="24">
        <f>B24</f>
        <v>8</v>
      </c>
      <c r="D544" s="226" t="s">
        <v>85</v>
      </c>
      <c r="E544" s="226"/>
      <c r="F544" s="77"/>
      <c r="G544" s="78"/>
      <c r="H544" s="79">
        <f>H541+H542+H543</f>
        <v>270.823380200256</v>
      </c>
      <c r="I544" s="80"/>
      <c r="J544" s="80"/>
      <c r="K544" s="81">
        <f>K541+K542+K543</f>
        <v>275.18264859467706</v>
      </c>
      <c r="L544" s="82">
        <f>K544-H544</f>
        <v>4.3592683944210648</v>
      </c>
      <c r="M544" s="83">
        <f>IF((H544)=0,"",(L544/H544))</f>
        <v>1.6096351766962193E-2</v>
      </c>
    </row>
    <row r="545" spans="1:13" ht="13.5" thickBot="1" x14ac:dyDescent="0.25">
      <c r="A545" s="103" t="str">
        <f t="shared" si="65"/>
        <v>Residential (High)</v>
      </c>
      <c r="B545" s="103" t="s">
        <v>12</v>
      </c>
      <c r="D545" s="58"/>
      <c r="E545" s="59"/>
      <c r="F545" s="60"/>
      <c r="G545" s="61"/>
      <c r="H545" s="62"/>
      <c r="I545" s="60"/>
      <c r="J545" s="63"/>
      <c r="K545" s="62"/>
      <c r="L545" s="64"/>
      <c r="M545" s="65"/>
    </row>
    <row r="548" spans="1:13" x14ac:dyDescent="0.2">
      <c r="D548" s="104" t="s">
        <v>34</v>
      </c>
      <c r="E548" s="229" t="str">
        <f>D25</f>
        <v>GS &lt; 50 (Low)</v>
      </c>
      <c r="F548" s="229"/>
      <c r="G548" s="229"/>
      <c r="H548" s="229"/>
      <c r="I548" s="229"/>
      <c r="J548" s="229"/>
      <c r="K548" s="103" t="str">
        <f>IF(N498="DEMAND - INTERVAL","RTSR - INTERVAL METERED","")</f>
        <v/>
      </c>
    </row>
    <row r="549" spans="1:13" x14ac:dyDescent="0.2">
      <c r="D549" s="104" t="s">
        <v>35</v>
      </c>
      <c r="E549" s="230" t="str">
        <f>H25</f>
        <v>RPP</v>
      </c>
      <c r="F549" s="230"/>
      <c r="G549" s="230"/>
      <c r="H549" s="20"/>
      <c r="I549" s="20"/>
    </row>
    <row r="550" spans="1:13" ht="15.75" x14ac:dyDescent="0.2">
      <c r="D550" s="104" t="s">
        <v>36</v>
      </c>
      <c r="E550" s="21">
        <f>K25</f>
        <v>1000</v>
      </c>
      <c r="F550" s="105" t="s">
        <v>11</v>
      </c>
      <c r="J550" s="22"/>
      <c r="K550" s="22"/>
      <c r="L550" s="22"/>
      <c r="M550" s="22"/>
    </row>
    <row r="551" spans="1:13" ht="15.75" x14ac:dyDescent="0.25">
      <c r="D551" s="104" t="s">
        <v>37</v>
      </c>
      <c r="E551" s="21">
        <f>L25</f>
        <v>0</v>
      </c>
      <c r="F551" s="106" t="s">
        <v>16</v>
      </c>
      <c r="G551" s="107"/>
      <c r="H551" s="108"/>
      <c r="I551" s="108"/>
      <c r="J551" s="108"/>
    </row>
    <row r="552" spans="1:13" x14ac:dyDescent="0.2">
      <c r="D552" s="104" t="s">
        <v>38</v>
      </c>
      <c r="E552" s="23">
        <f>I25</f>
        <v>1.0415000000000001</v>
      </c>
    </row>
    <row r="553" spans="1:13" x14ac:dyDescent="0.2">
      <c r="D553" s="104" t="s">
        <v>39</v>
      </c>
      <c r="E553" s="23">
        <f>J25</f>
        <v>1.0415000000000001</v>
      </c>
    </row>
    <row r="555" spans="1:13" x14ac:dyDescent="0.2">
      <c r="E555" s="105"/>
      <c r="F555" s="231" t="s">
        <v>40</v>
      </c>
      <c r="G555" s="232"/>
      <c r="H555" s="233"/>
      <c r="I555" s="231" t="s">
        <v>41</v>
      </c>
      <c r="J555" s="232"/>
      <c r="K555" s="233"/>
      <c r="L555" s="231" t="s">
        <v>42</v>
      </c>
      <c r="M555" s="233"/>
    </row>
    <row r="556" spans="1:13" x14ac:dyDescent="0.2">
      <c r="E556" s="220"/>
      <c r="F556" s="109" t="s">
        <v>43</v>
      </c>
      <c r="G556" s="109" t="s">
        <v>44</v>
      </c>
      <c r="H556" s="110" t="s">
        <v>45</v>
      </c>
      <c r="I556" s="109" t="s">
        <v>43</v>
      </c>
      <c r="J556" s="111" t="s">
        <v>44</v>
      </c>
      <c r="K556" s="110" t="s">
        <v>45</v>
      </c>
      <c r="L556" s="222" t="s">
        <v>46</v>
      </c>
      <c r="M556" s="224" t="s">
        <v>47</v>
      </c>
    </row>
    <row r="557" spans="1:13" x14ac:dyDescent="0.2">
      <c r="E557" s="221"/>
      <c r="F557" s="112" t="s">
        <v>48</v>
      </c>
      <c r="G557" s="112"/>
      <c r="H557" s="113" t="s">
        <v>48</v>
      </c>
      <c r="I557" s="112" t="s">
        <v>48</v>
      </c>
      <c r="J557" s="113"/>
      <c r="K557" s="113" t="s">
        <v>48</v>
      </c>
      <c r="L557" s="223"/>
      <c r="M557" s="225"/>
    </row>
    <row r="558" spans="1:13" x14ac:dyDescent="0.2">
      <c r="A558" s="103" t="str">
        <f>$E548</f>
        <v>GS &lt; 50 (Low)</v>
      </c>
      <c r="D558" s="114" t="s">
        <v>49</v>
      </c>
      <c r="E558" s="25"/>
      <c r="F558" s="26">
        <f>F130</f>
        <v>32.270000000000003</v>
      </c>
      <c r="G558" s="115">
        <v>1</v>
      </c>
      <c r="H558" s="116">
        <f>G558*F558</f>
        <v>32.270000000000003</v>
      </c>
      <c r="I558" s="29">
        <f>I130</f>
        <v>34.200000000000003</v>
      </c>
      <c r="J558" s="117">
        <f>G558</f>
        <v>1</v>
      </c>
      <c r="K558" s="118">
        <f>J558*I558</f>
        <v>34.200000000000003</v>
      </c>
      <c r="L558" s="119">
        <f>K558-H558</f>
        <v>1.9299999999999997</v>
      </c>
      <c r="M558" s="120">
        <f>IF(ISERROR(L558/H558), "", L558/H558)</f>
        <v>5.9807871087697535E-2</v>
      </c>
    </row>
    <row r="559" spans="1:13" x14ac:dyDescent="0.2">
      <c r="A559" s="103" t="str">
        <f t="shared" ref="A559:A591" si="72">A558</f>
        <v>GS &lt; 50 (Low)</v>
      </c>
      <c r="D559" s="114" t="s">
        <v>50</v>
      </c>
      <c r="E559" s="25"/>
      <c r="F559" s="34">
        <f t="shared" ref="F559:F585" si="73">F131</f>
        <v>3.7100000000000001E-2</v>
      </c>
      <c r="G559" s="115">
        <f>IF($E551&gt;0, $E551, $E550)</f>
        <v>1000</v>
      </c>
      <c r="H559" s="116">
        <f>G559*F559</f>
        <v>37.1</v>
      </c>
      <c r="I559" s="35">
        <f t="shared" ref="I559:I585" si="74">I131</f>
        <v>3.9600000000000003E-2</v>
      </c>
      <c r="J559" s="117">
        <f>IF($E551&gt;0, $E551, $E550)</f>
        <v>1000</v>
      </c>
      <c r="K559" s="118">
        <f>J559*I559</f>
        <v>39.6</v>
      </c>
      <c r="L559" s="119">
        <f>K559-H559</f>
        <v>2.5</v>
      </c>
      <c r="M559" s="120">
        <f>IF(ISERROR(L559/H559), "", L559/H559)</f>
        <v>6.7385444743935305E-2</v>
      </c>
    </row>
    <row r="560" spans="1:13" ht="13.15" hidden="1" customHeight="1" x14ac:dyDescent="0.2">
      <c r="A560" s="103" t="str">
        <f t="shared" si="72"/>
        <v>GS &lt; 50 (Low)</v>
      </c>
      <c r="D560" s="114" t="s">
        <v>51</v>
      </c>
      <c r="E560" s="25"/>
      <c r="F560" s="34">
        <f t="shared" si="73"/>
        <v>0</v>
      </c>
      <c r="G560" s="115">
        <f>IF($E551&gt;0, $E551, $E550)</f>
        <v>1000</v>
      </c>
      <c r="H560" s="116">
        <v>0</v>
      </c>
      <c r="I560" s="35">
        <f t="shared" si="74"/>
        <v>0</v>
      </c>
      <c r="J560" s="117">
        <f>IF($E551&gt;0, $E551, $E550)</f>
        <v>1000</v>
      </c>
      <c r="K560" s="118">
        <v>0</v>
      </c>
      <c r="L560" s="119"/>
      <c r="M560" s="120"/>
    </row>
    <row r="561" spans="1:13" ht="13.15" hidden="1" customHeight="1" x14ac:dyDescent="0.2">
      <c r="A561" s="103" t="str">
        <f t="shared" si="72"/>
        <v>GS &lt; 50 (Low)</v>
      </c>
      <c r="D561" s="114" t="s">
        <v>52</v>
      </c>
      <c r="E561" s="25"/>
      <c r="F561" s="34">
        <f t="shared" si="73"/>
        <v>0</v>
      </c>
      <c r="G561" s="115">
        <f>IF($E551&gt;0, $E551, $E550)</f>
        <v>1000</v>
      </c>
      <c r="H561" s="116">
        <v>0</v>
      </c>
      <c r="I561" s="35">
        <f t="shared" si="74"/>
        <v>0</v>
      </c>
      <c r="J561" s="121">
        <f>IF($E551&gt;0, $E551, $E550)</f>
        <v>1000</v>
      </c>
      <c r="K561" s="118">
        <v>0</v>
      </c>
      <c r="L561" s="119">
        <f t="shared" ref="L561:L579" si="75">K561-H561</f>
        <v>0</v>
      </c>
      <c r="M561" s="120" t="str">
        <f>IF(ISERROR(L561/H561), "", L561/H561)</f>
        <v/>
      </c>
    </row>
    <row r="562" spans="1:13" x14ac:dyDescent="0.2">
      <c r="A562" s="103" t="str">
        <f t="shared" si="72"/>
        <v>GS &lt; 50 (Low)</v>
      </c>
      <c r="D562" s="114" t="s">
        <v>53</v>
      </c>
      <c r="E562" s="25"/>
      <c r="F562" s="26">
        <f t="shared" si="73"/>
        <v>0</v>
      </c>
      <c r="G562" s="115">
        <v>1</v>
      </c>
      <c r="H562" s="116">
        <f>G562*F562</f>
        <v>0</v>
      </c>
      <c r="I562" s="29">
        <f t="shared" si="74"/>
        <v>0</v>
      </c>
      <c r="J562" s="117">
        <f>G562</f>
        <v>1</v>
      </c>
      <c r="K562" s="118">
        <f>J562*I562</f>
        <v>0</v>
      </c>
      <c r="L562" s="119">
        <f t="shared" si="75"/>
        <v>0</v>
      </c>
      <c r="M562" s="120" t="str">
        <f>IF(ISERROR(L562/H562), "", L562/H562)</f>
        <v/>
      </c>
    </row>
    <row r="563" spans="1:13" x14ac:dyDescent="0.2">
      <c r="A563" s="103" t="str">
        <f t="shared" si="72"/>
        <v>GS &lt; 50 (Low)</v>
      </c>
      <c r="D563" s="114" t="s">
        <v>54</v>
      </c>
      <c r="E563" s="25"/>
      <c r="F563" s="36">
        <f t="shared" si="73"/>
        <v>2.0337449742528959E-3</v>
      </c>
      <c r="G563" s="115">
        <f>IF($E551&gt;0, $E551, $E550)</f>
        <v>1000</v>
      </c>
      <c r="H563" s="116">
        <f>G563*F563</f>
        <v>2.0337449742528957</v>
      </c>
      <c r="I563" s="35">
        <f t="shared" si="74"/>
        <v>2.0337449742528959E-3</v>
      </c>
      <c r="J563" s="117">
        <f>IF($E551&gt;0, $E551, $E550)</f>
        <v>1000</v>
      </c>
      <c r="K563" s="118">
        <f>J563*I563</f>
        <v>2.0337449742528957</v>
      </c>
      <c r="L563" s="119">
        <f t="shared" si="75"/>
        <v>0</v>
      </c>
      <c r="M563" s="120">
        <f>IF(ISERROR(L563/H563), "", L563/H563)</f>
        <v>0</v>
      </c>
    </row>
    <row r="564" spans="1:13" ht="25.5" x14ac:dyDescent="0.2">
      <c r="A564" s="103" t="str">
        <f t="shared" si="72"/>
        <v>GS &lt; 50 (Low)</v>
      </c>
      <c r="B564" s="103" t="s">
        <v>55</v>
      </c>
      <c r="C564" s="24">
        <f>B25</f>
        <v>9</v>
      </c>
      <c r="D564" s="46" t="s">
        <v>56</v>
      </c>
      <c r="E564" s="47"/>
      <c r="F564" s="48"/>
      <c r="G564" s="49"/>
      <c r="H564" s="50">
        <f>SUM(H558:H563)</f>
        <v>71.403744974252902</v>
      </c>
      <c r="I564" s="51"/>
      <c r="J564" s="52"/>
      <c r="K564" s="50">
        <f>SUM(K558:K563)</f>
        <v>75.833744974252909</v>
      </c>
      <c r="L564" s="41">
        <f t="shared" si="75"/>
        <v>4.4300000000000068</v>
      </c>
      <c r="M564" s="42">
        <f>IF((H564)=0,"",(L564/H564))</f>
        <v>6.2041563808696548E-2</v>
      </c>
    </row>
    <row r="565" spans="1:13" x14ac:dyDescent="0.2">
      <c r="A565" s="103" t="str">
        <f t="shared" si="72"/>
        <v>GS &lt; 50 (Low)</v>
      </c>
      <c r="D565" s="123" t="s">
        <v>57</v>
      </c>
      <c r="E565" s="25"/>
      <c r="F565" s="34">
        <f t="shared" si="73"/>
        <v>0.12752000000000002</v>
      </c>
      <c r="G565" s="43">
        <f>IF(F565=0, 0, $E550*E552-E550)</f>
        <v>41.5</v>
      </c>
      <c r="H565" s="28">
        <f t="shared" ref="H565:H572" si="76">G565*F565</f>
        <v>5.2920800000000012</v>
      </c>
      <c r="I565" s="35">
        <f t="shared" si="74"/>
        <v>0.12752000000000002</v>
      </c>
      <c r="J565" s="44">
        <f>IF(I565=0, 0, E550*E553-E550)</f>
        <v>41.5</v>
      </c>
      <c r="K565" s="31">
        <f t="shared" ref="K565:K572" si="77">J565*I565</f>
        <v>5.2920800000000012</v>
      </c>
      <c r="L565" s="119">
        <f t="shared" si="75"/>
        <v>0</v>
      </c>
      <c r="M565" s="120">
        <f t="shared" ref="M565:M572" si="78">IF(ISERROR(L565/H565), "", L565/H565)</f>
        <v>0</v>
      </c>
    </row>
    <row r="566" spans="1:13" ht="25.5" x14ac:dyDescent="0.2">
      <c r="A566" s="103" t="str">
        <f t="shared" si="72"/>
        <v>GS &lt; 50 (Low)</v>
      </c>
      <c r="D566" s="123" t="s">
        <v>58</v>
      </c>
      <c r="E566" s="25"/>
      <c r="F566" s="36">
        <f t="shared" si="73"/>
        <v>0</v>
      </c>
      <c r="G566" s="55">
        <f>IF($E551&gt;0, $E551, $E550)</f>
        <v>1000</v>
      </c>
      <c r="H566" s="116">
        <f t="shared" si="76"/>
        <v>0</v>
      </c>
      <c r="I566" s="35">
        <f t="shared" si="74"/>
        <v>0</v>
      </c>
      <c r="J566" s="56">
        <f>IF($E551&gt;0, $E551, $E550)</f>
        <v>1000</v>
      </c>
      <c r="K566" s="118">
        <f t="shared" si="77"/>
        <v>0</v>
      </c>
      <c r="L566" s="119">
        <f t="shared" si="75"/>
        <v>0</v>
      </c>
      <c r="M566" s="120" t="str">
        <f t="shared" si="78"/>
        <v/>
      </c>
    </row>
    <row r="567" spans="1:13" x14ac:dyDescent="0.2">
      <c r="A567" s="103" t="str">
        <f t="shared" si="72"/>
        <v>GS &lt; 50 (Low)</v>
      </c>
      <c r="D567" s="123" t="s">
        <v>59</v>
      </c>
      <c r="E567" s="25"/>
      <c r="F567" s="36">
        <f t="shared" si="73"/>
        <v>0</v>
      </c>
      <c r="G567" s="55">
        <f>IF($E551&gt;0, $E551, $E550)</f>
        <v>1000</v>
      </c>
      <c r="H567" s="116">
        <f t="shared" si="76"/>
        <v>0</v>
      </c>
      <c r="I567" s="35">
        <f t="shared" si="74"/>
        <v>0</v>
      </c>
      <c r="J567" s="56">
        <f>IF($E551&gt;0, $E551, $E550)</f>
        <v>1000</v>
      </c>
      <c r="K567" s="118">
        <f t="shared" si="77"/>
        <v>0</v>
      </c>
      <c r="L567" s="119">
        <f t="shared" si="75"/>
        <v>0</v>
      </c>
      <c r="M567" s="120" t="str">
        <f t="shared" si="78"/>
        <v/>
      </c>
    </row>
    <row r="568" spans="1:13" x14ac:dyDescent="0.2">
      <c r="A568" s="103" t="str">
        <f t="shared" si="72"/>
        <v>GS &lt; 50 (Low)</v>
      </c>
      <c r="D568" s="123" t="s">
        <v>60</v>
      </c>
      <c r="E568" s="25"/>
      <c r="F568" s="34">
        <f t="shared" si="73"/>
        <v>0</v>
      </c>
      <c r="G568" s="55">
        <f>E550</f>
        <v>1000</v>
      </c>
      <c r="H568" s="116">
        <f t="shared" si="76"/>
        <v>0</v>
      </c>
      <c r="I568" s="35">
        <f t="shared" si="74"/>
        <v>0</v>
      </c>
      <c r="J568" s="56">
        <f>E550</f>
        <v>1000</v>
      </c>
      <c r="K568" s="118">
        <f t="shared" si="77"/>
        <v>0</v>
      </c>
      <c r="L568" s="119">
        <f t="shared" si="75"/>
        <v>0</v>
      </c>
      <c r="M568" s="120" t="str">
        <f t="shared" si="78"/>
        <v/>
      </c>
    </row>
    <row r="569" spans="1:13" x14ac:dyDescent="0.2">
      <c r="A569" s="103" t="str">
        <f t="shared" si="72"/>
        <v>GS &lt; 50 (Low)</v>
      </c>
      <c r="D569" s="114" t="s">
        <v>61</v>
      </c>
      <c r="E569" s="25"/>
      <c r="F569" s="36">
        <f t="shared" si="73"/>
        <v>1.5001937404516264E-3</v>
      </c>
      <c r="G569" s="55">
        <f>IF($E551&gt;0, $E551, $E550)</f>
        <v>1000</v>
      </c>
      <c r="H569" s="116">
        <f t="shared" si="76"/>
        <v>1.5001937404516263</v>
      </c>
      <c r="I569" s="35">
        <f t="shared" si="74"/>
        <v>1.5687745503208945E-3</v>
      </c>
      <c r="J569" s="56">
        <f>IF($E551&gt;0, $E551, $E550)</f>
        <v>1000</v>
      </c>
      <c r="K569" s="118">
        <f t="shared" si="77"/>
        <v>1.5687745503208945</v>
      </c>
      <c r="L569" s="119">
        <f t="shared" si="75"/>
        <v>6.8580809869268178E-2</v>
      </c>
      <c r="M569" s="120">
        <f t="shared" si="78"/>
        <v>4.5714635396773652E-2</v>
      </c>
    </row>
    <row r="570" spans="1:13" ht="25.5" x14ac:dyDescent="0.2">
      <c r="A570" s="103" t="str">
        <f t="shared" si="72"/>
        <v>GS &lt; 50 (Low)</v>
      </c>
      <c r="D570" s="123" t="s">
        <v>62</v>
      </c>
      <c r="E570" s="25"/>
      <c r="F570" s="36">
        <f t="shared" si="73"/>
        <v>0.42</v>
      </c>
      <c r="G570" s="115">
        <v>1</v>
      </c>
      <c r="H570" s="116">
        <f t="shared" si="76"/>
        <v>0.42</v>
      </c>
      <c r="I570" s="45">
        <f t="shared" si="74"/>
        <v>0.42</v>
      </c>
      <c r="J570" s="121">
        <v>1</v>
      </c>
      <c r="K570" s="118">
        <f t="shared" si="77"/>
        <v>0.42</v>
      </c>
      <c r="L570" s="119">
        <f t="shared" si="75"/>
        <v>0</v>
      </c>
      <c r="M570" s="120">
        <f t="shared" si="78"/>
        <v>0</v>
      </c>
    </row>
    <row r="571" spans="1:13" x14ac:dyDescent="0.2">
      <c r="A571" s="103" t="str">
        <f t="shared" si="72"/>
        <v>GS &lt; 50 (Low)</v>
      </c>
      <c r="D571" s="114" t="s">
        <v>63</v>
      </c>
      <c r="E571" s="25"/>
      <c r="F571" s="36">
        <f t="shared" si="73"/>
        <v>0</v>
      </c>
      <c r="G571" s="115">
        <v>1</v>
      </c>
      <c r="H571" s="116">
        <f t="shared" si="76"/>
        <v>0</v>
      </c>
      <c r="I571" s="29">
        <f t="shared" si="74"/>
        <v>0</v>
      </c>
      <c r="J571" s="121">
        <v>1</v>
      </c>
      <c r="K571" s="118">
        <f t="shared" si="77"/>
        <v>0</v>
      </c>
      <c r="L571" s="119">
        <f t="shared" si="75"/>
        <v>0</v>
      </c>
      <c r="M571" s="120" t="str">
        <f t="shared" si="78"/>
        <v/>
      </c>
    </row>
    <row r="572" spans="1:13" x14ac:dyDescent="0.2">
      <c r="A572" s="103" t="str">
        <f t="shared" si="72"/>
        <v>GS &lt; 50 (Low)</v>
      </c>
      <c r="D572" s="114" t="s">
        <v>64</v>
      </c>
      <c r="E572" s="25"/>
      <c r="F572" s="34">
        <f t="shared" si="73"/>
        <v>-4.7198133811646176E-5</v>
      </c>
      <c r="G572" s="55">
        <f>IF($E551&gt;0, $E551, $E550)</f>
        <v>1000</v>
      </c>
      <c r="H572" s="116">
        <f t="shared" si="76"/>
        <v>-4.7198133811646177E-2</v>
      </c>
      <c r="I572" s="35">
        <f t="shared" si="74"/>
        <v>-4.7198133811646176E-5</v>
      </c>
      <c r="J572" s="56">
        <f>IF($E551&gt;0, $E551, $E550)</f>
        <v>1000</v>
      </c>
      <c r="K572" s="118">
        <f t="shared" si="77"/>
        <v>-4.7198133811646177E-2</v>
      </c>
      <c r="L572" s="119">
        <f t="shared" si="75"/>
        <v>0</v>
      </c>
      <c r="M572" s="120">
        <f t="shared" si="78"/>
        <v>0</v>
      </c>
    </row>
    <row r="573" spans="1:13" ht="25.5" x14ac:dyDescent="0.2">
      <c r="A573" s="103" t="str">
        <f t="shared" si="72"/>
        <v>GS &lt; 50 (Low)</v>
      </c>
      <c r="B573" s="103" t="s">
        <v>65</v>
      </c>
      <c r="C573" s="24">
        <f>B25</f>
        <v>9</v>
      </c>
      <c r="D573" s="46" t="s">
        <v>66</v>
      </c>
      <c r="E573" s="47"/>
      <c r="F573" s="48"/>
      <c r="G573" s="49"/>
      <c r="H573" s="50">
        <f>SUM(H564:H572)</f>
        <v>78.568820580892876</v>
      </c>
      <c r="I573" s="51"/>
      <c r="J573" s="52"/>
      <c r="K573" s="50">
        <f>SUM(K564:K572)</f>
        <v>83.067401390762157</v>
      </c>
      <c r="L573" s="41">
        <f t="shared" si="75"/>
        <v>4.4985808098692814</v>
      </c>
      <c r="M573" s="42">
        <f>IF((H573)=0,"",(L573/H573))</f>
        <v>5.7256565347543094E-2</v>
      </c>
    </row>
    <row r="574" spans="1:13" x14ac:dyDescent="0.2">
      <c r="A574" s="103" t="str">
        <f t="shared" si="72"/>
        <v>GS &lt; 50 (Low)</v>
      </c>
      <c r="D574" s="126" t="s">
        <v>67</v>
      </c>
      <c r="E574" s="25"/>
      <c r="F574" s="36">
        <f t="shared" si="73"/>
        <v>1.2699999999999999E-2</v>
      </c>
      <c r="G574" s="43">
        <f>IF($E551&gt;0, $E551, $E550*$E552)</f>
        <v>1041.5</v>
      </c>
      <c r="H574" s="116">
        <f>G574*F574</f>
        <v>13.22705</v>
      </c>
      <c r="I574" s="35">
        <f t="shared" si="74"/>
        <v>1.34E-2</v>
      </c>
      <c r="J574" s="44">
        <f>IF($E551&gt;0, $E551, $E550*$E553)</f>
        <v>1041.5</v>
      </c>
      <c r="K574" s="118">
        <f>J574*I574</f>
        <v>13.956100000000001</v>
      </c>
      <c r="L574" s="119">
        <f t="shared" si="75"/>
        <v>0.72905000000000086</v>
      </c>
      <c r="M574" s="120">
        <f>IF(ISERROR(L574/H574), "", L574/H574)</f>
        <v>5.5118110236220534E-2</v>
      </c>
    </row>
    <row r="575" spans="1:13" ht="25.5" x14ac:dyDescent="0.2">
      <c r="A575" s="103" t="str">
        <f t="shared" si="72"/>
        <v>GS &lt; 50 (Low)</v>
      </c>
      <c r="D575" s="128" t="s">
        <v>68</v>
      </c>
      <c r="E575" s="25"/>
      <c r="F575" s="36">
        <f t="shared" si="73"/>
        <v>9.4000000000000004E-3</v>
      </c>
      <c r="G575" s="43">
        <f>IF($E551&gt;0, $E551, $E550*$E552)</f>
        <v>1041.5</v>
      </c>
      <c r="H575" s="116">
        <f>G575*F575</f>
        <v>9.7901000000000007</v>
      </c>
      <c r="I575" s="35">
        <f t="shared" si="74"/>
        <v>9.9000000000000008E-3</v>
      </c>
      <c r="J575" s="44">
        <f>IF($E551&gt;0, $E551, $E550*$E553)</f>
        <v>1041.5</v>
      </c>
      <c r="K575" s="118">
        <f>J575*I575</f>
        <v>10.31085</v>
      </c>
      <c r="L575" s="119">
        <f t="shared" si="75"/>
        <v>0.5207499999999996</v>
      </c>
      <c r="M575" s="120">
        <f>IF(ISERROR(L575/H575), "", L575/H575)</f>
        <v>5.3191489361702086E-2</v>
      </c>
    </row>
    <row r="576" spans="1:13" ht="25.5" x14ac:dyDescent="0.2">
      <c r="A576" s="103" t="str">
        <f t="shared" si="72"/>
        <v>GS &lt; 50 (Low)</v>
      </c>
      <c r="B576" s="103" t="s">
        <v>69</v>
      </c>
      <c r="C576" s="24">
        <f>B25</f>
        <v>9</v>
      </c>
      <c r="D576" s="46" t="s">
        <v>70</v>
      </c>
      <c r="E576" s="47"/>
      <c r="F576" s="48"/>
      <c r="G576" s="49"/>
      <c r="H576" s="50">
        <f>SUM(H573:H575)</f>
        <v>101.58597058089288</v>
      </c>
      <c r="I576" s="51"/>
      <c r="J576" s="52"/>
      <c r="K576" s="50">
        <f>SUM(K573:K575)</f>
        <v>107.33435139076217</v>
      </c>
      <c r="L576" s="41">
        <f t="shared" si="75"/>
        <v>5.748380809869289</v>
      </c>
      <c r="M576" s="42">
        <f>IF((H576)=0,"",(L576/H576))</f>
        <v>5.6586364997043122E-2</v>
      </c>
    </row>
    <row r="577" spans="1:13" ht="25.5" x14ac:dyDescent="0.2">
      <c r="A577" s="103" t="str">
        <f t="shared" si="72"/>
        <v>GS &lt; 50 (Low)</v>
      </c>
      <c r="D577" s="129" t="s">
        <v>71</v>
      </c>
      <c r="E577" s="25"/>
      <c r="F577" s="34">
        <f t="shared" si="73"/>
        <v>4.7000000000000002E-3</v>
      </c>
      <c r="G577" s="43">
        <f>E550*E552</f>
        <v>1041.5</v>
      </c>
      <c r="H577" s="53">
        <f>G577*F577</f>
        <v>4.8950500000000003</v>
      </c>
      <c r="I577" s="35">
        <f t="shared" si="74"/>
        <v>4.7000000000000002E-3</v>
      </c>
      <c r="J577" s="44">
        <f>E550*E553</f>
        <v>1041.5</v>
      </c>
      <c r="K577" s="31">
        <f>J577*I577</f>
        <v>4.8950500000000003</v>
      </c>
      <c r="L577" s="119">
        <f t="shared" si="75"/>
        <v>0</v>
      </c>
      <c r="M577" s="120">
        <f>IF(ISERROR(L577/H577), "", L577/H577)</f>
        <v>0</v>
      </c>
    </row>
    <row r="578" spans="1:13" ht="25.5" x14ac:dyDescent="0.2">
      <c r="A578" s="103" t="str">
        <f t="shared" si="72"/>
        <v>GS &lt; 50 (Low)</v>
      </c>
      <c r="D578" s="129" t="s">
        <v>72</v>
      </c>
      <c r="E578" s="25"/>
      <c r="F578" s="34">
        <f t="shared" si="73"/>
        <v>5.9999999999999995E-4</v>
      </c>
      <c r="G578" s="43">
        <f>E550*E552</f>
        <v>1041.5</v>
      </c>
      <c r="H578" s="53">
        <f>G578*F578</f>
        <v>0.6248999999999999</v>
      </c>
      <c r="I578" s="35">
        <f t="shared" si="74"/>
        <v>5.9999999999999995E-4</v>
      </c>
      <c r="J578" s="44">
        <f>E550*E553</f>
        <v>1041.5</v>
      </c>
      <c r="K578" s="31">
        <f>J578*I578</f>
        <v>0.6248999999999999</v>
      </c>
      <c r="L578" s="119">
        <f t="shared" si="75"/>
        <v>0</v>
      </c>
      <c r="M578" s="120">
        <f>IF(ISERROR(L578/H578), "", L578/H578)</f>
        <v>0</v>
      </c>
    </row>
    <row r="579" spans="1:13" x14ac:dyDescent="0.2">
      <c r="A579" s="103" t="str">
        <f t="shared" si="72"/>
        <v>GS &lt; 50 (Low)</v>
      </c>
      <c r="D579" s="25" t="s">
        <v>73</v>
      </c>
      <c r="E579" s="25"/>
      <c r="F579" s="54">
        <f t="shared" si="73"/>
        <v>0.25</v>
      </c>
      <c r="G579" s="115">
        <v>1</v>
      </c>
      <c r="H579" s="130">
        <f>G579*F579</f>
        <v>0.25</v>
      </c>
      <c r="I579" s="45">
        <f t="shared" si="74"/>
        <v>0.25</v>
      </c>
      <c r="J579" s="117">
        <v>1</v>
      </c>
      <c r="K579" s="118">
        <f>J579*I579</f>
        <v>0.25</v>
      </c>
      <c r="L579" s="119">
        <f t="shared" si="75"/>
        <v>0</v>
      </c>
      <c r="M579" s="120">
        <f>IF(ISERROR(L579/H579), "", L579/H579)</f>
        <v>0</v>
      </c>
    </row>
    <row r="580" spans="1:13" ht="26.45" hidden="1" customHeight="1" x14ac:dyDescent="0.2">
      <c r="A580" s="103" t="str">
        <f t="shared" si="72"/>
        <v>GS &lt; 50 (Low)</v>
      </c>
      <c r="D580" s="129" t="s">
        <v>74</v>
      </c>
      <c r="E580" s="25"/>
      <c r="F580" s="34">
        <f t="shared" si="73"/>
        <v>0</v>
      </c>
      <c r="G580" s="55"/>
      <c r="H580" s="130"/>
      <c r="I580" s="35">
        <f t="shared" si="74"/>
        <v>0</v>
      </c>
      <c r="J580" s="56"/>
      <c r="K580" s="118"/>
      <c r="L580" s="119"/>
      <c r="M580" s="120"/>
    </row>
    <row r="581" spans="1:13" x14ac:dyDescent="0.2">
      <c r="A581" s="103" t="str">
        <f t="shared" si="72"/>
        <v>GS &lt; 50 (Low)</v>
      </c>
      <c r="B581" s="103" t="s">
        <v>12</v>
      </c>
      <c r="D581" s="25" t="s">
        <v>75</v>
      </c>
      <c r="E581" s="25"/>
      <c r="F581" s="34">
        <f t="shared" si="73"/>
        <v>9.8000000000000004E-2</v>
      </c>
      <c r="G581" s="55">
        <f>IF(AND(E550*12&gt;=150000),OffPeakPer*E550*E552,OffPeakPer*E550)</f>
        <v>640</v>
      </c>
      <c r="H581" s="130">
        <f>G581*F581</f>
        <v>62.72</v>
      </c>
      <c r="I581" s="35">
        <f t="shared" si="74"/>
        <v>9.8000000000000004E-2</v>
      </c>
      <c r="J581" s="56">
        <f>IF(AND(E550*12&gt;=150000),OffPeakPer*E550*E553,OffPeakPer*E550)</f>
        <v>640</v>
      </c>
      <c r="K581" s="118">
        <f>J581*I581</f>
        <v>62.72</v>
      </c>
      <c r="L581" s="119">
        <f>K581-H581</f>
        <v>0</v>
      </c>
      <c r="M581" s="120">
        <f>IF(ISERROR(L581/H581), "", L581/H581)</f>
        <v>0</v>
      </c>
    </row>
    <row r="582" spans="1:13" x14ac:dyDescent="0.2">
      <c r="A582" s="103" t="str">
        <f t="shared" si="72"/>
        <v>GS &lt; 50 (Low)</v>
      </c>
      <c r="B582" s="103" t="s">
        <v>12</v>
      </c>
      <c r="D582" s="25" t="s">
        <v>76</v>
      </c>
      <c r="E582" s="25"/>
      <c r="F582" s="34">
        <f t="shared" si="73"/>
        <v>0.157</v>
      </c>
      <c r="G582" s="55">
        <f>IF(AND(E550*12&gt;=150000),MidPeakPer*E550*E552,MidPeakPer*E550)</f>
        <v>180</v>
      </c>
      <c r="H582" s="130">
        <f>G582*F582</f>
        <v>28.26</v>
      </c>
      <c r="I582" s="35">
        <f t="shared" si="74"/>
        <v>0.157</v>
      </c>
      <c r="J582" s="56">
        <f>IF(AND(E550*12&gt;=150000),MidPeakPer*E550*E553,MidPeakPer*E550)</f>
        <v>180</v>
      </c>
      <c r="K582" s="118">
        <f>J582*I582</f>
        <v>28.26</v>
      </c>
      <c r="L582" s="119">
        <f>K582-H582</f>
        <v>0</v>
      </c>
      <c r="M582" s="120">
        <f>IF(ISERROR(L582/H582), "", L582/H582)</f>
        <v>0</v>
      </c>
    </row>
    <row r="583" spans="1:13" ht="13.5" thickBot="1" x14ac:dyDescent="0.25">
      <c r="A583" s="103" t="str">
        <f t="shared" si="72"/>
        <v>GS &lt; 50 (Low)</v>
      </c>
      <c r="B583" s="103" t="s">
        <v>12</v>
      </c>
      <c r="D583" s="103" t="s">
        <v>77</v>
      </c>
      <c r="E583" s="25"/>
      <c r="F583" s="34">
        <f t="shared" si="73"/>
        <v>0.20300000000000001</v>
      </c>
      <c r="G583" s="55">
        <f>IF(AND(E550*12&gt;=150000),OnPeakPer*E550*E552,OnPeakPer*E550)</f>
        <v>180</v>
      </c>
      <c r="H583" s="130">
        <f>G583*F583</f>
        <v>36.54</v>
      </c>
      <c r="I583" s="35">
        <f t="shared" si="74"/>
        <v>0.20300000000000001</v>
      </c>
      <c r="J583" s="56">
        <f>IF(AND(E550*12&gt;=150000),OnPeakPer*E550*E553,OnPeakPer*E550)</f>
        <v>180</v>
      </c>
      <c r="K583" s="118">
        <f>J583*I583</f>
        <v>36.54</v>
      </c>
      <c r="L583" s="119">
        <f>K583-H583</f>
        <v>0</v>
      </c>
      <c r="M583" s="120">
        <f>IF(ISERROR(L583/H583), "", L583/H583)</f>
        <v>0</v>
      </c>
    </row>
    <row r="584" spans="1:13" ht="13.15" hidden="1" customHeight="1" x14ac:dyDescent="0.2">
      <c r="A584" s="103" t="str">
        <f t="shared" si="72"/>
        <v>GS &lt; 50 (Low)</v>
      </c>
      <c r="B584" s="103" t="s">
        <v>78</v>
      </c>
      <c r="D584" s="25" t="s">
        <v>79</v>
      </c>
      <c r="E584" s="25"/>
      <c r="F584" s="34">
        <f t="shared" si="73"/>
        <v>0.11308</v>
      </c>
      <c r="G584" s="55">
        <f>IF(AND(E550*12&gt;=150000),E550*E552,E550)</f>
        <v>1000</v>
      </c>
      <c r="H584" s="130">
        <f>G584*F584</f>
        <v>113.08</v>
      </c>
      <c r="I584" s="35">
        <f t="shared" si="74"/>
        <v>0.11308</v>
      </c>
      <c r="J584" s="56">
        <f>IF(AND(E550*12&gt;=150000),E550*E553,E550)</f>
        <v>1000</v>
      </c>
      <c r="K584" s="118">
        <f>J584*I584</f>
        <v>113.08</v>
      </c>
      <c r="L584" s="119">
        <f>K584-H584</f>
        <v>0</v>
      </c>
      <c r="M584" s="120">
        <f>IF(ISERROR(L584/H584), "", L584/H584)</f>
        <v>0</v>
      </c>
    </row>
    <row r="585" spans="1:13" ht="13.9" hidden="1" customHeight="1" thickBot="1" x14ac:dyDescent="0.25">
      <c r="A585" s="103" t="str">
        <f t="shared" si="72"/>
        <v>GS &lt; 50 (Low)</v>
      </c>
      <c r="B585" s="103" t="s">
        <v>17</v>
      </c>
      <c r="D585" s="25" t="s">
        <v>80</v>
      </c>
      <c r="E585" s="25"/>
      <c r="F585" s="34">
        <f t="shared" si="73"/>
        <v>0.11308</v>
      </c>
      <c r="G585" s="55">
        <f>IF(AND(E550*12&gt;=150000),E550*E552,E550)</f>
        <v>1000</v>
      </c>
      <c r="H585" s="130">
        <f>G585*F585</f>
        <v>113.08</v>
      </c>
      <c r="I585" s="35">
        <f t="shared" si="74"/>
        <v>0.11308</v>
      </c>
      <c r="J585" s="56">
        <f>IF(AND(E550*12&gt;=150000),E550*E553,E550)</f>
        <v>1000</v>
      </c>
      <c r="K585" s="118">
        <f>J585*I585</f>
        <v>113.08</v>
      </c>
      <c r="L585" s="119">
        <f>K585-H585</f>
        <v>0</v>
      </c>
      <c r="M585" s="120">
        <f>IF(ISERROR(L585/H585), "", L585/H585)</f>
        <v>0</v>
      </c>
    </row>
    <row r="586" spans="1:13" ht="13.5" thickBot="1" x14ac:dyDescent="0.25">
      <c r="A586" s="103" t="str">
        <f t="shared" si="72"/>
        <v>GS &lt; 50 (Low)</v>
      </c>
      <c r="D586" s="58"/>
      <c r="E586" s="59"/>
      <c r="F586" s="60"/>
      <c r="G586" s="61"/>
      <c r="H586" s="62"/>
      <c r="I586" s="60"/>
      <c r="J586" s="63"/>
      <c r="K586" s="62"/>
      <c r="L586" s="64"/>
      <c r="M586" s="65"/>
    </row>
    <row r="587" spans="1:13" x14ac:dyDescent="0.2">
      <c r="A587" s="103" t="str">
        <f t="shared" si="72"/>
        <v>GS &lt; 50 (Low)</v>
      </c>
      <c r="B587" s="103" t="s">
        <v>12</v>
      </c>
      <c r="D587" s="135" t="s">
        <v>81</v>
      </c>
      <c r="E587" s="25"/>
      <c r="F587" s="136"/>
      <c r="G587" s="137"/>
      <c r="H587" s="138">
        <f>SUM(H577:H583,H576)</f>
        <v>234.87592058089288</v>
      </c>
      <c r="I587" s="139"/>
      <c r="J587" s="139"/>
      <c r="K587" s="138">
        <f>SUM(K577:K583,K576)</f>
        <v>240.62430139076218</v>
      </c>
      <c r="L587" s="140">
        <f>K587-H587</f>
        <v>5.7483808098693032</v>
      </c>
      <c r="M587" s="141">
        <f>IF((H587)=0,"",(L587/H587))</f>
        <v>2.4474117209003218E-2</v>
      </c>
    </row>
    <row r="588" spans="1:13" x14ac:dyDescent="0.2">
      <c r="A588" s="103" t="str">
        <f t="shared" si="72"/>
        <v>GS &lt; 50 (Low)</v>
      </c>
      <c r="B588" s="103" t="s">
        <v>12</v>
      </c>
      <c r="D588" s="142" t="s">
        <v>82</v>
      </c>
      <c r="E588" s="25"/>
      <c r="F588" s="136">
        <v>0.13</v>
      </c>
      <c r="G588" s="143"/>
      <c r="H588" s="144">
        <f>H587*F588</f>
        <v>30.533869675516076</v>
      </c>
      <c r="I588" s="145">
        <v>0.13</v>
      </c>
      <c r="J588" s="115"/>
      <c r="K588" s="144">
        <f>K587*I588</f>
        <v>31.281159180799087</v>
      </c>
      <c r="L588" s="119">
        <f>K588-H588</f>
        <v>0.74728950528301041</v>
      </c>
      <c r="M588" s="146">
        <f>IF((H588)=0,"",(L588/H588))</f>
        <v>2.4474117209003249E-2</v>
      </c>
    </row>
    <row r="589" spans="1:13" ht="15" x14ac:dyDescent="0.25">
      <c r="A589" s="103" t="str">
        <f t="shared" si="72"/>
        <v>GS &lt; 50 (Low)</v>
      </c>
      <c r="B589" s="103" t="s">
        <v>12</v>
      </c>
      <c r="D589" s="142" t="s">
        <v>83</v>
      </c>
      <c r="E589" s="147"/>
      <c r="F589" s="148">
        <v>0.23499999999999999</v>
      </c>
      <c r="G589" s="143"/>
      <c r="H589" s="144">
        <f>IF(OR(ISNUMBER(SEARCH("[DGEN]", E548))=TRUE, ISNUMBER(SEARCH("STREET LIGHT", E548))=TRUE), 0, IF(AND(E550=0, E551=0),0, IF(AND(E551=0, E550*12&gt;250000), 0, IF(AND(E550=0, E551&gt;=50), 0, IF(E550*12&lt;=250000, F589*H587*-1, IF(E551&lt;50, F589*H587*-1, 0))))))</f>
        <v>-55.195841336509822</v>
      </c>
      <c r="I589" s="148">
        <v>0.23499999999999999</v>
      </c>
      <c r="J589" s="115"/>
      <c r="K589" s="144">
        <f>IF(OR(ISNUMBER(SEARCH("[DGEN]", E548))=TRUE, ISNUMBER(SEARCH("STREET LIGHT", E548))=TRUE), 0, IF(AND(E550=0, E551=0),0, IF(AND(E551=0, E550*12&gt;250000), 0, IF(AND(E550=0, E551&gt;=50), 0, IF(E550*12&lt;=250000, I589*K587*-1, IF(E551&lt;50, I589*K587*-1, 0))))))</f>
        <v>-56.546710826829113</v>
      </c>
      <c r="L589" s="119">
        <f>K589-H589</f>
        <v>-1.3508694903192904</v>
      </c>
      <c r="M589" s="146"/>
    </row>
    <row r="590" spans="1:13" ht="13.5" thickBot="1" x14ac:dyDescent="0.25">
      <c r="A590" s="103" t="str">
        <f t="shared" si="72"/>
        <v>GS &lt; 50 (Low)</v>
      </c>
      <c r="B590" s="103" t="s">
        <v>84</v>
      </c>
      <c r="C590" s="24">
        <f>B25</f>
        <v>9</v>
      </c>
      <c r="D590" s="226" t="s">
        <v>85</v>
      </c>
      <c r="E590" s="226"/>
      <c r="F590" s="77"/>
      <c r="G590" s="78"/>
      <c r="H590" s="79">
        <f>H587+H588+H589</f>
        <v>210.21394891989911</v>
      </c>
      <c r="I590" s="80"/>
      <c r="J590" s="80"/>
      <c r="K590" s="81">
        <f>K587+K588+K589</f>
        <v>215.35874974473217</v>
      </c>
      <c r="L590" s="82">
        <f>K590-H590</f>
        <v>5.1448008248330552</v>
      </c>
      <c r="M590" s="83">
        <f>IF((H590)=0,"",(L590/H590))</f>
        <v>2.4474117209003356E-2</v>
      </c>
    </row>
    <row r="591" spans="1:13" ht="13.5" thickBot="1" x14ac:dyDescent="0.25">
      <c r="A591" s="103" t="str">
        <f t="shared" si="72"/>
        <v>GS &lt; 50 (Low)</v>
      </c>
      <c r="B591" s="103" t="s">
        <v>12</v>
      </c>
      <c r="D591" s="58"/>
      <c r="E591" s="59"/>
      <c r="F591" s="60"/>
      <c r="G591" s="61"/>
      <c r="H591" s="62"/>
      <c r="I591" s="60"/>
      <c r="J591" s="63"/>
      <c r="K591" s="62"/>
      <c r="L591" s="64"/>
      <c r="M591" s="65"/>
    </row>
    <row r="594" spans="1:13" x14ac:dyDescent="0.2">
      <c r="D594" s="104" t="s">
        <v>34</v>
      </c>
      <c r="E594" s="229" t="str">
        <f>D26</f>
        <v>GS &lt; 50 (High)</v>
      </c>
      <c r="F594" s="229"/>
      <c r="G594" s="229"/>
      <c r="H594" s="229"/>
      <c r="I594" s="229"/>
      <c r="J594" s="229"/>
      <c r="K594" s="103" t="str">
        <f>IF(N544="DEMAND - INTERVAL","RTSR - INTERVAL METERED","")</f>
        <v/>
      </c>
    </row>
    <row r="595" spans="1:13" x14ac:dyDescent="0.2">
      <c r="D595" s="104" t="s">
        <v>35</v>
      </c>
      <c r="E595" s="230" t="str">
        <f>H26</f>
        <v>RPP</v>
      </c>
      <c r="F595" s="230"/>
      <c r="G595" s="230"/>
      <c r="H595" s="20"/>
      <c r="I595" s="20"/>
    </row>
    <row r="596" spans="1:13" ht="15.75" x14ac:dyDescent="0.2">
      <c r="D596" s="104" t="s">
        <v>36</v>
      </c>
      <c r="E596" s="21">
        <f>K26</f>
        <v>5000</v>
      </c>
      <c r="F596" s="105" t="s">
        <v>11</v>
      </c>
      <c r="J596" s="22"/>
      <c r="K596" s="22"/>
      <c r="L596" s="22"/>
      <c r="M596" s="22"/>
    </row>
    <row r="597" spans="1:13" ht="15.75" x14ac:dyDescent="0.25">
      <c r="D597" s="104" t="s">
        <v>37</v>
      </c>
      <c r="E597" s="21">
        <f>L26</f>
        <v>0</v>
      </c>
      <c r="F597" s="106" t="s">
        <v>16</v>
      </c>
      <c r="G597" s="107"/>
      <c r="H597" s="108"/>
      <c r="I597" s="108"/>
      <c r="J597" s="108"/>
    </row>
    <row r="598" spans="1:13" x14ac:dyDescent="0.2">
      <c r="D598" s="104" t="s">
        <v>38</v>
      </c>
      <c r="E598" s="23">
        <f>I26</f>
        <v>1.0415000000000001</v>
      </c>
    </row>
    <row r="599" spans="1:13" x14ac:dyDescent="0.2">
      <c r="D599" s="104" t="s">
        <v>39</v>
      </c>
      <c r="E599" s="23">
        <f>J26</f>
        <v>1.0415000000000001</v>
      </c>
    </row>
    <row r="601" spans="1:13" x14ac:dyDescent="0.2">
      <c r="E601" s="105"/>
      <c r="F601" s="231" t="s">
        <v>40</v>
      </c>
      <c r="G601" s="232"/>
      <c r="H601" s="233"/>
      <c r="I601" s="231" t="s">
        <v>41</v>
      </c>
      <c r="J601" s="232"/>
      <c r="K601" s="233"/>
      <c r="L601" s="231" t="s">
        <v>42</v>
      </c>
      <c r="M601" s="233"/>
    </row>
    <row r="602" spans="1:13" x14ac:dyDescent="0.2">
      <c r="E602" s="220"/>
      <c r="F602" s="109" t="s">
        <v>43</v>
      </c>
      <c r="G602" s="109" t="s">
        <v>44</v>
      </c>
      <c r="H602" s="110" t="s">
        <v>45</v>
      </c>
      <c r="I602" s="109" t="s">
        <v>43</v>
      </c>
      <c r="J602" s="111" t="s">
        <v>44</v>
      </c>
      <c r="K602" s="110" t="s">
        <v>45</v>
      </c>
      <c r="L602" s="222" t="s">
        <v>46</v>
      </c>
      <c r="M602" s="224" t="s">
        <v>47</v>
      </c>
    </row>
    <row r="603" spans="1:13" x14ac:dyDescent="0.2">
      <c r="E603" s="221"/>
      <c r="F603" s="112" t="s">
        <v>48</v>
      </c>
      <c r="G603" s="112"/>
      <c r="H603" s="113" t="s">
        <v>48</v>
      </c>
      <c r="I603" s="112" t="s">
        <v>48</v>
      </c>
      <c r="J603" s="113"/>
      <c r="K603" s="113" t="s">
        <v>48</v>
      </c>
      <c r="L603" s="223"/>
      <c r="M603" s="225"/>
    </row>
    <row r="604" spans="1:13" x14ac:dyDescent="0.2">
      <c r="A604" s="103" t="str">
        <f>$E594</f>
        <v>GS &lt; 50 (High)</v>
      </c>
      <c r="D604" s="114" t="s">
        <v>49</v>
      </c>
      <c r="E604" s="25"/>
      <c r="F604" s="26">
        <f>F130</f>
        <v>32.270000000000003</v>
      </c>
      <c r="G604" s="115">
        <v>1</v>
      </c>
      <c r="H604" s="116">
        <f>G604*F604</f>
        <v>32.270000000000003</v>
      </c>
      <c r="I604" s="29">
        <f>I130</f>
        <v>34.200000000000003</v>
      </c>
      <c r="J604" s="117">
        <f>G604</f>
        <v>1</v>
      </c>
      <c r="K604" s="118">
        <f>J604*I604</f>
        <v>34.200000000000003</v>
      </c>
      <c r="L604" s="119">
        <f>K604-H604</f>
        <v>1.9299999999999997</v>
      </c>
      <c r="M604" s="120">
        <f>IF(ISERROR(L604/H604), "", L604/H604)</f>
        <v>5.9807871087697535E-2</v>
      </c>
    </row>
    <row r="605" spans="1:13" x14ac:dyDescent="0.2">
      <c r="A605" s="103" t="str">
        <f t="shared" ref="A605:A637" si="79">A604</f>
        <v>GS &lt; 50 (High)</v>
      </c>
      <c r="D605" s="114" t="s">
        <v>50</v>
      </c>
      <c r="E605" s="25"/>
      <c r="F605" s="34">
        <f t="shared" ref="F605:F631" si="80">F131</f>
        <v>3.7100000000000001E-2</v>
      </c>
      <c r="G605" s="115">
        <f>IF($E597&gt;0, $E597, $E596)</f>
        <v>5000</v>
      </c>
      <c r="H605" s="116">
        <f>G605*F605</f>
        <v>185.5</v>
      </c>
      <c r="I605" s="35">
        <f t="shared" ref="I605:I631" si="81">I131</f>
        <v>3.9600000000000003E-2</v>
      </c>
      <c r="J605" s="117">
        <f>IF($E597&gt;0, $E597, $E596)</f>
        <v>5000</v>
      </c>
      <c r="K605" s="118">
        <f>J605*I605</f>
        <v>198.00000000000003</v>
      </c>
      <c r="L605" s="119">
        <f>K605-H605</f>
        <v>12.500000000000028</v>
      </c>
      <c r="M605" s="120">
        <f>IF(ISERROR(L605/H605), "", L605/H605)</f>
        <v>6.7385444743935458E-2</v>
      </c>
    </row>
    <row r="606" spans="1:13" ht="13.15" hidden="1" customHeight="1" x14ac:dyDescent="0.2">
      <c r="A606" s="103" t="str">
        <f t="shared" si="79"/>
        <v>GS &lt; 50 (High)</v>
      </c>
      <c r="D606" s="114" t="s">
        <v>51</v>
      </c>
      <c r="E606" s="25"/>
      <c r="F606" s="34">
        <f t="shared" si="80"/>
        <v>0</v>
      </c>
      <c r="G606" s="115">
        <f>IF($E597&gt;0, $E597, $E596)</f>
        <v>5000</v>
      </c>
      <c r="H606" s="116">
        <v>0</v>
      </c>
      <c r="I606" s="35">
        <f t="shared" si="81"/>
        <v>0</v>
      </c>
      <c r="J606" s="117">
        <f>IF($E597&gt;0, $E597, $E596)</f>
        <v>5000</v>
      </c>
      <c r="K606" s="118">
        <v>0</v>
      </c>
      <c r="L606" s="119"/>
      <c r="M606" s="120"/>
    </row>
    <row r="607" spans="1:13" ht="13.15" hidden="1" customHeight="1" x14ac:dyDescent="0.2">
      <c r="A607" s="103" t="str">
        <f t="shared" si="79"/>
        <v>GS &lt; 50 (High)</v>
      </c>
      <c r="D607" s="114" t="s">
        <v>52</v>
      </c>
      <c r="E607" s="25"/>
      <c r="F607" s="34">
        <f t="shared" si="80"/>
        <v>0</v>
      </c>
      <c r="G607" s="115">
        <f>IF($E597&gt;0, $E597, $E596)</f>
        <v>5000</v>
      </c>
      <c r="H607" s="116">
        <v>0</v>
      </c>
      <c r="I607" s="35">
        <f t="shared" si="81"/>
        <v>0</v>
      </c>
      <c r="J607" s="121">
        <f>IF($E597&gt;0, $E597, $E596)</f>
        <v>5000</v>
      </c>
      <c r="K607" s="118">
        <v>0</v>
      </c>
      <c r="L607" s="119">
        <f t="shared" ref="L607:L625" si="82">K607-H607</f>
        <v>0</v>
      </c>
      <c r="M607" s="120" t="str">
        <f>IF(ISERROR(L607/H607), "", L607/H607)</f>
        <v/>
      </c>
    </row>
    <row r="608" spans="1:13" x14ac:dyDescent="0.2">
      <c r="A608" s="103" t="str">
        <f t="shared" si="79"/>
        <v>GS &lt; 50 (High)</v>
      </c>
      <c r="D608" s="114" t="s">
        <v>53</v>
      </c>
      <c r="E608" s="25"/>
      <c r="F608" s="26">
        <f t="shared" si="80"/>
        <v>0</v>
      </c>
      <c r="G608" s="115">
        <v>1</v>
      </c>
      <c r="H608" s="116">
        <f>G608*F608</f>
        <v>0</v>
      </c>
      <c r="I608" s="29">
        <f t="shared" si="81"/>
        <v>0</v>
      </c>
      <c r="J608" s="117">
        <f>G608</f>
        <v>1</v>
      </c>
      <c r="K608" s="118">
        <f>J608*I608</f>
        <v>0</v>
      </c>
      <c r="L608" s="119">
        <f t="shared" si="82"/>
        <v>0</v>
      </c>
      <c r="M608" s="120" t="str">
        <f>IF(ISERROR(L608/H608), "", L608/H608)</f>
        <v/>
      </c>
    </row>
    <row r="609" spans="1:13" x14ac:dyDescent="0.2">
      <c r="A609" s="103" t="str">
        <f t="shared" si="79"/>
        <v>GS &lt; 50 (High)</v>
      </c>
      <c r="D609" s="114" t="s">
        <v>54</v>
      </c>
      <c r="E609" s="25"/>
      <c r="F609" s="36">
        <f t="shared" si="80"/>
        <v>2.0337449742528959E-3</v>
      </c>
      <c r="G609" s="115">
        <f>IF($E597&gt;0, $E597, $E596)</f>
        <v>5000</v>
      </c>
      <c r="H609" s="116">
        <f>G609*F609</f>
        <v>10.16872487126448</v>
      </c>
      <c r="I609" s="35">
        <f t="shared" si="81"/>
        <v>2.0337449742528959E-3</v>
      </c>
      <c r="J609" s="117">
        <f>IF($E597&gt;0, $E597, $E596)</f>
        <v>5000</v>
      </c>
      <c r="K609" s="118">
        <f>J609*I609</f>
        <v>10.16872487126448</v>
      </c>
      <c r="L609" s="119">
        <f t="shared" si="82"/>
        <v>0</v>
      </c>
      <c r="M609" s="120">
        <f>IF(ISERROR(L609/H609), "", L609/H609)</f>
        <v>0</v>
      </c>
    </row>
    <row r="610" spans="1:13" ht="25.5" x14ac:dyDescent="0.2">
      <c r="A610" s="103" t="str">
        <f t="shared" si="79"/>
        <v>GS &lt; 50 (High)</v>
      </c>
      <c r="B610" s="103" t="s">
        <v>55</v>
      </c>
      <c r="C610" s="24">
        <f>B26</f>
        <v>10</v>
      </c>
      <c r="D610" s="46" t="s">
        <v>56</v>
      </c>
      <c r="E610" s="47"/>
      <c r="F610" s="48"/>
      <c r="G610" s="49"/>
      <c r="H610" s="50">
        <f>SUM(H604:H609)</f>
        <v>227.9387248712645</v>
      </c>
      <c r="I610" s="51"/>
      <c r="J610" s="52"/>
      <c r="K610" s="50">
        <f>SUM(K604:K609)</f>
        <v>242.36872487126453</v>
      </c>
      <c r="L610" s="41">
        <f t="shared" si="82"/>
        <v>14.430000000000035</v>
      </c>
      <c r="M610" s="42">
        <f>IF((H610)=0,"",(L610/H610))</f>
        <v>6.3306487338427586E-2</v>
      </c>
    </row>
    <row r="611" spans="1:13" x14ac:dyDescent="0.2">
      <c r="A611" s="103" t="str">
        <f t="shared" si="79"/>
        <v>GS &lt; 50 (High)</v>
      </c>
      <c r="D611" s="123" t="s">
        <v>57</v>
      </c>
      <c r="E611" s="25"/>
      <c r="F611" s="34">
        <f t="shared" si="80"/>
        <v>0.12752000000000002</v>
      </c>
      <c r="G611" s="43">
        <f>IF(F611=0, 0, $E596*E598-E596)</f>
        <v>207.50000000000091</v>
      </c>
      <c r="H611" s="28">
        <f t="shared" ref="H611:H618" si="83">G611*F611</f>
        <v>26.460400000000121</v>
      </c>
      <c r="I611" s="35">
        <f t="shared" si="81"/>
        <v>0.12752000000000002</v>
      </c>
      <c r="J611" s="44">
        <f>IF(I611=0, 0, E596*E599-E596)</f>
        <v>207.50000000000091</v>
      </c>
      <c r="K611" s="31">
        <f t="shared" ref="K611:K618" si="84">J611*I611</f>
        <v>26.460400000000121</v>
      </c>
      <c r="L611" s="119">
        <f t="shared" si="82"/>
        <v>0</v>
      </c>
      <c r="M611" s="120">
        <f t="shared" ref="M611:M618" si="85">IF(ISERROR(L611/H611), "", L611/H611)</f>
        <v>0</v>
      </c>
    </row>
    <row r="612" spans="1:13" ht="25.5" x14ac:dyDescent="0.2">
      <c r="A612" s="103" t="str">
        <f t="shared" si="79"/>
        <v>GS &lt; 50 (High)</v>
      </c>
      <c r="D612" s="123" t="s">
        <v>58</v>
      </c>
      <c r="E612" s="25"/>
      <c r="F612" s="36">
        <f t="shared" si="80"/>
        <v>0</v>
      </c>
      <c r="G612" s="55">
        <f>IF($E597&gt;0, $E597, $E596)</f>
        <v>5000</v>
      </c>
      <c r="H612" s="116">
        <f t="shared" si="83"/>
        <v>0</v>
      </c>
      <c r="I612" s="35">
        <f t="shared" si="81"/>
        <v>0</v>
      </c>
      <c r="J612" s="56">
        <f>IF($E597&gt;0, $E597, $E596)</f>
        <v>5000</v>
      </c>
      <c r="K612" s="118">
        <f t="shared" si="84"/>
        <v>0</v>
      </c>
      <c r="L612" s="119">
        <f t="shared" si="82"/>
        <v>0</v>
      </c>
      <c r="M612" s="120" t="str">
        <f t="shared" si="85"/>
        <v/>
      </c>
    </row>
    <row r="613" spans="1:13" x14ac:dyDescent="0.2">
      <c r="A613" s="103" t="str">
        <f t="shared" si="79"/>
        <v>GS &lt; 50 (High)</v>
      </c>
      <c r="D613" s="123" t="s">
        <v>59</v>
      </c>
      <c r="E613" s="25"/>
      <c r="F613" s="36">
        <f t="shared" si="80"/>
        <v>0</v>
      </c>
      <c r="G613" s="55">
        <f>IF($E597&gt;0, $E597, $E596)</f>
        <v>5000</v>
      </c>
      <c r="H613" s="116">
        <f t="shared" si="83"/>
        <v>0</v>
      </c>
      <c r="I613" s="35">
        <f t="shared" si="81"/>
        <v>0</v>
      </c>
      <c r="J613" s="56">
        <f>IF($E597&gt;0, $E597, $E596)</f>
        <v>5000</v>
      </c>
      <c r="K613" s="118">
        <f t="shared" si="84"/>
        <v>0</v>
      </c>
      <c r="L613" s="119">
        <f t="shared" si="82"/>
        <v>0</v>
      </c>
      <c r="M613" s="120" t="str">
        <f t="shared" si="85"/>
        <v/>
      </c>
    </row>
    <row r="614" spans="1:13" x14ac:dyDescent="0.2">
      <c r="A614" s="103" t="str">
        <f t="shared" si="79"/>
        <v>GS &lt; 50 (High)</v>
      </c>
      <c r="D614" s="123" t="s">
        <v>60</v>
      </c>
      <c r="E614" s="25"/>
      <c r="F614" s="34">
        <f t="shared" si="80"/>
        <v>0</v>
      </c>
      <c r="G614" s="55">
        <f>E596</f>
        <v>5000</v>
      </c>
      <c r="H614" s="116">
        <f t="shared" si="83"/>
        <v>0</v>
      </c>
      <c r="I614" s="35">
        <f t="shared" si="81"/>
        <v>0</v>
      </c>
      <c r="J614" s="56">
        <f>E596</f>
        <v>5000</v>
      </c>
      <c r="K614" s="118">
        <f t="shared" si="84"/>
        <v>0</v>
      </c>
      <c r="L614" s="119">
        <f t="shared" si="82"/>
        <v>0</v>
      </c>
      <c r="M614" s="120" t="str">
        <f t="shared" si="85"/>
        <v/>
      </c>
    </row>
    <row r="615" spans="1:13" x14ac:dyDescent="0.2">
      <c r="A615" s="103" t="str">
        <f t="shared" si="79"/>
        <v>GS &lt; 50 (High)</v>
      </c>
      <c r="D615" s="114" t="s">
        <v>61</v>
      </c>
      <c r="E615" s="25"/>
      <c r="F615" s="36">
        <f t="shared" si="80"/>
        <v>1.5001937404516264E-3</v>
      </c>
      <c r="G615" s="55">
        <f>IF($E597&gt;0, $E597, $E596)</f>
        <v>5000</v>
      </c>
      <c r="H615" s="116">
        <f t="shared" si="83"/>
        <v>7.5009687022581319</v>
      </c>
      <c r="I615" s="35">
        <f t="shared" si="81"/>
        <v>1.5687745503208945E-3</v>
      </c>
      <c r="J615" s="56">
        <f>IF($E597&gt;0, $E597, $E596)</f>
        <v>5000</v>
      </c>
      <c r="K615" s="118">
        <f t="shared" si="84"/>
        <v>7.8438727516044731</v>
      </c>
      <c r="L615" s="119">
        <f t="shared" si="82"/>
        <v>0.34290404934634111</v>
      </c>
      <c r="M615" s="120">
        <f t="shared" si="85"/>
        <v>4.571463539677368E-2</v>
      </c>
    </row>
    <row r="616" spans="1:13" ht="25.5" x14ac:dyDescent="0.2">
      <c r="A616" s="103" t="str">
        <f t="shared" si="79"/>
        <v>GS &lt; 50 (High)</v>
      </c>
      <c r="D616" s="123" t="s">
        <v>62</v>
      </c>
      <c r="E616" s="25"/>
      <c r="F616" s="36">
        <f t="shared" si="80"/>
        <v>0.42</v>
      </c>
      <c r="G616" s="115">
        <v>1</v>
      </c>
      <c r="H616" s="116">
        <f t="shared" si="83"/>
        <v>0.42</v>
      </c>
      <c r="I616" s="45">
        <f t="shared" si="81"/>
        <v>0.42</v>
      </c>
      <c r="J616" s="121">
        <v>1</v>
      </c>
      <c r="K616" s="118">
        <f t="shared" si="84"/>
        <v>0.42</v>
      </c>
      <c r="L616" s="119">
        <f t="shared" si="82"/>
        <v>0</v>
      </c>
      <c r="M616" s="120">
        <f t="shared" si="85"/>
        <v>0</v>
      </c>
    </row>
    <row r="617" spans="1:13" x14ac:dyDescent="0.2">
      <c r="A617" s="103" t="str">
        <f t="shared" si="79"/>
        <v>GS &lt; 50 (High)</v>
      </c>
      <c r="D617" s="114" t="s">
        <v>63</v>
      </c>
      <c r="E617" s="25"/>
      <c r="F617" s="36">
        <f t="shared" si="80"/>
        <v>0</v>
      </c>
      <c r="G617" s="115">
        <v>1</v>
      </c>
      <c r="H617" s="116">
        <f t="shared" si="83"/>
        <v>0</v>
      </c>
      <c r="I617" s="29">
        <f t="shared" si="81"/>
        <v>0</v>
      </c>
      <c r="J617" s="121">
        <v>1</v>
      </c>
      <c r="K617" s="118">
        <f t="shared" si="84"/>
        <v>0</v>
      </c>
      <c r="L617" s="119">
        <f t="shared" si="82"/>
        <v>0</v>
      </c>
      <c r="M617" s="120" t="str">
        <f t="shared" si="85"/>
        <v/>
      </c>
    </row>
    <row r="618" spans="1:13" x14ac:dyDescent="0.2">
      <c r="A618" s="103" t="str">
        <f t="shared" si="79"/>
        <v>GS &lt; 50 (High)</v>
      </c>
      <c r="D618" s="114" t="s">
        <v>64</v>
      </c>
      <c r="E618" s="25"/>
      <c r="F618" s="34">
        <f t="shared" si="80"/>
        <v>-4.7198133811646176E-5</v>
      </c>
      <c r="G618" s="55">
        <f>IF($E597&gt;0, $E597, $E596)</f>
        <v>5000</v>
      </c>
      <c r="H618" s="116">
        <f t="shared" si="83"/>
        <v>-0.23599066905823088</v>
      </c>
      <c r="I618" s="35">
        <f t="shared" si="81"/>
        <v>-4.7198133811646176E-5</v>
      </c>
      <c r="J618" s="56">
        <f>IF($E597&gt;0, $E597, $E596)</f>
        <v>5000</v>
      </c>
      <c r="K618" s="118">
        <f t="shared" si="84"/>
        <v>-0.23599066905823088</v>
      </c>
      <c r="L618" s="119">
        <f t="shared" si="82"/>
        <v>0</v>
      </c>
      <c r="M618" s="120">
        <f t="shared" si="85"/>
        <v>0</v>
      </c>
    </row>
    <row r="619" spans="1:13" ht="25.5" x14ac:dyDescent="0.2">
      <c r="A619" s="103" t="str">
        <f t="shared" si="79"/>
        <v>GS &lt; 50 (High)</v>
      </c>
      <c r="B619" s="103" t="s">
        <v>65</v>
      </c>
      <c r="C619" s="24">
        <f>B26</f>
        <v>10</v>
      </c>
      <c r="D619" s="46" t="s">
        <v>66</v>
      </c>
      <c r="E619" s="47"/>
      <c r="F619" s="48"/>
      <c r="G619" s="49"/>
      <c r="H619" s="50">
        <f>SUM(H610:H618)</f>
        <v>262.08410290446454</v>
      </c>
      <c r="I619" s="51"/>
      <c r="J619" s="52"/>
      <c r="K619" s="50">
        <f>SUM(K610:K618)</f>
        <v>276.85700695381087</v>
      </c>
      <c r="L619" s="41">
        <f t="shared" si="82"/>
        <v>14.772904049346323</v>
      </c>
      <c r="M619" s="42">
        <f>IF((H619)=0,"",(L619/H619))</f>
        <v>5.6367035946210647E-2</v>
      </c>
    </row>
    <row r="620" spans="1:13" x14ac:dyDescent="0.2">
      <c r="A620" s="103" t="str">
        <f t="shared" si="79"/>
        <v>GS &lt; 50 (High)</v>
      </c>
      <c r="D620" s="126" t="s">
        <v>67</v>
      </c>
      <c r="E620" s="25"/>
      <c r="F620" s="36">
        <f t="shared" si="80"/>
        <v>1.2699999999999999E-2</v>
      </c>
      <c r="G620" s="43">
        <f>IF($E597&gt;0, $E597, $E596*$E598)</f>
        <v>5207.5000000000009</v>
      </c>
      <c r="H620" s="116">
        <f>G620*F620</f>
        <v>66.135250000000013</v>
      </c>
      <c r="I620" s="35">
        <f t="shared" si="81"/>
        <v>1.34E-2</v>
      </c>
      <c r="J620" s="44">
        <f>IF($E597&gt;0, $E597, $E596*$E599)</f>
        <v>5207.5000000000009</v>
      </c>
      <c r="K620" s="118">
        <f>J620*I620</f>
        <v>69.780500000000018</v>
      </c>
      <c r="L620" s="119">
        <f t="shared" si="82"/>
        <v>3.6452500000000043</v>
      </c>
      <c r="M620" s="120">
        <f>IF(ISERROR(L620/H620), "", L620/H620)</f>
        <v>5.5118110236220527E-2</v>
      </c>
    </row>
    <row r="621" spans="1:13" ht="25.5" x14ac:dyDescent="0.2">
      <c r="A621" s="103" t="str">
        <f t="shared" si="79"/>
        <v>GS &lt; 50 (High)</v>
      </c>
      <c r="D621" s="128" t="s">
        <v>68</v>
      </c>
      <c r="E621" s="25"/>
      <c r="F621" s="36">
        <f t="shared" si="80"/>
        <v>9.4000000000000004E-3</v>
      </c>
      <c r="G621" s="43">
        <f>IF($E597&gt;0, $E597, $E596*$E598)</f>
        <v>5207.5000000000009</v>
      </c>
      <c r="H621" s="116">
        <f>G621*F621</f>
        <v>48.950500000000012</v>
      </c>
      <c r="I621" s="35">
        <f t="shared" si="81"/>
        <v>9.9000000000000008E-3</v>
      </c>
      <c r="J621" s="44">
        <f>IF($E597&gt;0, $E597, $E596*$E599)</f>
        <v>5207.5000000000009</v>
      </c>
      <c r="K621" s="118">
        <f>J621*I621</f>
        <v>51.55425000000001</v>
      </c>
      <c r="L621" s="119">
        <f t="shared" si="82"/>
        <v>2.603749999999998</v>
      </c>
      <c r="M621" s="120">
        <f>IF(ISERROR(L621/H621), "", L621/H621)</f>
        <v>5.3191489361702073E-2</v>
      </c>
    </row>
    <row r="622" spans="1:13" ht="25.5" x14ac:dyDescent="0.2">
      <c r="A622" s="103" t="str">
        <f t="shared" si="79"/>
        <v>GS &lt; 50 (High)</v>
      </c>
      <c r="B622" s="103" t="s">
        <v>69</v>
      </c>
      <c r="C622" s="24">
        <f>B26</f>
        <v>10</v>
      </c>
      <c r="D622" s="46" t="s">
        <v>70</v>
      </c>
      <c r="E622" s="47"/>
      <c r="F622" s="48"/>
      <c r="G622" s="49"/>
      <c r="H622" s="50">
        <f>SUM(H619:H621)</f>
        <v>377.16985290446462</v>
      </c>
      <c r="I622" s="51"/>
      <c r="J622" s="52"/>
      <c r="K622" s="50">
        <f>SUM(K619:K621)</f>
        <v>398.19175695381091</v>
      </c>
      <c r="L622" s="41">
        <f t="shared" si="82"/>
        <v>21.02190404934629</v>
      </c>
      <c r="M622" s="42">
        <f>IF((H622)=0,"",(L622/H622))</f>
        <v>5.5735907542618583E-2</v>
      </c>
    </row>
    <row r="623" spans="1:13" ht="25.5" x14ac:dyDescent="0.2">
      <c r="A623" s="103" t="str">
        <f t="shared" si="79"/>
        <v>GS &lt; 50 (High)</v>
      </c>
      <c r="D623" s="129" t="s">
        <v>71</v>
      </c>
      <c r="E623" s="25"/>
      <c r="F623" s="34">
        <f t="shared" si="80"/>
        <v>4.7000000000000002E-3</v>
      </c>
      <c r="G623" s="43">
        <f>E596*E598</f>
        <v>5207.5000000000009</v>
      </c>
      <c r="H623" s="53">
        <f>G623*F623</f>
        <v>24.475250000000006</v>
      </c>
      <c r="I623" s="35">
        <f t="shared" si="81"/>
        <v>4.7000000000000002E-3</v>
      </c>
      <c r="J623" s="44">
        <f>E596*E599</f>
        <v>5207.5000000000009</v>
      </c>
      <c r="K623" s="31">
        <f>J623*I623</f>
        <v>24.475250000000006</v>
      </c>
      <c r="L623" s="119">
        <f t="shared" si="82"/>
        <v>0</v>
      </c>
      <c r="M623" s="120">
        <f>IF(ISERROR(L623/H623), "", L623/H623)</f>
        <v>0</v>
      </c>
    </row>
    <row r="624" spans="1:13" ht="25.5" x14ac:dyDescent="0.2">
      <c r="A624" s="103" t="str">
        <f t="shared" si="79"/>
        <v>GS &lt; 50 (High)</v>
      </c>
      <c r="D624" s="129" t="s">
        <v>72</v>
      </c>
      <c r="E624" s="25"/>
      <c r="F624" s="34">
        <f t="shared" si="80"/>
        <v>5.9999999999999995E-4</v>
      </c>
      <c r="G624" s="43">
        <f>E596*E598</f>
        <v>5207.5000000000009</v>
      </c>
      <c r="H624" s="53">
        <f>G624*F624</f>
        <v>3.1245000000000003</v>
      </c>
      <c r="I624" s="35">
        <f t="shared" si="81"/>
        <v>5.9999999999999995E-4</v>
      </c>
      <c r="J624" s="44">
        <f>E596*E599</f>
        <v>5207.5000000000009</v>
      </c>
      <c r="K624" s="31">
        <f>J624*I624</f>
        <v>3.1245000000000003</v>
      </c>
      <c r="L624" s="119">
        <f t="shared" si="82"/>
        <v>0</v>
      </c>
      <c r="M624" s="120">
        <f>IF(ISERROR(L624/H624), "", L624/H624)</f>
        <v>0</v>
      </c>
    </row>
    <row r="625" spans="1:13" x14ac:dyDescent="0.2">
      <c r="A625" s="103" t="str">
        <f t="shared" si="79"/>
        <v>GS &lt; 50 (High)</v>
      </c>
      <c r="D625" s="25" t="s">
        <v>73</v>
      </c>
      <c r="E625" s="25"/>
      <c r="F625" s="54">
        <f t="shared" si="80"/>
        <v>0.25</v>
      </c>
      <c r="G625" s="115">
        <v>1</v>
      </c>
      <c r="H625" s="130">
        <f>G625*F625</f>
        <v>0.25</v>
      </c>
      <c r="I625" s="45">
        <f t="shared" si="81"/>
        <v>0.25</v>
      </c>
      <c r="J625" s="117">
        <v>1</v>
      </c>
      <c r="K625" s="118">
        <f>J625*I625</f>
        <v>0.25</v>
      </c>
      <c r="L625" s="119">
        <f t="shared" si="82"/>
        <v>0</v>
      </c>
      <c r="M625" s="120">
        <f>IF(ISERROR(L625/H625), "", L625/H625)</f>
        <v>0</v>
      </c>
    </row>
    <row r="626" spans="1:13" ht="25.5" x14ac:dyDescent="0.2">
      <c r="A626" s="103" t="str">
        <f t="shared" si="79"/>
        <v>GS &lt; 50 (High)</v>
      </c>
      <c r="D626" s="129" t="s">
        <v>74</v>
      </c>
      <c r="E626" s="25"/>
      <c r="F626" s="34">
        <f t="shared" si="80"/>
        <v>0</v>
      </c>
      <c r="G626" s="55"/>
      <c r="H626" s="130"/>
      <c r="I626" s="35">
        <f t="shared" si="81"/>
        <v>0</v>
      </c>
      <c r="J626" s="56"/>
      <c r="K626" s="118"/>
      <c r="L626" s="119"/>
      <c r="M626" s="120"/>
    </row>
    <row r="627" spans="1:13" x14ac:dyDescent="0.2">
      <c r="A627" s="103" t="str">
        <f t="shared" si="79"/>
        <v>GS &lt; 50 (High)</v>
      </c>
      <c r="B627" s="103" t="s">
        <v>12</v>
      </c>
      <c r="D627" s="25" t="s">
        <v>75</v>
      </c>
      <c r="E627" s="25"/>
      <c r="F627" s="34">
        <f t="shared" si="80"/>
        <v>9.8000000000000004E-2</v>
      </c>
      <c r="G627" s="55">
        <f>IF(AND(E596*12&gt;=150000),OffPeakPer*E596*E598,OffPeakPer*E596)</f>
        <v>3200</v>
      </c>
      <c r="H627" s="130">
        <f>G627*F627</f>
        <v>313.60000000000002</v>
      </c>
      <c r="I627" s="35">
        <f t="shared" si="81"/>
        <v>9.8000000000000004E-2</v>
      </c>
      <c r="J627" s="56">
        <f>IF(AND(E596*12&gt;=150000),OffPeakPer*E596*E599,OffPeakPer*E596)</f>
        <v>3200</v>
      </c>
      <c r="K627" s="118">
        <f>J627*I627</f>
        <v>313.60000000000002</v>
      </c>
      <c r="L627" s="119">
        <f>K627-H627</f>
        <v>0</v>
      </c>
      <c r="M627" s="120">
        <f>IF(ISERROR(L627/H627), "", L627/H627)</f>
        <v>0</v>
      </c>
    </row>
    <row r="628" spans="1:13" x14ac:dyDescent="0.2">
      <c r="A628" s="103" t="str">
        <f t="shared" si="79"/>
        <v>GS &lt; 50 (High)</v>
      </c>
      <c r="B628" s="103" t="s">
        <v>12</v>
      </c>
      <c r="D628" s="25" t="s">
        <v>76</v>
      </c>
      <c r="E628" s="25"/>
      <c r="F628" s="34">
        <f t="shared" si="80"/>
        <v>0.157</v>
      </c>
      <c r="G628" s="55">
        <f>IF(AND(E596*12&gt;=150000),MidPeakPer*E596*E598,MidPeakPer*E596)</f>
        <v>900</v>
      </c>
      <c r="H628" s="130">
        <f>G628*F628</f>
        <v>141.30000000000001</v>
      </c>
      <c r="I628" s="35">
        <f t="shared" si="81"/>
        <v>0.157</v>
      </c>
      <c r="J628" s="56">
        <f>IF(AND(E596*12&gt;=150000),MidPeakPer*E596*E599,MidPeakPer*E596)</f>
        <v>900</v>
      </c>
      <c r="K628" s="118">
        <f>J628*I628</f>
        <v>141.30000000000001</v>
      </c>
      <c r="L628" s="119">
        <f>K628-H628</f>
        <v>0</v>
      </c>
      <c r="M628" s="120">
        <f>IF(ISERROR(L628/H628), "", L628/H628)</f>
        <v>0</v>
      </c>
    </row>
    <row r="629" spans="1:13" ht="13.5" thickBot="1" x14ac:dyDescent="0.25">
      <c r="A629" s="103" t="str">
        <f t="shared" si="79"/>
        <v>GS &lt; 50 (High)</v>
      </c>
      <c r="B629" s="103" t="s">
        <v>12</v>
      </c>
      <c r="D629" s="103" t="s">
        <v>77</v>
      </c>
      <c r="E629" s="25"/>
      <c r="F629" s="34">
        <f t="shared" si="80"/>
        <v>0.20300000000000001</v>
      </c>
      <c r="G629" s="55">
        <f>IF(AND(E596*12&gt;=150000),OnPeakPer*E596*E598,OnPeakPer*E596)</f>
        <v>900</v>
      </c>
      <c r="H629" s="130">
        <f>G629*F629</f>
        <v>182.70000000000002</v>
      </c>
      <c r="I629" s="35">
        <f t="shared" si="81"/>
        <v>0.20300000000000001</v>
      </c>
      <c r="J629" s="56">
        <f>IF(AND(E596*12&gt;=150000),OnPeakPer*E596*E599,OnPeakPer*E596)</f>
        <v>900</v>
      </c>
      <c r="K629" s="118">
        <f>J629*I629</f>
        <v>182.70000000000002</v>
      </c>
      <c r="L629" s="119">
        <f>K629-H629</f>
        <v>0</v>
      </c>
      <c r="M629" s="120">
        <f>IF(ISERROR(L629/H629), "", L629/H629)</f>
        <v>0</v>
      </c>
    </row>
    <row r="630" spans="1:13" ht="13.15" hidden="1" customHeight="1" x14ac:dyDescent="0.2">
      <c r="A630" s="103" t="str">
        <f t="shared" si="79"/>
        <v>GS &lt; 50 (High)</v>
      </c>
      <c r="B630" s="103" t="s">
        <v>78</v>
      </c>
      <c r="D630" s="25" t="s">
        <v>79</v>
      </c>
      <c r="E630" s="25"/>
      <c r="F630" s="34">
        <f t="shared" si="80"/>
        <v>0.11308</v>
      </c>
      <c r="G630" s="55">
        <f>IF(AND(E596*12&gt;=150000),E596*E598,E596)</f>
        <v>5000</v>
      </c>
      <c r="H630" s="130">
        <f>G630*F630</f>
        <v>565.4</v>
      </c>
      <c r="I630" s="35">
        <f t="shared" si="81"/>
        <v>0.11308</v>
      </c>
      <c r="J630" s="56">
        <f>IF(AND(E596*12&gt;=150000),E596*E599,E596)</f>
        <v>5000</v>
      </c>
      <c r="K630" s="118">
        <f>J630*I630</f>
        <v>565.4</v>
      </c>
      <c r="L630" s="119">
        <f>K630-H630</f>
        <v>0</v>
      </c>
      <c r="M630" s="120">
        <f>IF(ISERROR(L630/H630), "", L630/H630)</f>
        <v>0</v>
      </c>
    </row>
    <row r="631" spans="1:13" ht="13.9" hidden="1" customHeight="1" thickBot="1" x14ac:dyDescent="0.25">
      <c r="A631" s="103" t="str">
        <f t="shared" si="79"/>
        <v>GS &lt; 50 (High)</v>
      </c>
      <c r="B631" s="103" t="s">
        <v>17</v>
      </c>
      <c r="D631" s="25" t="s">
        <v>80</v>
      </c>
      <c r="E631" s="25"/>
      <c r="F631" s="34">
        <f t="shared" si="80"/>
        <v>0.11308</v>
      </c>
      <c r="G631" s="55">
        <f>IF(AND(E596*12&gt;=150000),E596*E598,E596)</f>
        <v>5000</v>
      </c>
      <c r="H631" s="130">
        <f>G631*F631</f>
        <v>565.4</v>
      </c>
      <c r="I631" s="35">
        <f t="shared" si="81"/>
        <v>0.11308</v>
      </c>
      <c r="J631" s="56">
        <f>IF(AND(E596*12&gt;=150000),E596*E599,E596)</f>
        <v>5000</v>
      </c>
      <c r="K631" s="118">
        <f>J631*I631</f>
        <v>565.4</v>
      </c>
      <c r="L631" s="119">
        <f>K631-H631</f>
        <v>0</v>
      </c>
      <c r="M631" s="120">
        <f>IF(ISERROR(L631/H631), "", L631/H631)</f>
        <v>0</v>
      </c>
    </row>
    <row r="632" spans="1:13" ht="13.5" thickBot="1" x14ac:dyDescent="0.25">
      <c r="A632" s="103" t="str">
        <f t="shared" si="79"/>
        <v>GS &lt; 50 (High)</v>
      </c>
      <c r="D632" s="58"/>
      <c r="E632" s="59"/>
      <c r="F632" s="60"/>
      <c r="G632" s="61"/>
      <c r="H632" s="62"/>
      <c r="I632" s="60"/>
      <c r="J632" s="63"/>
      <c r="K632" s="62"/>
      <c r="L632" s="64"/>
      <c r="M632" s="65"/>
    </row>
    <row r="633" spans="1:13" x14ac:dyDescent="0.2">
      <c r="A633" s="103" t="str">
        <f t="shared" si="79"/>
        <v>GS &lt; 50 (High)</v>
      </c>
      <c r="B633" s="103" t="s">
        <v>12</v>
      </c>
      <c r="D633" s="135" t="s">
        <v>81</v>
      </c>
      <c r="E633" s="25"/>
      <c r="F633" s="136"/>
      <c r="G633" s="137"/>
      <c r="H633" s="138">
        <f>SUM(H623:H629,H622)</f>
        <v>1042.6196029044647</v>
      </c>
      <c r="I633" s="139"/>
      <c r="J633" s="139"/>
      <c r="K633" s="138">
        <f>SUM(K623:K629,K622)</f>
        <v>1063.6415069538111</v>
      </c>
      <c r="L633" s="140">
        <f>K633-H633</f>
        <v>21.021904049346404</v>
      </c>
      <c r="M633" s="141">
        <f>IF((H633)=0,"",(L633/H633))</f>
        <v>2.0162582777827016E-2</v>
      </c>
    </row>
    <row r="634" spans="1:13" x14ac:dyDescent="0.2">
      <c r="A634" s="103" t="str">
        <f t="shared" si="79"/>
        <v>GS &lt; 50 (High)</v>
      </c>
      <c r="B634" s="103" t="s">
        <v>12</v>
      </c>
      <c r="D634" s="142" t="s">
        <v>82</v>
      </c>
      <c r="E634" s="25"/>
      <c r="F634" s="136">
        <v>0.13</v>
      </c>
      <c r="G634" s="143"/>
      <c r="H634" s="144">
        <f>H633*F634</f>
        <v>135.54054837758042</v>
      </c>
      <c r="I634" s="145">
        <v>0.13</v>
      </c>
      <c r="J634" s="115"/>
      <c r="K634" s="144">
        <f>K633*I634</f>
        <v>138.27339590399546</v>
      </c>
      <c r="L634" s="119">
        <f>K634-H634</f>
        <v>2.7328475264150427</v>
      </c>
      <c r="M634" s="146">
        <f>IF((H634)=0,"",(L634/H634))</f>
        <v>2.0162582777827093E-2</v>
      </c>
    </row>
    <row r="635" spans="1:13" ht="15" x14ac:dyDescent="0.25">
      <c r="A635" s="103" t="str">
        <f t="shared" si="79"/>
        <v>GS &lt; 50 (High)</v>
      </c>
      <c r="B635" s="103" t="s">
        <v>12</v>
      </c>
      <c r="D635" s="142" t="s">
        <v>83</v>
      </c>
      <c r="E635" s="147"/>
      <c r="F635" s="148">
        <v>0.23499999999999999</v>
      </c>
      <c r="G635" s="143"/>
      <c r="H635" s="144">
        <f>IF(OR(ISNUMBER(SEARCH("[DGEN]", E594))=TRUE, ISNUMBER(SEARCH("STREET LIGHT", E594))=TRUE), 0, IF(AND(E596=0, E597=0),0, IF(AND(E597=0, E596*12&gt;250000), 0, IF(AND(E596=0, E597&gt;=50), 0, IF(E596*12&lt;=250000, F635*H633*-1, IF(E597&lt;50, F635*H633*-1, 0))))))</f>
        <v>-245.01560668254919</v>
      </c>
      <c r="I635" s="148">
        <v>0.23499999999999999</v>
      </c>
      <c r="J635" s="115"/>
      <c r="K635" s="144">
        <f>IF(OR(ISNUMBER(SEARCH("[DGEN]", E594))=TRUE, ISNUMBER(SEARCH("STREET LIGHT", E594))=TRUE), 0, IF(AND(E596=0, E597=0),0, IF(AND(E597=0, E596*12&gt;250000), 0, IF(AND(E596=0, E597&gt;=50), 0, IF(E596*12&lt;=250000, I635*K633*-1, IF(E597&lt;50, I635*K633*-1, 0))))))</f>
        <v>-249.95575413414559</v>
      </c>
      <c r="L635" s="119">
        <f>K635-H635</f>
        <v>-4.9401474515964026</v>
      </c>
      <c r="M635" s="146"/>
    </row>
    <row r="636" spans="1:13" ht="13.5" thickBot="1" x14ac:dyDescent="0.25">
      <c r="A636" s="103" t="str">
        <f t="shared" si="79"/>
        <v>GS &lt; 50 (High)</v>
      </c>
      <c r="B636" s="103" t="s">
        <v>84</v>
      </c>
      <c r="C636" s="24">
        <f>B26</f>
        <v>10</v>
      </c>
      <c r="D636" s="226" t="s">
        <v>85</v>
      </c>
      <c r="E636" s="226"/>
      <c r="F636" s="77"/>
      <c r="G636" s="78"/>
      <c r="H636" s="79">
        <f>H633+H634+H635</f>
        <v>933.14454459949604</v>
      </c>
      <c r="I636" s="80"/>
      <c r="J636" s="80"/>
      <c r="K636" s="81">
        <f>K633+K634+K635</f>
        <v>951.95914872366097</v>
      </c>
      <c r="L636" s="82">
        <f>K636-H636</f>
        <v>18.81460412416493</v>
      </c>
      <c r="M636" s="83">
        <f>IF((H636)=0,"",(L636/H636))</f>
        <v>2.0162582777826905E-2</v>
      </c>
    </row>
    <row r="637" spans="1:13" ht="13.5" thickBot="1" x14ac:dyDescent="0.25">
      <c r="A637" s="103" t="str">
        <f t="shared" si="79"/>
        <v>GS &lt; 50 (High)</v>
      </c>
      <c r="B637" s="103" t="s">
        <v>12</v>
      </c>
      <c r="D637" s="58"/>
      <c r="E637" s="59"/>
      <c r="F637" s="60"/>
      <c r="G637" s="61"/>
      <c r="H637" s="62"/>
      <c r="I637" s="60"/>
      <c r="J637" s="63"/>
      <c r="K637" s="62"/>
      <c r="L637" s="64"/>
      <c r="M637" s="65"/>
    </row>
  </sheetData>
  <mergeCells count="14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E64:J64"/>
    <mergeCell ref="E65:G65"/>
    <mergeCell ref="F71:H71"/>
    <mergeCell ref="I71:K71"/>
    <mergeCell ref="L71:M71"/>
    <mergeCell ref="D55:F55"/>
    <mergeCell ref="D56:F56"/>
    <mergeCell ref="D57:F57"/>
    <mergeCell ref="D58:F58"/>
    <mergeCell ref="D59:F59"/>
    <mergeCell ref="D60:F60"/>
    <mergeCell ref="E120:J120"/>
    <mergeCell ref="E121:G121"/>
    <mergeCell ref="F127:H127"/>
    <mergeCell ref="I127:K127"/>
    <mergeCell ref="L127:M127"/>
    <mergeCell ref="E128:E129"/>
    <mergeCell ref="L128:L129"/>
    <mergeCell ref="M128:M129"/>
    <mergeCell ref="E72:E73"/>
    <mergeCell ref="L72:L73"/>
    <mergeCell ref="M72:M73"/>
    <mergeCell ref="D106:E106"/>
    <mergeCell ref="D111:E111"/>
    <mergeCell ref="D116:E116"/>
    <mergeCell ref="L183:M183"/>
    <mergeCell ref="E184:E185"/>
    <mergeCell ref="L184:L185"/>
    <mergeCell ref="M184:M185"/>
    <mergeCell ref="D218:E218"/>
    <mergeCell ref="D223:E223"/>
    <mergeCell ref="D162:E162"/>
    <mergeCell ref="D167:E167"/>
    <mergeCell ref="D172:E172"/>
    <mergeCell ref="E176:J176"/>
    <mergeCell ref="E177:G177"/>
    <mergeCell ref="F183:H183"/>
    <mergeCell ref="I183:K183"/>
    <mergeCell ref="D274:E274"/>
    <mergeCell ref="D279:E279"/>
    <mergeCell ref="E240:E241"/>
    <mergeCell ref="L240:L241"/>
    <mergeCell ref="M240:M241"/>
    <mergeCell ref="F239:H239"/>
    <mergeCell ref="I239:K239"/>
    <mergeCell ref="L239:M239"/>
    <mergeCell ref="D228:E228"/>
    <mergeCell ref="E232:J232"/>
    <mergeCell ref="E233:G233"/>
    <mergeCell ref="F295:H295"/>
    <mergeCell ref="I295:K295"/>
    <mergeCell ref="L295:M295"/>
    <mergeCell ref="E296:E297"/>
    <mergeCell ref="L296:L297"/>
    <mergeCell ref="M296:M297"/>
    <mergeCell ref="D284:E284"/>
    <mergeCell ref="E288:J288"/>
    <mergeCell ref="E289:G289"/>
    <mergeCell ref="L351:M351"/>
    <mergeCell ref="E352:E353"/>
    <mergeCell ref="L352:L353"/>
    <mergeCell ref="M352:M353"/>
    <mergeCell ref="D386:E386"/>
    <mergeCell ref="D391:E391"/>
    <mergeCell ref="D330:E330"/>
    <mergeCell ref="D335:E335"/>
    <mergeCell ref="D340:E340"/>
    <mergeCell ref="E344:J344"/>
    <mergeCell ref="E345:G345"/>
    <mergeCell ref="F351:H351"/>
    <mergeCell ref="I351:K351"/>
    <mergeCell ref="E408:E409"/>
    <mergeCell ref="L408:L409"/>
    <mergeCell ref="M408:M409"/>
    <mergeCell ref="D442:E442"/>
    <mergeCell ref="D447:E447"/>
    <mergeCell ref="D452:E452"/>
    <mergeCell ref="D396:E396"/>
    <mergeCell ref="E400:J400"/>
    <mergeCell ref="E401:G401"/>
    <mergeCell ref="F407:H407"/>
    <mergeCell ref="I407:K407"/>
    <mergeCell ref="L407:M407"/>
    <mergeCell ref="D498:E498"/>
    <mergeCell ref="E502:J502"/>
    <mergeCell ref="E503:G503"/>
    <mergeCell ref="F509:H509"/>
    <mergeCell ref="I509:K509"/>
    <mergeCell ref="L509:M509"/>
    <mergeCell ref="E456:J456"/>
    <mergeCell ref="E457:G457"/>
    <mergeCell ref="F463:H463"/>
    <mergeCell ref="I463:K463"/>
    <mergeCell ref="L463:M463"/>
    <mergeCell ref="E464:E465"/>
    <mergeCell ref="L464:L465"/>
    <mergeCell ref="M464:M465"/>
    <mergeCell ref="F555:H555"/>
    <mergeCell ref="I555:K555"/>
    <mergeCell ref="L555:M555"/>
    <mergeCell ref="E556:E557"/>
    <mergeCell ref="L556:L557"/>
    <mergeCell ref="M556:M557"/>
    <mergeCell ref="E510:E511"/>
    <mergeCell ref="L510:L511"/>
    <mergeCell ref="M510:M511"/>
    <mergeCell ref="D544:E544"/>
    <mergeCell ref="E548:J548"/>
    <mergeCell ref="E549:G549"/>
    <mergeCell ref="E602:E603"/>
    <mergeCell ref="L602:L603"/>
    <mergeCell ref="M602:M603"/>
    <mergeCell ref="D636:E636"/>
    <mergeCell ref="D590:E590"/>
    <mergeCell ref="E594:J594"/>
    <mergeCell ref="E595:G595"/>
    <mergeCell ref="F601:H601"/>
    <mergeCell ref="I601:K601"/>
    <mergeCell ref="L601:M601"/>
  </mergeCells>
  <conditionalFormatting sqref="K16:K35">
    <cfRule type="expression" dxfId="11" priority="2">
      <formula>$G16="kVa"</formula>
    </cfRule>
    <cfRule type="expression" dxfId="10" priority="3">
      <formula>$G16="kWh"</formula>
    </cfRule>
  </conditionalFormatting>
  <conditionalFormatting sqref="K16:L35">
    <cfRule type="expression" dxfId="9" priority="1">
      <formula>$G16="kW"</formula>
    </cfRule>
  </conditionalFormatting>
  <dataValidations count="4">
    <dataValidation type="list" allowBlank="1" showInputMessage="1" showErrorMessage="1" sqref="M16:M35" xr:uid="{0F873ACF-F382-4A8E-AB68-D25A4D4BE089}">
      <formula1>"CONSUMPTION, DEMAND, DEMAND - INTERVAL"</formula1>
    </dataValidation>
    <dataValidation type="list" allowBlank="1" showInputMessage="1" showErrorMessage="1" prompt="Select Charge Unit - monthly, per kWh, per kW" sqref="E107 E112 E117 E102 E163 E168 E173 E158 E219 E224 E229 E214 E331 E336 E341 E326 E387 E392 E397 E382 E443 E448 E453 E438 E275 E280 E285 E270 E499 E494 E545 E540 E591 E586 E637 E632" xr:uid="{5AF07B54-1BA5-40FD-98C6-226371C8549B}">
      <formula1>"Monthly, per kWh, per kW"</formula1>
    </dataValidation>
    <dataValidation allowBlank="1" showInputMessage="1" showErrorMessage="1" sqref="D16:D22" xr:uid="{5AD73EEE-EF49-4F52-A4FE-580CA752BC1E}"/>
    <dataValidation type="list" allowBlank="1" showInputMessage="1" showErrorMessage="1" sqref="H16:H35" xr:uid="{709C4025-0D23-4F8E-832D-353606968B45}">
      <formula1>"RPP, Non-RPP (Retailer), Non-RPP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FE49-816B-48B0-A501-28D71BDF8E83}">
  <sheetPr codeName="Sheet18"/>
  <dimension ref="A1:W841"/>
  <sheetViews>
    <sheetView topLeftCell="C14" workbookViewId="0">
      <selection activeCell="A14" sqref="A14"/>
    </sheetView>
  </sheetViews>
  <sheetFormatPr defaultColWidth="9.28515625" defaultRowHeight="12.75" x14ac:dyDescent="0.2"/>
  <cols>
    <col min="1" max="1" width="9" style="103" hidden="1" customWidth="1"/>
    <col min="2" max="2" width="4.7109375" style="103" hidden="1" customWidth="1"/>
    <col min="3" max="3" width="3.42578125" style="24" customWidth="1"/>
    <col min="4" max="4" width="34.7109375" style="103" customWidth="1"/>
    <col min="5" max="5" width="13.28515625" style="103" customWidth="1"/>
    <col min="6" max="6" width="26.7109375" style="103" customWidth="1"/>
    <col min="7" max="7" width="10.28515625" style="103" bestFit="1" customWidth="1"/>
    <col min="8" max="8" width="18.28515625" style="103" customWidth="1"/>
    <col min="9" max="9" width="12.7109375" style="103" customWidth="1"/>
    <col min="10" max="10" width="14.28515625" style="103" bestFit="1" customWidth="1"/>
    <col min="11" max="11" width="18.7109375" style="103" bestFit="1" customWidth="1"/>
    <col min="12" max="12" width="13.5703125" style="103" bestFit="1" customWidth="1"/>
    <col min="13" max="13" width="15.7109375" style="103" customWidth="1"/>
    <col min="14" max="14" width="22.28515625" style="103" customWidth="1"/>
    <col min="15" max="15" width="14.42578125" style="103" customWidth="1"/>
    <col min="16" max="16" width="3.7109375" style="103" customWidth="1"/>
    <col min="17" max="16384" width="9.28515625" style="103"/>
  </cols>
  <sheetData>
    <row r="1" spans="2:23" s="98" customFormat="1" ht="27.75" hidden="1" customHeight="1" x14ac:dyDescent="0.2">
      <c r="C1" s="5"/>
    </row>
    <row r="2" spans="2:23" s="98" customFormat="1" hidden="1" x14ac:dyDescent="0.2">
      <c r="C2" s="5"/>
    </row>
    <row r="3" spans="2:23" s="98" customFormat="1" hidden="1" x14ac:dyDescent="0.2">
      <c r="C3" s="5"/>
    </row>
    <row r="4" spans="2:23" s="98" customFormat="1" hidden="1" x14ac:dyDescent="0.2">
      <c r="C4" s="5"/>
    </row>
    <row r="5" spans="2:23" s="98" customFormat="1" hidden="1" x14ac:dyDescent="0.2">
      <c r="C5" s="5"/>
    </row>
    <row r="6" spans="2:23" s="98" customFormat="1" hidden="1" x14ac:dyDescent="0.2">
      <c r="C6" s="5"/>
    </row>
    <row r="7" spans="2:23" s="98" customFormat="1" hidden="1" x14ac:dyDescent="0.2">
      <c r="C7" s="5"/>
    </row>
    <row r="8" spans="2:23" s="98" customFormat="1" hidden="1" x14ac:dyDescent="0.2">
      <c r="C8" s="5"/>
    </row>
    <row r="9" spans="2:23" s="98" customFormat="1" hidden="1" x14ac:dyDescent="0.2">
      <c r="C9" s="5"/>
    </row>
    <row r="10" spans="2:23" s="98" customFormat="1" hidden="1" x14ac:dyDescent="0.2">
      <c r="C10" s="5"/>
    </row>
    <row r="11" spans="2:23" s="98" customFormat="1" hidden="1" x14ac:dyDescent="0.2">
      <c r="C11" s="5"/>
    </row>
    <row r="12" spans="2:23" s="98" customFormat="1" hidden="1" x14ac:dyDescent="0.2">
      <c r="C12" s="5"/>
    </row>
    <row r="13" spans="2:23" s="98" customFormat="1" hidden="1" x14ac:dyDescent="0.2">
      <c r="C13" s="5"/>
    </row>
    <row r="14" spans="2:23" s="98" customFormat="1" ht="15.75" x14ac:dyDescent="0.25">
      <c r="C14" s="5"/>
      <c r="D14" s="99" t="s">
        <v>0</v>
      </c>
    </row>
    <row r="15" spans="2:23" s="98" customFormat="1" ht="78" customHeight="1" x14ac:dyDescent="0.2">
      <c r="C15" s="5"/>
      <c r="D15" s="252" t="s">
        <v>1</v>
      </c>
      <c r="E15" s="253"/>
      <c r="F15" s="254"/>
      <c r="G15" s="1" t="s">
        <v>2</v>
      </c>
      <c r="H15" s="2" t="s">
        <v>3</v>
      </c>
      <c r="I15" s="2" t="s">
        <v>4</v>
      </c>
      <c r="J15" s="2" t="s">
        <v>5</v>
      </c>
      <c r="K15" s="2" t="s">
        <v>6</v>
      </c>
      <c r="L15" s="2" t="s">
        <v>7</v>
      </c>
      <c r="M15" s="3" t="s">
        <v>8</v>
      </c>
      <c r="N15" s="4" t="s">
        <v>9</v>
      </c>
    </row>
    <row r="16" spans="2:23" s="98" customFormat="1" ht="15" x14ac:dyDescent="0.25">
      <c r="B16" s="98">
        <v>1</v>
      </c>
      <c r="C16" s="5">
        <v>1</v>
      </c>
      <c r="D16" s="6" t="s">
        <v>10</v>
      </c>
      <c r="E16" s="7"/>
      <c r="F16" s="8"/>
      <c r="G16" s="9" t="s">
        <v>11</v>
      </c>
      <c r="H16" s="10" t="s">
        <v>12</v>
      </c>
      <c r="I16" s="97">
        <f>'VRZ BI (2027)'!J16</f>
        <v>1.0415000000000001</v>
      </c>
      <c r="J16" s="11">
        <f>I16</f>
        <v>1.0415000000000001</v>
      </c>
      <c r="K16" s="12">
        <v>750</v>
      </c>
      <c r="L16" s="12"/>
      <c r="M16" s="10" t="s">
        <v>13</v>
      </c>
      <c r="N16" s="13"/>
      <c r="W16" s="98">
        <v>1</v>
      </c>
    </row>
    <row r="17" spans="2:23" s="98" customFormat="1" ht="15" x14ac:dyDescent="0.25">
      <c r="B17" s="98">
        <v>2</v>
      </c>
      <c r="C17" s="5">
        <v>2</v>
      </c>
      <c r="D17" s="6" t="s">
        <v>90</v>
      </c>
      <c r="E17" s="7"/>
      <c r="F17" s="8"/>
      <c r="G17" s="9" t="s">
        <v>11</v>
      </c>
      <c r="H17" s="10" t="s">
        <v>12</v>
      </c>
      <c r="I17" s="97">
        <f>'VRZ BI (2027)'!J17</f>
        <v>1.0415000000000001</v>
      </c>
      <c r="J17" s="11">
        <f t="shared" ref="J17:J35" si="0">I17</f>
        <v>1.0415000000000001</v>
      </c>
      <c r="K17" s="12">
        <v>680</v>
      </c>
      <c r="L17" s="12"/>
      <c r="M17" s="10" t="s">
        <v>13</v>
      </c>
      <c r="N17" s="13"/>
      <c r="W17" s="98">
        <v>2</v>
      </c>
    </row>
    <row r="18" spans="2:23" s="98" customFormat="1" ht="15" x14ac:dyDescent="0.25">
      <c r="B18" s="98">
        <v>3</v>
      </c>
      <c r="C18" s="5">
        <v>3</v>
      </c>
      <c r="D18" s="6" t="s">
        <v>14</v>
      </c>
      <c r="E18" s="7"/>
      <c r="F18" s="8"/>
      <c r="G18" s="9" t="s">
        <v>11</v>
      </c>
      <c r="H18" s="10" t="s">
        <v>12</v>
      </c>
      <c r="I18" s="97">
        <f>'VRZ BI (2027)'!J18</f>
        <v>1.0415000000000001</v>
      </c>
      <c r="J18" s="11">
        <f t="shared" si="0"/>
        <v>1.0415000000000001</v>
      </c>
      <c r="K18" s="12">
        <v>2000</v>
      </c>
      <c r="L18" s="12"/>
      <c r="M18" s="10" t="s">
        <v>13</v>
      </c>
      <c r="N18" s="13"/>
      <c r="W18" s="98">
        <v>3</v>
      </c>
    </row>
    <row r="19" spans="2:23" s="98" customFormat="1" ht="15" x14ac:dyDescent="0.25">
      <c r="B19" s="98">
        <v>4</v>
      </c>
      <c r="C19" s="5">
        <v>4</v>
      </c>
      <c r="D19" s="6" t="s">
        <v>15</v>
      </c>
      <c r="E19" s="7"/>
      <c r="F19" s="8"/>
      <c r="G19" s="9" t="s">
        <v>16</v>
      </c>
      <c r="H19" s="10" t="s">
        <v>17</v>
      </c>
      <c r="I19" s="97">
        <f>'VRZ BI (2027)'!J19</f>
        <v>1.0415000000000001</v>
      </c>
      <c r="J19" s="11">
        <f t="shared" si="0"/>
        <v>1.0415000000000001</v>
      </c>
      <c r="K19" s="12">
        <v>75000</v>
      </c>
      <c r="L19" s="12">
        <v>175</v>
      </c>
      <c r="M19" s="10" t="s">
        <v>18</v>
      </c>
      <c r="N19" s="13"/>
      <c r="W19" s="98">
        <v>4</v>
      </c>
    </row>
    <row r="20" spans="2:23" s="98" customFormat="1" ht="15" x14ac:dyDescent="0.25">
      <c r="B20" s="98">
        <v>5</v>
      </c>
      <c r="C20" s="5">
        <v>5</v>
      </c>
      <c r="D20" s="6" t="s">
        <v>19</v>
      </c>
      <c r="E20" s="7"/>
      <c r="F20" s="8"/>
      <c r="G20" s="9" t="s">
        <v>16</v>
      </c>
      <c r="H20" s="10" t="s">
        <v>17</v>
      </c>
      <c r="I20" s="97">
        <f>'VRZ BI (2027)'!J20</f>
        <v>1.0310999999999999</v>
      </c>
      <c r="J20" s="11">
        <f t="shared" si="0"/>
        <v>1.0310999999999999</v>
      </c>
      <c r="K20" s="12">
        <v>2000000</v>
      </c>
      <c r="L20" s="12">
        <v>4000</v>
      </c>
      <c r="M20" s="10" t="s">
        <v>18</v>
      </c>
      <c r="N20" s="13"/>
      <c r="W20" s="98">
        <v>5</v>
      </c>
    </row>
    <row r="21" spans="2:23" s="98" customFormat="1" ht="15" x14ac:dyDescent="0.25">
      <c r="B21" s="98">
        <v>6</v>
      </c>
      <c r="C21" s="5">
        <v>6</v>
      </c>
      <c r="D21" s="6" t="s">
        <v>91</v>
      </c>
      <c r="E21" s="7"/>
      <c r="F21" s="8"/>
      <c r="G21" s="9" t="s">
        <v>16</v>
      </c>
      <c r="H21" s="10" t="s">
        <v>17</v>
      </c>
      <c r="I21" s="97">
        <f>'VRZ BI (2027)'!J21</f>
        <v>1.0065999999999999</v>
      </c>
      <c r="J21" s="11">
        <f t="shared" si="0"/>
        <v>1.0065999999999999</v>
      </c>
      <c r="K21" s="12">
        <v>5650000</v>
      </c>
      <c r="L21" s="12">
        <v>9400</v>
      </c>
      <c r="M21" s="10" t="s">
        <v>18</v>
      </c>
      <c r="N21" s="13"/>
      <c r="W21" s="98">
        <v>6</v>
      </c>
    </row>
    <row r="22" spans="2:23" s="98" customFormat="1" ht="15" x14ac:dyDescent="0.25">
      <c r="B22" s="98">
        <v>7</v>
      </c>
      <c r="C22" s="5">
        <v>7</v>
      </c>
      <c r="D22" s="6" t="s">
        <v>20</v>
      </c>
      <c r="E22" s="7"/>
      <c r="F22" s="8"/>
      <c r="G22" s="9" t="s">
        <v>11</v>
      </c>
      <c r="H22" s="10" t="s">
        <v>12</v>
      </c>
      <c r="I22" s="97">
        <f>'VRZ BI (2027)'!J22</f>
        <v>1.0415000000000001</v>
      </c>
      <c r="J22" s="11">
        <f t="shared" si="0"/>
        <v>1.0415000000000001</v>
      </c>
      <c r="K22" s="12">
        <v>450</v>
      </c>
      <c r="L22" s="12"/>
      <c r="M22" s="10" t="s">
        <v>13</v>
      </c>
      <c r="N22" s="14">
        <v>1</v>
      </c>
      <c r="W22" s="98">
        <v>7</v>
      </c>
    </row>
    <row r="23" spans="2:23" s="98" customFormat="1" ht="15" x14ac:dyDescent="0.25">
      <c r="B23" s="98">
        <v>8</v>
      </c>
      <c r="C23" s="5">
        <v>8</v>
      </c>
      <c r="D23" s="6" t="s">
        <v>21</v>
      </c>
      <c r="E23" s="7"/>
      <c r="F23" s="8"/>
      <c r="G23" s="9" t="s">
        <v>16</v>
      </c>
      <c r="H23" s="10" t="s">
        <v>12</v>
      </c>
      <c r="I23" s="97">
        <f>'VRZ BI (2027)'!J23</f>
        <v>1.0415000000000001</v>
      </c>
      <c r="J23" s="11">
        <f t="shared" si="0"/>
        <v>1.0415000000000001</v>
      </c>
      <c r="K23" s="12">
        <v>60</v>
      </c>
      <c r="L23" s="15">
        <v>0.2</v>
      </c>
      <c r="M23" s="10" t="s">
        <v>18</v>
      </c>
      <c r="N23" s="14">
        <v>1</v>
      </c>
      <c r="W23" s="98">
        <v>8</v>
      </c>
    </row>
    <row r="24" spans="2:23" s="98" customFormat="1" ht="15" x14ac:dyDescent="0.25">
      <c r="B24" s="98">
        <v>9</v>
      </c>
      <c r="C24" s="5">
        <v>9</v>
      </c>
      <c r="D24" s="6" t="s">
        <v>22</v>
      </c>
      <c r="E24" s="7"/>
      <c r="F24" s="8"/>
      <c r="G24" s="9" t="s">
        <v>16</v>
      </c>
      <c r="H24" s="10" t="s">
        <v>17</v>
      </c>
      <c r="I24" s="97">
        <f>'VRZ BI (2027)'!J24</f>
        <v>1.0415000000000001</v>
      </c>
      <c r="J24" s="11">
        <f t="shared" si="0"/>
        <v>1.0415000000000001</v>
      </c>
      <c r="K24" s="12">
        <v>340939.97242408589</v>
      </c>
      <c r="L24" s="12">
        <v>910.35058338722581</v>
      </c>
      <c r="M24" s="10" t="s">
        <v>18</v>
      </c>
      <c r="N24" s="14">
        <v>11114.044540496456</v>
      </c>
      <c r="W24" s="98">
        <v>9</v>
      </c>
    </row>
    <row r="25" spans="2:23" s="98" customFormat="1" ht="15" x14ac:dyDescent="0.25">
      <c r="B25" s="98">
        <v>10</v>
      </c>
      <c r="C25" s="5" t="str">
        <f>IF(ISERROR(VLOOKUP(D25, D16:W35, 42, FALSE)),"", VLOOKUP(D25, D16:W35, 42, FALSE))</f>
        <v/>
      </c>
      <c r="D25" s="16" t="s">
        <v>92</v>
      </c>
      <c r="E25" s="17"/>
      <c r="F25" s="18"/>
      <c r="G25" s="9" t="s">
        <v>11</v>
      </c>
      <c r="H25" s="10" t="s">
        <v>12</v>
      </c>
      <c r="I25" s="97">
        <f>'VRZ BI (2027)'!J25</f>
        <v>1.0415000000000001</v>
      </c>
      <c r="J25" s="11">
        <f t="shared" ref="J25:J30" si="1">J24</f>
        <v>1.0415000000000001</v>
      </c>
      <c r="K25" s="12">
        <v>325</v>
      </c>
      <c r="L25" s="12"/>
      <c r="M25" s="10" t="s">
        <v>13</v>
      </c>
      <c r="N25" s="13"/>
      <c r="W25" s="98">
        <v>10</v>
      </c>
    </row>
    <row r="26" spans="2:23" s="98" customFormat="1" ht="15" x14ac:dyDescent="0.25">
      <c r="B26" s="98">
        <v>11</v>
      </c>
      <c r="C26" s="5" t="str">
        <f>IF(ISERROR(VLOOKUP(D26, D16:W35, 42, FALSE)),"", VLOOKUP(D26, D16:W35, 42, FALSE))</f>
        <v/>
      </c>
      <c r="D26" s="16" t="s">
        <v>93</v>
      </c>
      <c r="E26" s="17"/>
      <c r="F26" s="18"/>
      <c r="G26" s="9" t="s">
        <v>11</v>
      </c>
      <c r="H26" s="10" t="s">
        <v>12</v>
      </c>
      <c r="I26" s="97">
        <f>'VRZ BI (2027)'!J26</f>
        <v>1.0415000000000001</v>
      </c>
      <c r="J26" s="11">
        <f t="shared" si="1"/>
        <v>1.0415000000000001</v>
      </c>
      <c r="K26" s="12">
        <v>1500</v>
      </c>
      <c r="L26" s="12"/>
      <c r="M26" s="10" t="s">
        <v>13</v>
      </c>
      <c r="N26" s="13"/>
      <c r="W26" s="98">
        <v>11</v>
      </c>
    </row>
    <row r="27" spans="2:23" s="98" customFormat="1" ht="15" x14ac:dyDescent="0.25">
      <c r="B27" s="98">
        <v>12</v>
      </c>
      <c r="C27" s="5" t="str">
        <f>IF(ISERROR(VLOOKUP(D27, D16:W35, 42, FALSE)),"", VLOOKUP(D27, D16:W35, 42, FALSE))</f>
        <v/>
      </c>
      <c r="D27" s="16" t="s">
        <v>96</v>
      </c>
      <c r="E27" s="17"/>
      <c r="F27" s="18"/>
      <c r="G27" s="9" t="s">
        <v>11</v>
      </c>
      <c r="H27" s="10" t="s">
        <v>12</v>
      </c>
      <c r="I27" s="97">
        <f>'VRZ BI (2027)'!J27</f>
        <v>1.0415000000000001</v>
      </c>
      <c r="J27" s="11">
        <f t="shared" si="1"/>
        <v>1.0415000000000001</v>
      </c>
      <c r="K27" s="12">
        <v>350</v>
      </c>
      <c r="L27" s="12"/>
      <c r="M27" s="10" t="s">
        <v>13</v>
      </c>
      <c r="N27" s="13"/>
    </row>
    <row r="28" spans="2:23" s="98" customFormat="1" ht="15" x14ac:dyDescent="0.25">
      <c r="B28" s="98">
        <v>13</v>
      </c>
      <c r="C28" s="5" t="str">
        <f>IF(ISERROR(VLOOKUP(D28, D16:W35, 42, FALSE)),"", VLOOKUP(D28, D16:W35, 42, FALSE))</f>
        <v/>
      </c>
      <c r="D28" s="16" t="s">
        <v>97</v>
      </c>
      <c r="E28" s="17"/>
      <c r="F28" s="18"/>
      <c r="G28" s="9" t="s">
        <v>11</v>
      </c>
      <c r="H28" s="10" t="s">
        <v>12</v>
      </c>
      <c r="I28" s="97">
        <f>'VRZ BI (2027)'!J28</f>
        <v>1.0415000000000001</v>
      </c>
      <c r="J28" s="11">
        <f t="shared" si="1"/>
        <v>1.0415000000000001</v>
      </c>
      <c r="K28" s="12">
        <v>1500</v>
      </c>
      <c r="L28" s="12"/>
      <c r="M28" s="10" t="s">
        <v>13</v>
      </c>
      <c r="N28" s="13"/>
    </row>
    <row r="29" spans="2:23" s="98" customFormat="1" ht="15" x14ac:dyDescent="0.25">
      <c r="B29" s="98">
        <v>14</v>
      </c>
      <c r="C29" s="5" t="str">
        <f>IF(ISERROR(VLOOKUP(D29, D16:W35, 42, FALSE)),"", VLOOKUP(D29, D16:W35, 42, FALSE))</f>
        <v/>
      </c>
      <c r="D29" s="16" t="s">
        <v>94</v>
      </c>
      <c r="E29" s="17"/>
      <c r="F29" s="18"/>
      <c r="G29" s="9" t="s">
        <v>11</v>
      </c>
      <c r="H29" s="10" t="s">
        <v>12</v>
      </c>
      <c r="I29" s="97">
        <f>'VRZ BI (2027)'!J29</f>
        <v>1.0415000000000001</v>
      </c>
      <c r="J29" s="11">
        <f t="shared" si="1"/>
        <v>1.0415000000000001</v>
      </c>
      <c r="K29" s="12">
        <v>1000</v>
      </c>
      <c r="L29" s="12"/>
      <c r="M29" s="10" t="s">
        <v>13</v>
      </c>
      <c r="N29" s="13"/>
    </row>
    <row r="30" spans="2:23" s="98" customFormat="1" ht="15" x14ac:dyDescent="0.25">
      <c r="B30" s="98">
        <v>15</v>
      </c>
      <c r="C30" s="5" t="str">
        <f>IF(ISERROR(VLOOKUP(D30, D16:W35, 42, FALSE)),"", VLOOKUP(D30, D16:W35, 42, FALSE))</f>
        <v/>
      </c>
      <c r="D30" s="16" t="s">
        <v>95</v>
      </c>
      <c r="E30" s="17"/>
      <c r="F30" s="18"/>
      <c r="G30" s="9" t="s">
        <v>11</v>
      </c>
      <c r="H30" s="10" t="s">
        <v>12</v>
      </c>
      <c r="I30" s="97">
        <f>'VRZ BI (2027)'!J30</f>
        <v>1.0415000000000001</v>
      </c>
      <c r="J30" s="11">
        <f t="shared" si="1"/>
        <v>1.0415000000000001</v>
      </c>
      <c r="K30" s="12">
        <v>5000</v>
      </c>
      <c r="L30" s="12"/>
      <c r="M30" s="10" t="s">
        <v>13</v>
      </c>
      <c r="N30" s="13"/>
    </row>
    <row r="31" spans="2:23" s="98" customFormat="1" ht="15" x14ac:dyDescent="0.25">
      <c r="B31" s="98">
        <v>16</v>
      </c>
      <c r="C31" s="5" t="str">
        <f>IF(ISERROR(VLOOKUP(D31, D16:W35, 42, FALSE)),"", VLOOKUP(D31, D16:W35, 42, FALSE))</f>
        <v/>
      </c>
      <c r="D31" s="16" t="s">
        <v>23</v>
      </c>
      <c r="E31" s="17"/>
      <c r="F31" s="18"/>
      <c r="G31" s="9" t="s">
        <v>24</v>
      </c>
      <c r="H31" s="10"/>
      <c r="I31" s="97">
        <f>'VRZ BI (2027)'!J31</f>
        <v>1.0482</v>
      </c>
      <c r="J31" s="11">
        <f t="shared" si="0"/>
        <v>1.0482</v>
      </c>
      <c r="K31" s="12"/>
      <c r="L31" s="12"/>
      <c r="M31" s="10"/>
      <c r="N31" s="13"/>
    </row>
    <row r="32" spans="2:23" s="98" customFormat="1" ht="15" x14ac:dyDescent="0.25">
      <c r="B32" s="98">
        <v>17</v>
      </c>
      <c r="C32" s="5" t="str">
        <f>IF(ISERROR(VLOOKUP(D32, D16:W35, 42, FALSE)),"", VLOOKUP(D32, D16:W35, 42, FALSE))</f>
        <v/>
      </c>
      <c r="D32" s="16" t="s">
        <v>23</v>
      </c>
      <c r="E32" s="17"/>
      <c r="F32" s="18"/>
      <c r="G32" s="9" t="s">
        <v>24</v>
      </c>
      <c r="H32" s="10"/>
      <c r="I32" s="97">
        <f>'VRZ BI (2027)'!J32</f>
        <v>1.0482</v>
      </c>
      <c r="J32" s="11">
        <f t="shared" si="0"/>
        <v>1.0482</v>
      </c>
      <c r="K32" s="12"/>
      <c r="L32" s="12"/>
      <c r="M32" s="10"/>
      <c r="N32" s="13"/>
    </row>
    <row r="33" spans="2:15" s="98" customFormat="1" ht="15" x14ac:dyDescent="0.25">
      <c r="B33" s="98">
        <v>18</v>
      </c>
      <c r="C33" s="5" t="str">
        <f>IF(ISERROR(VLOOKUP(D33, D16:W35, 42, FALSE)),"", VLOOKUP(D33, D16:W35, 42, FALSE))</f>
        <v/>
      </c>
      <c r="D33" s="16" t="s">
        <v>23</v>
      </c>
      <c r="E33" s="17"/>
      <c r="F33" s="18"/>
      <c r="G33" s="9" t="s">
        <v>24</v>
      </c>
      <c r="H33" s="10"/>
      <c r="I33" s="97">
        <f>'VRZ BI (2027)'!J33</f>
        <v>1.0482</v>
      </c>
      <c r="J33" s="11">
        <f t="shared" si="0"/>
        <v>1.0482</v>
      </c>
      <c r="K33" s="12"/>
      <c r="L33" s="12"/>
      <c r="M33" s="10"/>
      <c r="N33" s="13"/>
    </row>
    <row r="34" spans="2:15" s="98" customFormat="1" ht="15" x14ac:dyDescent="0.25">
      <c r="B34" s="98">
        <v>19</v>
      </c>
      <c r="C34" s="5" t="str">
        <f>IF(ISERROR(VLOOKUP(D34, D16:W35, 42, FALSE)),"", VLOOKUP(D34, D16:W35, 42, FALSE))</f>
        <v/>
      </c>
      <c r="D34" s="16" t="s">
        <v>23</v>
      </c>
      <c r="E34" s="17"/>
      <c r="F34" s="18"/>
      <c r="G34" s="9" t="s">
        <v>24</v>
      </c>
      <c r="H34" s="10"/>
      <c r="I34" s="97">
        <f>'VRZ BI (2027)'!J34</f>
        <v>1.0482</v>
      </c>
      <c r="J34" s="11">
        <f t="shared" si="0"/>
        <v>1.0482</v>
      </c>
      <c r="K34" s="12"/>
      <c r="L34" s="12"/>
      <c r="M34" s="10"/>
      <c r="N34" s="13"/>
    </row>
    <row r="35" spans="2:15" s="98" customFormat="1" ht="15" x14ac:dyDescent="0.25">
      <c r="B35" s="98">
        <v>20</v>
      </c>
      <c r="C35" s="5" t="str">
        <f>IF(ISERROR(VLOOKUP(D35, D16:W35, 42, FALSE)),"", VLOOKUP(D35, D16:W35, 42, FALSE))</f>
        <v/>
      </c>
      <c r="D35" s="16" t="s">
        <v>23</v>
      </c>
      <c r="E35" s="17"/>
      <c r="F35" s="18"/>
      <c r="G35" s="9" t="s">
        <v>24</v>
      </c>
      <c r="H35" s="10"/>
      <c r="I35" s="97">
        <f>'VRZ BI (2027)'!J35</f>
        <v>1.0482</v>
      </c>
      <c r="J35" s="11">
        <f t="shared" si="0"/>
        <v>1.0482</v>
      </c>
      <c r="K35" s="12"/>
      <c r="L35" s="12"/>
      <c r="M35" s="10"/>
      <c r="N35" s="13"/>
    </row>
    <row r="36" spans="2:15" s="98" customFormat="1" x14ac:dyDescent="0.2">
      <c r="C36" s="5"/>
    </row>
    <row r="37" spans="2:15" s="98" customFormat="1" ht="15.75" x14ac:dyDescent="0.25">
      <c r="C37" s="5"/>
      <c r="D37" s="99" t="s">
        <v>25</v>
      </c>
    </row>
    <row r="38" spans="2:15" s="98" customFormat="1" ht="12.75" customHeight="1" x14ac:dyDescent="0.2">
      <c r="C38" s="5"/>
      <c r="D38" s="242" t="s">
        <v>1</v>
      </c>
      <c r="E38" s="243"/>
      <c r="F38" s="244"/>
      <c r="G38" s="251" t="s">
        <v>2</v>
      </c>
      <c r="H38" s="228" t="s">
        <v>26</v>
      </c>
      <c r="I38" s="228"/>
      <c r="J38" s="228"/>
      <c r="K38" s="228"/>
      <c r="L38" s="228"/>
      <c r="M38" s="228"/>
      <c r="N38" s="228" t="s">
        <v>27</v>
      </c>
      <c r="O38" s="228"/>
    </row>
    <row r="39" spans="2:15" s="98" customFormat="1" x14ac:dyDescent="0.2">
      <c r="C39" s="5"/>
      <c r="D39" s="245"/>
      <c r="E39" s="246"/>
      <c r="F39" s="247"/>
      <c r="G39" s="251"/>
      <c r="H39" s="227" t="s">
        <v>28</v>
      </c>
      <c r="I39" s="227"/>
      <c r="J39" s="227" t="s">
        <v>29</v>
      </c>
      <c r="K39" s="227"/>
      <c r="L39" s="227" t="s">
        <v>30</v>
      </c>
      <c r="M39" s="227"/>
      <c r="N39" s="227" t="s">
        <v>31</v>
      </c>
      <c r="O39" s="227"/>
    </row>
    <row r="40" spans="2:15" s="98" customFormat="1" x14ac:dyDescent="0.2">
      <c r="C40" s="5"/>
      <c r="D40" s="248"/>
      <c r="E40" s="249"/>
      <c r="F40" s="250"/>
      <c r="G40" s="251"/>
      <c r="H40" s="19" t="s">
        <v>32</v>
      </c>
      <c r="I40" s="19" t="s">
        <v>33</v>
      </c>
      <c r="J40" s="19" t="s">
        <v>32</v>
      </c>
      <c r="K40" s="19" t="s">
        <v>33</v>
      </c>
      <c r="L40" s="19" t="s">
        <v>32</v>
      </c>
      <c r="M40" s="19" t="s">
        <v>33</v>
      </c>
      <c r="N40" s="19" t="s">
        <v>32</v>
      </c>
      <c r="O40" s="19" t="s">
        <v>33</v>
      </c>
    </row>
    <row r="41" spans="2:15" s="98" customFormat="1" ht="15" x14ac:dyDescent="0.2">
      <c r="B41" s="98" t="str">
        <f t="shared" ref="B41:B60" si="2">H16</f>
        <v>RPP</v>
      </c>
      <c r="C41" s="5">
        <v>1</v>
      </c>
      <c r="D41" s="241" t="str">
        <f t="shared" ref="D41:D47" si="3">IF(ISBLANK(D16), "", IF(D16 = "Add additional scenarios if required", "", IF(M16="YES", D16 &amp; " - " &amp; H16 &amp; " - Interval Customers", D16 &amp; " - " &amp;H16)))</f>
        <v>Residential - RPP</v>
      </c>
      <c r="E41" s="241"/>
      <c r="F41" s="241"/>
      <c r="G41" s="100" t="str">
        <f t="shared" ref="G41:G60" si="4">IF(ISBLANK(G16), "", G16)</f>
        <v>kWh</v>
      </c>
      <c r="H41" s="101">
        <f t="shared" ref="H41:H60" si="5">IF(LEN($G41)&gt;1, (SUMPRODUCT(--($C$64:$C$1986=$B16), --($A$64:$A$1986=$D16), --($B$64:$B$1986="ST_A"), $L$64:$L$1986)), "")</f>
        <v>2.7299999999999969</v>
      </c>
      <c r="I41" s="102">
        <f t="shared" ref="I41:I60" si="6">IF(LEN($G41)&gt;1, (SUMPRODUCT(--($C$64:$C$1986=$B16), --($A$64:$A$1986=$D16), --($B$64:$B$1986="ST_A"), $M$64:$M$1986)), "")</f>
        <v>4.9610123279100721E-2</v>
      </c>
      <c r="J41" s="101">
        <f t="shared" ref="J41:J60" si="7">IF(LEN($G41)&gt;1, (SUMPRODUCT(--($C$64:$C$1986=$B16), --($A$64:$A$1986=$D16), --($B$64:$B$1986="ST_B"), $L$64:$L$1986)), "")</f>
        <v>2.7848829717436132</v>
      </c>
      <c r="K41" s="102">
        <f t="shared" ref="K41:K60" si="8">IF(LEN($G41)&gt;1, (SUMPRODUCT(--($C$64:$C$1986=$B16), --($A$64:$A$1986=$D16), --($B$64:$B$1986="ST_B"), $M$64:$M$1986)), "")</f>
        <v>4.5850393501103252E-2</v>
      </c>
      <c r="L41" s="101">
        <f t="shared" ref="L41:L60" si="9">IF(LEN($G41)&gt;1, (SUMPRODUCT(--($C$64:$C$1986=$B16), --($A$64:$A$1986=$D16), --($B$64:$B$1986="ST_C"), $L$64:$L$1986)), "")</f>
        <v>3.8003454717436114</v>
      </c>
      <c r="M41" s="102">
        <f t="shared" ref="M41:M60" si="10">IF(LEN($G41)&gt;1, (SUMPRODUCT(--($C$64:$C$1986=$B16), --($A$64:$A$1986=$D16), --($B$64:$B$1986="ST_C"), $M$64:$M$1986)), "")</f>
        <v>4.7905980199617233E-2</v>
      </c>
      <c r="N41" s="101">
        <f t="shared" ref="N41:N60" si="11">IF(LEN($G41)&gt;1, (SUMPRODUCT(--($C$64:$C$1986=$B16), --($A$64:$A$1986=$D16), --($B$64:$B$1986=$B41&amp;"_TOTAL"), $L$64:$L$1986)), "")</f>
        <v>3.4013091972105371</v>
      </c>
      <c r="O41" s="102">
        <f t="shared" ref="O41:O60" si="12">IF(LEN($G41)&gt;1, (SUMPRODUCT(--($C$64:$C$1986=$B16), --($A$64:$A$1986=$D16), --($B$64:$B$1986=$B41&amp;"_TOTAL"), $M$64:$M$1986)), "")</f>
        <v>2.1188459863944808E-2</v>
      </c>
    </row>
    <row r="42" spans="2:15" s="98" customFormat="1" ht="15" x14ac:dyDescent="0.2">
      <c r="B42" s="98" t="str">
        <f t="shared" si="2"/>
        <v>RPP</v>
      </c>
      <c r="C42" s="5">
        <v>2</v>
      </c>
      <c r="D42" s="241" t="str">
        <f t="shared" si="3"/>
        <v>Seasonal Residential - RPP</v>
      </c>
      <c r="E42" s="241"/>
      <c r="F42" s="241"/>
      <c r="G42" s="100" t="str">
        <f t="shared" si="4"/>
        <v>kWh</v>
      </c>
      <c r="H42" s="101">
        <f t="shared" si="5"/>
        <v>6.9900000000000091</v>
      </c>
      <c r="I42" s="102">
        <f t="shared" si="6"/>
        <v>6.8839747305490306E-2</v>
      </c>
      <c r="J42" s="101">
        <f t="shared" si="7"/>
        <v>7.050054943393917</v>
      </c>
      <c r="K42" s="102">
        <f t="shared" si="8"/>
        <v>6.5822187825850406E-2</v>
      </c>
      <c r="L42" s="101">
        <f t="shared" si="9"/>
        <v>8.1123849433939057</v>
      </c>
      <c r="M42" s="102">
        <f t="shared" si="10"/>
        <v>6.4629550863535404E-2</v>
      </c>
      <c r="N42" s="101">
        <f t="shared" si="11"/>
        <v>7.2605845243375029</v>
      </c>
      <c r="O42" s="102">
        <f t="shared" si="12"/>
        <v>3.7515920581845524E-2</v>
      </c>
    </row>
    <row r="43" spans="2:15" s="98" customFormat="1" ht="15" x14ac:dyDescent="0.2">
      <c r="B43" s="98" t="str">
        <f t="shared" si="2"/>
        <v>RPP</v>
      </c>
      <c r="C43" s="5">
        <v>3</v>
      </c>
      <c r="D43" s="241" t="str">
        <f t="shared" si="3"/>
        <v>GS &lt;50 - RPP</v>
      </c>
      <c r="E43" s="241"/>
      <c r="F43" s="241"/>
      <c r="G43" s="100" t="str">
        <f t="shared" si="4"/>
        <v>kWh</v>
      </c>
      <c r="H43" s="101">
        <f t="shared" si="5"/>
        <v>6.9300000000000068</v>
      </c>
      <c r="I43" s="102">
        <f t="shared" si="6"/>
        <v>6.248254146286647E-2</v>
      </c>
      <c r="J43" s="101">
        <f t="shared" si="7"/>
        <v>7.0671616197385561</v>
      </c>
      <c r="K43" s="102">
        <f t="shared" si="8"/>
        <v>5.6453965698452763E-2</v>
      </c>
      <c r="L43" s="101">
        <f t="shared" si="9"/>
        <v>9.5667616197385712</v>
      </c>
      <c r="M43" s="102">
        <f t="shared" si="10"/>
        <v>5.5874480317146799E-2</v>
      </c>
      <c r="N43" s="101">
        <f t="shared" si="11"/>
        <v>8.5622516496659955</v>
      </c>
      <c r="O43" s="102">
        <f t="shared" si="12"/>
        <v>2.1864449743192974E-2</v>
      </c>
    </row>
    <row r="44" spans="2:15" s="98" customFormat="1" ht="15" x14ac:dyDescent="0.2">
      <c r="B44" s="98" t="str">
        <f t="shared" si="2"/>
        <v>Non-RPP (Other)</v>
      </c>
      <c r="C44" s="5">
        <v>4</v>
      </c>
      <c r="D44" s="241" t="str">
        <f t="shared" si="3"/>
        <v>GS 50 - 2,999 kW - Non-RPP (Other)</v>
      </c>
      <c r="E44" s="241"/>
      <c r="F44" s="241"/>
      <c r="G44" s="100" t="str">
        <f t="shared" si="4"/>
        <v>kW</v>
      </c>
      <c r="H44" s="101">
        <f t="shared" si="5"/>
        <v>84.222500000000082</v>
      </c>
      <c r="I44" s="102">
        <f t="shared" si="6"/>
        <v>5.6269802969987771E-2</v>
      </c>
      <c r="J44" s="101">
        <f t="shared" si="7"/>
        <v>89.23234312540626</v>
      </c>
      <c r="K44" s="102">
        <f t="shared" si="8"/>
        <v>5.5442485341179286E-2</v>
      </c>
      <c r="L44" s="101">
        <f t="shared" si="9"/>
        <v>184.16984312540581</v>
      </c>
      <c r="M44" s="102">
        <f t="shared" si="10"/>
        <v>5.5081832197609447E-2</v>
      </c>
      <c r="N44" s="101">
        <f t="shared" si="11"/>
        <v>208.11192273170673</v>
      </c>
      <c r="O44" s="102">
        <f t="shared" si="12"/>
        <v>1.4627362841716009E-2</v>
      </c>
    </row>
    <row r="45" spans="2:15" s="98" customFormat="1" ht="15" x14ac:dyDescent="0.2">
      <c r="B45" s="98" t="str">
        <f t="shared" si="2"/>
        <v>Non-RPP (Other)</v>
      </c>
      <c r="C45" s="5">
        <v>5</v>
      </c>
      <c r="D45" s="241" t="str">
        <f t="shared" si="3"/>
        <v>GS 3,000 - 4,999 kW - Non-RPP (Other)</v>
      </c>
      <c r="E45" s="241"/>
      <c r="F45" s="241"/>
      <c r="G45" s="100" t="str">
        <f t="shared" si="4"/>
        <v>kW</v>
      </c>
      <c r="H45" s="101">
        <f t="shared" si="5"/>
        <v>789.36999999999534</v>
      </c>
      <c r="I45" s="102">
        <f t="shared" si="6"/>
        <v>3.0288842301038559E-2</v>
      </c>
      <c r="J45" s="101">
        <f t="shared" si="7"/>
        <v>868.81984870709493</v>
      </c>
      <c r="K45" s="102">
        <f t="shared" si="8"/>
        <v>3.1203423845298166E-2</v>
      </c>
      <c r="L45" s="101">
        <f t="shared" si="9"/>
        <v>2836.4198487070826</v>
      </c>
      <c r="M45" s="102">
        <f t="shared" si="10"/>
        <v>4.4517347015105992E-2</v>
      </c>
      <c r="N45" s="101">
        <f t="shared" si="11"/>
        <v>3205.1544290389866</v>
      </c>
      <c r="O45" s="102">
        <f t="shared" si="12"/>
        <v>9.2139890927136845E-3</v>
      </c>
    </row>
    <row r="46" spans="2:15" s="98" customFormat="1" ht="15" x14ac:dyDescent="0.2">
      <c r="B46" s="98" t="str">
        <f t="shared" si="2"/>
        <v>Non-RPP (Other)</v>
      </c>
      <c r="C46" s="5">
        <v>6</v>
      </c>
      <c r="D46" s="241" t="str">
        <f t="shared" si="3"/>
        <v>Large Use &gt;5MW - Non-RPP (Other)</v>
      </c>
      <c r="E46" s="241"/>
      <c r="F46" s="241"/>
      <c r="G46" s="100" t="str">
        <f t="shared" si="4"/>
        <v>kW</v>
      </c>
      <c r="H46" s="101">
        <f t="shared" si="5"/>
        <v>2825.5</v>
      </c>
      <c r="I46" s="102">
        <f t="shared" si="6"/>
        <v>4.2620894887547334E-2</v>
      </c>
      <c r="J46" s="101">
        <f t="shared" si="7"/>
        <v>3120.7954750336503</v>
      </c>
      <c r="K46" s="102">
        <f t="shared" si="8"/>
        <v>4.2817299347811928E-2</v>
      </c>
      <c r="L46" s="101">
        <f t="shared" si="9"/>
        <v>8801.2154750336194</v>
      </c>
      <c r="M46" s="102">
        <f t="shared" si="10"/>
        <v>4.9831887973264516E-2</v>
      </c>
      <c r="N46" s="101">
        <f t="shared" si="11"/>
        <v>9945.3734867881285</v>
      </c>
      <c r="O46" s="102">
        <f t="shared" si="12"/>
        <v>1.0355835798815086E-2</v>
      </c>
    </row>
    <row r="47" spans="2:15" s="98" customFormat="1" ht="15" x14ac:dyDescent="0.2">
      <c r="B47" s="98" t="str">
        <f t="shared" si="2"/>
        <v>RPP</v>
      </c>
      <c r="C47" s="5">
        <v>7</v>
      </c>
      <c r="D47" s="241" t="str">
        <f t="shared" si="3"/>
        <v>Unmetered Scattered Load - RPP</v>
      </c>
      <c r="E47" s="241"/>
      <c r="F47" s="241"/>
      <c r="G47" s="100" t="str">
        <f t="shared" si="4"/>
        <v>kWh</v>
      </c>
      <c r="H47" s="101">
        <f t="shared" si="5"/>
        <v>2.144999999999996</v>
      </c>
      <c r="I47" s="102">
        <f t="shared" si="6"/>
        <v>6.9453151602721891E-2</v>
      </c>
      <c r="J47" s="101">
        <f t="shared" si="7"/>
        <v>2.1760778406296239</v>
      </c>
      <c r="K47" s="102">
        <f t="shared" si="8"/>
        <v>6.3983069273130119E-2</v>
      </c>
      <c r="L47" s="101">
        <f t="shared" si="9"/>
        <v>2.7384878406296167</v>
      </c>
      <c r="M47" s="102">
        <f t="shared" si="10"/>
        <v>6.1722234605931889E-2</v>
      </c>
      <c r="N47" s="101">
        <f t="shared" si="11"/>
        <v>2.4509466173635133</v>
      </c>
      <c r="O47" s="102">
        <f t="shared" si="12"/>
        <v>2.6209159515311654E-2</v>
      </c>
    </row>
    <row r="48" spans="2:15" s="98" customFormat="1" ht="15" x14ac:dyDescent="0.2">
      <c r="B48" s="98" t="str">
        <f t="shared" si="2"/>
        <v>RPP</v>
      </c>
      <c r="C48" s="5">
        <v>8</v>
      </c>
      <c r="D48" s="241" t="str">
        <f t="shared" ref="D48:D53" si="13">IF(ISBLANK(D23), "", IF(D23 = "Add additional scenarios if required", "", IF(M23="YES", D23 &amp; " - " &amp; H23 &amp; " - Interval Customers", D23 &amp; " - " &amp;H23)))</f>
        <v>Sentinel - RPP</v>
      </c>
      <c r="E48" s="241"/>
      <c r="F48" s="241"/>
      <c r="G48" s="100" t="str">
        <f t="shared" si="4"/>
        <v>kW</v>
      </c>
      <c r="H48" s="101">
        <f t="shared" si="5"/>
        <v>1.2722000000000033</v>
      </c>
      <c r="I48" s="102">
        <f t="shared" si="6"/>
        <v>8.3659639858668242E-2</v>
      </c>
      <c r="J48" s="101">
        <f t="shared" si="7"/>
        <v>1.2759294133054713</v>
      </c>
      <c r="K48" s="102">
        <f t="shared" si="8"/>
        <v>8.1586724829478804E-2</v>
      </c>
      <c r="L48" s="101">
        <f t="shared" si="9"/>
        <v>1.3462294133054726</v>
      </c>
      <c r="M48" s="102">
        <f t="shared" si="10"/>
        <v>7.9549557079883024E-2</v>
      </c>
      <c r="N48" s="101">
        <f t="shared" si="11"/>
        <v>1.2048753249084001</v>
      </c>
      <c r="O48" s="102">
        <f t="shared" si="12"/>
        <v>5.3516196396641201E-2</v>
      </c>
    </row>
    <row r="49" spans="2:15" s="98" customFormat="1" ht="15" x14ac:dyDescent="0.2">
      <c r="B49" s="98" t="str">
        <f t="shared" si="2"/>
        <v>Non-RPP (Other)</v>
      </c>
      <c r="C49" s="5">
        <v>9</v>
      </c>
      <c r="D49" s="241" t="str">
        <f t="shared" si="13"/>
        <v>Street Light - Non-RPP (Other)</v>
      </c>
      <c r="E49" s="241"/>
      <c r="F49" s="241"/>
      <c r="G49" s="100" t="str">
        <f t="shared" si="4"/>
        <v>kW</v>
      </c>
      <c r="H49" s="101">
        <f t="shared" si="5"/>
        <v>1040.684624075795</v>
      </c>
      <c r="I49" s="102">
        <f t="shared" si="6"/>
        <v>4.9319503404138661E-2</v>
      </c>
      <c r="J49" s="101">
        <f t="shared" si="7"/>
        <v>1058.6144281278939</v>
      </c>
      <c r="K49" s="102">
        <f t="shared" si="8"/>
        <v>4.9104892218605235E-2</v>
      </c>
      <c r="L49" s="101">
        <f t="shared" si="9"/>
        <v>1395.3531089228309</v>
      </c>
      <c r="M49" s="102">
        <f t="shared" si="10"/>
        <v>5.0356053293039597E-2</v>
      </c>
      <c r="N49" s="101">
        <f t="shared" si="11"/>
        <v>1576.7490130828082</v>
      </c>
      <c r="O49" s="102">
        <f t="shared" si="12"/>
        <v>1.9270657620053009E-2</v>
      </c>
    </row>
    <row r="50" spans="2:15" s="98" customFormat="1" ht="15" x14ac:dyDescent="0.2">
      <c r="B50" s="98" t="str">
        <f t="shared" si="2"/>
        <v>RPP</v>
      </c>
      <c r="C50" s="5">
        <v>10</v>
      </c>
      <c r="D50" s="241" t="str">
        <f t="shared" si="13"/>
        <v>Residential (Low) - RPP</v>
      </c>
      <c r="E50" s="241"/>
      <c r="F50" s="241"/>
      <c r="G50" s="100" t="str">
        <f t="shared" si="4"/>
        <v>kWh</v>
      </c>
      <c r="H50" s="101">
        <f t="shared" si="5"/>
        <v>2.7299999999999969</v>
      </c>
      <c r="I50" s="102">
        <f t="shared" si="6"/>
        <v>4.9610123279100721E-2</v>
      </c>
      <c r="J50" s="101">
        <f t="shared" si="7"/>
        <v>2.7537826210888952</v>
      </c>
      <c r="K50" s="102">
        <f t="shared" si="8"/>
        <v>4.7635859276737885E-2</v>
      </c>
      <c r="L50" s="101">
        <f t="shared" si="9"/>
        <v>3.1938163710889</v>
      </c>
      <c r="M50" s="102">
        <f t="shared" si="10"/>
        <v>4.8490321044582715E-2</v>
      </c>
      <c r="N50" s="101">
        <f t="shared" si="11"/>
        <v>2.858465652124579</v>
      </c>
      <c r="O50" s="102">
        <f t="shared" si="12"/>
        <v>2.9206478260464658E-2</v>
      </c>
    </row>
    <row r="51" spans="2:15" s="98" customFormat="1" ht="15" x14ac:dyDescent="0.2">
      <c r="B51" s="98" t="str">
        <f t="shared" si="2"/>
        <v>RPP</v>
      </c>
      <c r="C51" s="5">
        <v>11</v>
      </c>
      <c r="D51" s="241" t="str">
        <f t="shared" si="13"/>
        <v>Residential (High) - RPP</v>
      </c>
      <c r="E51" s="241"/>
      <c r="F51" s="241"/>
      <c r="G51" s="100" t="str">
        <f t="shared" si="4"/>
        <v>kWh</v>
      </c>
      <c r="H51" s="101">
        <f t="shared" si="5"/>
        <v>2.7299999999999969</v>
      </c>
      <c r="I51" s="102">
        <f t="shared" si="6"/>
        <v>4.9610123279100721E-2</v>
      </c>
      <c r="J51" s="101">
        <f t="shared" si="7"/>
        <v>2.8397659434872224</v>
      </c>
      <c r="K51" s="102">
        <f t="shared" si="8"/>
        <v>4.3086757865502888E-2</v>
      </c>
      <c r="L51" s="101">
        <f t="shared" si="9"/>
        <v>4.870690943487233</v>
      </c>
      <c r="M51" s="102">
        <f t="shared" si="10"/>
        <v>4.7247142510897955E-2</v>
      </c>
      <c r="N51" s="101">
        <f t="shared" si="11"/>
        <v>4.3592683944210648</v>
      </c>
      <c r="O51" s="102">
        <f t="shared" si="12"/>
        <v>1.6080217655423754E-2</v>
      </c>
    </row>
    <row r="52" spans="2:15" s="98" customFormat="1" ht="15" x14ac:dyDescent="0.2">
      <c r="B52" s="98" t="str">
        <f t="shared" si="2"/>
        <v>RPP</v>
      </c>
      <c r="C52" s="5">
        <v>12</v>
      </c>
      <c r="D52" s="241" t="str">
        <f t="shared" si="13"/>
        <v>Seasonal Residential (Low) - RPP</v>
      </c>
      <c r="E52" s="241"/>
      <c r="F52" s="241"/>
      <c r="G52" s="100" t="str">
        <f t="shared" si="4"/>
        <v>kWh</v>
      </c>
      <c r="H52" s="101">
        <f t="shared" si="5"/>
        <v>6.9900000000000091</v>
      </c>
      <c r="I52" s="102">
        <f t="shared" si="6"/>
        <v>6.8839747305490306E-2</v>
      </c>
      <c r="J52" s="101">
        <f t="shared" si="7"/>
        <v>7.0209106326292243</v>
      </c>
      <c r="K52" s="102">
        <f t="shared" si="8"/>
        <v>6.704225669220748E-2</v>
      </c>
      <c r="L52" s="101">
        <f t="shared" si="9"/>
        <v>7.5676981326292321</v>
      </c>
      <c r="M52" s="102">
        <f t="shared" si="10"/>
        <v>6.6266297620009823E-2</v>
      </c>
      <c r="N52" s="101">
        <f t="shared" si="11"/>
        <v>6.7730898287031778</v>
      </c>
      <c r="O52" s="102">
        <f t="shared" si="12"/>
        <v>4.6999871372293445E-2</v>
      </c>
    </row>
    <row r="53" spans="2:15" s="98" customFormat="1" ht="15" x14ac:dyDescent="0.2">
      <c r="B53" s="98" t="str">
        <f t="shared" si="2"/>
        <v>RPP</v>
      </c>
      <c r="C53" s="5">
        <v>13</v>
      </c>
      <c r="D53" s="241" t="str">
        <f t="shared" si="13"/>
        <v>Seasonal Residential (High) - RPP</v>
      </c>
      <c r="E53" s="241"/>
      <c r="F53" s="241"/>
      <c r="G53" s="100" t="str">
        <f t="shared" si="4"/>
        <v>kWh</v>
      </c>
      <c r="H53" s="101">
        <f t="shared" si="5"/>
        <v>6.9900000000000091</v>
      </c>
      <c r="I53" s="102">
        <f t="shared" si="6"/>
        <v>6.8839747305490306E-2</v>
      </c>
      <c r="J53" s="101">
        <f t="shared" si="7"/>
        <v>7.1224741398395111</v>
      </c>
      <c r="K53" s="102">
        <f t="shared" si="8"/>
        <v>6.3013324610378396E-2</v>
      </c>
      <c r="L53" s="101">
        <f t="shared" si="9"/>
        <v>9.4658491398395199</v>
      </c>
      <c r="M53" s="102">
        <f t="shared" si="10"/>
        <v>6.1606672523532552E-2</v>
      </c>
      <c r="N53" s="101">
        <f t="shared" si="11"/>
        <v>8.4719349801563908</v>
      </c>
      <c r="O53" s="102">
        <f t="shared" si="12"/>
        <v>2.6780563979575726E-2</v>
      </c>
    </row>
    <row r="54" spans="2:15" s="98" customFormat="1" ht="15" x14ac:dyDescent="0.2">
      <c r="B54" s="98" t="str">
        <f t="shared" si="2"/>
        <v>RPP</v>
      </c>
      <c r="C54" s="5">
        <v>14</v>
      </c>
      <c r="D54" s="241" t="str">
        <f t="shared" ref="D54:D60" si="14">IF(ISBLANK(D29), "", IF(D29 = "Add additional scenarios if required", "", IF(M29="YES", D29 &amp; " - " &amp; H29 &amp; " - Interval Customers", D29 &amp; " - " &amp;H29)))</f>
        <v>GS &lt; 50 (Low) - RPP</v>
      </c>
      <c r="E54" s="241"/>
      <c r="F54" s="241"/>
      <c r="G54" s="100" t="str">
        <f t="shared" si="4"/>
        <v>kWh</v>
      </c>
      <c r="H54" s="101">
        <f t="shared" si="5"/>
        <v>4.4300000000000068</v>
      </c>
      <c r="I54" s="102">
        <f t="shared" si="6"/>
        <v>6.1879726674861864E-2</v>
      </c>
      <c r="J54" s="101">
        <f t="shared" si="7"/>
        <v>4.4985808098692814</v>
      </c>
      <c r="K54" s="102">
        <f t="shared" si="8"/>
        <v>5.6989326759852167E-2</v>
      </c>
      <c r="L54" s="101">
        <f t="shared" si="9"/>
        <v>5.748380809869289</v>
      </c>
      <c r="M54" s="102">
        <f t="shared" si="10"/>
        <v>5.6381879885372709E-2</v>
      </c>
      <c r="N54" s="101">
        <f t="shared" si="11"/>
        <v>5.1448008248329984</v>
      </c>
      <c r="O54" s="102">
        <f t="shared" si="12"/>
        <v>2.4435786777626436E-2</v>
      </c>
    </row>
    <row r="55" spans="2:15" s="98" customFormat="1" ht="15" x14ac:dyDescent="0.2">
      <c r="B55" s="98" t="str">
        <f t="shared" si="2"/>
        <v>RPP</v>
      </c>
      <c r="C55" s="5">
        <v>15</v>
      </c>
      <c r="D55" s="241" t="str">
        <f t="shared" si="14"/>
        <v>GS &lt; 50 (High) - RPP</v>
      </c>
      <c r="E55" s="241"/>
      <c r="F55" s="241"/>
      <c r="G55" s="100" t="str">
        <f t="shared" si="4"/>
        <v>kWh</v>
      </c>
      <c r="H55" s="101">
        <f t="shared" si="5"/>
        <v>14.430000000000035</v>
      </c>
      <c r="I55" s="102">
        <f t="shared" si="6"/>
        <v>6.3048216437703739E-2</v>
      </c>
      <c r="J55" s="101">
        <f t="shared" si="7"/>
        <v>14.77290404934638</v>
      </c>
      <c r="K55" s="102">
        <f t="shared" si="8"/>
        <v>5.5973605034178656E-2</v>
      </c>
      <c r="L55" s="101">
        <f t="shared" si="9"/>
        <v>21.021904049346347</v>
      </c>
      <c r="M55" s="102">
        <f t="shared" si="10"/>
        <v>5.5465008176647131E-2</v>
      </c>
      <c r="N55" s="101">
        <f t="shared" si="11"/>
        <v>18.814604124165044</v>
      </c>
      <c r="O55" s="102">
        <f t="shared" si="12"/>
        <v>2.0127021324594353E-2</v>
      </c>
    </row>
    <row r="56" spans="2:15" s="98" customFormat="1" ht="15" x14ac:dyDescent="0.2">
      <c r="B56" s="98">
        <f t="shared" si="2"/>
        <v>0</v>
      </c>
      <c r="C56" s="5">
        <v>16</v>
      </c>
      <c r="D56" s="241" t="str">
        <f t="shared" si="14"/>
        <v/>
      </c>
      <c r="E56" s="241"/>
      <c r="F56" s="241"/>
      <c r="G56" s="100" t="str">
        <f t="shared" si="4"/>
        <v/>
      </c>
      <c r="H56" s="101" t="str">
        <f t="shared" si="5"/>
        <v/>
      </c>
      <c r="I56" s="102" t="str">
        <f t="shared" si="6"/>
        <v/>
      </c>
      <c r="J56" s="101" t="str">
        <f t="shared" si="7"/>
        <v/>
      </c>
      <c r="K56" s="102" t="str">
        <f t="shared" si="8"/>
        <v/>
      </c>
      <c r="L56" s="101" t="str">
        <f t="shared" si="9"/>
        <v/>
      </c>
      <c r="M56" s="102" t="str">
        <f t="shared" si="10"/>
        <v/>
      </c>
      <c r="N56" s="101" t="str">
        <f t="shared" si="11"/>
        <v/>
      </c>
      <c r="O56" s="102" t="str">
        <f t="shared" si="12"/>
        <v/>
      </c>
    </row>
    <row r="57" spans="2:15" s="98" customFormat="1" ht="15" x14ac:dyDescent="0.2">
      <c r="B57" s="98">
        <f t="shared" si="2"/>
        <v>0</v>
      </c>
      <c r="C57" s="5">
        <v>17</v>
      </c>
      <c r="D57" s="241" t="str">
        <f t="shared" si="14"/>
        <v/>
      </c>
      <c r="E57" s="241"/>
      <c r="F57" s="241"/>
      <c r="G57" s="100" t="str">
        <f t="shared" si="4"/>
        <v/>
      </c>
      <c r="H57" s="101" t="str">
        <f t="shared" si="5"/>
        <v/>
      </c>
      <c r="I57" s="102" t="str">
        <f t="shared" si="6"/>
        <v/>
      </c>
      <c r="J57" s="101" t="str">
        <f t="shared" si="7"/>
        <v/>
      </c>
      <c r="K57" s="102" t="str">
        <f t="shared" si="8"/>
        <v/>
      </c>
      <c r="L57" s="101" t="str">
        <f t="shared" si="9"/>
        <v/>
      </c>
      <c r="M57" s="102" t="str">
        <f t="shared" si="10"/>
        <v/>
      </c>
      <c r="N57" s="101" t="str">
        <f t="shared" si="11"/>
        <v/>
      </c>
      <c r="O57" s="102" t="str">
        <f t="shared" si="12"/>
        <v/>
      </c>
    </row>
    <row r="58" spans="2:15" s="98" customFormat="1" ht="15" x14ac:dyDescent="0.2">
      <c r="B58" s="98">
        <f t="shared" si="2"/>
        <v>0</v>
      </c>
      <c r="C58" s="5">
        <v>18</v>
      </c>
      <c r="D58" s="241" t="str">
        <f t="shared" si="14"/>
        <v/>
      </c>
      <c r="E58" s="241"/>
      <c r="F58" s="241"/>
      <c r="G58" s="100" t="str">
        <f t="shared" si="4"/>
        <v/>
      </c>
      <c r="H58" s="101" t="str">
        <f t="shared" si="5"/>
        <v/>
      </c>
      <c r="I58" s="102" t="str">
        <f t="shared" si="6"/>
        <v/>
      </c>
      <c r="J58" s="101" t="str">
        <f t="shared" si="7"/>
        <v/>
      </c>
      <c r="K58" s="102" t="str">
        <f t="shared" si="8"/>
        <v/>
      </c>
      <c r="L58" s="101" t="str">
        <f t="shared" si="9"/>
        <v/>
      </c>
      <c r="M58" s="102" t="str">
        <f t="shared" si="10"/>
        <v/>
      </c>
      <c r="N58" s="101" t="str">
        <f t="shared" si="11"/>
        <v/>
      </c>
      <c r="O58" s="102" t="str">
        <f t="shared" si="12"/>
        <v/>
      </c>
    </row>
    <row r="59" spans="2:15" s="98" customFormat="1" ht="15" x14ac:dyDescent="0.2">
      <c r="B59" s="98">
        <f t="shared" si="2"/>
        <v>0</v>
      </c>
      <c r="C59" s="5">
        <v>19</v>
      </c>
      <c r="D59" s="241" t="str">
        <f t="shared" si="14"/>
        <v/>
      </c>
      <c r="E59" s="241"/>
      <c r="F59" s="241"/>
      <c r="G59" s="100" t="str">
        <f t="shared" si="4"/>
        <v/>
      </c>
      <c r="H59" s="101" t="str">
        <f t="shared" si="5"/>
        <v/>
      </c>
      <c r="I59" s="102" t="str">
        <f t="shared" si="6"/>
        <v/>
      </c>
      <c r="J59" s="101" t="str">
        <f t="shared" si="7"/>
        <v/>
      </c>
      <c r="K59" s="102" t="str">
        <f t="shared" si="8"/>
        <v/>
      </c>
      <c r="L59" s="101" t="str">
        <f t="shared" si="9"/>
        <v/>
      </c>
      <c r="M59" s="102" t="str">
        <f t="shared" si="10"/>
        <v/>
      </c>
      <c r="N59" s="101" t="str">
        <f t="shared" si="11"/>
        <v/>
      </c>
      <c r="O59" s="102" t="str">
        <f t="shared" si="12"/>
        <v/>
      </c>
    </row>
    <row r="60" spans="2:15" s="98" customFormat="1" ht="15" x14ac:dyDescent="0.2">
      <c r="B60" s="98">
        <f t="shared" si="2"/>
        <v>0</v>
      </c>
      <c r="C60" s="5">
        <v>20</v>
      </c>
      <c r="D60" s="241" t="str">
        <f t="shared" si="14"/>
        <v/>
      </c>
      <c r="E60" s="241"/>
      <c r="F60" s="241"/>
      <c r="G60" s="100" t="str">
        <f t="shared" si="4"/>
        <v/>
      </c>
      <c r="H60" s="101" t="str">
        <f t="shared" si="5"/>
        <v/>
      </c>
      <c r="I60" s="102" t="str">
        <f t="shared" si="6"/>
        <v/>
      </c>
      <c r="J60" s="101" t="str">
        <f t="shared" si="7"/>
        <v/>
      </c>
      <c r="K60" s="102" t="str">
        <f t="shared" si="8"/>
        <v/>
      </c>
      <c r="L60" s="101" t="str">
        <f t="shared" si="9"/>
        <v/>
      </c>
      <c r="M60" s="102" t="str">
        <f t="shared" si="10"/>
        <v/>
      </c>
      <c r="N60" s="101" t="str">
        <f t="shared" si="11"/>
        <v/>
      </c>
      <c r="O60" s="102" t="str">
        <f t="shared" si="12"/>
        <v/>
      </c>
    </row>
    <row r="61" spans="2:15" s="98" customFormat="1" x14ac:dyDescent="0.2">
      <c r="C61" s="5"/>
    </row>
    <row r="62" spans="2:15" ht="5.25" customHeight="1" x14ac:dyDescent="0.2"/>
    <row r="63" spans="2:15" s="98" customFormat="1" x14ac:dyDescent="0.2">
      <c r="C63" s="5"/>
    </row>
    <row r="64" spans="2:15" x14ac:dyDescent="0.2">
      <c r="C64" s="103"/>
      <c r="D64" s="104" t="s">
        <v>34</v>
      </c>
      <c r="E64" s="229" t="str">
        <f>D16</f>
        <v>Residential</v>
      </c>
      <c r="F64" s="229"/>
      <c r="G64" s="229"/>
      <c r="H64" s="229"/>
      <c r="I64" s="229"/>
      <c r="J64" s="229"/>
      <c r="K64" s="103" t="str">
        <f>IF(N16="DEMAND - INTERVAL","RTSR - INTERVAL METERED","")</f>
        <v/>
      </c>
    </row>
    <row r="65" spans="1:14" x14ac:dyDescent="0.2">
      <c r="C65" s="103"/>
      <c r="D65" s="104" t="s">
        <v>35</v>
      </c>
      <c r="E65" s="230" t="str">
        <f>H16</f>
        <v>RPP</v>
      </c>
      <c r="F65" s="230"/>
      <c r="G65" s="230"/>
      <c r="H65" s="20"/>
      <c r="I65" s="20"/>
    </row>
    <row r="66" spans="1:14" ht="15.75" x14ac:dyDescent="0.2">
      <c r="C66" s="103"/>
      <c r="D66" s="104" t="s">
        <v>36</v>
      </c>
      <c r="E66" s="21">
        <f>K16</f>
        <v>750</v>
      </c>
      <c r="F66" s="105" t="s">
        <v>11</v>
      </c>
      <c r="J66" s="22"/>
      <c r="K66" s="22"/>
      <c r="L66" s="22"/>
      <c r="M66" s="22"/>
      <c r="N66" s="22"/>
    </row>
    <row r="67" spans="1:14" ht="15.75" x14ac:dyDescent="0.25">
      <c r="C67" s="103"/>
      <c r="D67" s="104" t="s">
        <v>37</v>
      </c>
      <c r="E67" s="21">
        <f>L16</f>
        <v>0</v>
      </c>
      <c r="F67" s="106" t="s">
        <v>16</v>
      </c>
      <c r="G67" s="107"/>
      <c r="H67" s="108"/>
      <c r="I67" s="108"/>
      <c r="J67" s="108"/>
    </row>
    <row r="68" spans="1:14" x14ac:dyDescent="0.2">
      <c r="C68" s="103"/>
      <c r="D68" s="104" t="s">
        <v>38</v>
      </c>
      <c r="E68" s="23">
        <f>I16</f>
        <v>1.0415000000000001</v>
      </c>
    </row>
    <row r="69" spans="1:14" x14ac:dyDescent="0.2">
      <c r="C69" s="103"/>
      <c r="D69" s="104" t="s">
        <v>39</v>
      </c>
      <c r="E69" s="23">
        <f>J16</f>
        <v>1.0415000000000001</v>
      </c>
    </row>
    <row r="70" spans="1:14" x14ac:dyDescent="0.2">
      <c r="C70" s="103"/>
    </row>
    <row r="71" spans="1:14" x14ac:dyDescent="0.2">
      <c r="C71" s="103"/>
      <c r="E71" s="105"/>
      <c r="F71" s="231" t="s">
        <v>40</v>
      </c>
      <c r="G71" s="232"/>
      <c r="H71" s="233"/>
      <c r="I71" s="231" t="s">
        <v>41</v>
      </c>
      <c r="J71" s="232"/>
      <c r="K71" s="233"/>
      <c r="L71" s="231" t="s">
        <v>42</v>
      </c>
      <c r="M71" s="233"/>
    </row>
    <row r="72" spans="1:14" x14ac:dyDescent="0.2">
      <c r="C72" s="103"/>
      <c r="E72" s="220"/>
      <c r="F72" s="109" t="s">
        <v>43</v>
      </c>
      <c r="G72" s="109" t="s">
        <v>44</v>
      </c>
      <c r="H72" s="110" t="s">
        <v>45</v>
      </c>
      <c r="I72" s="109" t="s">
        <v>43</v>
      </c>
      <c r="J72" s="111" t="s">
        <v>44</v>
      </c>
      <c r="K72" s="110" t="s">
        <v>45</v>
      </c>
      <c r="L72" s="222" t="s">
        <v>46</v>
      </c>
      <c r="M72" s="224" t="s">
        <v>47</v>
      </c>
    </row>
    <row r="73" spans="1:14" x14ac:dyDescent="0.2">
      <c r="C73" s="103"/>
      <c r="E73" s="221"/>
      <c r="F73" s="112" t="s">
        <v>48</v>
      </c>
      <c r="G73" s="112"/>
      <c r="H73" s="113" t="s">
        <v>48</v>
      </c>
      <c r="I73" s="112" t="s">
        <v>48</v>
      </c>
      <c r="J73" s="113"/>
      <c r="K73" s="113" t="s">
        <v>48</v>
      </c>
      <c r="L73" s="223"/>
      <c r="M73" s="225"/>
    </row>
    <row r="74" spans="1:14" x14ac:dyDescent="0.2">
      <c r="A74" s="103" t="str">
        <f>$E64</f>
        <v>Residential</v>
      </c>
      <c r="D74" s="114" t="s">
        <v>49</v>
      </c>
      <c r="E74" s="25"/>
      <c r="F74" s="26">
        <f>'VRZ BI (2029)'!I74</f>
        <v>53.02</v>
      </c>
      <c r="G74" s="115">
        <v>1</v>
      </c>
      <c r="H74" s="116">
        <f>G74*F74</f>
        <v>53.02</v>
      </c>
      <c r="I74" s="45">
        <v>55.75</v>
      </c>
      <c r="J74" s="117">
        <f>G74</f>
        <v>1</v>
      </c>
      <c r="K74" s="118">
        <f>J74*I74</f>
        <v>55.75</v>
      </c>
      <c r="L74" s="119">
        <f>K74-H74</f>
        <v>2.7299999999999969</v>
      </c>
      <c r="M74" s="120">
        <f>IF(ISERROR(L74/H74), "", L74/H74)</f>
        <v>5.149000377216139E-2</v>
      </c>
    </row>
    <row r="75" spans="1:14" x14ac:dyDescent="0.2">
      <c r="A75" s="103" t="str">
        <f t="shared" ref="A75:A117" si="15">A74</f>
        <v>Residential</v>
      </c>
      <c r="D75" s="114" t="s">
        <v>50</v>
      </c>
      <c r="E75" s="25"/>
      <c r="F75" s="34">
        <v>0</v>
      </c>
      <c r="G75" s="115">
        <f>IF($E67&gt;0, $E67, $E66)</f>
        <v>750</v>
      </c>
      <c r="H75" s="116">
        <f>G75*F75</f>
        <v>0</v>
      </c>
      <c r="I75" s="35">
        <v>0</v>
      </c>
      <c r="J75" s="117">
        <f>IF($E67&gt;0, $E67, $E66)</f>
        <v>750</v>
      </c>
      <c r="K75" s="118">
        <f>J75*I75</f>
        <v>0</v>
      </c>
      <c r="L75" s="119">
        <f>K75-H75</f>
        <v>0</v>
      </c>
      <c r="M75" s="120" t="str">
        <f>IF(ISERROR(L75/H75), "", L75/H75)</f>
        <v/>
      </c>
    </row>
    <row r="76" spans="1:14" ht="13.15" hidden="1" customHeight="1" x14ac:dyDescent="0.2">
      <c r="A76" s="103" t="str">
        <f t="shared" si="15"/>
        <v>Residential</v>
      </c>
      <c r="D76" s="114" t="s">
        <v>51</v>
      </c>
      <c r="E76" s="25"/>
      <c r="F76" s="34"/>
      <c r="G76" s="115">
        <f>IF($E67&gt;0, $E67, $E66)</f>
        <v>750</v>
      </c>
      <c r="H76" s="116">
        <v>0</v>
      </c>
      <c r="I76" s="35"/>
      <c r="J76" s="117">
        <f>IF($E67&gt;0, $E67, $E66)</f>
        <v>750</v>
      </c>
      <c r="K76" s="118">
        <v>0</v>
      </c>
      <c r="L76" s="119"/>
      <c r="M76" s="120"/>
    </row>
    <row r="77" spans="1:14" ht="13.15" hidden="1" customHeight="1" x14ac:dyDescent="0.2">
      <c r="A77" s="103" t="str">
        <f t="shared" si="15"/>
        <v>Residential</v>
      </c>
      <c r="D77" s="114" t="s">
        <v>52</v>
      </c>
      <c r="E77" s="25"/>
      <c r="F77" s="34"/>
      <c r="G77" s="115">
        <f>IF($E67&gt;0, $E67, $E66)</f>
        <v>750</v>
      </c>
      <c r="H77" s="116">
        <v>0</v>
      </c>
      <c r="I77" s="35"/>
      <c r="J77" s="121">
        <f>IF($E67&gt;0, $E67, $E66)</f>
        <v>750</v>
      </c>
      <c r="K77" s="118">
        <v>0</v>
      </c>
      <c r="L77" s="119">
        <f t="shared" ref="L77:L95" si="16">K77-H77</f>
        <v>0</v>
      </c>
      <c r="M77" s="120" t="str">
        <f>IF(ISERROR(L77/H77), "", L77/H77)</f>
        <v/>
      </c>
    </row>
    <row r="78" spans="1:14" x14ac:dyDescent="0.2">
      <c r="A78" s="103" t="str">
        <f t="shared" si="15"/>
        <v>Residential</v>
      </c>
      <c r="D78" s="114" t="s">
        <v>53</v>
      </c>
      <c r="E78" s="25"/>
      <c r="F78" s="26">
        <f>'VRZ BI (2029)'!I78</f>
        <v>2.0090912328787764</v>
      </c>
      <c r="G78" s="115">
        <v>1</v>
      </c>
      <c r="H78" s="116">
        <f>G78*F78</f>
        <v>2.0090912328787764</v>
      </c>
      <c r="I78" s="45">
        <v>2.0090912328787764</v>
      </c>
      <c r="J78" s="117">
        <f>G78</f>
        <v>1</v>
      </c>
      <c r="K78" s="118">
        <f>J78*I78</f>
        <v>2.0090912328787764</v>
      </c>
      <c r="L78" s="119">
        <f t="shared" si="16"/>
        <v>0</v>
      </c>
      <c r="M78" s="120">
        <f>IF(ISERROR(L78/H78), "", L78/H78)</f>
        <v>0</v>
      </c>
    </row>
    <row r="79" spans="1:14" x14ac:dyDescent="0.2">
      <c r="A79" s="103" t="str">
        <f t="shared" si="15"/>
        <v>Residential</v>
      </c>
      <c r="D79" s="114" t="s">
        <v>54</v>
      </c>
      <c r="E79" s="25"/>
      <c r="F79" s="36">
        <f>'VRZ BI (2029)'!I79</f>
        <v>0</v>
      </c>
      <c r="G79" s="115">
        <f>IF($E67&gt;0, $E67, $E66)</f>
        <v>750</v>
      </c>
      <c r="H79" s="116">
        <f>G79*F79</f>
        <v>0</v>
      </c>
      <c r="I79" s="35">
        <v>0</v>
      </c>
      <c r="J79" s="117">
        <f>IF($E67&gt;0, $E67, $E66)</f>
        <v>750</v>
      </c>
      <c r="K79" s="118">
        <f>J79*I79</f>
        <v>0</v>
      </c>
      <c r="L79" s="119">
        <f t="shared" si="16"/>
        <v>0</v>
      </c>
      <c r="M79" s="120" t="str">
        <f>IF(ISERROR(L79/H79), "", L79/H79)</f>
        <v/>
      </c>
    </row>
    <row r="80" spans="1:14" ht="25.5" x14ac:dyDescent="0.2">
      <c r="A80" s="103" t="str">
        <f t="shared" si="15"/>
        <v>Residential</v>
      </c>
      <c r="B80" s="103" t="s">
        <v>55</v>
      </c>
      <c r="C80" s="24">
        <f>B16</f>
        <v>1</v>
      </c>
      <c r="D80" s="46" t="s">
        <v>56</v>
      </c>
      <c r="E80" s="47"/>
      <c r="F80" s="48"/>
      <c r="G80" s="49"/>
      <c r="H80" s="50">
        <f>SUM(H74:H79)</f>
        <v>55.029091232878777</v>
      </c>
      <c r="I80" s="51"/>
      <c r="J80" s="52"/>
      <c r="K80" s="50">
        <f>SUM(K74:K79)</f>
        <v>57.759091232878774</v>
      </c>
      <c r="L80" s="41">
        <f t="shared" si="16"/>
        <v>2.7299999999999969</v>
      </c>
      <c r="M80" s="42">
        <f>IF((H80)=0,"",(L80/H80))</f>
        <v>4.9610123279100721E-2</v>
      </c>
    </row>
    <row r="81" spans="1:15" x14ac:dyDescent="0.2">
      <c r="A81" s="103" t="str">
        <f t="shared" si="15"/>
        <v>Residential</v>
      </c>
      <c r="D81" s="123" t="s">
        <v>57</v>
      </c>
      <c r="E81" s="25"/>
      <c r="F81" s="34">
        <f>IF((E66*12&gt;=150000), 0, IF(E65="RPP",(F97*OffPeakPer+F98*MidPeakPer+F99*OnPeakPer),IF(E65="Non-RPP (Retailer)",F100,F101)))</f>
        <v>0.12752000000000002</v>
      </c>
      <c r="G81" s="43">
        <f>IF(F81=0, 0, $E66*E68-E66)</f>
        <v>31.125000000000114</v>
      </c>
      <c r="H81" s="28">
        <f t="shared" ref="H81:H88" si="17">G81*F81</f>
        <v>3.9690600000000154</v>
      </c>
      <c r="I81" s="35">
        <f>IF((E66*12&gt;=150000), 0, IF(E65="RPP",(I97*OffPeakPer+I98*MidPeakPer+I99*OnPeakPer),IF(E65="Non-RPP (Retailer)",I100,I101)))</f>
        <v>0.12752000000000002</v>
      </c>
      <c r="J81" s="44">
        <f>IF(I81=0, 0, E66*E69-E66)</f>
        <v>31.125000000000114</v>
      </c>
      <c r="K81" s="31">
        <f t="shared" ref="K81:K88" si="18">J81*I81</f>
        <v>3.9690600000000154</v>
      </c>
      <c r="L81" s="119">
        <f t="shared" si="16"/>
        <v>0</v>
      </c>
      <c r="M81" s="120">
        <f t="shared" ref="M81:M88" si="19">IF(ISERROR(L81/H81), "", L81/H81)</f>
        <v>0</v>
      </c>
    </row>
    <row r="82" spans="1:15" ht="25.5" x14ac:dyDescent="0.2">
      <c r="A82" s="103" t="str">
        <f t="shared" si="15"/>
        <v>Residential</v>
      </c>
      <c r="D82" s="123" t="s">
        <v>58</v>
      </c>
      <c r="E82" s="25"/>
      <c r="F82" s="36">
        <f>'VRZ BI (2029)'!I82</f>
        <v>0</v>
      </c>
      <c r="G82" s="55">
        <f>IF($E67&gt;0, $E67, $E66)</f>
        <v>750</v>
      </c>
      <c r="H82" s="116">
        <f t="shared" si="17"/>
        <v>0</v>
      </c>
      <c r="I82" s="35">
        <v>0</v>
      </c>
      <c r="J82" s="56">
        <f>IF($E67&gt;0, $E67, $E66)</f>
        <v>750</v>
      </c>
      <c r="K82" s="118">
        <f t="shared" si="18"/>
        <v>0</v>
      </c>
      <c r="L82" s="119">
        <f t="shared" si="16"/>
        <v>0</v>
      </c>
      <c r="M82" s="120" t="str">
        <f t="shared" si="19"/>
        <v/>
      </c>
    </row>
    <row r="83" spans="1:15" x14ac:dyDescent="0.2">
      <c r="A83" s="103" t="str">
        <f t="shared" si="15"/>
        <v>Residential</v>
      </c>
      <c r="D83" s="123" t="s">
        <v>59</v>
      </c>
      <c r="E83" s="25"/>
      <c r="F83" s="36">
        <f>'VRZ BI (2029)'!I83</f>
        <v>0</v>
      </c>
      <c r="G83" s="55">
        <f>IF($E67&gt;0, $E67, $E66)</f>
        <v>750</v>
      </c>
      <c r="H83" s="116">
        <f t="shared" si="17"/>
        <v>0</v>
      </c>
      <c r="I83" s="35">
        <v>0</v>
      </c>
      <c r="J83" s="56">
        <f>IF($E67&gt;0, $E67, $E66)</f>
        <v>750</v>
      </c>
      <c r="K83" s="118">
        <f t="shared" si="18"/>
        <v>0</v>
      </c>
      <c r="L83" s="119">
        <f t="shared" si="16"/>
        <v>0</v>
      </c>
      <c r="M83" s="120" t="str">
        <f t="shared" si="19"/>
        <v/>
      </c>
    </row>
    <row r="84" spans="1:15" x14ac:dyDescent="0.2">
      <c r="A84" s="103" t="str">
        <f t="shared" si="15"/>
        <v>Residential</v>
      </c>
      <c r="D84" s="123" t="s">
        <v>60</v>
      </c>
      <c r="E84" s="25"/>
      <c r="F84" s="36">
        <f>'VRZ BI (2029)'!I84</f>
        <v>0</v>
      </c>
      <c r="G84" s="55">
        <f>E66</f>
        <v>750</v>
      </c>
      <c r="H84" s="116">
        <f t="shared" si="17"/>
        <v>0</v>
      </c>
      <c r="I84" s="35">
        <v>0</v>
      </c>
      <c r="J84" s="56">
        <f>E66</f>
        <v>750</v>
      </c>
      <c r="K84" s="118">
        <f t="shared" si="18"/>
        <v>0</v>
      </c>
      <c r="L84" s="119">
        <f t="shared" si="16"/>
        <v>0</v>
      </c>
      <c r="M84" s="120" t="str">
        <f t="shared" si="19"/>
        <v/>
      </c>
    </row>
    <row r="85" spans="1:15" x14ac:dyDescent="0.2">
      <c r="A85" s="103" t="str">
        <f t="shared" si="15"/>
        <v>Residential</v>
      </c>
      <c r="D85" s="114" t="s">
        <v>61</v>
      </c>
      <c r="E85" s="25"/>
      <c r="F85" s="36">
        <f>'VRZ BI (2029)'!I85</f>
        <v>1.6007410979661781E-3</v>
      </c>
      <c r="G85" s="55">
        <f>IF($E67&gt;0, $E67, $E66)</f>
        <v>750</v>
      </c>
      <c r="H85" s="116">
        <f t="shared" si="17"/>
        <v>1.2005558234746336</v>
      </c>
      <c r="I85" s="35">
        <v>1.6739183936243331E-3</v>
      </c>
      <c r="J85" s="56">
        <f>IF($E67&gt;0, $E67, $E66)</f>
        <v>750</v>
      </c>
      <c r="K85" s="118">
        <f t="shared" si="18"/>
        <v>1.25543879521825</v>
      </c>
      <c r="L85" s="119">
        <f t="shared" si="16"/>
        <v>5.4882971743616338E-2</v>
      </c>
      <c r="M85" s="120">
        <f t="shared" si="19"/>
        <v>4.5714635396773742E-2</v>
      </c>
      <c r="O85" s="160"/>
    </row>
    <row r="86" spans="1:15" ht="25.5" x14ac:dyDescent="0.2">
      <c r="A86" s="103" t="str">
        <f t="shared" si="15"/>
        <v>Residential</v>
      </c>
      <c r="D86" s="123" t="s">
        <v>62</v>
      </c>
      <c r="E86" s="25"/>
      <c r="F86" s="26">
        <v>0.42</v>
      </c>
      <c r="G86" s="115">
        <v>1</v>
      </c>
      <c r="H86" s="116">
        <f t="shared" si="17"/>
        <v>0.42</v>
      </c>
      <c r="I86" s="45">
        <v>0.42</v>
      </c>
      <c r="J86" s="121">
        <v>1</v>
      </c>
      <c r="K86" s="118">
        <f t="shared" si="18"/>
        <v>0.42</v>
      </c>
      <c r="L86" s="119">
        <f t="shared" si="16"/>
        <v>0</v>
      </c>
      <c r="M86" s="120">
        <f t="shared" si="19"/>
        <v>0</v>
      </c>
    </row>
    <row r="87" spans="1:15" x14ac:dyDescent="0.2">
      <c r="A87" s="103" t="str">
        <f t="shared" si="15"/>
        <v>Residential</v>
      </c>
      <c r="D87" s="114" t="s">
        <v>63</v>
      </c>
      <c r="E87" s="25"/>
      <c r="F87" s="26">
        <f>'VRZ BI (2029)'!I87</f>
        <v>0.11976777650932291</v>
      </c>
      <c r="G87" s="115">
        <v>1</v>
      </c>
      <c r="H87" s="116">
        <f t="shared" si="17"/>
        <v>0.11976777650932291</v>
      </c>
      <c r="I87" s="45">
        <v>0.11976777650932291</v>
      </c>
      <c r="J87" s="121">
        <v>1</v>
      </c>
      <c r="K87" s="118">
        <f t="shared" si="18"/>
        <v>0.11976777650932291</v>
      </c>
      <c r="L87" s="119">
        <f t="shared" si="16"/>
        <v>0</v>
      </c>
      <c r="M87" s="120">
        <f t="shared" si="19"/>
        <v>0</v>
      </c>
    </row>
    <row r="88" spans="1:15" x14ac:dyDescent="0.2">
      <c r="A88" s="103" t="str">
        <f t="shared" si="15"/>
        <v>Residential</v>
      </c>
      <c r="D88" s="114" t="s">
        <v>64</v>
      </c>
      <c r="E88" s="25"/>
      <c r="F88" s="34">
        <v>0</v>
      </c>
      <c r="G88" s="55">
        <f>IF($E67&gt;0, $E67, $E66)</f>
        <v>750</v>
      </c>
      <c r="H88" s="116">
        <f t="shared" si="17"/>
        <v>0</v>
      </c>
      <c r="I88" s="35">
        <v>0</v>
      </c>
      <c r="J88" s="56">
        <f>IF($E67&gt;0, $E67, $E66)</f>
        <v>750</v>
      </c>
      <c r="K88" s="118">
        <f t="shared" si="18"/>
        <v>0</v>
      </c>
      <c r="L88" s="119">
        <f t="shared" si="16"/>
        <v>0</v>
      </c>
      <c r="M88" s="120" t="str">
        <f t="shared" si="19"/>
        <v/>
      </c>
    </row>
    <row r="89" spans="1:15" ht="25.5" x14ac:dyDescent="0.2">
      <c r="A89" s="103" t="str">
        <f t="shared" si="15"/>
        <v>Residential</v>
      </c>
      <c r="B89" s="103" t="s">
        <v>65</v>
      </c>
      <c r="C89" s="24">
        <f>B16</f>
        <v>1</v>
      </c>
      <c r="D89" s="46" t="s">
        <v>66</v>
      </c>
      <c r="E89" s="47"/>
      <c r="F89" s="48"/>
      <c r="G89" s="49"/>
      <c r="H89" s="50">
        <f>SUM(H80:H88)</f>
        <v>60.738474832862742</v>
      </c>
      <c r="I89" s="51"/>
      <c r="J89" s="52"/>
      <c r="K89" s="50">
        <f>SUM(K80:K88)</f>
        <v>63.523357804606356</v>
      </c>
      <c r="L89" s="41">
        <f t="shared" si="16"/>
        <v>2.7848829717436132</v>
      </c>
      <c r="M89" s="42">
        <f>IF((H89)=0,"",(L89/H89))</f>
        <v>4.5850393501103252E-2</v>
      </c>
    </row>
    <row r="90" spans="1:15" x14ac:dyDescent="0.2">
      <c r="A90" s="103" t="str">
        <f t="shared" si="15"/>
        <v>Residential</v>
      </c>
      <c r="D90" s="126" t="s">
        <v>67</v>
      </c>
      <c r="E90" s="25"/>
      <c r="F90" s="36">
        <f>'VRZ BI (2029)'!I90</f>
        <v>1.38E-2</v>
      </c>
      <c r="G90" s="43">
        <f>IF($E67&gt;0, $E67, $E66*$E68)</f>
        <v>781.12500000000011</v>
      </c>
      <c r="H90" s="116">
        <f>G90*F90</f>
        <v>10.779525000000001</v>
      </c>
      <c r="I90" s="35">
        <v>1.46E-2</v>
      </c>
      <c r="J90" s="44">
        <f>IF($E67&gt;0, $E67, $E66*$E69)</f>
        <v>781.12500000000011</v>
      </c>
      <c r="K90" s="118">
        <f>J90*I90</f>
        <v>11.404425000000002</v>
      </c>
      <c r="L90" s="119">
        <f t="shared" si="16"/>
        <v>0.62490000000000023</v>
      </c>
      <c r="M90" s="120">
        <f>IF(ISERROR(L90/H90), "", L90/H90)</f>
        <v>5.7971014492753638E-2</v>
      </c>
      <c r="N90" s="127" t="str">
        <f>IF(ISERROR(ABS(M90)), "", IF(ABS(M90)&gt;=4%, "In the manager's summary, discuss the reasoning for the change in RTSR rates", ""))</f>
        <v>In the manager's summary, discuss the reasoning for the change in RTSR rates</v>
      </c>
      <c r="O90" s="160"/>
    </row>
    <row r="91" spans="1:15" ht="25.5" x14ac:dyDescent="0.2">
      <c r="A91" s="103" t="str">
        <f t="shared" si="15"/>
        <v>Residential</v>
      </c>
      <c r="D91" s="128" t="s">
        <v>68</v>
      </c>
      <c r="E91" s="25"/>
      <c r="F91" s="36">
        <f>'VRZ BI (2029)'!I91</f>
        <v>0.01</v>
      </c>
      <c r="G91" s="43">
        <f>IF($E67&gt;0, $E67, $E66*$E68)</f>
        <v>781.12500000000011</v>
      </c>
      <c r="H91" s="116">
        <f>G91*F91</f>
        <v>7.8112500000000011</v>
      </c>
      <c r="I91" s="35">
        <v>1.0500000000000001E-2</v>
      </c>
      <c r="J91" s="44">
        <f>IF($E67&gt;0, $E67, $E66*$E69)</f>
        <v>781.12500000000011</v>
      </c>
      <c r="K91" s="118">
        <f>J91*I91</f>
        <v>8.2018125000000008</v>
      </c>
      <c r="L91" s="119">
        <f t="shared" si="16"/>
        <v>0.3905624999999997</v>
      </c>
      <c r="M91" s="120">
        <f>IF(ISERROR(L91/H91), "", L91/H91)</f>
        <v>4.9999999999999954E-2</v>
      </c>
      <c r="N91" s="127" t="str">
        <f>IF(ISERROR(ABS(M91)), "", IF(ABS(M91)&gt;=4%, "In the manager's summary, discuss the reasoning for the change in RTSR rates", ""))</f>
        <v>In the manager's summary, discuss the reasoning for the change in RTSR rates</v>
      </c>
      <c r="O91" s="160"/>
    </row>
    <row r="92" spans="1:15" ht="25.5" x14ac:dyDescent="0.2">
      <c r="A92" s="103" t="str">
        <f t="shared" si="15"/>
        <v>Residential</v>
      </c>
      <c r="B92" s="103" t="s">
        <v>69</v>
      </c>
      <c r="C92" s="24">
        <f>B16</f>
        <v>1</v>
      </c>
      <c r="D92" s="46" t="s">
        <v>70</v>
      </c>
      <c r="E92" s="47"/>
      <c r="F92" s="48"/>
      <c r="G92" s="49"/>
      <c r="H92" s="50">
        <f>SUM(H89:H91)</f>
        <v>79.329249832862743</v>
      </c>
      <c r="I92" s="51"/>
      <c r="J92" s="52"/>
      <c r="K92" s="50">
        <f>SUM(K89:K91)</f>
        <v>83.129595304606354</v>
      </c>
      <c r="L92" s="41">
        <f t="shared" si="16"/>
        <v>3.8003454717436114</v>
      </c>
      <c r="M92" s="42">
        <f>IF((H92)=0,"",(L92/H92))</f>
        <v>4.7905980199617233E-2</v>
      </c>
    </row>
    <row r="93" spans="1:15" ht="25.5" x14ac:dyDescent="0.2">
      <c r="A93" s="103" t="str">
        <f t="shared" si="15"/>
        <v>Residential</v>
      </c>
      <c r="D93" s="129" t="s">
        <v>71</v>
      </c>
      <c r="E93" s="25"/>
      <c r="F93" s="34">
        <v>4.7000000000000002E-3</v>
      </c>
      <c r="G93" s="43">
        <f>E66*E68</f>
        <v>781.12500000000011</v>
      </c>
      <c r="H93" s="53">
        <f>G93*F93</f>
        <v>3.6712875000000005</v>
      </c>
      <c r="I93" s="35">
        <v>4.7000000000000002E-3</v>
      </c>
      <c r="J93" s="44">
        <f>E66*E69</f>
        <v>781.12500000000011</v>
      </c>
      <c r="K93" s="31">
        <f>J93*I93</f>
        <v>3.6712875000000005</v>
      </c>
      <c r="L93" s="119">
        <f t="shared" si="16"/>
        <v>0</v>
      </c>
      <c r="M93" s="120">
        <f>IF(ISERROR(L93/H93), "", L93/H93)</f>
        <v>0</v>
      </c>
    </row>
    <row r="94" spans="1:15" ht="25.5" x14ac:dyDescent="0.2">
      <c r="A94" s="103" t="str">
        <f t="shared" si="15"/>
        <v>Residential</v>
      </c>
      <c r="D94" s="129" t="s">
        <v>72</v>
      </c>
      <c r="E94" s="25"/>
      <c r="F94" s="34">
        <v>5.9999999999999995E-4</v>
      </c>
      <c r="G94" s="43">
        <f>E66*E68</f>
        <v>781.12500000000011</v>
      </c>
      <c r="H94" s="53">
        <f>G94*F94</f>
        <v>0.46867500000000001</v>
      </c>
      <c r="I94" s="35">
        <v>5.9999999999999995E-4</v>
      </c>
      <c r="J94" s="44">
        <f>E66*E69</f>
        <v>781.12500000000011</v>
      </c>
      <c r="K94" s="31">
        <f>J94*I94</f>
        <v>0.46867500000000001</v>
      </c>
      <c r="L94" s="119">
        <f t="shared" si="16"/>
        <v>0</v>
      </c>
      <c r="M94" s="120">
        <f>IF(ISERROR(L94/H94), "", L94/H94)</f>
        <v>0</v>
      </c>
    </row>
    <row r="95" spans="1:15" x14ac:dyDescent="0.2">
      <c r="A95" s="103" t="str">
        <f t="shared" si="15"/>
        <v>Residential</v>
      </c>
      <c r="D95" s="25" t="s">
        <v>73</v>
      </c>
      <c r="E95" s="25"/>
      <c r="F95" s="54">
        <v>0.25</v>
      </c>
      <c r="G95" s="115">
        <v>1</v>
      </c>
      <c r="H95" s="130">
        <f>G95*F95</f>
        <v>0.25</v>
      </c>
      <c r="I95" s="45">
        <v>0.25</v>
      </c>
      <c r="J95" s="117">
        <v>1</v>
      </c>
      <c r="K95" s="118">
        <f>J95*I95</f>
        <v>0.25</v>
      </c>
      <c r="L95" s="119">
        <f t="shared" si="16"/>
        <v>0</v>
      </c>
      <c r="M95" s="120">
        <f>IF(ISERROR(L95/H95), "", L95/H95)</f>
        <v>0</v>
      </c>
    </row>
    <row r="96" spans="1:15" ht="26.45" hidden="1" customHeight="1" x14ac:dyDescent="0.2">
      <c r="A96" s="103" t="str">
        <f t="shared" si="15"/>
        <v>Residential</v>
      </c>
      <c r="D96" s="129" t="s">
        <v>74</v>
      </c>
      <c r="E96" s="25"/>
      <c r="F96" s="34"/>
      <c r="G96" s="55"/>
      <c r="H96" s="130"/>
      <c r="I96" s="35"/>
      <c r="J96" s="56"/>
      <c r="K96" s="118"/>
      <c r="L96" s="119"/>
      <c r="M96" s="120"/>
    </row>
    <row r="97" spans="1:13" x14ac:dyDescent="0.2">
      <c r="A97" s="103" t="str">
        <f t="shared" si="15"/>
        <v>Residential</v>
      </c>
      <c r="B97" s="103" t="s">
        <v>12</v>
      </c>
      <c r="D97" s="25" t="s">
        <v>75</v>
      </c>
      <c r="E97" s="25"/>
      <c r="F97" s="34">
        <v>9.8000000000000004E-2</v>
      </c>
      <c r="G97" s="55">
        <f>IF(AND(E66*12&gt;=150000),OffPeakPer*E66*E68,OffPeakPer*E66)</f>
        <v>480</v>
      </c>
      <c r="H97" s="130">
        <f>G97*F97</f>
        <v>47.04</v>
      </c>
      <c r="I97" s="35">
        <f>F97</f>
        <v>9.8000000000000004E-2</v>
      </c>
      <c r="J97" s="56">
        <f>IF(AND(E66*12&gt;=150000),OffPeakPer*E66*E69,OffPeakPer*E66)</f>
        <v>480</v>
      </c>
      <c r="K97" s="118">
        <f>J97*I97</f>
        <v>47.04</v>
      </c>
      <c r="L97" s="119">
        <f>K97-H97</f>
        <v>0</v>
      </c>
      <c r="M97" s="120">
        <f>IF(ISERROR(L97/H97), "", L97/H97)</f>
        <v>0</v>
      </c>
    </row>
    <row r="98" spans="1:13" x14ac:dyDescent="0.2">
      <c r="A98" s="103" t="str">
        <f t="shared" si="15"/>
        <v>Residential</v>
      </c>
      <c r="B98" s="103" t="s">
        <v>12</v>
      </c>
      <c r="D98" s="25" t="s">
        <v>76</v>
      </c>
      <c r="E98" s="25"/>
      <c r="F98" s="34">
        <v>0.157</v>
      </c>
      <c r="G98" s="55">
        <f>IF(AND(E66*12&gt;=150000),MidPeakPer*E66*E68,MidPeakPer*E66)</f>
        <v>135</v>
      </c>
      <c r="H98" s="130">
        <f>G98*F98</f>
        <v>21.195</v>
      </c>
      <c r="I98" s="35">
        <f>F98</f>
        <v>0.157</v>
      </c>
      <c r="J98" s="56">
        <f>IF(AND(E66*12&gt;=150000),MidPeakPer*E66*E69,MidPeakPer*E66)</f>
        <v>135</v>
      </c>
      <c r="K98" s="118">
        <f>J98*I98</f>
        <v>21.195</v>
      </c>
      <c r="L98" s="119">
        <f>K98-H98</f>
        <v>0</v>
      </c>
      <c r="M98" s="120">
        <f>IF(ISERROR(L98/H98), "", L98/H98)</f>
        <v>0</v>
      </c>
    </row>
    <row r="99" spans="1:13" ht="13.5" thickBot="1" x14ac:dyDescent="0.25">
      <c r="A99" s="103" t="str">
        <f t="shared" si="15"/>
        <v>Residential</v>
      </c>
      <c r="B99" s="103" t="s">
        <v>12</v>
      </c>
      <c r="D99" s="103" t="s">
        <v>77</v>
      </c>
      <c r="E99" s="25"/>
      <c r="F99" s="34">
        <v>0.20300000000000001</v>
      </c>
      <c r="G99" s="55">
        <f>IF(AND(E66*12&gt;=150000),OnPeakPer*E66*E68,OnPeakPer*E66)</f>
        <v>135</v>
      </c>
      <c r="H99" s="130">
        <f>G99*F99</f>
        <v>27.405000000000001</v>
      </c>
      <c r="I99" s="35">
        <f>F99</f>
        <v>0.20300000000000001</v>
      </c>
      <c r="J99" s="56">
        <f>IF(AND(E66*12&gt;=150000),OnPeakPer*E66*E69,OnPeakPer*E66)</f>
        <v>135</v>
      </c>
      <c r="K99" s="118">
        <f>J99*I99</f>
        <v>27.405000000000001</v>
      </c>
      <c r="L99" s="119">
        <f>K99-H99</f>
        <v>0</v>
      </c>
      <c r="M99" s="120">
        <f>IF(ISERROR(L99/H99), "", L99/H99)</f>
        <v>0</v>
      </c>
    </row>
    <row r="100" spans="1:13" ht="13.9" hidden="1" customHeight="1" thickBot="1" x14ac:dyDescent="0.25">
      <c r="A100" s="103" t="str">
        <f t="shared" si="15"/>
        <v>Residential</v>
      </c>
      <c r="B100" s="103" t="s">
        <v>78</v>
      </c>
      <c r="D100" s="25" t="s">
        <v>79</v>
      </c>
      <c r="E100" s="25"/>
      <c r="F100" s="34">
        <v>0.157</v>
      </c>
      <c r="G100" s="55">
        <f>IF(AND(E66*12&gt;=150000),E66*E68,E66)</f>
        <v>750</v>
      </c>
      <c r="H100" s="130">
        <f>G100*F100</f>
        <v>117.75</v>
      </c>
      <c r="I100" s="35">
        <f>F100</f>
        <v>0.157</v>
      </c>
      <c r="J100" s="56">
        <f>IF(AND(E66*12&gt;=150000),E66*E69,E66)</f>
        <v>750</v>
      </c>
      <c r="K100" s="118">
        <f>J100*I100</f>
        <v>117.75</v>
      </c>
      <c r="L100" s="119">
        <f>K100-H100</f>
        <v>0</v>
      </c>
      <c r="M100" s="120">
        <f>IF(ISERROR(L100/H100), "", L100/H100)</f>
        <v>0</v>
      </c>
    </row>
    <row r="101" spans="1:13" ht="13.9" hidden="1" customHeight="1" thickBot="1" x14ac:dyDescent="0.25">
      <c r="A101" s="103" t="str">
        <f t="shared" si="15"/>
        <v>Residential</v>
      </c>
      <c r="B101" s="103" t="s">
        <v>17</v>
      </c>
      <c r="D101" s="25" t="s">
        <v>80</v>
      </c>
      <c r="E101" s="25"/>
      <c r="F101" s="34">
        <v>0.11308</v>
      </c>
      <c r="G101" s="55">
        <f>IF(AND(E66*12&gt;=150000),E66*E68,E66)</f>
        <v>750</v>
      </c>
      <c r="H101" s="130">
        <f>G101*F101</f>
        <v>84.81</v>
      </c>
      <c r="I101" s="35">
        <f>F101</f>
        <v>0.11308</v>
      </c>
      <c r="J101" s="56">
        <f>IF(AND(E66*12&gt;=150000),E66*E69,E66)</f>
        <v>750</v>
      </c>
      <c r="K101" s="118">
        <f>J101*I101</f>
        <v>84.81</v>
      </c>
      <c r="L101" s="119">
        <f>K101-H101</f>
        <v>0</v>
      </c>
      <c r="M101" s="120">
        <f>IF(ISERROR(L101/H101), "", L101/H101)</f>
        <v>0</v>
      </c>
    </row>
    <row r="102" spans="1:13" ht="13.5" thickBot="1" x14ac:dyDescent="0.25">
      <c r="A102" s="103" t="str">
        <f t="shared" si="15"/>
        <v>Residential</v>
      </c>
      <c r="D102" s="58"/>
      <c r="E102" s="59"/>
      <c r="F102" s="60"/>
      <c r="G102" s="61"/>
      <c r="H102" s="62"/>
      <c r="I102" s="60"/>
      <c r="J102" s="63"/>
      <c r="K102" s="62"/>
      <c r="L102" s="64"/>
      <c r="M102" s="65"/>
    </row>
    <row r="103" spans="1:13" x14ac:dyDescent="0.2">
      <c r="A103" s="103" t="str">
        <f t="shared" si="15"/>
        <v>Residential</v>
      </c>
      <c r="B103" s="103" t="s">
        <v>12</v>
      </c>
      <c r="D103" s="135" t="s">
        <v>81</v>
      </c>
      <c r="E103" s="25"/>
      <c r="F103" s="136"/>
      <c r="G103" s="137"/>
      <c r="H103" s="138">
        <f>SUM(H93:H99,H92)</f>
        <v>179.35921233286274</v>
      </c>
      <c r="I103" s="139"/>
      <c r="J103" s="139"/>
      <c r="K103" s="138">
        <f>SUM(K93:K99,K92)</f>
        <v>183.15955780460638</v>
      </c>
      <c r="L103" s="140">
        <f>K103-H103</f>
        <v>3.8003454717436398</v>
      </c>
      <c r="M103" s="141">
        <f>IF((H103)=0,"",(L103/H103))</f>
        <v>2.1188459863944936E-2</v>
      </c>
    </row>
    <row r="104" spans="1:13" x14ac:dyDescent="0.2">
      <c r="A104" s="103" t="str">
        <f t="shared" si="15"/>
        <v>Residential</v>
      </c>
      <c r="B104" s="103" t="s">
        <v>12</v>
      </c>
      <c r="D104" s="142" t="s">
        <v>82</v>
      </c>
      <c r="E104" s="25"/>
      <c r="F104" s="136">
        <v>0.13</v>
      </c>
      <c r="G104" s="143"/>
      <c r="H104" s="144">
        <f>H103*F104</f>
        <v>23.316697603272157</v>
      </c>
      <c r="I104" s="145">
        <v>0.13</v>
      </c>
      <c r="J104" s="115"/>
      <c r="K104" s="144">
        <f>K103*I104</f>
        <v>23.810742514598829</v>
      </c>
      <c r="L104" s="119">
        <f>K104-H104</f>
        <v>0.49404491132667161</v>
      </c>
      <c r="M104" s="146">
        <f>IF((H104)=0,"",(L104/H104))</f>
        <v>2.1188459863944867E-2</v>
      </c>
    </row>
    <row r="105" spans="1:13" ht="15" x14ac:dyDescent="0.25">
      <c r="A105" s="103" t="str">
        <f t="shared" si="15"/>
        <v>Residential</v>
      </c>
      <c r="B105" s="103" t="s">
        <v>12</v>
      </c>
      <c r="D105" s="142" t="s">
        <v>83</v>
      </c>
      <c r="E105" s="147"/>
      <c r="F105" s="148">
        <f>OER</f>
        <v>0.23499999999999999</v>
      </c>
      <c r="G105" s="143"/>
      <c r="H105" s="144">
        <f>IF(OR(ISNUMBER(SEARCH("[DGEN]", E64))=TRUE, ISNUMBER(SEARCH("STREET LIGHT", E64))=TRUE), 0, IF(AND(E66=0, E67=0),0, IF(AND(E67=0, E66*12&gt;250000), 0, IF(AND(E66=0, E67&gt;=50), 0, IF(E66*12&lt;=250000, F105*H103*-1, IF(E67&lt;50, F105*H103*-1, 0))))))</f>
        <v>-42.149414898222744</v>
      </c>
      <c r="I105" s="148">
        <f>OER</f>
        <v>0.23499999999999999</v>
      </c>
      <c r="J105" s="115"/>
      <c r="K105" s="144">
        <f>IF(OR(ISNUMBER(SEARCH("[DGEN]", E64))=TRUE, ISNUMBER(SEARCH("STREET LIGHT", E64))=TRUE), 0, IF(AND(E66=0, E67=0),0, IF(AND(E67=0, E66*12&gt;250000), 0, IF(AND(E66=0, E67&gt;=50), 0, IF(E66*12&lt;=250000, I105*K103*-1, IF(E67&lt;50, I105*K103*-1, 0))))))</f>
        <v>-43.042496084082494</v>
      </c>
      <c r="L105" s="119">
        <f>K105-H105</f>
        <v>-0.89308118585974938</v>
      </c>
      <c r="M105" s="146"/>
    </row>
    <row r="106" spans="1:13" ht="13.5" thickBot="1" x14ac:dyDescent="0.25">
      <c r="A106" s="103" t="str">
        <f t="shared" si="15"/>
        <v>Residential</v>
      </c>
      <c r="B106" s="103" t="s">
        <v>84</v>
      </c>
      <c r="C106" s="24">
        <f>B16</f>
        <v>1</v>
      </c>
      <c r="D106" s="226" t="s">
        <v>85</v>
      </c>
      <c r="E106" s="226"/>
      <c r="F106" s="77"/>
      <c r="G106" s="78"/>
      <c r="H106" s="79">
        <f>H103+H104+H105</f>
        <v>160.52649503791216</v>
      </c>
      <c r="I106" s="80"/>
      <c r="J106" s="80"/>
      <c r="K106" s="81">
        <f>K103+K104+K105</f>
        <v>163.92780423512269</v>
      </c>
      <c r="L106" s="82">
        <f>K106-H106</f>
        <v>3.4013091972105371</v>
      </c>
      <c r="M106" s="83">
        <f>IF((H106)=0,"",(L106/H106))</f>
        <v>2.1188459863944808E-2</v>
      </c>
    </row>
    <row r="107" spans="1:13" ht="13.5" thickBot="1" x14ac:dyDescent="0.25">
      <c r="A107" s="103" t="str">
        <f t="shared" si="15"/>
        <v>Residential</v>
      </c>
      <c r="B107" s="103" t="s">
        <v>12</v>
      </c>
      <c r="D107" s="58"/>
      <c r="E107" s="59"/>
      <c r="F107" s="60"/>
      <c r="G107" s="61"/>
      <c r="H107" s="62"/>
      <c r="I107" s="60"/>
      <c r="J107" s="63"/>
      <c r="K107" s="62"/>
      <c r="L107" s="64"/>
      <c r="M107" s="65"/>
    </row>
    <row r="108" spans="1:13" hidden="1" x14ac:dyDescent="0.2">
      <c r="A108" s="103" t="str">
        <f t="shared" si="15"/>
        <v>Residential</v>
      </c>
      <c r="B108" s="103" t="s">
        <v>78</v>
      </c>
      <c r="D108" s="135" t="s">
        <v>86</v>
      </c>
      <c r="E108" s="25"/>
      <c r="F108" s="136"/>
      <c r="G108" s="137"/>
      <c r="H108" s="138">
        <f>SUM(H100,H93:H96,H92)</f>
        <v>201.46921233286275</v>
      </c>
      <c r="I108" s="139"/>
      <c r="J108" s="139"/>
      <c r="K108" s="138">
        <f>SUM(K100,K93:K96,K92)</f>
        <v>205.26955780460636</v>
      </c>
      <c r="L108" s="140">
        <f>K108-H108</f>
        <v>3.8003454717436114</v>
      </c>
      <c r="M108" s="141">
        <f>IF((H108)=0,"",(L108/H108))</f>
        <v>1.886315744097301E-2</v>
      </c>
    </row>
    <row r="109" spans="1:13" hidden="1" x14ac:dyDescent="0.2">
      <c r="A109" s="103" t="str">
        <f t="shared" si="15"/>
        <v>Residential</v>
      </c>
      <c r="B109" s="103" t="s">
        <v>78</v>
      </c>
      <c r="D109" s="142" t="s">
        <v>82</v>
      </c>
      <c r="E109" s="25"/>
      <c r="F109" s="136">
        <v>0.13</v>
      </c>
      <c r="G109" s="137"/>
      <c r="H109" s="144">
        <f>H108*F109</f>
        <v>26.190997603272159</v>
      </c>
      <c r="I109" s="136">
        <v>0.13</v>
      </c>
      <c r="J109" s="145"/>
      <c r="K109" s="144">
        <f>K108*I109</f>
        <v>26.685042514598827</v>
      </c>
      <c r="L109" s="119">
        <f>K109-H109</f>
        <v>0.49404491132666806</v>
      </c>
      <c r="M109" s="146">
        <f>IF((H109)=0,"",(L109/H109))</f>
        <v>1.8863157440972955E-2</v>
      </c>
    </row>
    <row r="110" spans="1:13" ht="15" hidden="1" x14ac:dyDescent="0.25">
      <c r="A110" s="103" t="str">
        <f t="shared" si="15"/>
        <v>Residential</v>
      </c>
      <c r="B110" s="103" t="s">
        <v>78</v>
      </c>
      <c r="D110" s="142" t="s">
        <v>83</v>
      </c>
      <c r="E110" s="147"/>
      <c r="F110" s="148">
        <f>OER</f>
        <v>0.23499999999999999</v>
      </c>
      <c r="G110" s="137"/>
      <c r="H110" s="144">
        <f>IF(OR(ISNUMBER(SEARCH("[DGEN]", E64))=TRUE, ISNUMBER(SEARCH("STREET LIGHT", E64))=TRUE), 0, IF(AND(E66=0, E67=0),0, IF(AND(E67=0, E66*12&gt;250000), 0, IF(AND(E66=0, E67&gt;=50), 0, IF(E66*12&lt;=250000, F110*H108*-1, IF(E67&lt;50, F110*H108*-1, 0))))))</f>
        <v>-47.345264898222744</v>
      </c>
      <c r="I110" s="148">
        <f>OER</f>
        <v>0.23499999999999999</v>
      </c>
      <c r="J110" s="145"/>
      <c r="K110" s="144">
        <f>IF(OR(ISNUMBER(SEARCH("[DGEN]", E64))=TRUE, ISNUMBER(SEARCH("STREET LIGHT", E64))=TRUE), 0, IF(AND(E66=0, E67=0),0, IF(AND(E67=0, E66*12&gt;250000), 0, IF(AND(E66=0, E67&gt;=50), 0, IF(E66*12&lt;=250000, I110*K108*-1, IF(E67&lt;50, I110*K108*-1, 0))))))</f>
        <v>-48.238346084082494</v>
      </c>
      <c r="L110" s="119"/>
      <c r="M110" s="146"/>
    </row>
    <row r="111" spans="1:13" hidden="1" x14ac:dyDescent="0.2">
      <c r="A111" s="103" t="str">
        <f t="shared" si="15"/>
        <v>Residential</v>
      </c>
      <c r="B111" s="103" t="s">
        <v>87</v>
      </c>
      <c r="D111" s="234" t="s">
        <v>86</v>
      </c>
      <c r="E111" s="234"/>
      <c r="F111" s="149"/>
      <c r="G111" s="143"/>
      <c r="H111" s="138">
        <f>SUM(H108,H109)</f>
        <v>227.66020993613492</v>
      </c>
      <c r="I111" s="150"/>
      <c r="J111" s="150"/>
      <c r="K111" s="138">
        <f>SUM(K108,K109)</f>
        <v>231.95460031920518</v>
      </c>
      <c r="L111" s="140">
        <f>K111-H111</f>
        <v>4.2943903830702652</v>
      </c>
      <c r="M111" s="141">
        <f>IF((H111)=0,"",(L111/H111))</f>
        <v>1.8863157440972941E-2</v>
      </c>
    </row>
    <row r="112" spans="1:13" ht="13.5" hidden="1" thickBot="1" x14ac:dyDescent="0.25">
      <c r="A112" s="103" t="str">
        <f t="shared" si="15"/>
        <v>Residential</v>
      </c>
      <c r="B112" s="103" t="s">
        <v>78</v>
      </c>
      <c r="D112" s="131"/>
      <c r="E112" s="132"/>
      <c r="F112" s="151"/>
      <c r="G112" s="152"/>
      <c r="H112" s="153"/>
      <c r="I112" s="151"/>
      <c r="J112" s="133"/>
      <c r="K112" s="153"/>
      <c r="L112" s="154"/>
      <c r="M112" s="134"/>
    </row>
    <row r="113" spans="1:14" hidden="1" x14ac:dyDescent="0.2">
      <c r="A113" s="103" t="str">
        <f t="shared" si="15"/>
        <v>Residential</v>
      </c>
      <c r="B113" s="103" t="s">
        <v>17</v>
      </c>
      <c r="D113" s="135" t="s">
        <v>88</v>
      </c>
      <c r="E113" s="25"/>
      <c r="F113" s="136"/>
      <c r="G113" s="137"/>
      <c r="H113" s="138">
        <f>SUM(H101,H93:H96,H92)</f>
        <v>168.52921233286276</v>
      </c>
      <c r="I113" s="139"/>
      <c r="J113" s="139"/>
      <c r="K113" s="138">
        <f>SUM(K101,K93:K96,K92)</f>
        <v>172.32955780460637</v>
      </c>
      <c r="L113" s="140">
        <f>K113-H113</f>
        <v>3.8003454717436114</v>
      </c>
      <c r="M113" s="141">
        <f>IF((H113)=0,"",(L113/H113))</f>
        <v>2.2550069623760733E-2</v>
      </c>
    </row>
    <row r="114" spans="1:14" hidden="1" x14ac:dyDescent="0.2">
      <c r="A114" s="103" t="str">
        <f t="shared" si="15"/>
        <v>Residential</v>
      </c>
      <c r="B114" s="103" t="s">
        <v>17</v>
      </c>
      <c r="D114" s="142" t="s">
        <v>82</v>
      </c>
      <c r="E114" s="25"/>
      <c r="F114" s="136">
        <v>0.13</v>
      </c>
      <c r="G114" s="137"/>
      <c r="H114" s="144">
        <f>H113*F114</f>
        <v>21.908797603272159</v>
      </c>
      <c r="I114" s="136">
        <v>0.13</v>
      </c>
      <c r="J114" s="145"/>
      <c r="K114" s="144">
        <f>K113*I114</f>
        <v>22.402842514598827</v>
      </c>
      <c r="L114" s="119">
        <f>K114-H114</f>
        <v>0.49404491132666806</v>
      </c>
      <c r="M114" s="146">
        <f>IF((H114)=0,"",(L114/H114))</f>
        <v>2.2550069623760667E-2</v>
      </c>
    </row>
    <row r="115" spans="1:14" ht="15" hidden="1" x14ac:dyDescent="0.25">
      <c r="A115" s="103" t="str">
        <f t="shared" si="15"/>
        <v>Residential</v>
      </c>
      <c r="B115" s="103" t="s">
        <v>17</v>
      </c>
      <c r="D115" s="142" t="s">
        <v>83</v>
      </c>
      <c r="E115" s="147"/>
      <c r="F115" s="148">
        <f>OER</f>
        <v>0.23499999999999999</v>
      </c>
      <c r="G115" s="137"/>
      <c r="H115" s="144">
        <f>IF(OR(ISNUMBER(SEARCH("[DGEN]", E64))=TRUE, ISNUMBER(SEARCH("STREET LIGHT", E64))=TRUE), 0, IF(AND(E66=0, E67=0),0, IF(AND(E67=0, E66*12&gt;250000), 0, IF(AND(E66=0, E67&gt;=50), 0, IF(E66*12&lt;=250000, F115*H113*-1, IF(E67&lt;50, F115*H113*-1, 0))))))</f>
        <v>-39.604364898222748</v>
      </c>
      <c r="I115" s="148">
        <f>OER</f>
        <v>0.23499999999999999</v>
      </c>
      <c r="J115" s="145"/>
      <c r="K115" s="144">
        <f>IF(OR(ISNUMBER(SEARCH("[DGEN]", E64))=TRUE, ISNUMBER(SEARCH("STREET LIGHT", E64))=TRUE), 0, IF(AND(E66=0, E67=0),0, IF(AND(E67=0, E66*12&gt;250000), 0, IF(AND(E66=0, E67&gt;=50), 0, IF(E66*12&lt;=250000, I115*K113*-1, IF(E67&lt;50, I115*K113*-1, 0))))))</f>
        <v>-40.49744608408249</v>
      </c>
      <c r="L115" s="119"/>
      <c r="M115" s="146"/>
    </row>
    <row r="116" spans="1:14" hidden="1" x14ac:dyDescent="0.2">
      <c r="A116" s="103" t="str">
        <f t="shared" si="15"/>
        <v>Residential</v>
      </c>
      <c r="B116" s="103" t="s">
        <v>89</v>
      </c>
      <c r="D116" s="234" t="s">
        <v>88</v>
      </c>
      <c r="E116" s="234"/>
      <c r="F116" s="149"/>
      <c r="G116" s="143"/>
      <c r="H116" s="138">
        <f>SUM(H113,H114)</f>
        <v>190.4380099361349</v>
      </c>
      <c r="I116" s="150"/>
      <c r="J116" s="150"/>
      <c r="K116" s="138">
        <f>SUM(K113,K114)</f>
        <v>194.7324003192052</v>
      </c>
      <c r="L116" s="140">
        <f>K116-H116</f>
        <v>4.2943903830702936</v>
      </c>
      <c r="M116" s="141">
        <f>IF((H116)=0,"",(L116/H116))</f>
        <v>2.2550069623760802E-2</v>
      </c>
    </row>
    <row r="117" spans="1:14" ht="13.5" hidden="1" thickBot="1" x14ac:dyDescent="0.25">
      <c r="A117" s="103" t="str">
        <f t="shared" si="15"/>
        <v>Residential</v>
      </c>
      <c r="B117" s="103" t="s">
        <v>17</v>
      </c>
      <c r="D117" s="131"/>
      <c r="E117" s="132"/>
      <c r="F117" s="155"/>
      <c r="G117" s="152"/>
      <c r="H117" s="156"/>
      <c r="I117" s="155"/>
      <c r="J117" s="133"/>
      <c r="K117" s="156"/>
      <c r="L117" s="154"/>
      <c r="M117" s="157"/>
    </row>
    <row r="120" spans="1:14" x14ac:dyDescent="0.2">
      <c r="C120" s="103"/>
      <c r="D120" s="104" t="s">
        <v>34</v>
      </c>
      <c r="E120" s="229" t="str">
        <f>D17</f>
        <v>Seasonal Residential</v>
      </c>
      <c r="F120" s="229"/>
      <c r="G120" s="229"/>
      <c r="H120" s="229"/>
      <c r="I120" s="229"/>
      <c r="J120" s="229"/>
      <c r="K120" s="103" t="str">
        <f>IF(N17="DEMAND - INTERVAL","RTSR - INTERVAL METERED","")</f>
        <v/>
      </c>
    </row>
    <row r="121" spans="1:14" x14ac:dyDescent="0.2">
      <c r="C121" s="103"/>
      <c r="D121" s="104" t="s">
        <v>35</v>
      </c>
      <c r="E121" s="230" t="str">
        <f>H17</f>
        <v>RPP</v>
      </c>
      <c r="F121" s="230"/>
      <c r="G121" s="230"/>
      <c r="H121" s="20"/>
      <c r="I121" s="20"/>
    </row>
    <row r="122" spans="1:14" ht="15.75" x14ac:dyDescent="0.2">
      <c r="C122" s="103"/>
      <c r="D122" s="104" t="s">
        <v>36</v>
      </c>
      <c r="E122" s="21">
        <f>K17</f>
        <v>680</v>
      </c>
      <c r="F122" s="105" t="s">
        <v>11</v>
      </c>
      <c r="J122" s="22"/>
      <c r="K122" s="22"/>
      <c r="L122" s="22"/>
      <c r="M122" s="22"/>
      <c r="N122" s="22"/>
    </row>
    <row r="123" spans="1:14" ht="15.75" x14ac:dyDescent="0.25">
      <c r="C123" s="103"/>
      <c r="D123" s="104" t="s">
        <v>37</v>
      </c>
      <c r="E123" s="21">
        <f>L17</f>
        <v>0</v>
      </c>
      <c r="F123" s="106" t="s">
        <v>16</v>
      </c>
      <c r="G123" s="107"/>
      <c r="H123" s="108"/>
      <c r="I123" s="108"/>
      <c r="J123" s="108"/>
    </row>
    <row r="124" spans="1:14" x14ac:dyDescent="0.2">
      <c r="C124" s="103"/>
      <c r="D124" s="104" t="s">
        <v>38</v>
      </c>
      <c r="E124" s="23">
        <f>I17</f>
        <v>1.0415000000000001</v>
      </c>
    </row>
    <row r="125" spans="1:14" x14ac:dyDescent="0.2">
      <c r="C125" s="103"/>
      <c r="D125" s="104" t="s">
        <v>39</v>
      </c>
      <c r="E125" s="23">
        <f>J17</f>
        <v>1.0415000000000001</v>
      </c>
    </row>
    <row r="126" spans="1:14" x14ac:dyDescent="0.2">
      <c r="C126" s="103"/>
    </row>
    <row r="127" spans="1:14" x14ac:dyDescent="0.2">
      <c r="C127" s="103"/>
      <c r="E127" s="105"/>
      <c r="F127" s="231" t="s">
        <v>40</v>
      </c>
      <c r="G127" s="232"/>
      <c r="H127" s="233"/>
      <c r="I127" s="231" t="s">
        <v>41</v>
      </c>
      <c r="J127" s="232"/>
      <c r="K127" s="233"/>
      <c r="L127" s="231" t="s">
        <v>42</v>
      </c>
      <c r="M127" s="233"/>
    </row>
    <row r="128" spans="1:14" x14ac:dyDescent="0.2">
      <c r="C128" s="103"/>
      <c r="E128" s="220"/>
      <c r="F128" s="109" t="s">
        <v>43</v>
      </c>
      <c r="G128" s="109" t="s">
        <v>44</v>
      </c>
      <c r="H128" s="110" t="s">
        <v>45</v>
      </c>
      <c r="I128" s="109" t="s">
        <v>43</v>
      </c>
      <c r="J128" s="111" t="s">
        <v>44</v>
      </c>
      <c r="K128" s="110" t="s">
        <v>45</v>
      </c>
      <c r="L128" s="222" t="s">
        <v>46</v>
      </c>
      <c r="M128" s="224" t="s">
        <v>47</v>
      </c>
    </row>
    <row r="129" spans="1:15" x14ac:dyDescent="0.2">
      <c r="C129" s="103"/>
      <c r="E129" s="221"/>
      <c r="F129" s="112" t="s">
        <v>48</v>
      </c>
      <c r="G129" s="112"/>
      <c r="H129" s="113" t="s">
        <v>48</v>
      </c>
      <c r="I129" s="112" t="s">
        <v>48</v>
      </c>
      <c r="J129" s="113"/>
      <c r="K129" s="113" t="s">
        <v>48</v>
      </c>
      <c r="L129" s="223"/>
      <c r="M129" s="225"/>
    </row>
    <row r="130" spans="1:15" x14ac:dyDescent="0.2">
      <c r="A130" s="103" t="str">
        <f>$E120</f>
        <v>Seasonal Residential</v>
      </c>
      <c r="D130" s="114" t="s">
        <v>49</v>
      </c>
      <c r="E130" s="25"/>
      <c r="F130" s="26">
        <f>'VRZ BI (2029)'!I130</f>
        <v>98.32</v>
      </c>
      <c r="G130" s="115">
        <v>1</v>
      </c>
      <c r="H130" s="116">
        <f>G130*F130</f>
        <v>98.32</v>
      </c>
      <c r="I130" s="45">
        <v>105.31</v>
      </c>
      <c r="J130" s="117">
        <f>G130</f>
        <v>1</v>
      </c>
      <c r="K130" s="118">
        <f>J130*I130</f>
        <v>105.31</v>
      </c>
      <c r="L130" s="119">
        <f>K130-H130</f>
        <v>6.9900000000000091</v>
      </c>
      <c r="M130" s="120">
        <f>IF(ISERROR(L130/H130), "", L130/H130)</f>
        <v>7.1094385679414257E-2</v>
      </c>
    </row>
    <row r="131" spans="1:15" x14ac:dyDescent="0.2">
      <c r="A131" s="103" t="str">
        <f t="shared" ref="A131:A173" si="20">A130</f>
        <v>Seasonal Residential</v>
      </c>
      <c r="D131" s="114" t="s">
        <v>50</v>
      </c>
      <c r="E131" s="25"/>
      <c r="F131" s="34"/>
      <c r="G131" s="115">
        <f>IF($E123&gt;0, $E123, $E122)</f>
        <v>680</v>
      </c>
      <c r="H131" s="116">
        <f>G131*F131</f>
        <v>0</v>
      </c>
      <c r="I131" s="35">
        <v>0</v>
      </c>
      <c r="J131" s="117">
        <f>IF($E123&gt;0, $E123, $E122)</f>
        <v>680</v>
      </c>
      <c r="K131" s="118">
        <f>J131*I131</f>
        <v>0</v>
      </c>
      <c r="L131" s="119">
        <f>K131-H131</f>
        <v>0</v>
      </c>
      <c r="M131" s="120" t="str">
        <f>IF(ISERROR(L131/H131), "", L131/H131)</f>
        <v/>
      </c>
    </row>
    <row r="132" spans="1:15" ht="13.15" hidden="1" customHeight="1" x14ac:dyDescent="0.2">
      <c r="A132" s="103" t="str">
        <f t="shared" si="20"/>
        <v>Seasonal Residential</v>
      </c>
      <c r="D132" s="114" t="s">
        <v>51</v>
      </c>
      <c r="E132" s="25"/>
      <c r="F132" s="34"/>
      <c r="G132" s="115">
        <f>IF($E123&gt;0, $E123, $E122)</f>
        <v>680</v>
      </c>
      <c r="H132" s="116">
        <v>0</v>
      </c>
      <c r="I132" s="35"/>
      <c r="J132" s="117">
        <f>IF($E123&gt;0, $E123, $E122)</f>
        <v>680</v>
      </c>
      <c r="K132" s="118">
        <v>0</v>
      </c>
      <c r="L132" s="119"/>
      <c r="M132" s="120"/>
    </row>
    <row r="133" spans="1:15" ht="13.15" hidden="1" customHeight="1" x14ac:dyDescent="0.2">
      <c r="A133" s="103" t="str">
        <f t="shared" si="20"/>
        <v>Seasonal Residential</v>
      </c>
      <c r="D133" s="114" t="s">
        <v>52</v>
      </c>
      <c r="E133" s="25"/>
      <c r="F133" s="34"/>
      <c r="G133" s="115">
        <f>IF($E123&gt;0, $E123, $E122)</f>
        <v>680</v>
      </c>
      <c r="H133" s="116">
        <v>0</v>
      </c>
      <c r="I133" s="35"/>
      <c r="J133" s="121">
        <f>IF($E123&gt;0, $E123, $E122)</f>
        <v>680</v>
      </c>
      <c r="K133" s="118">
        <v>0</v>
      </c>
      <c r="L133" s="119">
        <f t="shared" ref="L133:L151" si="21">K133-H133</f>
        <v>0</v>
      </c>
      <c r="M133" s="120" t="str">
        <f>IF(ISERROR(L133/H133), "", L133/H133)</f>
        <v/>
      </c>
    </row>
    <row r="134" spans="1:15" x14ac:dyDescent="0.2">
      <c r="A134" s="103" t="str">
        <f t="shared" si="20"/>
        <v>Seasonal Residential</v>
      </c>
      <c r="D134" s="114" t="s">
        <v>53</v>
      </c>
      <c r="E134" s="25"/>
      <c r="F134" s="26">
        <f>'VRZ BI (2029)'!I134</f>
        <v>3.2201751691573017</v>
      </c>
      <c r="G134" s="115">
        <v>1</v>
      </c>
      <c r="H134" s="116">
        <f>G134*F134</f>
        <v>3.2201751691573017</v>
      </c>
      <c r="I134" s="45">
        <v>3.2201751691573017</v>
      </c>
      <c r="J134" s="117">
        <f>G134</f>
        <v>1</v>
      </c>
      <c r="K134" s="118">
        <f>J134*I134</f>
        <v>3.2201751691573017</v>
      </c>
      <c r="L134" s="119">
        <f t="shared" si="21"/>
        <v>0</v>
      </c>
      <c r="M134" s="120">
        <f>IF(ISERROR(L134/H134), "", L134/H134)</f>
        <v>0</v>
      </c>
    </row>
    <row r="135" spans="1:15" x14ac:dyDescent="0.2">
      <c r="A135" s="103" t="str">
        <f t="shared" si="20"/>
        <v>Seasonal Residential</v>
      </c>
      <c r="D135" s="114" t="s">
        <v>54</v>
      </c>
      <c r="E135" s="25"/>
      <c r="F135" s="36">
        <f>'VRZ BI (2029)'!I135</f>
        <v>0</v>
      </c>
      <c r="G135" s="115">
        <f>IF($E123&gt;0, $E123, $E122)</f>
        <v>680</v>
      </c>
      <c r="H135" s="116">
        <f>G135*F135</f>
        <v>0</v>
      </c>
      <c r="I135" s="35">
        <v>0</v>
      </c>
      <c r="J135" s="117">
        <f>IF($E123&gt;0, $E123, $E122)</f>
        <v>680</v>
      </c>
      <c r="K135" s="118">
        <f>J135*I135</f>
        <v>0</v>
      </c>
      <c r="L135" s="119">
        <f t="shared" si="21"/>
        <v>0</v>
      </c>
      <c r="M135" s="120" t="str">
        <f>IF(ISERROR(L135/H135), "", L135/H135)</f>
        <v/>
      </c>
    </row>
    <row r="136" spans="1:15" ht="25.5" x14ac:dyDescent="0.2">
      <c r="A136" s="103" t="str">
        <f t="shared" si="20"/>
        <v>Seasonal Residential</v>
      </c>
      <c r="B136" s="103" t="s">
        <v>55</v>
      </c>
      <c r="C136" s="24">
        <f>B17</f>
        <v>2</v>
      </c>
      <c r="D136" s="46" t="s">
        <v>56</v>
      </c>
      <c r="E136" s="47"/>
      <c r="F136" s="48"/>
      <c r="G136" s="49"/>
      <c r="H136" s="50">
        <f>SUM(H130:H135)</f>
        <v>101.54017516915729</v>
      </c>
      <c r="I136" s="51"/>
      <c r="J136" s="52"/>
      <c r="K136" s="50">
        <f>SUM(K130:K135)</f>
        <v>108.5301751691573</v>
      </c>
      <c r="L136" s="41">
        <f t="shared" si="21"/>
        <v>6.9900000000000091</v>
      </c>
      <c r="M136" s="42">
        <f>IF((H136)=0,"",(L136/H136))</f>
        <v>6.8839747305490306E-2</v>
      </c>
    </row>
    <row r="137" spans="1:15" x14ac:dyDescent="0.2">
      <c r="A137" s="103" t="str">
        <f t="shared" si="20"/>
        <v>Seasonal Residential</v>
      </c>
      <c r="D137" s="123" t="s">
        <v>57</v>
      </c>
      <c r="E137" s="25"/>
      <c r="F137" s="34">
        <f>IF((E122*12&gt;=150000), 0, IF(E121="RPP",(F153*OffPeakPer+F154*MidPeakPer+F155*OnPeakPer),IF(E121="Non-RPP (Retailer)",F156,F157)))</f>
        <v>0.12752000000000002</v>
      </c>
      <c r="G137" s="43">
        <f>IF(F137=0, 0, $E122*E124-E122)</f>
        <v>28.220000000000027</v>
      </c>
      <c r="H137" s="28">
        <f t="shared" ref="H137:H144" si="22">G137*F137</f>
        <v>3.5986144000000042</v>
      </c>
      <c r="I137" s="35">
        <f>IF((E122*12&gt;=150000), 0, IF(E121="RPP",(I153*OffPeakPer+I154*MidPeakPer+I155*OnPeakPer),IF(E121="Non-RPP (Retailer)",I156,I157)))</f>
        <v>0.12752000000000002</v>
      </c>
      <c r="J137" s="44">
        <f>IF(I137=0, 0, E122*E125-E122)</f>
        <v>28.220000000000027</v>
      </c>
      <c r="K137" s="31">
        <f t="shared" ref="K137:K144" si="23">J137*I137</f>
        <v>3.5986144000000042</v>
      </c>
      <c r="L137" s="119">
        <f t="shared" si="21"/>
        <v>0</v>
      </c>
      <c r="M137" s="120">
        <f t="shared" ref="M137:M144" si="24">IF(ISERROR(L137/H137), "", L137/H137)</f>
        <v>0</v>
      </c>
    </row>
    <row r="138" spans="1:15" ht="25.5" x14ac:dyDescent="0.2">
      <c r="A138" s="103" t="str">
        <f t="shared" si="20"/>
        <v>Seasonal Residential</v>
      </c>
      <c r="D138" s="123" t="s">
        <v>58</v>
      </c>
      <c r="E138" s="25"/>
      <c r="F138" s="36">
        <f>'VRZ BI (2029)'!I138</f>
        <v>0</v>
      </c>
      <c r="G138" s="55">
        <f>IF($E123&gt;0, $E123, $E122)</f>
        <v>680</v>
      </c>
      <c r="H138" s="116">
        <f t="shared" si="22"/>
        <v>0</v>
      </c>
      <c r="I138" s="35">
        <v>0</v>
      </c>
      <c r="J138" s="56">
        <f>IF($E123&gt;0, $E123, $E122)</f>
        <v>680</v>
      </c>
      <c r="K138" s="118">
        <f t="shared" si="23"/>
        <v>0</v>
      </c>
      <c r="L138" s="119">
        <f t="shared" si="21"/>
        <v>0</v>
      </c>
      <c r="M138" s="120" t="str">
        <f t="shared" si="24"/>
        <v/>
      </c>
    </row>
    <row r="139" spans="1:15" x14ac:dyDescent="0.2">
      <c r="A139" s="103" t="str">
        <f t="shared" si="20"/>
        <v>Seasonal Residential</v>
      </c>
      <c r="D139" s="123" t="s">
        <v>59</v>
      </c>
      <c r="E139" s="25"/>
      <c r="F139" s="36">
        <f>'VRZ BI (2029)'!I139</f>
        <v>0</v>
      </c>
      <c r="G139" s="55">
        <f>IF($E123&gt;0, $E123, $E122)</f>
        <v>680</v>
      </c>
      <c r="H139" s="116">
        <f t="shared" si="22"/>
        <v>0</v>
      </c>
      <c r="I139" s="35">
        <v>0</v>
      </c>
      <c r="J139" s="56">
        <f>IF($E123&gt;0, $E123, $E122)</f>
        <v>680</v>
      </c>
      <c r="K139" s="118">
        <f t="shared" si="23"/>
        <v>0</v>
      </c>
      <c r="L139" s="119">
        <f t="shared" si="21"/>
        <v>0</v>
      </c>
      <c r="M139" s="120" t="str">
        <f t="shared" si="24"/>
        <v/>
      </c>
    </row>
    <row r="140" spans="1:15" x14ac:dyDescent="0.2">
      <c r="A140" s="103" t="str">
        <f t="shared" si="20"/>
        <v>Seasonal Residential</v>
      </c>
      <c r="D140" s="123" t="s">
        <v>60</v>
      </c>
      <c r="E140" s="25"/>
      <c r="F140" s="36">
        <f>'VRZ BI (2029)'!I140</f>
        <v>0</v>
      </c>
      <c r="G140" s="55">
        <f>E122</f>
        <v>680</v>
      </c>
      <c r="H140" s="116">
        <f t="shared" si="22"/>
        <v>0</v>
      </c>
      <c r="I140" s="35">
        <v>0</v>
      </c>
      <c r="J140" s="56">
        <f>E122</f>
        <v>680</v>
      </c>
      <c r="K140" s="118">
        <f t="shared" si="23"/>
        <v>0</v>
      </c>
      <c r="L140" s="119">
        <f t="shared" si="21"/>
        <v>0</v>
      </c>
      <c r="M140" s="120" t="str">
        <f t="shared" si="24"/>
        <v/>
      </c>
    </row>
    <row r="141" spans="1:15" x14ac:dyDescent="0.2">
      <c r="A141" s="103" t="str">
        <f t="shared" si="20"/>
        <v>Seasonal Residential</v>
      </c>
      <c r="D141" s="114" t="s">
        <v>61</v>
      </c>
      <c r="E141" s="25"/>
      <c r="F141" s="36">
        <f>'VRZ BI (2029)'!I141</f>
        <v>1.9318997616367061E-3</v>
      </c>
      <c r="G141" s="55">
        <f>IF($E123&gt;0, $E123, $E122)</f>
        <v>680</v>
      </c>
      <c r="H141" s="116">
        <f t="shared" si="22"/>
        <v>1.3136918379129601</v>
      </c>
      <c r="I141" s="35">
        <v>2.020215854863042E-3</v>
      </c>
      <c r="J141" s="56">
        <f>IF($E123&gt;0, $E123, $E122)</f>
        <v>680</v>
      </c>
      <c r="K141" s="118">
        <f t="shared" si="23"/>
        <v>1.3737467813068687</v>
      </c>
      <c r="L141" s="119">
        <f t="shared" si="21"/>
        <v>6.00549433939086E-2</v>
      </c>
      <c r="M141" s="120">
        <f t="shared" si="24"/>
        <v>4.5714635396773777E-2</v>
      </c>
      <c r="O141" s="160"/>
    </row>
    <row r="142" spans="1:15" ht="25.5" x14ac:dyDescent="0.2">
      <c r="A142" s="103" t="str">
        <f t="shared" si="20"/>
        <v>Seasonal Residential</v>
      </c>
      <c r="D142" s="123" t="s">
        <v>62</v>
      </c>
      <c r="E142" s="25"/>
      <c r="F142" s="26">
        <v>0.42</v>
      </c>
      <c r="G142" s="115">
        <v>1</v>
      </c>
      <c r="H142" s="116">
        <f t="shared" si="22"/>
        <v>0.42</v>
      </c>
      <c r="I142" s="45">
        <v>0.42</v>
      </c>
      <c r="J142" s="121">
        <v>1</v>
      </c>
      <c r="K142" s="118">
        <f t="shared" si="23"/>
        <v>0.42</v>
      </c>
      <c r="L142" s="119">
        <f t="shared" si="21"/>
        <v>0</v>
      </c>
      <c r="M142" s="120">
        <f t="shared" si="24"/>
        <v>0</v>
      </c>
    </row>
    <row r="143" spans="1:15" x14ac:dyDescent="0.2">
      <c r="A143" s="103" t="str">
        <f t="shared" si="20"/>
        <v>Seasonal Residential</v>
      </c>
      <c r="D143" s="114" t="s">
        <v>63</v>
      </c>
      <c r="E143" s="25"/>
      <c r="F143" s="36">
        <f>'VRZ BI (2029)'!I143</f>
        <v>0.23509396017000769</v>
      </c>
      <c r="G143" s="115">
        <v>1</v>
      </c>
      <c r="H143" s="116">
        <f t="shared" si="22"/>
        <v>0.23509396017000769</v>
      </c>
      <c r="I143" s="45">
        <v>0.23509396017000769</v>
      </c>
      <c r="J143" s="121">
        <v>1</v>
      </c>
      <c r="K143" s="118">
        <f t="shared" si="23"/>
        <v>0.23509396017000769</v>
      </c>
      <c r="L143" s="119">
        <f t="shared" si="21"/>
        <v>0</v>
      </c>
      <c r="M143" s="120">
        <f t="shared" si="24"/>
        <v>0</v>
      </c>
    </row>
    <row r="144" spans="1:15" x14ac:dyDescent="0.2">
      <c r="A144" s="103" t="str">
        <f t="shared" si="20"/>
        <v>Seasonal Residential</v>
      </c>
      <c r="D144" s="114" t="s">
        <v>64</v>
      </c>
      <c r="E144" s="25"/>
      <c r="F144" s="34">
        <v>0</v>
      </c>
      <c r="G144" s="55">
        <f>IF($E123&gt;0, $E123, $E122)</f>
        <v>680</v>
      </c>
      <c r="H144" s="116">
        <f t="shared" si="22"/>
        <v>0</v>
      </c>
      <c r="I144" s="35">
        <v>0</v>
      </c>
      <c r="J144" s="56">
        <f>IF($E123&gt;0, $E123, $E122)</f>
        <v>680</v>
      </c>
      <c r="K144" s="118">
        <f t="shared" si="23"/>
        <v>0</v>
      </c>
      <c r="L144" s="119">
        <f t="shared" si="21"/>
        <v>0</v>
      </c>
      <c r="M144" s="120" t="str">
        <f t="shared" si="24"/>
        <v/>
      </c>
    </row>
    <row r="145" spans="1:15" ht="25.5" x14ac:dyDescent="0.2">
      <c r="A145" s="103" t="str">
        <f t="shared" si="20"/>
        <v>Seasonal Residential</v>
      </c>
      <c r="B145" s="103" t="s">
        <v>65</v>
      </c>
      <c r="C145" s="24">
        <f>B17</f>
        <v>2</v>
      </c>
      <c r="D145" s="46" t="s">
        <v>66</v>
      </c>
      <c r="E145" s="47"/>
      <c r="F145" s="48"/>
      <c r="G145" s="49"/>
      <c r="H145" s="50">
        <f>SUM(H136:H144)</f>
        <v>107.10757536724026</v>
      </c>
      <c r="I145" s="51"/>
      <c r="J145" s="52"/>
      <c r="K145" s="50">
        <f>SUM(K136:K144)</f>
        <v>114.15763031063418</v>
      </c>
      <c r="L145" s="41">
        <f t="shared" si="21"/>
        <v>7.050054943393917</v>
      </c>
      <c r="M145" s="42">
        <f>IF((H145)=0,"",(L145/H145))</f>
        <v>6.5822187825850406E-2</v>
      </c>
    </row>
    <row r="146" spans="1:15" x14ac:dyDescent="0.2">
      <c r="A146" s="103" t="str">
        <f t="shared" si="20"/>
        <v>Seasonal Residential</v>
      </c>
      <c r="D146" s="126" t="s">
        <v>67</v>
      </c>
      <c r="E146" s="25"/>
      <c r="F146" s="36">
        <f>'VRZ BI (2029)'!I146</f>
        <v>1.3899999999999999E-2</v>
      </c>
      <c r="G146" s="43">
        <f>IF($E123&gt;0, $E123, $E122*$E124)</f>
        <v>708.22</v>
      </c>
      <c r="H146" s="116">
        <f>G146*F146</f>
        <v>9.844258</v>
      </c>
      <c r="I146" s="35">
        <v>1.47E-2</v>
      </c>
      <c r="J146" s="44">
        <f>IF($E123&gt;0, $E123, $E122*$E125)</f>
        <v>708.22</v>
      </c>
      <c r="K146" s="118">
        <f>J146*I146</f>
        <v>10.410833999999999</v>
      </c>
      <c r="L146" s="119">
        <f t="shared" si="21"/>
        <v>0.56657599999999952</v>
      </c>
      <c r="M146" s="120">
        <f>IF(ISERROR(L146/H146), "", L146/H146)</f>
        <v>5.7553956834532329E-2</v>
      </c>
      <c r="N146" s="127" t="str">
        <f>IF(ISERROR(ABS(M146)), "", IF(ABS(M146)&gt;=4%, "In the manager's summary, discuss the reasoning for the change in RTSR rates", ""))</f>
        <v>In the manager's summary, discuss the reasoning for the change in RTSR rates</v>
      </c>
      <c r="O146" s="160"/>
    </row>
    <row r="147" spans="1:15" ht="25.5" x14ac:dyDescent="0.2">
      <c r="A147" s="103" t="str">
        <f t="shared" si="20"/>
        <v>Seasonal Residential</v>
      </c>
      <c r="D147" s="128" t="s">
        <v>68</v>
      </c>
      <c r="E147" s="25"/>
      <c r="F147" s="36">
        <f>'VRZ BI (2029)'!I147</f>
        <v>1.21E-2</v>
      </c>
      <c r="G147" s="43">
        <f>IF($E123&gt;0, $E123, $E122*$E124)</f>
        <v>708.22</v>
      </c>
      <c r="H147" s="116">
        <f>G147*F147</f>
        <v>8.5694619999999997</v>
      </c>
      <c r="I147" s="35">
        <v>1.2800000000000001E-2</v>
      </c>
      <c r="J147" s="44">
        <f>IF($E123&gt;0, $E123, $E122*$E125)</f>
        <v>708.22</v>
      </c>
      <c r="K147" s="118">
        <f>J147*I147</f>
        <v>9.0652160000000013</v>
      </c>
      <c r="L147" s="119">
        <f t="shared" si="21"/>
        <v>0.49575400000000158</v>
      </c>
      <c r="M147" s="120">
        <f>IF(ISERROR(L147/H147), "", L147/H147)</f>
        <v>5.7851239669421677E-2</v>
      </c>
      <c r="N147" s="127" t="str">
        <f>IF(ISERROR(ABS(M147)), "", IF(ABS(M147)&gt;=4%, "In the manager's summary, discuss the reasoning for the change in RTSR rates", ""))</f>
        <v>In the manager's summary, discuss the reasoning for the change in RTSR rates</v>
      </c>
      <c r="O147" s="160"/>
    </row>
    <row r="148" spans="1:15" ht="25.5" x14ac:dyDescent="0.2">
      <c r="A148" s="103" t="str">
        <f t="shared" si="20"/>
        <v>Seasonal Residential</v>
      </c>
      <c r="B148" s="103" t="s">
        <v>69</v>
      </c>
      <c r="C148" s="24">
        <f>B17</f>
        <v>2</v>
      </c>
      <c r="D148" s="46" t="s">
        <v>70</v>
      </c>
      <c r="E148" s="47"/>
      <c r="F148" s="48"/>
      <c r="G148" s="49"/>
      <c r="H148" s="50">
        <f>SUM(H145:H147)</f>
        <v>125.52129536724026</v>
      </c>
      <c r="I148" s="51"/>
      <c r="J148" s="52"/>
      <c r="K148" s="50">
        <f>SUM(K145:K147)</f>
        <v>133.63368031063416</v>
      </c>
      <c r="L148" s="41">
        <f t="shared" si="21"/>
        <v>8.1123849433939057</v>
      </c>
      <c r="M148" s="42">
        <f>IF((H148)=0,"",(L148/H148))</f>
        <v>6.4629550863535404E-2</v>
      </c>
    </row>
    <row r="149" spans="1:15" ht="25.5" x14ac:dyDescent="0.2">
      <c r="A149" s="103" t="str">
        <f t="shared" si="20"/>
        <v>Seasonal Residential</v>
      </c>
      <c r="D149" s="129" t="s">
        <v>71</v>
      </c>
      <c r="E149" s="25"/>
      <c r="F149" s="34">
        <v>4.7000000000000002E-3</v>
      </c>
      <c r="G149" s="43">
        <f>E122*E124</f>
        <v>708.22</v>
      </c>
      <c r="H149" s="53">
        <f>G149*F149</f>
        <v>3.3286340000000001</v>
      </c>
      <c r="I149" s="35">
        <v>4.7000000000000002E-3</v>
      </c>
      <c r="J149" s="44">
        <f>E122*E125</f>
        <v>708.22</v>
      </c>
      <c r="K149" s="31">
        <f>J149*I149</f>
        <v>3.3286340000000001</v>
      </c>
      <c r="L149" s="119">
        <f t="shared" si="21"/>
        <v>0</v>
      </c>
      <c r="M149" s="120">
        <f>IF(ISERROR(L149/H149), "", L149/H149)</f>
        <v>0</v>
      </c>
    </row>
    <row r="150" spans="1:15" ht="25.5" x14ac:dyDescent="0.2">
      <c r="A150" s="103" t="str">
        <f t="shared" si="20"/>
        <v>Seasonal Residential</v>
      </c>
      <c r="D150" s="129" t="s">
        <v>72</v>
      </c>
      <c r="E150" s="25"/>
      <c r="F150" s="34">
        <v>5.9999999999999995E-4</v>
      </c>
      <c r="G150" s="43">
        <f>E122*E124</f>
        <v>708.22</v>
      </c>
      <c r="H150" s="53">
        <f>G150*F150</f>
        <v>0.42493199999999998</v>
      </c>
      <c r="I150" s="35">
        <v>5.9999999999999995E-4</v>
      </c>
      <c r="J150" s="44">
        <f>E122*E125</f>
        <v>708.22</v>
      </c>
      <c r="K150" s="31">
        <f>J150*I150</f>
        <v>0.42493199999999998</v>
      </c>
      <c r="L150" s="119">
        <f t="shared" si="21"/>
        <v>0</v>
      </c>
      <c r="M150" s="120">
        <f>IF(ISERROR(L150/H150), "", L150/H150)</f>
        <v>0</v>
      </c>
    </row>
    <row r="151" spans="1:15" x14ac:dyDescent="0.2">
      <c r="A151" s="103" t="str">
        <f t="shared" si="20"/>
        <v>Seasonal Residential</v>
      </c>
      <c r="D151" s="25" t="s">
        <v>73</v>
      </c>
      <c r="E151" s="25"/>
      <c r="F151" s="54">
        <v>0.25</v>
      </c>
      <c r="G151" s="115">
        <v>1</v>
      </c>
      <c r="H151" s="130">
        <f>G151*F151</f>
        <v>0.25</v>
      </c>
      <c r="I151" s="45">
        <v>0.25</v>
      </c>
      <c r="J151" s="117">
        <v>1</v>
      </c>
      <c r="K151" s="118">
        <f>J151*I151</f>
        <v>0.25</v>
      </c>
      <c r="L151" s="119">
        <f t="shared" si="21"/>
        <v>0</v>
      </c>
      <c r="M151" s="120">
        <f>IF(ISERROR(L151/H151), "", L151/H151)</f>
        <v>0</v>
      </c>
    </row>
    <row r="152" spans="1:15" ht="26.45" hidden="1" customHeight="1" x14ac:dyDescent="0.2">
      <c r="A152" s="103" t="str">
        <f t="shared" si="20"/>
        <v>Seasonal Residential</v>
      </c>
      <c r="D152" s="129" t="s">
        <v>74</v>
      </c>
      <c r="E152" s="25"/>
      <c r="F152" s="34"/>
      <c r="G152" s="55"/>
      <c r="H152" s="130"/>
      <c r="I152" s="35"/>
      <c r="J152" s="56"/>
      <c r="K152" s="118"/>
      <c r="L152" s="119"/>
      <c r="M152" s="120"/>
    </row>
    <row r="153" spans="1:15" x14ac:dyDescent="0.2">
      <c r="A153" s="103" t="str">
        <f t="shared" si="20"/>
        <v>Seasonal Residential</v>
      </c>
      <c r="B153" s="103" t="s">
        <v>12</v>
      </c>
      <c r="D153" s="25" t="s">
        <v>75</v>
      </c>
      <c r="E153" s="25"/>
      <c r="F153" s="34">
        <v>9.8000000000000004E-2</v>
      </c>
      <c r="G153" s="55">
        <f>IF(AND(E122*12&gt;=150000),OffPeakPer*E122*E124,OffPeakPer*E122)</f>
        <v>435.2</v>
      </c>
      <c r="H153" s="130">
        <f>G153*F153</f>
        <v>42.6496</v>
      </c>
      <c r="I153" s="35">
        <f>F153</f>
        <v>9.8000000000000004E-2</v>
      </c>
      <c r="J153" s="56">
        <f>IF(AND(E122*12&gt;=150000),OffPeakPer*E122*E125,OffPeakPer*E122)</f>
        <v>435.2</v>
      </c>
      <c r="K153" s="118">
        <f>J153*I153</f>
        <v>42.6496</v>
      </c>
      <c r="L153" s="119">
        <f>K153-H153</f>
        <v>0</v>
      </c>
      <c r="M153" s="120">
        <f>IF(ISERROR(L153/H153), "", L153/H153)</f>
        <v>0</v>
      </c>
    </row>
    <row r="154" spans="1:15" x14ac:dyDescent="0.2">
      <c r="A154" s="103" t="str">
        <f t="shared" si="20"/>
        <v>Seasonal Residential</v>
      </c>
      <c r="B154" s="103" t="s">
        <v>12</v>
      </c>
      <c r="D154" s="25" t="s">
        <v>76</v>
      </c>
      <c r="E154" s="25"/>
      <c r="F154" s="34">
        <v>0.157</v>
      </c>
      <c r="G154" s="55">
        <f>IF(AND(E122*12&gt;=150000),MidPeakPer*E122*E124,MidPeakPer*E122)</f>
        <v>122.39999999999999</v>
      </c>
      <c r="H154" s="130">
        <f>G154*F154</f>
        <v>19.216799999999999</v>
      </c>
      <c r="I154" s="35">
        <f>F154</f>
        <v>0.157</v>
      </c>
      <c r="J154" s="56">
        <f>IF(AND(E122*12&gt;=150000),MidPeakPer*E122*E125,MidPeakPer*E122)</f>
        <v>122.39999999999999</v>
      </c>
      <c r="K154" s="118">
        <f>J154*I154</f>
        <v>19.216799999999999</v>
      </c>
      <c r="L154" s="119">
        <f>K154-H154</f>
        <v>0</v>
      </c>
      <c r="M154" s="120">
        <f>IF(ISERROR(L154/H154), "", L154/H154)</f>
        <v>0</v>
      </c>
    </row>
    <row r="155" spans="1:15" ht="13.5" thickBot="1" x14ac:dyDescent="0.25">
      <c r="A155" s="103" t="str">
        <f t="shared" si="20"/>
        <v>Seasonal Residential</v>
      </c>
      <c r="B155" s="103" t="s">
        <v>12</v>
      </c>
      <c r="D155" s="103" t="s">
        <v>77</v>
      </c>
      <c r="E155" s="25"/>
      <c r="F155" s="34">
        <v>0.20300000000000001</v>
      </c>
      <c r="G155" s="55">
        <f>IF(AND(E122*12&gt;=150000),OnPeakPer*E122*E124,OnPeakPer*E122)</f>
        <v>122.39999999999999</v>
      </c>
      <c r="H155" s="130">
        <f>G155*F155</f>
        <v>24.847200000000001</v>
      </c>
      <c r="I155" s="35">
        <f>F155</f>
        <v>0.20300000000000001</v>
      </c>
      <c r="J155" s="56">
        <f>IF(AND(E122*12&gt;=150000),OnPeakPer*E122*E125,OnPeakPer*E122)</f>
        <v>122.39999999999999</v>
      </c>
      <c r="K155" s="118">
        <f>J155*I155</f>
        <v>24.847200000000001</v>
      </c>
      <c r="L155" s="119">
        <f>K155-H155</f>
        <v>0</v>
      </c>
      <c r="M155" s="120">
        <f>IF(ISERROR(L155/H155), "", L155/H155)</f>
        <v>0</v>
      </c>
    </row>
    <row r="156" spans="1:15" ht="13.9" hidden="1" customHeight="1" thickBot="1" x14ac:dyDescent="0.25">
      <c r="A156" s="103" t="str">
        <f t="shared" si="20"/>
        <v>Seasonal Residential</v>
      </c>
      <c r="B156" s="103" t="s">
        <v>78</v>
      </c>
      <c r="D156" s="25" t="s">
        <v>79</v>
      </c>
      <c r="E156" s="25"/>
      <c r="F156" s="34">
        <v>0.11308</v>
      </c>
      <c r="G156" s="55">
        <f>IF(AND(E122*12&gt;=150000),E122*E124,E122)</f>
        <v>680</v>
      </c>
      <c r="H156" s="130">
        <f>G156*F156</f>
        <v>76.894400000000005</v>
      </c>
      <c r="I156" s="35">
        <f>F156</f>
        <v>0.11308</v>
      </c>
      <c r="J156" s="56">
        <f>IF(AND(E122*12&gt;=150000),E122*E125,E122)</f>
        <v>680</v>
      </c>
      <c r="K156" s="118">
        <f>J156*I156</f>
        <v>76.894400000000005</v>
      </c>
      <c r="L156" s="119">
        <f>K156-H156</f>
        <v>0</v>
      </c>
      <c r="M156" s="120">
        <f>IF(ISERROR(L156/H156), "", L156/H156)</f>
        <v>0</v>
      </c>
    </row>
    <row r="157" spans="1:15" ht="13.9" hidden="1" customHeight="1" thickBot="1" x14ac:dyDescent="0.25">
      <c r="A157" s="103" t="str">
        <f t="shared" si="20"/>
        <v>Seasonal Residential</v>
      </c>
      <c r="B157" s="103" t="s">
        <v>17</v>
      </c>
      <c r="D157" s="25" t="s">
        <v>80</v>
      </c>
      <c r="E157" s="25"/>
      <c r="F157" s="34">
        <v>0.11308</v>
      </c>
      <c r="G157" s="55">
        <f>IF(AND(E122*12&gt;=150000),E122*E124,E122)</f>
        <v>680</v>
      </c>
      <c r="H157" s="130">
        <f>G157*F157</f>
        <v>76.894400000000005</v>
      </c>
      <c r="I157" s="35">
        <f>F157</f>
        <v>0.11308</v>
      </c>
      <c r="J157" s="56">
        <f>IF(AND(E122*12&gt;=150000),E122*E125,E122)</f>
        <v>680</v>
      </c>
      <c r="K157" s="118">
        <f>J157*I157</f>
        <v>76.894400000000005</v>
      </c>
      <c r="L157" s="119">
        <f>K157-H157</f>
        <v>0</v>
      </c>
      <c r="M157" s="120">
        <f>IF(ISERROR(L157/H157), "", L157/H157)</f>
        <v>0</v>
      </c>
    </row>
    <row r="158" spans="1:15" ht="13.5" thickBot="1" x14ac:dyDescent="0.25">
      <c r="A158" s="103" t="str">
        <f t="shared" si="20"/>
        <v>Seasonal Residential</v>
      </c>
      <c r="D158" s="58"/>
      <c r="E158" s="59"/>
      <c r="F158" s="60"/>
      <c r="G158" s="61"/>
      <c r="H158" s="62"/>
      <c r="I158" s="60"/>
      <c r="J158" s="63"/>
      <c r="K158" s="62"/>
      <c r="L158" s="64"/>
      <c r="M158" s="65"/>
    </row>
    <row r="159" spans="1:15" x14ac:dyDescent="0.2">
      <c r="A159" s="103" t="str">
        <f t="shared" si="20"/>
        <v>Seasonal Residential</v>
      </c>
      <c r="B159" s="103" t="s">
        <v>12</v>
      </c>
      <c r="D159" s="135" t="s">
        <v>81</v>
      </c>
      <c r="E159" s="25"/>
      <c r="F159" s="136"/>
      <c r="G159" s="137"/>
      <c r="H159" s="138">
        <f>SUM(H149:H155,H148)</f>
        <v>216.23846136724026</v>
      </c>
      <c r="I159" s="139"/>
      <c r="J159" s="139"/>
      <c r="K159" s="138">
        <f>SUM(K149:K155,K148)</f>
        <v>224.35084631063415</v>
      </c>
      <c r="L159" s="140">
        <f>K159-H159</f>
        <v>8.1123849433938915</v>
      </c>
      <c r="M159" s="141">
        <f>IF((H159)=0,"",(L159/H159))</f>
        <v>3.7515920581845684E-2</v>
      </c>
    </row>
    <row r="160" spans="1:15" x14ac:dyDescent="0.2">
      <c r="A160" s="103" t="str">
        <f t="shared" si="20"/>
        <v>Seasonal Residential</v>
      </c>
      <c r="B160" s="103" t="s">
        <v>12</v>
      </c>
      <c r="D160" s="142" t="s">
        <v>82</v>
      </c>
      <c r="E160" s="25"/>
      <c r="F160" s="136">
        <v>0.13</v>
      </c>
      <c r="G160" s="143"/>
      <c r="H160" s="144">
        <f>H159*F160</f>
        <v>28.110999977741233</v>
      </c>
      <c r="I160" s="145">
        <v>0.13</v>
      </c>
      <c r="J160" s="115"/>
      <c r="K160" s="144">
        <f>K159*I160</f>
        <v>29.165610020382442</v>
      </c>
      <c r="L160" s="119">
        <f>K160-H160</f>
        <v>1.0546100426412082</v>
      </c>
      <c r="M160" s="146">
        <f>IF((H160)=0,"",(L160/H160))</f>
        <v>3.7515920581845767E-2</v>
      </c>
    </row>
    <row r="161" spans="1:13" ht="15" x14ac:dyDescent="0.25">
      <c r="A161" s="103" t="str">
        <f t="shared" si="20"/>
        <v>Seasonal Residential</v>
      </c>
      <c r="B161" s="103" t="s">
        <v>12</v>
      </c>
      <c r="D161" s="142" t="s">
        <v>83</v>
      </c>
      <c r="E161" s="147"/>
      <c r="F161" s="148">
        <f>OER</f>
        <v>0.23499999999999999</v>
      </c>
      <c r="G161" s="143"/>
      <c r="H161" s="144">
        <f>IF(OR(ISNUMBER(SEARCH("[DGEN]", E120))=TRUE, ISNUMBER(SEARCH("STREET LIGHT", E120))=TRUE), 0, IF(AND(E122=0, E123=0),0, IF(AND(E123=0, E122*12&gt;250000), 0, IF(AND(E122=0, E123&gt;=50), 0, IF(E122*12&lt;=250000, F161*H159*-1, IF(E123&lt;50, F161*H159*-1, 0))))))</f>
        <v>-50.816038421301457</v>
      </c>
      <c r="I161" s="148">
        <f>OER</f>
        <v>0.23499999999999999</v>
      </c>
      <c r="J161" s="115"/>
      <c r="K161" s="144">
        <f>IF(OR(ISNUMBER(SEARCH("[DGEN]", E120))=TRUE, ISNUMBER(SEARCH("STREET LIGHT", E120))=TRUE), 0, IF(AND(E122=0, E123=0),0, IF(AND(E123=0, E122*12&gt;250000), 0, IF(AND(E122=0, E123&gt;=50), 0, IF(E122*12&lt;=250000, I161*K159*-1, IF(E123&lt;50, I161*K159*-1, 0))))))</f>
        <v>-52.722448882999025</v>
      </c>
      <c r="L161" s="119">
        <f>K161-H161</f>
        <v>-1.9064104616975683</v>
      </c>
      <c r="M161" s="146"/>
    </row>
    <row r="162" spans="1:13" ht="13.5" thickBot="1" x14ac:dyDescent="0.25">
      <c r="A162" s="103" t="str">
        <f t="shared" si="20"/>
        <v>Seasonal Residential</v>
      </c>
      <c r="B162" s="103" t="s">
        <v>84</v>
      </c>
      <c r="C162" s="24">
        <f>B17</f>
        <v>2</v>
      </c>
      <c r="D162" s="226" t="s">
        <v>85</v>
      </c>
      <c r="E162" s="226"/>
      <c r="F162" s="77"/>
      <c r="G162" s="78"/>
      <c r="H162" s="79">
        <f>H159+H160+H161</f>
        <v>193.53342292368006</v>
      </c>
      <c r="I162" s="80"/>
      <c r="J162" s="80"/>
      <c r="K162" s="81">
        <f>K159+K160+K161</f>
        <v>200.79400744801757</v>
      </c>
      <c r="L162" s="82">
        <f>K162-H162</f>
        <v>7.2605845243375029</v>
      </c>
      <c r="M162" s="83">
        <f>IF((H162)=0,"",(L162/H162))</f>
        <v>3.7515920581845524E-2</v>
      </c>
    </row>
    <row r="163" spans="1:13" ht="13.5" thickBot="1" x14ac:dyDescent="0.25">
      <c r="A163" s="103" t="str">
        <f t="shared" si="20"/>
        <v>Seasonal Residential</v>
      </c>
      <c r="B163" s="103" t="s">
        <v>12</v>
      </c>
      <c r="D163" s="58"/>
      <c r="E163" s="59"/>
      <c r="F163" s="60"/>
      <c r="G163" s="61"/>
      <c r="H163" s="62"/>
      <c r="I163" s="60"/>
      <c r="J163" s="63"/>
      <c r="K163" s="62"/>
      <c r="L163" s="64"/>
      <c r="M163" s="65"/>
    </row>
    <row r="164" spans="1:13" hidden="1" x14ac:dyDescent="0.2">
      <c r="A164" s="103" t="str">
        <f t="shared" si="20"/>
        <v>Seasonal Residential</v>
      </c>
      <c r="B164" s="103" t="s">
        <v>78</v>
      </c>
      <c r="D164" s="135" t="s">
        <v>86</v>
      </c>
      <c r="E164" s="25"/>
      <c r="F164" s="136"/>
      <c r="G164" s="137"/>
      <c r="H164" s="138">
        <f>SUM(H156,H149:H152,H148)</f>
        <v>206.41926136724027</v>
      </c>
      <c r="I164" s="139"/>
      <c r="J164" s="139"/>
      <c r="K164" s="138">
        <f>SUM(K156,K149:K152,K148)</f>
        <v>214.53164631063416</v>
      </c>
      <c r="L164" s="140">
        <f>K164-H164</f>
        <v>8.1123849433938915</v>
      </c>
      <c r="M164" s="141">
        <f>IF((H164)=0,"",(L164/H164))</f>
        <v>3.9300523069701124E-2</v>
      </c>
    </row>
    <row r="165" spans="1:13" hidden="1" x14ac:dyDescent="0.2">
      <c r="A165" s="103" t="str">
        <f t="shared" si="20"/>
        <v>Seasonal Residential</v>
      </c>
      <c r="B165" s="103" t="s">
        <v>78</v>
      </c>
      <c r="D165" s="142" t="s">
        <v>82</v>
      </c>
      <c r="E165" s="25"/>
      <c r="F165" s="136">
        <v>0.13</v>
      </c>
      <c r="G165" s="137"/>
      <c r="H165" s="144">
        <f>H164*F165</f>
        <v>26.834503977741235</v>
      </c>
      <c r="I165" s="136">
        <v>0.13</v>
      </c>
      <c r="J165" s="145"/>
      <c r="K165" s="144">
        <f>K164*I165</f>
        <v>27.88911402038244</v>
      </c>
      <c r="L165" s="119">
        <f>K165-H165</f>
        <v>1.0546100426412046</v>
      </c>
      <c r="M165" s="146">
        <f>IF((H165)=0,"",(L165/H165))</f>
        <v>3.9300523069701075E-2</v>
      </c>
    </row>
    <row r="166" spans="1:13" ht="15" hidden="1" x14ac:dyDescent="0.25">
      <c r="A166" s="103" t="str">
        <f t="shared" si="20"/>
        <v>Seasonal Residential</v>
      </c>
      <c r="B166" s="103" t="s">
        <v>78</v>
      </c>
      <c r="D166" s="142" t="s">
        <v>83</v>
      </c>
      <c r="E166" s="147"/>
      <c r="F166" s="148">
        <f>OER</f>
        <v>0.23499999999999999</v>
      </c>
      <c r="G166" s="137"/>
      <c r="H166" s="144">
        <f>IF(OR(ISNUMBER(SEARCH("[DGEN]", E120))=TRUE, ISNUMBER(SEARCH("STREET LIGHT", E120))=TRUE), 0, IF(AND(E122=0, E123=0),0, IF(AND(E123=0, E122*12&gt;250000), 0, IF(AND(E122=0, E123&gt;=50), 0, IF(E122*12&lt;=250000, F166*H164*-1, IF(E123&lt;50, F166*H164*-1, 0))))))</f>
        <v>-48.508526421301461</v>
      </c>
      <c r="I166" s="148">
        <f>OER</f>
        <v>0.23499999999999999</v>
      </c>
      <c r="J166" s="145"/>
      <c r="K166" s="144">
        <f>IF(OR(ISNUMBER(SEARCH("[DGEN]", E120))=TRUE, ISNUMBER(SEARCH("STREET LIGHT", E120))=TRUE), 0, IF(AND(E122=0, E123=0),0, IF(AND(E123=0, E122*12&gt;250000), 0, IF(AND(E122=0, E123&gt;=50), 0, IF(E122*12&lt;=250000, I166*K164*-1, IF(E123&lt;50, I166*K164*-1, 0))))))</f>
        <v>-50.414936882999022</v>
      </c>
      <c r="L166" s="119"/>
      <c r="M166" s="146"/>
    </row>
    <row r="167" spans="1:13" hidden="1" x14ac:dyDescent="0.2">
      <c r="A167" s="103" t="str">
        <f t="shared" si="20"/>
        <v>Seasonal Residential</v>
      </c>
      <c r="B167" s="103" t="s">
        <v>87</v>
      </c>
      <c r="D167" s="234" t="s">
        <v>86</v>
      </c>
      <c r="E167" s="234"/>
      <c r="F167" s="149"/>
      <c r="G167" s="143"/>
      <c r="H167" s="138">
        <f>SUM(H164,H165)</f>
        <v>233.2537653449815</v>
      </c>
      <c r="I167" s="150"/>
      <c r="J167" s="150"/>
      <c r="K167" s="138">
        <f>SUM(K164,K165)</f>
        <v>242.4207603310166</v>
      </c>
      <c r="L167" s="140">
        <f>K167-H167</f>
        <v>9.1669949860350926</v>
      </c>
      <c r="M167" s="141">
        <f>IF((H167)=0,"",(L167/H167))</f>
        <v>3.9300523069701103E-2</v>
      </c>
    </row>
    <row r="168" spans="1:13" ht="13.5" hidden="1" thickBot="1" x14ac:dyDescent="0.25">
      <c r="A168" s="103" t="str">
        <f t="shared" si="20"/>
        <v>Seasonal Residential</v>
      </c>
      <c r="B168" s="103" t="s">
        <v>78</v>
      </c>
      <c r="D168" s="131"/>
      <c r="E168" s="132"/>
      <c r="F168" s="151"/>
      <c r="G168" s="152"/>
      <c r="H168" s="153"/>
      <c r="I168" s="151"/>
      <c r="J168" s="133"/>
      <c r="K168" s="153"/>
      <c r="L168" s="154"/>
      <c r="M168" s="134"/>
    </row>
    <row r="169" spans="1:13" hidden="1" x14ac:dyDescent="0.2">
      <c r="A169" s="103" t="str">
        <f t="shared" si="20"/>
        <v>Seasonal Residential</v>
      </c>
      <c r="B169" s="103" t="s">
        <v>17</v>
      </c>
      <c r="D169" s="135" t="s">
        <v>88</v>
      </c>
      <c r="E169" s="25"/>
      <c r="F169" s="136"/>
      <c r="G169" s="137"/>
      <c r="H169" s="138">
        <f>SUM(H157,H149:H152,H148)</f>
        <v>206.41926136724027</v>
      </c>
      <c r="I169" s="139"/>
      <c r="J169" s="139"/>
      <c r="K169" s="138">
        <f>SUM(K157,K149:K152,K148)</f>
        <v>214.53164631063416</v>
      </c>
      <c r="L169" s="140">
        <f>K169-H169</f>
        <v>8.1123849433938915</v>
      </c>
      <c r="M169" s="141">
        <f>IF((H169)=0,"",(L169/H169))</f>
        <v>3.9300523069701124E-2</v>
      </c>
    </row>
    <row r="170" spans="1:13" hidden="1" x14ac:dyDescent="0.2">
      <c r="A170" s="103" t="str">
        <f t="shared" si="20"/>
        <v>Seasonal Residential</v>
      </c>
      <c r="B170" s="103" t="s">
        <v>17</v>
      </c>
      <c r="D170" s="142" t="s">
        <v>82</v>
      </c>
      <c r="E170" s="25"/>
      <c r="F170" s="136">
        <v>0.13</v>
      </c>
      <c r="G170" s="137"/>
      <c r="H170" s="144">
        <f>H169*F170</f>
        <v>26.834503977741235</v>
      </c>
      <c r="I170" s="136">
        <v>0.13</v>
      </c>
      <c r="J170" s="145"/>
      <c r="K170" s="144">
        <f>K169*I170</f>
        <v>27.88911402038244</v>
      </c>
      <c r="L170" s="119">
        <f>K170-H170</f>
        <v>1.0546100426412046</v>
      </c>
      <c r="M170" s="146">
        <f>IF((H170)=0,"",(L170/H170))</f>
        <v>3.9300523069701075E-2</v>
      </c>
    </row>
    <row r="171" spans="1:13" ht="15" hidden="1" x14ac:dyDescent="0.25">
      <c r="A171" s="103" t="str">
        <f t="shared" si="20"/>
        <v>Seasonal Residential</v>
      </c>
      <c r="B171" s="103" t="s">
        <v>17</v>
      </c>
      <c r="D171" s="142" t="s">
        <v>83</v>
      </c>
      <c r="E171" s="147"/>
      <c r="F171" s="148">
        <f>OER</f>
        <v>0.23499999999999999</v>
      </c>
      <c r="G171" s="137"/>
      <c r="H171" s="144">
        <f>IF(OR(ISNUMBER(SEARCH("[DGEN]", E120))=TRUE, ISNUMBER(SEARCH("STREET LIGHT", E120))=TRUE), 0, IF(AND(E122=0, E123=0),0, IF(AND(E123=0, E122*12&gt;250000), 0, IF(AND(E122=0, E123&gt;=50), 0, IF(E122*12&lt;=250000, F171*H169*-1, IF(E123&lt;50, F171*H169*-1, 0))))))</f>
        <v>-48.508526421301461</v>
      </c>
      <c r="I171" s="148">
        <f>OER</f>
        <v>0.23499999999999999</v>
      </c>
      <c r="J171" s="145"/>
      <c r="K171" s="144">
        <f>IF(OR(ISNUMBER(SEARCH("[DGEN]", E120))=TRUE, ISNUMBER(SEARCH("STREET LIGHT", E120))=TRUE), 0, IF(AND(E122=0, E123=0),0, IF(AND(E123=0, E122*12&gt;250000), 0, IF(AND(E122=0, E123&gt;=50), 0, IF(E122*12&lt;=250000, I171*K169*-1, IF(E123&lt;50, I171*K169*-1, 0))))))</f>
        <v>-50.414936882999022</v>
      </c>
      <c r="L171" s="119"/>
      <c r="M171" s="146"/>
    </row>
    <row r="172" spans="1:13" hidden="1" x14ac:dyDescent="0.2">
      <c r="A172" s="103" t="str">
        <f t="shared" si="20"/>
        <v>Seasonal Residential</v>
      </c>
      <c r="B172" s="103" t="s">
        <v>89</v>
      </c>
      <c r="D172" s="234" t="s">
        <v>88</v>
      </c>
      <c r="E172" s="234"/>
      <c r="F172" s="149"/>
      <c r="G172" s="143"/>
      <c r="H172" s="138">
        <f>SUM(H169,H170)</f>
        <v>233.2537653449815</v>
      </c>
      <c r="I172" s="150"/>
      <c r="J172" s="150"/>
      <c r="K172" s="138">
        <f>SUM(K169,K170)</f>
        <v>242.4207603310166</v>
      </c>
      <c r="L172" s="140">
        <f>K172-H172</f>
        <v>9.1669949860350926</v>
      </c>
      <c r="M172" s="141">
        <f>IF((H172)=0,"",(L172/H172))</f>
        <v>3.9300523069701103E-2</v>
      </c>
    </row>
    <row r="173" spans="1:13" ht="13.5" hidden="1" thickBot="1" x14ac:dyDescent="0.25">
      <c r="A173" s="103" t="str">
        <f t="shared" si="20"/>
        <v>Seasonal Residential</v>
      </c>
      <c r="B173" s="103" t="s">
        <v>17</v>
      </c>
      <c r="D173" s="131"/>
      <c r="E173" s="132"/>
      <c r="F173" s="155"/>
      <c r="G173" s="152"/>
      <c r="H173" s="156"/>
      <c r="I173" s="155"/>
      <c r="J173" s="133"/>
      <c r="K173" s="156"/>
      <c r="L173" s="154"/>
      <c r="M173" s="157"/>
    </row>
    <row r="176" spans="1:13" x14ac:dyDescent="0.2">
      <c r="C176" s="103"/>
      <c r="D176" s="104" t="s">
        <v>34</v>
      </c>
      <c r="E176" s="229" t="str">
        <f>D18</f>
        <v>GS &lt;50</v>
      </c>
      <c r="F176" s="229"/>
      <c r="G176" s="229"/>
      <c r="H176" s="229"/>
      <c r="I176" s="229"/>
      <c r="J176" s="229"/>
      <c r="K176" s="103" t="str">
        <f>IF(N18="DEMAND - INTERVAL","RTSR - INTERVAL METERED","")</f>
        <v/>
      </c>
    </row>
    <row r="177" spans="1:14" x14ac:dyDescent="0.2">
      <c r="C177" s="103"/>
      <c r="D177" s="104" t="s">
        <v>35</v>
      </c>
      <c r="E177" s="230" t="str">
        <f>H18</f>
        <v>RPP</v>
      </c>
      <c r="F177" s="230"/>
      <c r="G177" s="230"/>
      <c r="H177" s="20"/>
      <c r="I177" s="20"/>
    </row>
    <row r="178" spans="1:14" ht="15.75" x14ac:dyDescent="0.2">
      <c r="C178" s="103"/>
      <c r="D178" s="104" t="s">
        <v>36</v>
      </c>
      <c r="E178" s="21">
        <f>K18</f>
        <v>2000</v>
      </c>
      <c r="F178" s="105" t="s">
        <v>11</v>
      </c>
      <c r="J178" s="22"/>
      <c r="K178" s="22"/>
      <c r="L178" s="22"/>
      <c r="M178" s="22"/>
      <c r="N178" s="22"/>
    </row>
    <row r="179" spans="1:14" ht="15.75" x14ac:dyDescent="0.25">
      <c r="C179" s="103"/>
      <c r="D179" s="104" t="s">
        <v>37</v>
      </c>
      <c r="E179" s="21">
        <f>L18</f>
        <v>0</v>
      </c>
      <c r="F179" s="106" t="s">
        <v>16</v>
      </c>
      <c r="G179" s="107"/>
      <c r="H179" s="108"/>
      <c r="I179" s="108"/>
      <c r="J179" s="108"/>
    </row>
    <row r="180" spans="1:14" x14ac:dyDescent="0.2">
      <c r="C180" s="103"/>
      <c r="D180" s="104" t="s">
        <v>38</v>
      </c>
      <c r="E180" s="23">
        <f>I18</f>
        <v>1.0415000000000001</v>
      </c>
    </row>
    <row r="181" spans="1:14" x14ac:dyDescent="0.2">
      <c r="C181" s="103"/>
      <c r="D181" s="104" t="s">
        <v>39</v>
      </c>
      <c r="E181" s="23">
        <f>J18</f>
        <v>1.0415000000000001</v>
      </c>
    </row>
    <row r="182" spans="1:14" x14ac:dyDescent="0.2">
      <c r="C182" s="103"/>
    </row>
    <row r="183" spans="1:14" x14ac:dyDescent="0.2">
      <c r="C183" s="103"/>
      <c r="E183" s="105"/>
      <c r="F183" s="231" t="s">
        <v>40</v>
      </c>
      <c r="G183" s="232"/>
      <c r="H183" s="233"/>
      <c r="I183" s="231" t="s">
        <v>41</v>
      </c>
      <c r="J183" s="232"/>
      <c r="K183" s="233"/>
      <c r="L183" s="231" t="s">
        <v>42</v>
      </c>
      <c r="M183" s="233"/>
    </row>
    <row r="184" spans="1:14" x14ac:dyDescent="0.2">
      <c r="C184" s="103"/>
      <c r="E184" s="220"/>
      <c r="F184" s="109" t="s">
        <v>43</v>
      </c>
      <c r="G184" s="109" t="s">
        <v>44</v>
      </c>
      <c r="H184" s="110" t="s">
        <v>45</v>
      </c>
      <c r="I184" s="109" t="s">
        <v>43</v>
      </c>
      <c r="J184" s="111" t="s">
        <v>44</v>
      </c>
      <c r="K184" s="110" t="s">
        <v>45</v>
      </c>
      <c r="L184" s="222" t="s">
        <v>46</v>
      </c>
      <c r="M184" s="224" t="s">
        <v>47</v>
      </c>
    </row>
    <row r="185" spans="1:14" x14ac:dyDescent="0.2">
      <c r="C185" s="103"/>
      <c r="E185" s="221"/>
      <c r="F185" s="112" t="s">
        <v>48</v>
      </c>
      <c r="G185" s="112"/>
      <c r="H185" s="113" t="s">
        <v>48</v>
      </c>
      <c r="I185" s="112" t="s">
        <v>48</v>
      </c>
      <c r="J185" s="113"/>
      <c r="K185" s="113" t="s">
        <v>48</v>
      </c>
      <c r="L185" s="223"/>
      <c r="M185" s="225"/>
    </row>
    <row r="186" spans="1:14" x14ac:dyDescent="0.2">
      <c r="A186" s="103" t="str">
        <f>$E176</f>
        <v>GS &lt;50</v>
      </c>
      <c r="D186" s="114" t="s">
        <v>49</v>
      </c>
      <c r="E186" s="25"/>
      <c r="F186" s="26">
        <f>'VRZ BI (2029)'!I186</f>
        <v>32.270000000000003</v>
      </c>
      <c r="G186" s="115">
        <v>1</v>
      </c>
      <c r="H186" s="116">
        <f>G186*F186</f>
        <v>32.270000000000003</v>
      </c>
      <c r="I186" s="45">
        <v>34.200000000000003</v>
      </c>
      <c r="J186" s="117">
        <f>G186</f>
        <v>1</v>
      </c>
      <c r="K186" s="118">
        <f>J186*I186</f>
        <v>34.200000000000003</v>
      </c>
      <c r="L186" s="119">
        <f>K186-H186</f>
        <v>1.9299999999999997</v>
      </c>
      <c r="M186" s="120">
        <f>IF(ISERROR(L186/H186), "", L186/H186)</f>
        <v>5.9807871087697535E-2</v>
      </c>
    </row>
    <row r="187" spans="1:14" x14ac:dyDescent="0.2">
      <c r="A187" s="103" t="str">
        <f t="shared" ref="A187:A229" si="25">A186</f>
        <v>GS &lt;50</v>
      </c>
      <c r="D187" s="114" t="s">
        <v>50</v>
      </c>
      <c r="E187" s="25"/>
      <c r="F187" s="36">
        <f>'VRZ BI (2029)'!I187</f>
        <v>3.7100000000000001E-2</v>
      </c>
      <c r="G187" s="115">
        <f>IF($E179&gt;0, $E179, $E178)</f>
        <v>2000</v>
      </c>
      <c r="H187" s="116">
        <f>G187*F187</f>
        <v>74.2</v>
      </c>
      <c r="I187" s="35">
        <v>3.9600000000000003E-2</v>
      </c>
      <c r="J187" s="117">
        <f>IF($E179&gt;0, $E179, $E178)</f>
        <v>2000</v>
      </c>
      <c r="K187" s="118">
        <f>J187*I187</f>
        <v>79.2</v>
      </c>
      <c r="L187" s="119">
        <f>K187-H187</f>
        <v>5</v>
      </c>
      <c r="M187" s="120">
        <f>IF(ISERROR(L187/H187), "", L187/H187)</f>
        <v>6.7385444743935305E-2</v>
      </c>
    </row>
    <row r="188" spans="1:14" ht="13.15" hidden="1" customHeight="1" x14ac:dyDescent="0.2">
      <c r="A188" s="103" t="str">
        <f t="shared" si="25"/>
        <v>GS &lt;50</v>
      </c>
      <c r="D188" s="114" t="s">
        <v>51</v>
      </c>
      <c r="E188" s="25"/>
      <c r="F188" s="34"/>
      <c r="G188" s="115">
        <f>IF($E179&gt;0, $E179, $E178)</f>
        <v>2000</v>
      </c>
      <c r="H188" s="116">
        <v>0</v>
      </c>
      <c r="I188" s="35"/>
      <c r="J188" s="117">
        <f>IF($E179&gt;0, $E179, $E178)</f>
        <v>2000</v>
      </c>
      <c r="K188" s="118">
        <v>0</v>
      </c>
      <c r="L188" s="119"/>
      <c r="M188" s="120"/>
    </row>
    <row r="189" spans="1:14" ht="13.15" hidden="1" customHeight="1" x14ac:dyDescent="0.2">
      <c r="A189" s="103" t="str">
        <f t="shared" si="25"/>
        <v>GS &lt;50</v>
      </c>
      <c r="D189" s="114" t="s">
        <v>52</v>
      </c>
      <c r="E189" s="25"/>
      <c r="F189" s="34"/>
      <c r="G189" s="115">
        <f>IF($E179&gt;0, $E179, $E178)</f>
        <v>2000</v>
      </c>
      <c r="H189" s="116">
        <v>0</v>
      </c>
      <c r="I189" s="35"/>
      <c r="J189" s="121">
        <f>IF($E179&gt;0, $E179, $E178)</f>
        <v>2000</v>
      </c>
      <c r="K189" s="118">
        <v>0</v>
      </c>
      <c r="L189" s="119">
        <f t="shared" ref="L189:L207" si="26">K189-H189</f>
        <v>0</v>
      </c>
      <c r="M189" s="120" t="str">
        <f>IF(ISERROR(L189/H189), "", L189/H189)</f>
        <v/>
      </c>
    </row>
    <row r="190" spans="1:14" x14ac:dyDescent="0.2">
      <c r="A190" s="103" t="str">
        <f t="shared" si="25"/>
        <v>GS &lt;50</v>
      </c>
      <c r="D190" s="114" t="s">
        <v>53</v>
      </c>
      <c r="E190" s="25"/>
      <c r="F190" s="26">
        <f>'VRZ BI (2029)'!I190</f>
        <v>0</v>
      </c>
      <c r="G190" s="115">
        <v>1</v>
      </c>
      <c r="H190" s="116">
        <f>G190*F190</f>
        <v>0</v>
      </c>
      <c r="I190" s="45">
        <v>0</v>
      </c>
      <c r="J190" s="117">
        <f>G190</f>
        <v>1</v>
      </c>
      <c r="K190" s="118">
        <f>J190*I190</f>
        <v>0</v>
      </c>
      <c r="L190" s="119">
        <f t="shared" si="26"/>
        <v>0</v>
      </c>
      <c r="M190" s="120" t="str">
        <f>IF(ISERROR(L190/H190), "", L190/H190)</f>
        <v/>
      </c>
    </row>
    <row r="191" spans="1:14" x14ac:dyDescent="0.2">
      <c r="A191" s="103" t="str">
        <f t="shared" si="25"/>
        <v>GS &lt;50</v>
      </c>
      <c r="D191" s="114" t="s">
        <v>54</v>
      </c>
      <c r="E191" s="25"/>
      <c r="F191" s="36">
        <f>'VRZ BI (2029)'!I191</f>
        <v>2.2204907479117498E-3</v>
      </c>
      <c r="G191" s="115">
        <f>IF($E179&gt;0, $E179, $E178)</f>
        <v>2000</v>
      </c>
      <c r="H191" s="116">
        <f>G191*F191</f>
        <v>4.4409814958234994</v>
      </c>
      <c r="I191" s="35">
        <v>2.2204907479117498E-3</v>
      </c>
      <c r="J191" s="117">
        <f>IF($E179&gt;0, $E179, $E178)</f>
        <v>2000</v>
      </c>
      <c r="K191" s="118">
        <f>J191*I191</f>
        <v>4.4409814958234994</v>
      </c>
      <c r="L191" s="119">
        <f t="shared" si="26"/>
        <v>0</v>
      </c>
      <c r="M191" s="120">
        <f>IF(ISERROR(L191/H191), "", L191/H191)</f>
        <v>0</v>
      </c>
    </row>
    <row r="192" spans="1:14" ht="25.5" x14ac:dyDescent="0.2">
      <c r="A192" s="103" t="str">
        <f t="shared" si="25"/>
        <v>GS &lt;50</v>
      </c>
      <c r="B192" s="103" t="s">
        <v>55</v>
      </c>
      <c r="C192" s="24">
        <f>B18</f>
        <v>3</v>
      </c>
      <c r="D192" s="46" t="s">
        <v>56</v>
      </c>
      <c r="E192" s="47"/>
      <c r="F192" s="48"/>
      <c r="G192" s="49"/>
      <c r="H192" s="50">
        <f>SUM(H186:H191)</f>
        <v>110.91098149582349</v>
      </c>
      <c r="I192" s="51"/>
      <c r="J192" s="52"/>
      <c r="K192" s="50">
        <f>SUM(K186:K191)</f>
        <v>117.8409814958235</v>
      </c>
      <c r="L192" s="41">
        <f t="shared" si="26"/>
        <v>6.9300000000000068</v>
      </c>
      <c r="M192" s="42">
        <f>IF((H192)=0,"",(L192/H192))</f>
        <v>6.248254146286647E-2</v>
      </c>
    </row>
    <row r="193" spans="1:15" x14ac:dyDescent="0.2">
      <c r="A193" s="103" t="str">
        <f t="shared" si="25"/>
        <v>GS &lt;50</v>
      </c>
      <c r="D193" s="123" t="s">
        <v>57</v>
      </c>
      <c r="E193" s="25"/>
      <c r="F193" s="34">
        <f>IF((E178*12&gt;=150000), 0, IF(E177="RPP",(F209*OffPeakPer+F210*MidPeakPer+F211*OnPeakPer),IF(E177="Non-RPP (Retailer)",F212,F213)))</f>
        <v>0.12752000000000002</v>
      </c>
      <c r="G193" s="43">
        <f>IF(F193=0, 0, $E178*E180-E178)</f>
        <v>83</v>
      </c>
      <c r="H193" s="28">
        <f t="shared" ref="H193:H200" si="27">G193*F193</f>
        <v>10.584160000000002</v>
      </c>
      <c r="I193" s="35">
        <f>IF((E178*12&gt;=150000), 0, IF(E177="RPP",(I209*OffPeakPer+I210*MidPeakPer+I211*OnPeakPer),IF(E177="Non-RPP (Retailer)",I212,I213)))</f>
        <v>0.12752000000000002</v>
      </c>
      <c r="J193" s="44">
        <f>IF(I193=0, 0, E178*E181-E178)</f>
        <v>83</v>
      </c>
      <c r="K193" s="31">
        <f t="shared" ref="K193:K200" si="28">J193*I193</f>
        <v>10.584160000000002</v>
      </c>
      <c r="L193" s="119">
        <f t="shared" si="26"/>
        <v>0</v>
      </c>
      <c r="M193" s="120">
        <f t="shared" ref="M193:M200" si="29">IF(ISERROR(L193/H193), "", L193/H193)</f>
        <v>0</v>
      </c>
    </row>
    <row r="194" spans="1:15" ht="25.5" x14ac:dyDescent="0.2">
      <c r="A194" s="103" t="str">
        <f t="shared" si="25"/>
        <v>GS &lt;50</v>
      </c>
      <c r="D194" s="123" t="s">
        <v>58</v>
      </c>
      <c r="E194" s="25"/>
      <c r="F194" s="36">
        <f>'VRZ BI (2029)'!I194</f>
        <v>0</v>
      </c>
      <c r="G194" s="55">
        <f>IF($E179&gt;0, $E179, $E178)</f>
        <v>2000</v>
      </c>
      <c r="H194" s="116">
        <f t="shared" si="27"/>
        <v>0</v>
      </c>
      <c r="I194" s="35">
        <v>0</v>
      </c>
      <c r="J194" s="56">
        <f>IF($E179&gt;0, $E179, $E178)</f>
        <v>2000</v>
      </c>
      <c r="K194" s="118">
        <f t="shared" si="28"/>
        <v>0</v>
      </c>
      <c r="L194" s="119">
        <f t="shared" si="26"/>
        <v>0</v>
      </c>
      <c r="M194" s="120" t="str">
        <f t="shared" si="29"/>
        <v/>
      </c>
    </row>
    <row r="195" spans="1:15" x14ac:dyDescent="0.2">
      <c r="A195" s="103" t="str">
        <f t="shared" si="25"/>
        <v>GS &lt;50</v>
      </c>
      <c r="D195" s="123" t="s">
        <v>59</v>
      </c>
      <c r="E195" s="25"/>
      <c r="F195" s="36">
        <f>'VRZ BI (2029)'!I195</f>
        <v>0</v>
      </c>
      <c r="G195" s="55">
        <f>IF($E179&gt;0, $E179, $E178)</f>
        <v>2000</v>
      </c>
      <c r="H195" s="116">
        <f t="shared" si="27"/>
        <v>0</v>
      </c>
      <c r="I195" s="35">
        <v>0</v>
      </c>
      <c r="J195" s="56">
        <f>IF($E179&gt;0, $E179, $E178)</f>
        <v>2000</v>
      </c>
      <c r="K195" s="118">
        <f t="shared" si="28"/>
        <v>0</v>
      </c>
      <c r="L195" s="119">
        <f t="shared" si="26"/>
        <v>0</v>
      </c>
      <c r="M195" s="120" t="str">
        <f t="shared" si="29"/>
        <v/>
      </c>
    </row>
    <row r="196" spans="1:15" x14ac:dyDescent="0.2">
      <c r="A196" s="103" t="str">
        <f t="shared" si="25"/>
        <v>GS &lt;50</v>
      </c>
      <c r="D196" s="123" t="s">
        <v>60</v>
      </c>
      <c r="E196" s="25"/>
      <c r="F196" s="36">
        <f>'VRZ BI (2029)'!I196</f>
        <v>0</v>
      </c>
      <c r="G196" s="55">
        <f>E178</f>
        <v>2000</v>
      </c>
      <c r="H196" s="116">
        <f t="shared" si="27"/>
        <v>0</v>
      </c>
      <c r="I196" s="35">
        <v>0</v>
      </c>
      <c r="J196" s="56">
        <f>E178</f>
        <v>2000</v>
      </c>
      <c r="K196" s="118">
        <f t="shared" si="28"/>
        <v>0</v>
      </c>
      <c r="L196" s="119">
        <f t="shared" si="26"/>
        <v>0</v>
      </c>
      <c r="M196" s="120" t="str">
        <f t="shared" si="29"/>
        <v/>
      </c>
    </row>
    <row r="197" spans="1:15" x14ac:dyDescent="0.2">
      <c r="A197" s="103" t="str">
        <f t="shared" si="25"/>
        <v>GS &lt;50</v>
      </c>
      <c r="D197" s="114" t="s">
        <v>61</v>
      </c>
      <c r="E197" s="25"/>
      <c r="F197" s="36">
        <f>'VRZ BI (2029)'!I197</f>
        <v>1.5001937404516264E-3</v>
      </c>
      <c r="G197" s="55">
        <f>IF($E179&gt;0, $E179, $E178)</f>
        <v>2000</v>
      </c>
      <c r="H197" s="116">
        <f t="shared" si="27"/>
        <v>3.0003874809032527</v>
      </c>
      <c r="I197" s="35">
        <v>1.5687745503208945E-3</v>
      </c>
      <c r="J197" s="56">
        <f>IF($E179&gt;0, $E179, $E178)</f>
        <v>2000</v>
      </c>
      <c r="K197" s="118">
        <f t="shared" si="28"/>
        <v>3.137549100641789</v>
      </c>
      <c r="L197" s="119">
        <f t="shared" si="26"/>
        <v>0.13716161973853636</v>
      </c>
      <c r="M197" s="120">
        <f t="shared" si="29"/>
        <v>4.5714635396773652E-2</v>
      </c>
      <c r="O197" s="160"/>
    </row>
    <row r="198" spans="1:15" ht="25.5" x14ac:dyDescent="0.2">
      <c r="A198" s="103" t="str">
        <f t="shared" si="25"/>
        <v>GS &lt;50</v>
      </c>
      <c r="D198" s="123" t="s">
        <v>62</v>
      </c>
      <c r="E198" s="25"/>
      <c r="F198" s="26">
        <v>0.42</v>
      </c>
      <c r="G198" s="115">
        <v>1</v>
      </c>
      <c r="H198" s="116">
        <f t="shared" si="27"/>
        <v>0.42</v>
      </c>
      <c r="I198" s="45">
        <v>0.42</v>
      </c>
      <c r="J198" s="121">
        <v>1</v>
      </c>
      <c r="K198" s="118">
        <f t="shared" si="28"/>
        <v>0.42</v>
      </c>
      <c r="L198" s="119">
        <f t="shared" si="26"/>
        <v>0</v>
      </c>
      <c r="M198" s="120">
        <f t="shared" si="29"/>
        <v>0</v>
      </c>
    </row>
    <row r="199" spans="1:15" x14ac:dyDescent="0.2">
      <c r="A199" s="103" t="str">
        <f t="shared" si="25"/>
        <v>GS &lt;50</v>
      </c>
      <c r="D199" s="114" t="s">
        <v>63</v>
      </c>
      <c r="E199" s="25"/>
      <c r="F199" s="36">
        <v>0</v>
      </c>
      <c r="G199" s="115">
        <v>1</v>
      </c>
      <c r="H199" s="116">
        <f t="shared" si="27"/>
        <v>0</v>
      </c>
      <c r="I199" s="45">
        <v>0</v>
      </c>
      <c r="J199" s="121">
        <v>1</v>
      </c>
      <c r="K199" s="118">
        <f t="shared" si="28"/>
        <v>0</v>
      </c>
      <c r="L199" s="119">
        <f t="shared" si="26"/>
        <v>0</v>
      </c>
      <c r="M199" s="120" t="str">
        <f t="shared" si="29"/>
        <v/>
      </c>
    </row>
    <row r="200" spans="1:15" x14ac:dyDescent="0.2">
      <c r="A200" s="103" t="str">
        <f t="shared" si="25"/>
        <v>GS &lt;50</v>
      </c>
      <c r="D200" s="114" t="s">
        <v>64</v>
      </c>
      <c r="E200" s="25"/>
      <c r="F200" s="34">
        <f>'VRZ BI (2029)'!I200</f>
        <v>1.3448684688911199E-4</v>
      </c>
      <c r="G200" s="55">
        <f>IF($E179&gt;0, $E179, $E178)</f>
        <v>2000</v>
      </c>
      <c r="H200" s="116">
        <f t="shared" si="27"/>
        <v>0.268973693778224</v>
      </c>
      <c r="I200" s="35">
        <v>1.3448684688911199E-4</v>
      </c>
      <c r="J200" s="56">
        <f>IF($E179&gt;0, $E179, $E178)</f>
        <v>2000</v>
      </c>
      <c r="K200" s="118">
        <f t="shared" si="28"/>
        <v>0.268973693778224</v>
      </c>
      <c r="L200" s="119">
        <f t="shared" si="26"/>
        <v>0</v>
      </c>
      <c r="M200" s="120">
        <f t="shared" si="29"/>
        <v>0</v>
      </c>
    </row>
    <row r="201" spans="1:15" ht="25.5" x14ac:dyDescent="0.2">
      <c r="A201" s="103" t="str">
        <f t="shared" si="25"/>
        <v>GS &lt;50</v>
      </c>
      <c r="B201" s="103" t="s">
        <v>65</v>
      </c>
      <c r="C201" s="24">
        <f>B18</f>
        <v>3</v>
      </c>
      <c r="D201" s="46" t="s">
        <v>66</v>
      </c>
      <c r="E201" s="47"/>
      <c r="F201" s="48"/>
      <c r="G201" s="49"/>
      <c r="H201" s="50">
        <f>SUM(H192:H200)</f>
        <v>125.18450267050497</v>
      </c>
      <c r="I201" s="51"/>
      <c r="J201" s="52"/>
      <c r="K201" s="50">
        <f>SUM(K192:K200)</f>
        <v>132.25166429024353</v>
      </c>
      <c r="L201" s="41">
        <f t="shared" si="26"/>
        <v>7.0671616197385561</v>
      </c>
      <c r="M201" s="42">
        <f>IF((H201)=0,"",(L201/H201))</f>
        <v>5.6453965698452763E-2</v>
      </c>
    </row>
    <row r="202" spans="1:15" x14ac:dyDescent="0.2">
      <c r="A202" s="103" t="str">
        <f t="shared" si="25"/>
        <v>GS &lt;50</v>
      </c>
      <c r="D202" s="126" t="s">
        <v>67</v>
      </c>
      <c r="E202" s="25"/>
      <c r="F202" s="36">
        <f>'VRZ BI (2029)'!I202</f>
        <v>1.2699999999999999E-2</v>
      </c>
      <c r="G202" s="43">
        <f>IF($E179&gt;0, $E179, $E178*$E180)</f>
        <v>2083</v>
      </c>
      <c r="H202" s="116">
        <f>G202*F202</f>
        <v>26.4541</v>
      </c>
      <c r="I202" s="35">
        <v>1.34E-2</v>
      </c>
      <c r="J202" s="44">
        <f>IF($E179&gt;0, $E179, $E178*$E181)</f>
        <v>2083</v>
      </c>
      <c r="K202" s="118">
        <f>J202*I202</f>
        <v>27.912200000000002</v>
      </c>
      <c r="L202" s="119">
        <f t="shared" si="26"/>
        <v>1.4581000000000017</v>
      </c>
      <c r="M202" s="120">
        <f>IF(ISERROR(L202/H202), "", L202/H202)</f>
        <v>5.5118110236220534E-2</v>
      </c>
      <c r="N202" s="127" t="str">
        <f>IF(ISERROR(ABS(M202)), "", IF(ABS(M202)&gt;=4%, "In the manager's summary, discuss the reasoning for the change in RTSR rates", ""))</f>
        <v>In the manager's summary, discuss the reasoning for the change in RTSR rates</v>
      </c>
      <c r="O202" s="160"/>
    </row>
    <row r="203" spans="1:15" ht="25.5" x14ac:dyDescent="0.2">
      <c r="A203" s="103" t="str">
        <f t="shared" si="25"/>
        <v>GS &lt;50</v>
      </c>
      <c r="D203" s="128" t="s">
        <v>68</v>
      </c>
      <c r="E203" s="25"/>
      <c r="F203" s="36">
        <f>'VRZ BI (2029)'!I203</f>
        <v>9.4000000000000004E-3</v>
      </c>
      <c r="G203" s="43">
        <f>IF($E179&gt;0, $E179, $E178*$E180)</f>
        <v>2083</v>
      </c>
      <c r="H203" s="116">
        <f>G203*F203</f>
        <v>19.580200000000001</v>
      </c>
      <c r="I203" s="35">
        <v>9.9000000000000008E-3</v>
      </c>
      <c r="J203" s="44">
        <f>IF($E179&gt;0, $E179, $E178*$E181)</f>
        <v>2083</v>
      </c>
      <c r="K203" s="118">
        <f>J203*I203</f>
        <v>20.621700000000001</v>
      </c>
      <c r="L203" s="119">
        <f t="shared" si="26"/>
        <v>1.0414999999999992</v>
      </c>
      <c r="M203" s="120">
        <f>IF(ISERROR(L203/H203), "", L203/H203)</f>
        <v>5.3191489361702086E-2</v>
      </c>
      <c r="N203" s="127" t="str">
        <f>IF(ISERROR(ABS(M203)), "", IF(ABS(M203)&gt;=4%, "In the manager's summary, discuss the reasoning for the change in RTSR rates", ""))</f>
        <v>In the manager's summary, discuss the reasoning for the change in RTSR rates</v>
      </c>
      <c r="O203" s="160"/>
    </row>
    <row r="204" spans="1:15" ht="25.5" x14ac:dyDescent="0.2">
      <c r="A204" s="103" t="str">
        <f t="shared" si="25"/>
        <v>GS &lt;50</v>
      </c>
      <c r="B204" s="103" t="s">
        <v>69</v>
      </c>
      <c r="C204" s="24">
        <f>B18</f>
        <v>3</v>
      </c>
      <c r="D204" s="46" t="s">
        <v>70</v>
      </c>
      <c r="E204" s="47"/>
      <c r="F204" s="48"/>
      <c r="G204" s="49"/>
      <c r="H204" s="50">
        <f>SUM(H201:H203)</f>
        <v>171.21880267050497</v>
      </c>
      <c r="I204" s="51"/>
      <c r="J204" s="52"/>
      <c r="K204" s="50">
        <f>SUM(K201:K203)</f>
        <v>180.78556429024354</v>
      </c>
      <c r="L204" s="41">
        <f t="shared" si="26"/>
        <v>9.5667616197385712</v>
      </c>
      <c r="M204" s="42">
        <f>IF((H204)=0,"",(L204/H204))</f>
        <v>5.5874480317146799E-2</v>
      </c>
    </row>
    <row r="205" spans="1:15" ht="25.5" x14ac:dyDescent="0.2">
      <c r="A205" s="103" t="str">
        <f t="shared" si="25"/>
        <v>GS &lt;50</v>
      </c>
      <c r="D205" s="129" t="s">
        <v>71</v>
      </c>
      <c r="E205" s="25"/>
      <c r="F205" s="34">
        <v>4.7000000000000002E-3</v>
      </c>
      <c r="G205" s="43">
        <f>E178*E180</f>
        <v>2083</v>
      </c>
      <c r="H205" s="53">
        <f>G205*F205</f>
        <v>9.7901000000000007</v>
      </c>
      <c r="I205" s="35">
        <v>4.7000000000000002E-3</v>
      </c>
      <c r="J205" s="44">
        <f>E178*E181</f>
        <v>2083</v>
      </c>
      <c r="K205" s="31">
        <f>J205*I205</f>
        <v>9.7901000000000007</v>
      </c>
      <c r="L205" s="119">
        <f t="shared" si="26"/>
        <v>0</v>
      </c>
      <c r="M205" s="120">
        <f>IF(ISERROR(L205/H205), "", L205/H205)</f>
        <v>0</v>
      </c>
    </row>
    <row r="206" spans="1:15" ht="25.5" x14ac:dyDescent="0.2">
      <c r="A206" s="103" t="str">
        <f t="shared" si="25"/>
        <v>GS &lt;50</v>
      </c>
      <c r="D206" s="129" t="s">
        <v>72</v>
      </c>
      <c r="E206" s="25"/>
      <c r="F206" s="34">
        <v>5.9999999999999995E-4</v>
      </c>
      <c r="G206" s="43">
        <f>E178*E180</f>
        <v>2083</v>
      </c>
      <c r="H206" s="53">
        <f>G206*F206</f>
        <v>1.2497999999999998</v>
      </c>
      <c r="I206" s="35">
        <v>5.9999999999999995E-4</v>
      </c>
      <c r="J206" s="44">
        <f>E178*E181</f>
        <v>2083</v>
      </c>
      <c r="K206" s="31">
        <f>J206*I206</f>
        <v>1.2497999999999998</v>
      </c>
      <c r="L206" s="119">
        <f t="shared" si="26"/>
        <v>0</v>
      </c>
      <c r="M206" s="120">
        <f>IF(ISERROR(L206/H206), "", L206/H206)</f>
        <v>0</v>
      </c>
    </row>
    <row r="207" spans="1:15" x14ac:dyDescent="0.2">
      <c r="A207" s="103" t="str">
        <f t="shared" si="25"/>
        <v>GS &lt;50</v>
      </c>
      <c r="D207" s="25" t="s">
        <v>73</v>
      </c>
      <c r="E207" s="25"/>
      <c r="F207" s="54">
        <v>0.25</v>
      </c>
      <c r="G207" s="115">
        <v>1</v>
      </c>
      <c r="H207" s="130">
        <f>G207*F207</f>
        <v>0.25</v>
      </c>
      <c r="I207" s="45">
        <v>0.25</v>
      </c>
      <c r="J207" s="117">
        <v>1</v>
      </c>
      <c r="K207" s="118">
        <f>J207*I207</f>
        <v>0.25</v>
      </c>
      <c r="L207" s="119">
        <f t="shared" si="26"/>
        <v>0</v>
      </c>
      <c r="M207" s="120">
        <f>IF(ISERROR(L207/H207), "", L207/H207)</f>
        <v>0</v>
      </c>
    </row>
    <row r="208" spans="1:15" ht="26.45" hidden="1" customHeight="1" x14ac:dyDescent="0.2">
      <c r="A208" s="103" t="str">
        <f t="shared" si="25"/>
        <v>GS &lt;50</v>
      </c>
      <c r="D208" s="129" t="s">
        <v>74</v>
      </c>
      <c r="E208" s="25"/>
      <c r="F208" s="34"/>
      <c r="G208" s="55"/>
      <c r="H208" s="130"/>
      <c r="I208" s="35"/>
      <c r="J208" s="56"/>
      <c r="K208" s="118"/>
      <c r="L208" s="119"/>
      <c r="M208" s="120"/>
    </row>
    <row r="209" spans="1:13" x14ac:dyDescent="0.2">
      <c r="A209" s="103" t="str">
        <f t="shared" si="25"/>
        <v>GS &lt;50</v>
      </c>
      <c r="B209" s="103" t="s">
        <v>12</v>
      </c>
      <c r="D209" s="25" t="s">
        <v>75</v>
      </c>
      <c r="E209" s="25"/>
      <c r="F209" s="34">
        <v>9.8000000000000004E-2</v>
      </c>
      <c r="G209" s="55">
        <f>IF(AND(E178*12&gt;=150000),OffPeakPer*E178*E180,OffPeakPer*E178)</f>
        <v>1280</v>
      </c>
      <c r="H209" s="130">
        <f>G209*F209</f>
        <v>125.44</v>
      </c>
      <c r="I209" s="35">
        <f>F209</f>
        <v>9.8000000000000004E-2</v>
      </c>
      <c r="J209" s="56">
        <f>IF(AND(E178*12&gt;=150000),OffPeakPer*E178*E181,OffPeakPer*E178)</f>
        <v>1280</v>
      </c>
      <c r="K209" s="118">
        <f>J209*I209</f>
        <v>125.44</v>
      </c>
      <c r="L209" s="119">
        <f>K209-H209</f>
        <v>0</v>
      </c>
      <c r="M209" s="120">
        <f>IF(ISERROR(L209/H209), "", L209/H209)</f>
        <v>0</v>
      </c>
    </row>
    <row r="210" spans="1:13" x14ac:dyDescent="0.2">
      <c r="A210" s="103" t="str">
        <f t="shared" si="25"/>
        <v>GS &lt;50</v>
      </c>
      <c r="B210" s="103" t="s">
        <v>12</v>
      </c>
      <c r="D210" s="25" t="s">
        <v>76</v>
      </c>
      <c r="E210" s="25"/>
      <c r="F210" s="34">
        <v>0.157</v>
      </c>
      <c r="G210" s="55">
        <f>IF(AND(E178*12&gt;=150000),MidPeakPer*E178*E180,MidPeakPer*E178)</f>
        <v>360</v>
      </c>
      <c r="H210" s="130">
        <f>G210*F210</f>
        <v>56.52</v>
      </c>
      <c r="I210" s="35">
        <f>F210</f>
        <v>0.157</v>
      </c>
      <c r="J210" s="56">
        <f>IF(AND(E178*12&gt;=150000),MidPeakPer*E178*E181,MidPeakPer*E178)</f>
        <v>360</v>
      </c>
      <c r="K210" s="118">
        <f>J210*I210</f>
        <v>56.52</v>
      </c>
      <c r="L210" s="119">
        <f>K210-H210</f>
        <v>0</v>
      </c>
      <c r="M210" s="120">
        <f>IF(ISERROR(L210/H210), "", L210/H210)</f>
        <v>0</v>
      </c>
    </row>
    <row r="211" spans="1:13" ht="13.5" thickBot="1" x14ac:dyDescent="0.25">
      <c r="A211" s="103" t="str">
        <f t="shared" si="25"/>
        <v>GS &lt;50</v>
      </c>
      <c r="B211" s="103" t="s">
        <v>12</v>
      </c>
      <c r="D211" s="103" t="s">
        <v>77</v>
      </c>
      <c r="E211" s="25"/>
      <c r="F211" s="34">
        <v>0.20300000000000001</v>
      </c>
      <c r="G211" s="55">
        <f>IF(AND(E178*12&gt;=150000),OnPeakPer*E178*E180,OnPeakPer*E178)</f>
        <v>360</v>
      </c>
      <c r="H211" s="130">
        <f>G211*F211</f>
        <v>73.08</v>
      </c>
      <c r="I211" s="35">
        <f>F211</f>
        <v>0.20300000000000001</v>
      </c>
      <c r="J211" s="56">
        <f>IF(AND(E178*12&gt;=150000),OnPeakPer*E178*E181,OnPeakPer*E178)</f>
        <v>360</v>
      </c>
      <c r="K211" s="118">
        <f>J211*I211</f>
        <v>73.08</v>
      </c>
      <c r="L211" s="119">
        <f>K211-H211</f>
        <v>0</v>
      </c>
      <c r="M211" s="120">
        <f>IF(ISERROR(L211/H211), "", L211/H211)</f>
        <v>0</v>
      </c>
    </row>
    <row r="212" spans="1:13" ht="13.9" hidden="1" customHeight="1" thickBot="1" x14ac:dyDescent="0.25">
      <c r="A212" s="103" t="str">
        <f t="shared" si="25"/>
        <v>GS &lt;50</v>
      </c>
      <c r="B212" s="103" t="s">
        <v>78</v>
      </c>
      <c r="D212" s="25" t="s">
        <v>79</v>
      </c>
      <c r="E212" s="25"/>
      <c r="F212" s="34">
        <v>0.11308</v>
      </c>
      <c r="G212" s="55">
        <f>IF(AND(E178*12&gt;=150000),E178*E180,E178)</f>
        <v>2000</v>
      </c>
      <c r="H212" s="130">
        <f>G212*F212</f>
        <v>226.16</v>
      </c>
      <c r="I212" s="35">
        <f>F212</f>
        <v>0.11308</v>
      </c>
      <c r="J212" s="56">
        <f>IF(AND(E178*12&gt;=150000),E178*E181,E178)</f>
        <v>2000</v>
      </c>
      <c r="K212" s="118">
        <f>J212*I212</f>
        <v>226.16</v>
      </c>
      <c r="L212" s="119">
        <f>K212-H212</f>
        <v>0</v>
      </c>
      <c r="M212" s="120">
        <f>IF(ISERROR(L212/H212), "", L212/H212)</f>
        <v>0</v>
      </c>
    </row>
    <row r="213" spans="1:13" ht="13.9" hidden="1" customHeight="1" thickBot="1" x14ac:dyDescent="0.25">
      <c r="A213" s="103" t="str">
        <f t="shared" si="25"/>
        <v>GS &lt;50</v>
      </c>
      <c r="B213" s="103" t="s">
        <v>17</v>
      </c>
      <c r="D213" s="25" t="s">
        <v>80</v>
      </c>
      <c r="E213" s="25"/>
      <c r="F213" s="34">
        <v>0.11308</v>
      </c>
      <c r="G213" s="55">
        <f>IF(AND(E178*12&gt;=150000),E178*E180,E178)</f>
        <v>2000</v>
      </c>
      <c r="H213" s="130">
        <f>G213*F213</f>
        <v>226.16</v>
      </c>
      <c r="I213" s="35">
        <f>F213</f>
        <v>0.11308</v>
      </c>
      <c r="J213" s="56">
        <f>IF(AND(E178*12&gt;=150000),E178*E181,E178)</f>
        <v>2000</v>
      </c>
      <c r="K213" s="118">
        <f>J213*I213</f>
        <v>226.16</v>
      </c>
      <c r="L213" s="119">
        <f>K213-H213</f>
        <v>0</v>
      </c>
      <c r="M213" s="120">
        <f>IF(ISERROR(L213/H213), "", L213/H213)</f>
        <v>0</v>
      </c>
    </row>
    <row r="214" spans="1:13" ht="13.5" thickBot="1" x14ac:dyDescent="0.25">
      <c r="A214" s="103" t="str">
        <f t="shared" si="25"/>
        <v>GS &lt;50</v>
      </c>
      <c r="D214" s="58"/>
      <c r="E214" s="59"/>
      <c r="F214" s="60"/>
      <c r="G214" s="61"/>
      <c r="H214" s="62"/>
      <c r="I214" s="60"/>
      <c r="J214" s="63"/>
      <c r="K214" s="62"/>
      <c r="L214" s="64"/>
      <c r="M214" s="65"/>
    </row>
    <row r="215" spans="1:13" x14ac:dyDescent="0.2">
      <c r="A215" s="103" t="str">
        <f t="shared" si="25"/>
        <v>GS &lt;50</v>
      </c>
      <c r="B215" s="103" t="s">
        <v>12</v>
      </c>
      <c r="D215" s="135" t="s">
        <v>81</v>
      </c>
      <c r="E215" s="25"/>
      <c r="F215" s="136"/>
      <c r="G215" s="137"/>
      <c r="H215" s="138">
        <f>SUM(H205:H211,H204)</f>
        <v>437.54870267050501</v>
      </c>
      <c r="I215" s="139"/>
      <c r="J215" s="139"/>
      <c r="K215" s="138">
        <f>SUM(K205:K211,K204)</f>
        <v>447.11546429024355</v>
      </c>
      <c r="L215" s="140">
        <f>K215-H215</f>
        <v>9.5667616197385428</v>
      </c>
      <c r="M215" s="141">
        <f>IF((H215)=0,"",(L215/H215))</f>
        <v>2.1864449743192977E-2</v>
      </c>
    </row>
    <row r="216" spans="1:13" x14ac:dyDescent="0.2">
      <c r="A216" s="103" t="str">
        <f t="shared" si="25"/>
        <v>GS &lt;50</v>
      </c>
      <c r="B216" s="103" t="s">
        <v>12</v>
      </c>
      <c r="D216" s="142" t="s">
        <v>82</v>
      </c>
      <c r="E216" s="25"/>
      <c r="F216" s="136">
        <v>0.13</v>
      </c>
      <c r="G216" s="143"/>
      <c r="H216" s="144">
        <f>H215*F216</f>
        <v>56.881331347165656</v>
      </c>
      <c r="I216" s="145">
        <v>0.13</v>
      </c>
      <c r="J216" s="115"/>
      <c r="K216" s="144">
        <f>K215*I216</f>
        <v>58.125010357731661</v>
      </c>
      <c r="L216" s="119">
        <f>K216-H216</f>
        <v>1.2436790105660052</v>
      </c>
      <c r="M216" s="146">
        <f>IF((H216)=0,"",(L216/H216))</f>
        <v>2.186444974319288E-2</v>
      </c>
    </row>
    <row r="217" spans="1:13" ht="15" x14ac:dyDescent="0.25">
      <c r="A217" s="103" t="str">
        <f t="shared" si="25"/>
        <v>GS &lt;50</v>
      </c>
      <c r="B217" s="103" t="s">
        <v>12</v>
      </c>
      <c r="D217" s="142" t="s">
        <v>83</v>
      </c>
      <c r="E217" s="147"/>
      <c r="F217" s="148">
        <f>OER</f>
        <v>0.23499999999999999</v>
      </c>
      <c r="G217" s="143"/>
      <c r="H217" s="144">
        <f>IF(OR(ISNUMBER(SEARCH("[DGEN]", E176))=TRUE, ISNUMBER(SEARCH("STREET LIGHT", E176))=TRUE), 0, IF(AND(E178=0, E179=0),0, IF(AND(E179=0, E178*12&gt;250000), 0, IF(AND(E178=0, E179&gt;=50), 0, IF(E178*12&lt;=250000, F217*H215*-1, IF(E179&lt;50, F217*H215*-1, 0))))))</f>
        <v>-102.82394512756868</v>
      </c>
      <c r="I217" s="148">
        <f>OER</f>
        <v>0.23499999999999999</v>
      </c>
      <c r="J217" s="115"/>
      <c r="K217" s="144">
        <f>IF(OR(ISNUMBER(SEARCH("[DGEN]", E176))=TRUE, ISNUMBER(SEARCH("STREET LIGHT", E176))=TRUE), 0, IF(AND(E178=0, E179=0),0, IF(AND(E179=0, E178*12&gt;250000), 0, IF(AND(E178=0, E179&gt;=50), 0, IF(E178*12&lt;=250000, I217*K215*-1, IF(E179&lt;50, I217*K215*-1, 0))))))</f>
        <v>-105.07213410820722</v>
      </c>
      <c r="L217" s="119">
        <f>K217-H217</f>
        <v>-2.2481889806385453</v>
      </c>
      <c r="M217" s="146"/>
    </row>
    <row r="218" spans="1:13" ht="13.5" thickBot="1" x14ac:dyDescent="0.25">
      <c r="A218" s="103" t="str">
        <f t="shared" si="25"/>
        <v>GS &lt;50</v>
      </c>
      <c r="B218" s="103" t="s">
        <v>84</v>
      </c>
      <c r="C218" s="24">
        <f>B18</f>
        <v>3</v>
      </c>
      <c r="D218" s="226" t="s">
        <v>85</v>
      </c>
      <c r="E218" s="226"/>
      <c r="F218" s="77"/>
      <c r="G218" s="78"/>
      <c r="H218" s="79">
        <f>H215+H216+H217</f>
        <v>391.606088890102</v>
      </c>
      <c r="I218" s="80"/>
      <c r="J218" s="80"/>
      <c r="K218" s="81">
        <f>K215+K216+K217</f>
        <v>400.168340539768</v>
      </c>
      <c r="L218" s="82">
        <f>K218-H218</f>
        <v>8.5622516496659955</v>
      </c>
      <c r="M218" s="83">
        <f>IF((H218)=0,"",(L218/H218))</f>
        <v>2.1864449743192974E-2</v>
      </c>
    </row>
    <row r="219" spans="1:13" ht="13.5" thickBot="1" x14ac:dyDescent="0.25">
      <c r="A219" s="103" t="str">
        <f t="shared" si="25"/>
        <v>GS &lt;50</v>
      </c>
      <c r="B219" s="103" t="s">
        <v>12</v>
      </c>
      <c r="D219" s="58"/>
      <c r="E219" s="59"/>
      <c r="F219" s="60"/>
      <c r="G219" s="61"/>
      <c r="H219" s="62"/>
      <c r="I219" s="60"/>
      <c r="J219" s="63"/>
      <c r="K219" s="62"/>
      <c r="L219" s="64"/>
      <c r="M219" s="65"/>
    </row>
    <row r="220" spans="1:13" hidden="1" x14ac:dyDescent="0.2">
      <c r="A220" s="103" t="str">
        <f t="shared" si="25"/>
        <v>GS &lt;50</v>
      </c>
      <c r="B220" s="103" t="s">
        <v>78</v>
      </c>
      <c r="D220" s="135" t="s">
        <v>86</v>
      </c>
      <c r="E220" s="25"/>
      <c r="F220" s="136"/>
      <c r="G220" s="137"/>
      <c r="H220" s="138">
        <f>SUM(H212,H205:H208,H204)</f>
        <v>408.66870267050496</v>
      </c>
      <c r="I220" s="139"/>
      <c r="J220" s="139"/>
      <c r="K220" s="138">
        <f>SUM(K212,K205:K208,K204)</f>
        <v>418.2354642902435</v>
      </c>
      <c r="L220" s="140">
        <f>K220-H220</f>
        <v>9.5667616197385428</v>
      </c>
      <c r="M220" s="141">
        <f>IF((H220)=0,"",(L220/H220))</f>
        <v>2.3409577384377982E-2</v>
      </c>
    </row>
    <row r="221" spans="1:13" hidden="1" x14ac:dyDescent="0.2">
      <c r="A221" s="103" t="str">
        <f t="shared" si="25"/>
        <v>GS &lt;50</v>
      </c>
      <c r="B221" s="103" t="s">
        <v>78</v>
      </c>
      <c r="D221" s="142" t="s">
        <v>82</v>
      </c>
      <c r="E221" s="25"/>
      <c r="F221" s="136">
        <v>0.13</v>
      </c>
      <c r="G221" s="137"/>
      <c r="H221" s="144">
        <f>H220*F221</f>
        <v>53.126931347165645</v>
      </c>
      <c r="I221" s="136">
        <v>0.13</v>
      </c>
      <c r="J221" s="145"/>
      <c r="K221" s="144">
        <f>K220*I221</f>
        <v>54.370610357731657</v>
      </c>
      <c r="L221" s="119">
        <f>K221-H221</f>
        <v>1.2436790105660123</v>
      </c>
      <c r="M221" s="146">
        <f>IF((H221)=0,"",(L221/H221))</f>
        <v>2.3409577384378013E-2</v>
      </c>
    </row>
    <row r="222" spans="1:13" ht="15" hidden="1" x14ac:dyDescent="0.25">
      <c r="A222" s="103" t="str">
        <f t="shared" si="25"/>
        <v>GS &lt;50</v>
      </c>
      <c r="B222" s="103" t="s">
        <v>78</v>
      </c>
      <c r="D222" s="142" t="s">
        <v>83</v>
      </c>
      <c r="E222" s="147"/>
      <c r="F222" s="148">
        <f>OER</f>
        <v>0.23499999999999999</v>
      </c>
      <c r="G222" s="137"/>
      <c r="H222" s="144">
        <f>IF(OR(ISNUMBER(SEARCH("[DGEN]", E176))=TRUE, ISNUMBER(SEARCH("STREET LIGHT", E176))=TRUE), 0, IF(AND(E178=0, E179=0),0, IF(AND(E179=0, E178*12&gt;250000), 0, IF(AND(E178=0, E179&gt;=50), 0, IF(E178*12&lt;=250000, F222*H220*-1, IF(E179&lt;50, F222*H220*-1, 0))))))</f>
        <v>-96.037145127568664</v>
      </c>
      <c r="I222" s="148">
        <f>OER</f>
        <v>0.23499999999999999</v>
      </c>
      <c r="J222" s="145"/>
      <c r="K222" s="144">
        <f>IF(OR(ISNUMBER(SEARCH("[DGEN]", E176))=TRUE, ISNUMBER(SEARCH("STREET LIGHT", E176))=TRUE), 0, IF(AND(E178=0, E179=0),0, IF(AND(E179=0, E178*12&gt;250000), 0, IF(AND(E178=0, E179&gt;=50), 0, IF(E178*12&lt;=250000, I222*K220*-1, IF(E179&lt;50, I222*K220*-1, 0))))))</f>
        <v>-98.285334108207223</v>
      </c>
      <c r="L222" s="119"/>
      <c r="M222" s="146"/>
    </row>
    <row r="223" spans="1:13" hidden="1" x14ac:dyDescent="0.2">
      <c r="A223" s="103" t="str">
        <f t="shared" si="25"/>
        <v>GS &lt;50</v>
      </c>
      <c r="B223" s="103" t="s">
        <v>87</v>
      </c>
      <c r="D223" s="234" t="s">
        <v>86</v>
      </c>
      <c r="E223" s="234"/>
      <c r="F223" s="149"/>
      <c r="G223" s="143"/>
      <c r="H223" s="138">
        <f>SUM(H220,H221)</f>
        <v>461.79563401767058</v>
      </c>
      <c r="I223" s="150"/>
      <c r="J223" s="150"/>
      <c r="K223" s="138">
        <f>SUM(K220,K221)</f>
        <v>472.60607464797516</v>
      </c>
      <c r="L223" s="140">
        <f>K223-H223</f>
        <v>10.810440630304583</v>
      </c>
      <c r="M223" s="141">
        <f>IF((H223)=0,"",(L223/H223))</f>
        <v>2.3409577384378048E-2</v>
      </c>
    </row>
    <row r="224" spans="1:13" ht="13.5" hidden="1" thickBot="1" x14ac:dyDescent="0.25">
      <c r="A224" s="103" t="str">
        <f t="shared" si="25"/>
        <v>GS &lt;50</v>
      </c>
      <c r="B224" s="103" t="s">
        <v>78</v>
      </c>
      <c r="D224" s="131"/>
      <c r="E224" s="132"/>
      <c r="F224" s="151"/>
      <c r="G224" s="152"/>
      <c r="H224" s="153"/>
      <c r="I224" s="151"/>
      <c r="J224" s="133"/>
      <c r="K224" s="153"/>
      <c r="L224" s="154"/>
      <c r="M224" s="134"/>
    </row>
    <row r="225" spans="1:14" hidden="1" x14ac:dyDescent="0.2">
      <c r="A225" s="103" t="str">
        <f t="shared" si="25"/>
        <v>GS &lt;50</v>
      </c>
      <c r="B225" s="103" t="s">
        <v>17</v>
      </c>
      <c r="D225" s="135" t="s">
        <v>88</v>
      </c>
      <c r="E225" s="25"/>
      <c r="F225" s="136"/>
      <c r="G225" s="137"/>
      <c r="H225" s="138">
        <f>SUM(H213,H205:H208,H204)</f>
        <v>408.66870267050496</v>
      </c>
      <c r="I225" s="139"/>
      <c r="J225" s="139"/>
      <c r="K225" s="138">
        <f>SUM(K213,K205:K208,K204)</f>
        <v>418.2354642902435</v>
      </c>
      <c r="L225" s="140">
        <f>K225-H225</f>
        <v>9.5667616197385428</v>
      </c>
      <c r="M225" s="141">
        <f>IF((H225)=0,"",(L225/H225))</f>
        <v>2.3409577384377982E-2</v>
      </c>
    </row>
    <row r="226" spans="1:14" hidden="1" x14ac:dyDescent="0.2">
      <c r="A226" s="103" t="str">
        <f t="shared" si="25"/>
        <v>GS &lt;50</v>
      </c>
      <c r="B226" s="103" t="s">
        <v>17</v>
      </c>
      <c r="D226" s="142" t="s">
        <v>82</v>
      </c>
      <c r="E226" s="25"/>
      <c r="F226" s="136">
        <v>0.13</v>
      </c>
      <c r="G226" s="137"/>
      <c r="H226" s="144">
        <f>H225*F226</f>
        <v>53.126931347165645</v>
      </c>
      <c r="I226" s="136">
        <v>0.13</v>
      </c>
      <c r="J226" s="145"/>
      <c r="K226" s="144">
        <f>K225*I226</f>
        <v>54.370610357731657</v>
      </c>
      <c r="L226" s="119">
        <f>K226-H226</f>
        <v>1.2436790105660123</v>
      </c>
      <c r="M226" s="146">
        <f>IF((H226)=0,"",(L226/H226))</f>
        <v>2.3409577384378013E-2</v>
      </c>
    </row>
    <row r="227" spans="1:14" ht="15" hidden="1" x14ac:dyDescent="0.25">
      <c r="A227" s="103" t="str">
        <f t="shared" si="25"/>
        <v>GS &lt;50</v>
      </c>
      <c r="B227" s="103" t="s">
        <v>17</v>
      </c>
      <c r="D227" s="142" t="s">
        <v>83</v>
      </c>
      <c r="E227" s="147"/>
      <c r="F227" s="148">
        <f>OER</f>
        <v>0.23499999999999999</v>
      </c>
      <c r="G227" s="137"/>
      <c r="H227" s="144">
        <f>IF(OR(ISNUMBER(SEARCH("[DGEN]", E176))=TRUE, ISNUMBER(SEARCH("STREET LIGHT", E176))=TRUE), 0, IF(AND(E178=0, E179=0),0, IF(AND(E179=0, E178*12&gt;250000), 0, IF(AND(E178=0, E179&gt;=50), 0, IF(E178*12&lt;=250000, F227*H225*-1, IF(E179&lt;50, F227*H225*-1, 0))))))</f>
        <v>-96.037145127568664</v>
      </c>
      <c r="I227" s="148">
        <f>OER</f>
        <v>0.23499999999999999</v>
      </c>
      <c r="J227" s="145"/>
      <c r="K227" s="144">
        <f>IF(OR(ISNUMBER(SEARCH("[DGEN]", E176))=TRUE, ISNUMBER(SEARCH("STREET LIGHT", E176))=TRUE), 0, IF(AND(E178=0, E179=0),0, IF(AND(E179=0, E178*12&gt;250000), 0, IF(AND(E178=0, E179&gt;=50), 0, IF(E178*12&lt;=250000, I227*K225*-1, IF(E179&lt;50, I227*K225*-1, 0))))))</f>
        <v>-98.285334108207223</v>
      </c>
      <c r="L227" s="119"/>
      <c r="M227" s="146"/>
    </row>
    <row r="228" spans="1:14" hidden="1" x14ac:dyDescent="0.2">
      <c r="A228" s="103" t="str">
        <f t="shared" si="25"/>
        <v>GS &lt;50</v>
      </c>
      <c r="B228" s="103" t="s">
        <v>89</v>
      </c>
      <c r="D228" s="234" t="s">
        <v>88</v>
      </c>
      <c r="E228" s="234"/>
      <c r="F228" s="149"/>
      <c r="G228" s="143"/>
      <c r="H228" s="138">
        <f>SUM(H225,H226)</f>
        <v>461.79563401767058</v>
      </c>
      <c r="I228" s="150"/>
      <c r="J228" s="150"/>
      <c r="K228" s="138">
        <f>SUM(K225,K226)</f>
        <v>472.60607464797516</v>
      </c>
      <c r="L228" s="140">
        <f>K228-H228</f>
        <v>10.810440630304583</v>
      </c>
      <c r="M228" s="141">
        <f>IF((H228)=0,"",(L228/H228))</f>
        <v>2.3409577384378048E-2</v>
      </c>
    </row>
    <row r="229" spans="1:14" ht="13.5" hidden="1" thickBot="1" x14ac:dyDescent="0.25">
      <c r="A229" s="103" t="str">
        <f t="shared" si="25"/>
        <v>GS &lt;50</v>
      </c>
      <c r="B229" s="103" t="s">
        <v>17</v>
      </c>
      <c r="D229" s="131"/>
      <c r="E229" s="132"/>
      <c r="F229" s="155"/>
      <c r="G229" s="152"/>
      <c r="H229" s="156"/>
      <c r="I229" s="155"/>
      <c r="J229" s="133"/>
      <c r="K229" s="156"/>
      <c r="L229" s="154"/>
      <c r="M229" s="157"/>
    </row>
    <row r="232" spans="1:14" x14ac:dyDescent="0.2">
      <c r="C232" s="103"/>
      <c r="D232" s="104" t="s">
        <v>34</v>
      </c>
      <c r="E232" s="235" t="str">
        <f>D19</f>
        <v>GS 50 - 2,999 kW</v>
      </c>
      <c r="F232" s="236"/>
      <c r="G232" s="236"/>
      <c r="H232" s="236"/>
      <c r="I232" s="236"/>
      <c r="J232" s="237"/>
      <c r="K232" s="103" t="str">
        <f>IF(N19="DEMAND - INTERVAL","RTSR - INTERVAL METERED","")</f>
        <v/>
      </c>
    </row>
    <row r="233" spans="1:14" x14ac:dyDescent="0.2">
      <c r="C233" s="103"/>
      <c r="D233" s="104" t="s">
        <v>35</v>
      </c>
      <c r="E233" s="238" t="str">
        <f>H19</f>
        <v>Non-RPP (Other)</v>
      </c>
      <c r="F233" s="239"/>
      <c r="G233" s="240"/>
      <c r="H233" s="20"/>
      <c r="I233" s="20"/>
    </row>
    <row r="234" spans="1:14" ht="15.75" x14ac:dyDescent="0.2">
      <c r="C234" s="103"/>
      <c r="D234" s="104" t="s">
        <v>36</v>
      </c>
      <c r="E234" s="21">
        <f>K19</f>
        <v>75000</v>
      </c>
      <c r="F234" s="105" t="s">
        <v>11</v>
      </c>
      <c r="J234" s="22"/>
      <c r="K234" s="22"/>
      <c r="L234" s="22"/>
      <c r="M234" s="22"/>
      <c r="N234" s="22"/>
    </row>
    <row r="235" spans="1:14" ht="15.75" x14ac:dyDescent="0.25">
      <c r="C235" s="103"/>
      <c r="D235" s="104" t="s">
        <v>37</v>
      </c>
      <c r="E235" s="21">
        <f>L19</f>
        <v>175</v>
      </c>
      <c r="F235" s="106" t="s">
        <v>16</v>
      </c>
      <c r="G235" s="107"/>
      <c r="H235" s="108"/>
      <c r="I235" s="108"/>
      <c r="J235" s="108"/>
    </row>
    <row r="236" spans="1:14" x14ac:dyDescent="0.2">
      <c r="C236" s="103"/>
      <c r="D236" s="104" t="s">
        <v>38</v>
      </c>
      <c r="E236" s="23">
        <f>I19</f>
        <v>1.0415000000000001</v>
      </c>
    </row>
    <row r="237" spans="1:14" x14ac:dyDescent="0.2">
      <c r="C237" s="103"/>
      <c r="D237" s="104" t="s">
        <v>39</v>
      </c>
      <c r="E237" s="23">
        <f>J19</f>
        <v>1.0415000000000001</v>
      </c>
    </row>
    <row r="238" spans="1:14" x14ac:dyDescent="0.2">
      <c r="C238" s="103"/>
    </row>
    <row r="239" spans="1:14" x14ac:dyDescent="0.2">
      <c r="C239" s="103"/>
      <c r="E239" s="105"/>
      <c r="F239" s="231" t="s">
        <v>40</v>
      </c>
      <c r="G239" s="232"/>
      <c r="H239" s="233"/>
      <c r="I239" s="231" t="s">
        <v>41</v>
      </c>
      <c r="J239" s="232"/>
      <c r="K239" s="233"/>
      <c r="L239" s="231" t="s">
        <v>42</v>
      </c>
      <c r="M239" s="233"/>
    </row>
    <row r="240" spans="1:14" x14ac:dyDescent="0.2">
      <c r="C240" s="103"/>
      <c r="E240" s="220"/>
      <c r="F240" s="109" t="s">
        <v>43</v>
      </c>
      <c r="G240" s="109" t="s">
        <v>44</v>
      </c>
      <c r="H240" s="110" t="s">
        <v>45</v>
      </c>
      <c r="I240" s="109" t="s">
        <v>43</v>
      </c>
      <c r="J240" s="111" t="s">
        <v>44</v>
      </c>
      <c r="K240" s="110" t="s">
        <v>45</v>
      </c>
      <c r="L240" s="222" t="s">
        <v>46</v>
      </c>
      <c r="M240" s="224" t="s">
        <v>47</v>
      </c>
    </row>
    <row r="241" spans="1:15" x14ac:dyDescent="0.2">
      <c r="C241" s="103"/>
      <c r="E241" s="221"/>
      <c r="F241" s="112" t="s">
        <v>48</v>
      </c>
      <c r="G241" s="112"/>
      <c r="H241" s="113" t="s">
        <v>48</v>
      </c>
      <c r="I241" s="112" t="s">
        <v>48</v>
      </c>
      <c r="J241" s="113"/>
      <c r="K241" s="113" t="s">
        <v>48</v>
      </c>
      <c r="L241" s="223"/>
      <c r="M241" s="225"/>
    </row>
    <row r="242" spans="1:15" x14ac:dyDescent="0.2">
      <c r="A242" s="103" t="str">
        <f>$E232</f>
        <v>GS 50 - 2,999 kW</v>
      </c>
      <c r="D242" s="114" t="s">
        <v>49</v>
      </c>
      <c r="E242" s="25"/>
      <c r="F242" s="26">
        <f>'VRZ BI (2029)'!I242</f>
        <v>190.13</v>
      </c>
      <c r="G242" s="115">
        <v>1</v>
      </c>
      <c r="H242" s="116">
        <f>G242*F242</f>
        <v>190.13</v>
      </c>
      <c r="I242" s="45">
        <v>202.06</v>
      </c>
      <c r="J242" s="117">
        <f>G242</f>
        <v>1</v>
      </c>
      <c r="K242" s="118">
        <f>J242*I242</f>
        <v>202.06</v>
      </c>
      <c r="L242" s="119">
        <f>K242-H242</f>
        <v>11.930000000000007</v>
      </c>
      <c r="M242" s="120">
        <f>IF(ISERROR(L242/H242), "", L242/H242)</f>
        <v>6.2746541839793862E-2</v>
      </c>
    </row>
    <row r="243" spans="1:15" x14ac:dyDescent="0.2">
      <c r="A243" s="103" t="str">
        <f t="shared" ref="A243:A285" si="30">A242</f>
        <v>GS 50 - 2,999 kW</v>
      </c>
      <c r="D243" s="114" t="s">
        <v>50</v>
      </c>
      <c r="E243" s="25"/>
      <c r="F243" s="36">
        <f>'VRZ BI (2029)'!I243</f>
        <v>6.9833999999999996</v>
      </c>
      <c r="G243" s="115">
        <f>IF($E235&gt;0, $E235, $E234)</f>
        <v>175</v>
      </c>
      <c r="H243" s="116">
        <f>G243*F243</f>
        <v>1222.095</v>
      </c>
      <c r="I243" s="35">
        <v>7.3964999999999996</v>
      </c>
      <c r="J243" s="117">
        <f>IF($E235&gt;0, $E235, $E234)</f>
        <v>175</v>
      </c>
      <c r="K243" s="118">
        <f>J243*I243</f>
        <v>1294.3875</v>
      </c>
      <c r="L243" s="119">
        <f>K243-H243</f>
        <v>72.292500000000018</v>
      </c>
      <c r="M243" s="120">
        <f>IF(ISERROR(L243/H243), "", L243/H243)</f>
        <v>5.9154566543517501E-2</v>
      </c>
    </row>
    <row r="244" spans="1:15" ht="13.15" hidden="1" customHeight="1" x14ac:dyDescent="0.2">
      <c r="A244" s="103" t="str">
        <f t="shared" si="30"/>
        <v>GS 50 - 2,999 kW</v>
      </c>
      <c r="D244" s="114" t="s">
        <v>51</v>
      </c>
      <c r="E244" s="25"/>
      <c r="F244" s="34"/>
      <c r="G244" s="115">
        <f>IF($E235&gt;0, $E235, $E234)</f>
        <v>175</v>
      </c>
      <c r="H244" s="116">
        <v>0</v>
      </c>
      <c r="I244" s="35"/>
      <c r="J244" s="117">
        <f>IF($E235&gt;0, $E235, $E234)</f>
        <v>175</v>
      </c>
      <c r="K244" s="118">
        <v>0</v>
      </c>
      <c r="L244" s="119"/>
      <c r="M244" s="120"/>
    </row>
    <row r="245" spans="1:15" ht="13.15" hidden="1" customHeight="1" x14ac:dyDescent="0.2">
      <c r="A245" s="103" t="str">
        <f t="shared" si="30"/>
        <v>GS 50 - 2,999 kW</v>
      </c>
      <c r="D245" s="114" t="s">
        <v>52</v>
      </c>
      <c r="E245" s="25"/>
      <c r="F245" s="34"/>
      <c r="G245" s="115">
        <f>IF($E235&gt;0, $E235, $E234)</f>
        <v>175</v>
      </c>
      <c r="H245" s="116">
        <v>0</v>
      </c>
      <c r="I245" s="35"/>
      <c r="J245" s="121">
        <f>IF($E235&gt;0, $E235, $E234)</f>
        <v>175</v>
      </c>
      <c r="K245" s="118">
        <v>0</v>
      </c>
      <c r="L245" s="119">
        <f t="shared" ref="L245:L263" si="31">K245-H245</f>
        <v>0</v>
      </c>
      <c r="M245" s="120" t="str">
        <f>IF(ISERROR(L245/H245), "", L245/H245)</f>
        <v/>
      </c>
    </row>
    <row r="246" spans="1:15" x14ac:dyDescent="0.2">
      <c r="A246" s="103" t="str">
        <f t="shared" si="30"/>
        <v>GS 50 - 2,999 kW</v>
      </c>
      <c r="D246" s="114" t="s">
        <v>53</v>
      </c>
      <c r="E246" s="25"/>
      <c r="F246" s="26">
        <f>'VRZ BI (2029)'!I246</f>
        <v>0</v>
      </c>
      <c r="G246" s="115">
        <v>1</v>
      </c>
      <c r="H246" s="116">
        <f>G246*F246</f>
        <v>0</v>
      </c>
      <c r="I246" s="45">
        <v>0</v>
      </c>
      <c r="J246" s="117">
        <f>G246</f>
        <v>1</v>
      </c>
      <c r="K246" s="118">
        <f>J246*I246</f>
        <v>0</v>
      </c>
      <c r="L246" s="119">
        <f t="shared" si="31"/>
        <v>0</v>
      </c>
      <c r="M246" s="120" t="str">
        <f>IF(ISERROR(L246/H246), "", L246/H246)</f>
        <v/>
      </c>
    </row>
    <row r="247" spans="1:15" x14ac:dyDescent="0.2">
      <c r="A247" s="103" t="str">
        <f t="shared" si="30"/>
        <v>GS 50 - 2,999 kW</v>
      </c>
      <c r="D247" s="114" t="s">
        <v>54</v>
      </c>
      <c r="E247" s="25"/>
      <c r="F247" s="36">
        <f>'VRZ BI (2029)'!I247</f>
        <v>0.48306828373660959</v>
      </c>
      <c r="G247" s="115">
        <f>IF($E235&gt;0, $E235, $E234)</f>
        <v>175</v>
      </c>
      <c r="H247" s="116">
        <f>G247*F247</f>
        <v>84.536949653906674</v>
      </c>
      <c r="I247" s="35">
        <v>0.48306828373660959</v>
      </c>
      <c r="J247" s="117">
        <f>IF($E235&gt;0, $E235, $E234)</f>
        <v>175</v>
      </c>
      <c r="K247" s="118">
        <f>J247*I247</f>
        <v>84.536949653906674</v>
      </c>
      <c r="L247" s="119">
        <f t="shared" si="31"/>
        <v>0</v>
      </c>
      <c r="M247" s="120">
        <f>IF(ISERROR(L247/H247), "", L247/H247)</f>
        <v>0</v>
      </c>
    </row>
    <row r="248" spans="1:15" x14ac:dyDescent="0.2">
      <c r="A248" s="103" t="str">
        <f t="shared" si="30"/>
        <v>GS 50 - 2,999 kW</v>
      </c>
      <c r="B248" s="103" t="s">
        <v>55</v>
      </c>
      <c r="C248" s="24">
        <f>B19</f>
        <v>4</v>
      </c>
      <c r="D248" s="122" t="s">
        <v>56</v>
      </c>
      <c r="E248" s="7"/>
      <c r="F248" s="37"/>
      <c r="G248" s="38"/>
      <c r="H248" s="39">
        <f>SUM(H242:H247)</f>
        <v>1496.7619496539066</v>
      </c>
      <c r="I248" s="51"/>
      <c r="J248" s="40"/>
      <c r="K248" s="39">
        <f>SUM(K242:K247)</f>
        <v>1580.9844496539067</v>
      </c>
      <c r="L248" s="41">
        <f t="shared" si="31"/>
        <v>84.222500000000082</v>
      </c>
      <c r="M248" s="42">
        <f>IF((H248)=0,"",(L248/H248))</f>
        <v>5.6269802969987771E-2</v>
      </c>
    </row>
    <row r="249" spans="1:15" x14ac:dyDescent="0.2">
      <c r="A249" s="103" t="str">
        <f t="shared" si="30"/>
        <v>GS 50 - 2,999 kW</v>
      </c>
      <c r="D249" s="123" t="s">
        <v>57</v>
      </c>
      <c r="E249" s="25"/>
      <c r="F249" s="34">
        <f>IF((E234*12&gt;=150000), 0, IF(E233="RPP",(F265*OffPeakPer+F266*MidPeakPer+F267*OnPeakPer),IF(E233="Non-RPP (Retailer)",F268,F269)))</f>
        <v>0</v>
      </c>
      <c r="G249" s="43">
        <f>IF(F249=0, 0, $E234*E236-E234)</f>
        <v>0</v>
      </c>
      <c r="H249" s="28">
        <f t="shared" ref="H249:H256" si="32">G249*F249</f>
        <v>0</v>
      </c>
      <c r="I249" s="35">
        <f>IF((E234*12&gt;=150000), 0, IF(E233="RPP",(I265*OffPeakPer+I266*MidPeakPer+I267*OnPeakPer),IF(E233="Non-RPP (Retailer)",I268,I269)))</f>
        <v>0</v>
      </c>
      <c r="J249" s="44">
        <f>IF(I249=0, 0, E234*E237-E234)</f>
        <v>0</v>
      </c>
      <c r="K249" s="31">
        <f t="shared" ref="K249:K256" si="33">J249*I249</f>
        <v>0</v>
      </c>
      <c r="L249" s="32">
        <f t="shared" si="31"/>
        <v>0</v>
      </c>
      <c r="M249" s="33" t="str">
        <f t="shared" ref="M249:M256" si="34">IF(ISERROR(L249/H249), "", L249/H249)</f>
        <v/>
      </c>
    </row>
    <row r="250" spans="1:15" ht="25.5" x14ac:dyDescent="0.2">
      <c r="A250" s="103" t="str">
        <f t="shared" si="30"/>
        <v>GS 50 - 2,999 kW</v>
      </c>
      <c r="D250" s="123" t="s">
        <v>58</v>
      </c>
      <c r="E250" s="25"/>
      <c r="F250" s="36">
        <f>'VRZ BI (2029)'!I250</f>
        <v>0</v>
      </c>
      <c r="G250" s="55">
        <f>IF($E235&gt;0, $E235, $E234)</f>
        <v>175</v>
      </c>
      <c r="H250" s="116">
        <f t="shared" si="32"/>
        <v>0</v>
      </c>
      <c r="I250" s="35">
        <v>0</v>
      </c>
      <c r="J250" s="56">
        <f>IF($E235&gt;0, $E235, $E234)</f>
        <v>175</v>
      </c>
      <c r="K250" s="118">
        <f t="shared" si="33"/>
        <v>0</v>
      </c>
      <c r="L250" s="119">
        <f t="shared" si="31"/>
        <v>0</v>
      </c>
      <c r="M250" s="120" t="str">
        <f t="shared" si="34"/>
        <v/>
      </c>
    </row>
    <row r="251" spans="1:15" x14ac:dyDescent="0.2">
      <c r="A251" s="103" t="str">
        <f t="shared" si="30"/>
        <v>GS 50 - 2,999 kW</v>
      </c>
      <c r="D251" s="123" t="s">
        <v>59</v>
      </c>
      <c r="E251" s="25"/>
      <c r="F251" s="36">
        <f>'VRZ BI (2029)'!I251</f>
        <v>0</v>
      </c>
      <c r="G251" s="55">
        <f>IF($E235&gt;0, $E235, $E234)</f>
        <v>175</v>
      </c>
      <c r="H251" s="116">
        <f t="shared" si="32"/>
        <v>0</v>
      </c>
      <c r="I251" s="35">
        <v>0</v>
      </c>
      <c r="J251" s="56">
        <f>IF($E235&gt;0, $E235, $E234)</f>
        <v>175</v>
      </c>
      <c r="K251" s="118">
        <f t="shared" si="33"/>
        <v>0</v>
      </c>
      <c r="L251" s="119">
        <f t="shared" si="31"/>
        <v>0</v>
      </c>
      <c r="M251" s="120" t="str">
        <f t="shared" si="34"/>
        <v/>
      </c>
    </row>
    <row r="252" spans="1:15" x14ac:dyDescent="0.2">
      <c r="A252" s="103" t="str">
        <f t="shared" si="30"/>
        <v>GS 50 - 2,999 kW</v>
      </c>
      <c r="D252" s="123" t="s">
        <v>60</v>
      </c>
      <c r="E252" s="25"/>
      <c r="F252" s="36">
        <f>'VRZ BI (2029)'!I252</f>
        <v>0</v>
      </c>
      <c r="G252" s="55">
        <f>E234</f>
        <v>75000</v>
      </c>
      <c r="H252" s="116">
        <f t="shared" si="32"/>
        <v>0</v>
      </c>
      <c r="I252" s="35">
        <v>0</v>
      </c>
      <c r="J252" s="56">
        <f>E234</f>
        <v>75000</v>
      </c>
      <c r="K252" s="118">
        <f t="shared" si="33"/>
        <v>0</v>
      </c>
      <c r="L252" s="119">
        <f t="shared" si="31"/>
        <v>0</v>
      </c>
      <c r="M252" s="120" t="str">
        <f t="shared" si="34"/>
        <v/>
      </c>
    </row>
    <row r="253" spans="1:15" x14ac:dyDescent="0.2">
      <c r="A253" s="103" t="str">
        <f t="shared" si="30"/>
        <v>GS 50 - 2,999 kW</v>
      </c>
      <c r="D253" s="114" t="s">
        <v>61</v>
      </c>
      <c r="E253" s="25"/>
      <c r="F253" s="36">
        <f>'VRZ BI (2029)'!I253</f>
        <v>0.6262256004855179</v>
      </c>
      <c r="G253" s="55">
        <f>IF($E235&gt;0, $E235, $E234)</f>
        <v>175</v>
      </c>
      <c r="H253" s="116">
        <f t="shared" si="32"/>
        <v>109.58948008496563</v>
      </c>
      <c r="I253" s="35">
        <v>0.654853275487839</v>
      </c>
      <c r="J253" s="56">
        <f>IF($E235&gt;0, $E235, $E234)</f>
        <v>175</v>
      </c>
      <c r="K253" s="118">
        <f t="shared" si="33"/>
        <v>114.59932321037182</v>
      </c>
      <c r="L253" s="119">
        <f t="shared" si="31"/>
        <v>5.0098431254061921</v>
      </c>
      <c r="M253" s="120">
        <f t="shared" si="34"/>
        <v>4.5714635396773666E-2</v>
      </c>
      <c r="O253" s="160"/>
    </row>
    <row r="254" spans="1:15" ht="25.5" x14ac:dyDescent="0.2">
      <c r="A254" s="103" t="str">
        <f t="shared" si="30"/>
        <v>GS 50 - 2,999 kW</v>
      </c>
      <c r="D254" s="123" t="s">
        <v>62</v>
      </c>
      <c r="E254" s="25"/>
      <c r="F254" s="26">
        <v>0</v>
      </c>
      <c r="G254" s="115">
        <v>1</v>
      </c>
      <c r="H254" s="116">
        <f t="shared" si="32"/>
        <v>0</v>
      </c>
      <c r="I254" s="45">
        <v>0</v>
      </c>
      <c r="J254" s="121">
        <v>1</v>
      </c>
      <c r="K254" s="118">
        <f t="shared" si="33"/>
        <v>0</v>
      </c>
      <c r="L254" s="119">
        <f t="shared" si="31"/>
        <v>0</v>
      </c>
      <c r="M254" s="120" t="str">
        <f t="shared" si="34"/>
        <v/>
      </c>
    </row>
    <row r="255" spans="1:15" x14ac:dyDescent="0.2">
      <c r="A255" s="103" t="str">
        <f t="shared" si="30"/>
        <v>GS 50 - 2,999 kW</v>
      </c>
      <c r="D255" s="114" t="s">
        <v>63</v>
      </c>
      <c r="E255" s="25"/>
      <c r="F255" s="26">
        <v>0</v>
      </c>
      <c r="G255" s="115">
        <v>1</v>
      </c>
      <c r="H255" s="116">
        <f t="shared" si="32"/>
        <v>0</v>
      </c>
      <c r="I255" s="45">
        <v>0</v>
      </c>
      <c r="J255" s="121">
        <v>1</v>
      </c>
      <c r="K255" s="118">
        <f t="shared" si="33"/>
        <v>0</v>
      </c>
      <c r="L255" s="119">
        <f t="shared" si="31"/>
        <v>0</v>
      </c>
      <c r="M255" s="120" t="str">
        <f t="shared" si="34"/>
        <v/>
      </c>
    </row>
    <row r="256" spans="1:15" x14ac:dyDescent="0.2">
      <c r="A256" s="103" t="str">
        <f t="shared" si="30"/>
        <v>GS 50 - 2,999 kW</v>
      </c>
      <c r="D256" s="114" t="s">
        <v>64</v>
      </c>
      <c r="E256" s="25"/>
      <c r="F256" s="36">
        <f>'VRZ BI (2029)'!I256</f>
        <v>1.7750959474139572E-2</v>
      </c>
      <c r="G256" s="55">
        <f>IF($E235&gt;0, $E235, $E234)</f>
        <v>175</v>
      </c>
      <c r="H256" s="116">
        <f t="shared" si="32"/>
        <v>3.106417907974425</v>
      </c>
      <c r="I256" s="35">
        <v>1.7750959474139572E-2</v>
      </c>
      <c r="J256" s="56">
        <f>IF($E235&gt;0, $E235, $E234)</f>
        <v>175</v>
      </c>
      <c r="K256" s="118">
        <f t="shared" si="33"/>
        <v>3.106417907974425</v>
      </c>
      <c r="L256" s="119">
        <f t="shared" si="31"/>
        <v>0</v>
      </c>
      <c r="M256" s="120">
        <f t="shared" si="34"/>
        <v>0</v>
      </c>
    </row>
    <row r="257" spans="1:15" ht="25.5" x14ac:dyDescent="0.2">
      <c r="A257" s="103" t="str">
        <f t="shared" si="30"/>
        <v>GS 50 - 2,999 kW</v>
      </c>
      <c r="B257" s="103" t="s">
        <v>65</v>
      </c>
      <c r="C257" s="24">
        <f>B19</f>
        <v>4</v>
      </c>
      <c r="D257" s="124" t="s">
        <v>66</v>
      </c>
      <c r="E257" s="125"/>
      <c r="F257" s="48"/>
      <c r="G257" s="49"/>
      <c r="H257" s="50">
        <f>SUM(H248:H256)</f>
        <v>1609.4578476468466</v>
      </c>
      <c r="I257" s="51"/>
      <c r="J257" s="52"/>
      <c r="K257" s="50">
        <f>SUM(K248:K256)</f>
        <v>1698.6901907722529</v>
      </c>
      <c r="L257" s="41">
        <f t="shared" si="31"/>
        <v>89.23234312540626</v>
      </c>
      <c r="M257" s="42">
        <f>IF((H257)=0,"",(L257/H257))</f>
        <v>5.5442485341179286E-2</v>
      </c>
    </row>
    <row r="258" spans="1:15" x14ac:dyDescent="0.2">
      <c r="A258" s="103" t="str">
        <f t="shared" si="30"/>
        <v>GS 50 - 2,999 kW</v>
      </c>
      <c r="D258" s="126" t="s">
        <v>67</v>
      </c>
      <c r="E258" s="25"/>
      <c r="F258" s="36">
        <f>'VRZ BI (2029)'!I258</f>
        <v>5.8074000000000003</v>
      </c>
      <c r="G258" s="43">
        <f>IF($E235&gt;0, $E235, $E234*$E236)</f>
        <v>175</v>
      </c>
      <c r="H258" s="116">
        <f>G258*F258</f>
        <v>1016.2950000000001</v>
      </c>
      <c r="I258" s="35">
        <v>6.1277999999999997</v>
      </c>
      <c r="J258" s="44">
        <f>IF($E235&gt;0, $E235, $E234*$E237)</f>
        <v>175</v>
      </c>
      <c r="K258" s="118">
        <f>J258*I258</f>
        <v>1072.365</v>
      </c>
      <c r="L258" s="119">
        <f t="shared" si="31"/>
        <v>56.069999999999936</v>
      </c>
      <c r="M258" s="120">
        <f>IF(ISERROR(L258/H258), "", L258/H258)</f>
        <v>5.5170988738505976E-2</v>
      </c>
      <c r="N258" s="127" t="str">
        <f>IF(ISERROR(ABS(M258)), "", IF(ABS(M258)&gt;=4%, "In the manager's summary, discuss the reasoning for the change in RTSR rates", ""))</f>
        <v>In the manager's summary, discuss the reasoning for the change in RTSR rates</v>
      </c>
      <c r="O258" s="160"/>
    </row>
    <row r="259" spans="1:15" ht="25.5" x14ac:dyDescent="0.2">
      <c r="A259" s="103" t="str">
        <f t="shared" si="30"/>
        <v>GS 50 - 2,999 kW</v>
      </c>
      <c r="D259" s="128" t="s">
        <v>68</v>
      </c>
      <c r="E259" s="25"/>
      <c r="F259" s="36">
        <f>'VRZ BI (2029)'!I259</f>
        <v>4.1017999999999999</v>
      </c>
      <c r="G259" s="43">
        <f>IF($E235&gt;0, $E235, $E234*$E236)</f>
        <v>175</v>
      </c>
      <c r="H259" s="116">
        <f>G259*F259</f>
        <v>717.81499999999994</v>
      </c>
      <c r="I259" s="35">
        <v>4.3239000000000001</v>
      </c>
      <c r="J259" s="44">
        <f>IF($E235&gt;0, $E235, $E234*$E237)</f>
        <v>175</v>
      </c>
      <c r="K259" s="118">
        <f>J259*I259</f>
        <v>756.6825</v>
      </c>
      <c r="L259" s="119">
        <f t="shared" si="31"/>
        <v>38.867500000000064</v>
      </c>
      <c r="M259" s="120">
        <f>IF(ISERROR(L259/H259), "", L259/H259)</f>
        <v>5.4146959871276115E-2</v>
      </c>
      <c r="N259" s="127" t="str">
        <f>IF(ISERROR(ABS(M259)), "", IF(ABS(M259)&gt;=4%, "In the manager's summary, discuss the reasoning for the change in RTSR rates", ""))</f>
        <v>In the manager's summary, discuss the reasoning for the change in RTSR rates</v>
      </c>
      <c r="O259" s="160"/>
    </row>
    <row r="260" spans="1:15" ht="25.5" x14ac:dyDescent="0.2">
      <c r="A260" s="103" t="str">
        <f t="shared" si="30"/>
        <v>GS 50 - 2,999 kW</v>
      </c>
      <c r="B260" s="103" t="s">
        <v>69</v>
      </c>
      <c r="C260" s="24">
        <f>B19</f>
        <v>4</v>
      </c>
      <c r="D260" s="124" t="s">
        <v>70</v>
      </c>
      <c r="E260" s="7"/>
      <c r="F260" s="48"/>
      <c r="G260" s="49"/>
      <c r="H260" s="50">
        <f>SUM(H257:H259)</f>
        <v>3343.567847646847</v>
      </c>
      <c r="I260" s="51"/>
      <c r="J260" s="40"/>
      <c r="K260" s="50">
        <f>SUM(K257:K259)</f>
        <v>3527.7376907722528</v>
      </c>
      <c r="L260" s="41">
        <f t="shared" si="31"/>
        <v>184.16984312540581</v>
      </c>
      <c r="M260" s="42">
        <f>IF((H260)=0,"",(L260/H260))</f>
        <v>5.5081832197609447E-2</v>
      </c>
    </row>
    <row r="261" spans="1:15" ht="25.5" x14ac:dyDescent="0.2">
      <c r="A261" s="103" t="str">
        <f t="shared" si="30"/>
        <v>GS 50 - 2,999 kW</v>
      </c>
      <c r="D261" s="129" t="s">
        <v>71</v>
      </c>
      <c r="E261" s="25"/>
      <c r="F261" s="34">
        <v>4.7000000000000002E-3</v>
      </c>
      <c r="G261" s="43">
        <f>E234*E236</f>
        <v>78112.5</v>
      </c>
      <c r="H261" s="53">
        <f>G261*F261</f>
        <v>367.12875000000003</v>
      </c>
      <c r="I261" s="35">
        <v>4.7000000000000002E-3</v>
      </c>
      <c r="J261" s="44">
        <f>E234*E237</f>
        <v>78112.5</v>
      </c>
      <c r="K261" s="118">
        <f>J261*I261</f>
        <v>367.12875000000003</v>
      </c>
      <c r="L261" s="119">
        <f t="shared" si="31"/>
        <v>0</v>
      </c>
      <c r="M261" s="120">
        <f>IF(ISERROR(L261/H261), "", L261/H261)</f>
        <v>0</v>
      </c>
    </row>
    <row r="262" spans="1:15" ht="25.5" x14ac:dyDescent="0.2">
      <c r="A262" s="103" t="str">
        <f t="shared" si="30"/>
        <v>GS 50 - 2,999 kW</v>
      </c>
      <c r="D262" s="129" t="s">
        <v>72</v>
      </c>
      <c r="E262" s="25"/>
      <c r="F262" s="34">
        <v>5.9999999999999995E-4</v>
      </c>
      <c r="G262" s="43">
        <f>E234*E236</f>
        <v>78112.5</v>
      </c>
      <c r="H262" s="53">
        <f>G262*F262</f>
        <v>46.867499999999993</v>
      </c>
      <c r="I262" s="35">
        <v>5.9999999999999995E-4</v>
      </c>
      <c r="J262" s="44">
        <f>E234*E237</f>
        <v>78112.5</v>
      </c>
      <c r="K262" s="118">
        <f>J262*I262</f>
        <v>46.867499999999993</v>
      </c>
      <c r="L262" s="119">
        <f t="shared" si="31"/>
        <v>0</v>
      </c>
      <c r="M262" s="120">
        <f>IF(ISERROR(L262/H262), "", L262/H262)</f>
        <v>0</v>
      </c>
    </row>
    <row r="263" spans="1:15" x14ac:dyDescent="0.2">
      <c r="A263" s="103" t="str">
        <f t="shared" si="30"/>
        <v>GS 50 - 2,999 kW</v>
      </c>
      <c r="D263" s="25" t="s">
        <v>73</v>
      </c>
      <c r="E263" s="25"/>
      <c r="F263" s="54">
        <v>0.25</v>
      </c>
      <c r="G263" s="27">
        <v>1</v>
      </c>
      <c r="H263" s="130">
        <f>G263*F263</f>
        <v>0.25</v>
      </c>
      <c r="I263" s="45">
        <v>0.25</v>
      </c>
      <c r="J263" s="30">
        <v>1</v>
      </c>
      <c r="K263" s="118">
        <f>J263*I263</f>
        <v>0.25</v>
      </c>
      <c r="L263" s="119">
        <f t="shared" si="31"/>
        <v>0</v>
      </c>
      <c r="M263" s="120">
        <f>IF(ISERROR(L263/H263), "", L263/H263)</f>
        <v>0</v>
      </c>
    </row>
    <row r="264" spans="1:15" ht="26.45" hidden="1" customHeight="1" x14ac:dyDescent="0.2">
      <c r="A264" s="103" t="str">
        <f t="shared" si="30"/>
        <v>GS 50 - 2,999 kW</v>
      </c>
      <c r="D264" s="129" t="s">
        <v>74</v>
      </c>
      <c r="E264" s="25"/>
      <c r="F264" s="34"/>
      <c r="G264" s="43"/>
      <c r="H264" s="130"/>
      <c r="I264" s="35"/>
      <c r="J264" s="44"/>
      <c r="K264" s="118"/>
      <c r="L264" s="119"/>
      <c r="M264" s="120"/>
    </row>
    <row r="265" spans="1:15" ht="13.15" hidden="1" customHeight="1" x14ac:dyDescent="0.2">
      <c r="A265" s="103" t="str">
        <f t="shared" si="30"/>
        <v>GS 50 - 2,999 kW</v>
      </c>
      <c r="B265" s="103" t="s">
        <v>12</v>
      </c>
      <c r="D265" s="25" t="s">
        <v>75</v>
      </c>
      <c r="E265" s="25"/>
      <c r="F265" s="96">
        <v>8.6999999999999994E-2</v>
      </c>
      <c r="G265" s="55">
        <f>IF(AND(E234*12&gt;=150000),OffPeakPer*E234*E236,OffPeakPer*E234)</f>
        <v>49992.000000000007</v>
      </c>
      <c r="H265" s="130">
        <f>G265*F265</f>
        <v>4349.3040000000001</v>
      </c>
      <c r="I265" s="35">
        <f>OffPeak</f>
        <v>9.8000000000000004E-2</v>
      </c>
      <c r="J265" s="56">
        <f>IF(AND(E234*12&gt;=150000),OffPeakPer*E234*E237,OffPeakPer*E234)</f>
        <v>49992.000000000007</v>
      </c>
      <c r="K265" s="118">
        <f>J265*I265</f>
        <v>4899.2160000000013</v>
      </c>
      <c r="L265" s="119">
        <f>K265-H265</f>
        <v>549.91200000000117</v>
      </c>
      <c r="M265" s="120">
        <f>IF(ISERROR(L265/H265), "", L265/H265)</f>
        <v>0.12643678160919566</v>
      </c>
    </row>
    <row r="266" spans="1:15" ht="13.15" hidden="1" customHeight="1" x14ac:dyDescent="0.2">
      <c r="A266" s="103" t="str">
        <f t="shared" si="30"/>
        <v>GS 50 - 2,999 kW</v>
      </c>
      <c r="B266" s="103" t="s">
        <v>12</v>
      </c>
      <c r="D266" s="25" t="s">
        <v>76</v>
      </c>
      <c r="E266" s="25"/>
      <c r="F266" s="96">
        <v>0.157</v>
      </c>
      <c r="G266" s="55">
        <f>IF(AND(E234*12&gt;=150000),MidPeakPer*E234*E236,MidPeakPer*E234)</f>
        <v>14060.250000000002</v>
      </c>
      <c r="H266" s="130">
        <f>G266*F266</f>
        <v>2207.4592500000003</v>
      </c>
      <c r="I266" s="35">
        <f>MidPeak</f>
        <v>0.157</v>
      </c>
      <c r="J266" s="56">
        <f>IF(AND(E234*12&gt;=150000),MidPeakPer*E234*E237,MidPeakPer*E234)</f>
        <v>14060.250000000002</v>
      </c>
      <c r="K266" s="118">
        <f>J266*I266</f>
        <v>2207.4592500000003</v>
      </c>
      <c r="L266" s="119">
        <f>K266-H266</f>
        <v>0</v>
      </c>
      <c r="M266" s="120">
        <f>IF(ISERROR(L266/H266), "", L266/H266)</f>
        <v>0</v>
      </c>
    </row>
    <row r="267" spans="1:15" ht="13.15" hidden="1" customHeight="1" x14ac:dyDescent="0.2">
      <c r="A267" s="103" t="str">
        <f t="shared" si="30"/>
        <v>GS 50 - 2,999 kW</v>
      </c>
      <c r="B267" s="103" t="s">
        <v>12</v>
      </c>
      <c r="D267" s="103" t="s">
        <v>77</v>
      </c>
      <c r="E267" s="25"/>
      <c r="F267" s="96">
        <v>0.182</v>
      </c>
      <c r="G267" s="55">
        <f>IF(AND(E234*12&gt;=150000),OnPeakPer*E234*E236,OnPeakPer*E234)</f>
        <v>14060.250000000002</v>
      </c>
      <c r="H267" s="130">
        <f>G267*F267</f>
        <v>2558.9655000000002</v>
      </c>
      <c r="I267" s="35">
        <f>OnPeak</f>
        <v>0.20300000000000001</v>
      </c>
      <c r="J267" s="56">
        <f>IF(AND(E234*12&gt;=150000),OnPeakPer*E234*E237,OnPeakPer*E234)</f>
        <v>14060.250000000002</v>
      </c>
      <c r="K267" s="118">
        <f>J267*I267</f>
        <v>2854.2307500000006</v>
      </c>
      <c r="L267" s="119">
        <f>K267-H267</f>
        <v>295.26525000000038</v>
      </c>
      <c r="M267" s="120">
        <f>IF(ISERROR(L267/H267), "", L267/H267)</f>
        <v>0.11538461538461552</v>
      </c>
    </row>
    <row r="268" spans="1:15" ht="13.15" hidden="1" customHeight="1" x14ac:dyDescent="0.2">
      <c r="A268" s="103" t="str">
        <f t="shared" si="30"/>
        <v>GS 50 - 2,999 kW</v>
      </c>
      <c r="B268" s="103" t="s">
        <v>78</v>
      </c>
      <c r="D268" s="25" t="s">
        <v>79</v>
      </c>
      <c r="E268" s="25"/>
      <c r="F268" s="57">
        <v>0.11308</v>
      </c>
      <c r="G268" s="55">
        <f>IF(AND(E234*12&gt;=150000),E234*E236,E234)</f>
        <v>78112.5</v>
      </c>
      <c r="H268" s="130">
        <f>G268*F268</f>
        <v>8832.9614999999994</v>
      </c>
      <c r="I268" s="35">
        <f>F268</f>
        <v>0.11308</v>
      </c>
      <c r="J268" s="56">
        <f>IF(AND(E234*12&gt;=150000),E234*E237,E234)</f>
        <v>78112.5</v>
      </c>
      <c r="K268" s="118">
        <f>J268*I268</f>
        <v>8832.9614999999994</v>
      </c>
      <c r="L268" s="119">
        <f>K268-H268</f>
        <v>0</v>
      </c>
      <c r="M268" s="120">
        <f>IF(ISERROR(L268/H268), "", L268/H268)</f>
        <v>0</v>
      </c>
    </row>
    <row r="269" spans="1:15" ht="13.5" thickBot="1" x14ac:dyDescent="0.25">
      <c r="A269" s="103" t="str">
        <f t="shared" si="30"/>
        <v>GS 50 - 2,999 kW</v>
      </c>
      <c r="B269" s="103" t="s">
        <v>17</v>
      </c>
      <c r="D269" s="25" t="s">
        <v>80</v>
      </c>
      <c r="E269" s="25"/>
      <c r="F269" s="57">
        <v>0.11308</v>
      </c>
      <c r="G269" s="55">
        <f>IF(AND(E234*12&gt;=150000),E234*E236,E234)</f>
        <v>78112.5</v>
      </c>
      <c r="H269" s="130">
        <f>G269*F269</f>
        <v>8832.9614999999994</v>
      </c>
      <c r="I269" s="35">
        <f>F269</f>
        <v>0.11308</v>
      </c>
      <c r="J269" s="56">
        <f>IF(AND(E234*12&gt;=150000),E234*E237,E234)</f>
        <v>78112.5</v>
      </c>
      <c r="K269" s="118">
        <f>J269*I269</f>
        <v>8832.9614999999994</v>
      </c>
      <c r="L269" s="119">
        <f>K269-H269</f>
        <v>0</v>
      </c>
      <c r="M269" s="120">
        <f>IF(ISERROR(L269/H269), "", L269/H269)</f>
        <v>0</v>
      </c>
    </row>
    <row r="270" spans="1:15" ht="13.5" thickBot="1" x14ac:dyDescent="0.25">
      <c r="A270" s="103" t="str">
        <f t="shared" si="30"/>
        <v>GS 50 - 2,999 kW</v>
      </c>
      <c r="D270" s="58"/>
      <c r="E270" s="59"/>
      <c r="F270" s="60"/>
      <c r="G270" s="61"/>
      <c r="H270" s="62"/>
      <c r="I270" s="60"/>
      <c r="J270" s="63"/>
      <c r="K270" s="62"/>
      <c r="L270" s="64"/>
      <c r="M270" s="65"/>
    </row>
    <row r="271" spans="1:15" ht="13.15" hidden="1" customHeight="1" x14ac:dyDescent="0.2">
      <c r="A271" s="103" t="str">
        <f t="shared" si="30"/>
        <v>GS 50 - 2,999 kW</v>
      </c>
      <c r="B271" s="103" t="s">
        <v>12</v>
      </c>
      <c r="D271" s="135" t="s">
        <v>81</v>
      </c>
      <c r="E271" s="25"/>
      <c r="F271" s="66"/>
      <c r="G271" s="67"/>
      <c r="H271" s="68">
        <f>SUM(H261:H267,H260)</f>
        <v>12873.542847646848</v>
      </c>
      <c r="I271" s="69"/>
      <c r="J271" s="69"/>
      <c r="K271" s="68">
        <f>SUM(K261:K267,K260)</f>
        <v>13902.889940772257</v>
      </c>
      <c r="L271" s="70">
        <f>K271-H271</f>
        <v>1029.3470931254087</v>
      </c>
      <c r="M271" s="71">
        <f>IF((H271)=0,"",(L271/H271))</f>
        <v>7.9958338221833222E-2</v>
      </c>
    </row>
    <row r="272" spans="1:15" ht="13.15" hidden="1" customHeight="1" x14ac:dyDescent="0.2">
      <c r="A272" s="103" t="str">
        <f t="shared" si="30"/>
        <v>GS 50 - 2,999 kW</v>
      </c>
      <c r="B272" s="103" t="s">
        <v>12</v>
      </c>
      <c r="D272" s="142" t="s">
        <v>82</v>
      </c>
      <c r="E272" s="25"/>
      <c r="F272" s="66">
        <v>0.13</v>
      </c>
      <c r="G272" s="72"/>
      <c r="H272" s="73">
        <f>H271*F272</f>
        <v>1673.5605701940904</v>
      </c>
      <c r="I272" s="74">
        <v>0.13</v>
      </c>
      <c r="J272" s="27"/>
      <c r="K272" s="73">
        <f>K271*I272</f>
        <v>1807.3756923003934</v>
      </c>
      <c r="L272" s="32">
        <f>K272-H272</f>
        <v>133.81512210630308</v>
      </c>
      <c r="M272" s="75">
        <f>IF((H272)=0,"",(L272/H272))</f>
        <v>7.9958338221833195E-2</v>
      </c>
    </row>
    <row r="273" spans="1:13" ht="14.45" hidden="1" customHeight="1" x14ac:dyDescent="0.25">
      <c r="A273" s="103" t="str">
        <f t="shared" si="30"/>
        <v>GS 50 - 2,999 kW</v>
      </c>
      <c r="B273" s="103" t="s">
        <v>12</v>
      </c>
      <c r="D273" s="142" t="s">
        <v>83</v>
      </c>
      <c r="E273" s="147"/>
      <c r="F273" s="76">
        <f>OER</f>
        <v>0.23499999999999999</v>
      </c>
      <c r="G273" s="72"/>
      <c r="H273" s="73">
        <f>IF(OR(ISNUMBER(SEARCH("[DGEN]", E232))=TRUE, ISNUMBER(SEARCH("STREET LIGHT", E232))=TRUE), 0, IF(AND(E234=0, E235=0),0, IF(AND(E235=0, E234*12&gt;250000), 0, IF(AND(E234=0, E235&gt;=50), 0, IF(E234*12&lt;=250000, F273*H271*-1, IF(E235&lt;50, F273*H271*-1, 0))))))</f>
        <v>0</v>
      </c>
      <c r="I273" s="76">
        <f>OER</f>
        <v>0.23499999999999999</v>
      </c>
      <c r="J273" s="27"/>
      <c r="K273" s="73">
        <f>IF(OR(ISNUMBER(SEARCH("[DGEN]", E232))=TRUE, ISNUMBER(SEARCH("STREET LIGHT", E232))=TRUE), 0, IF(AND(E234=0, E235=0),0, IF(AND(E235=0, E234*12&gt;250000), 0, IF(AND(E234=0, E235&gt;=50), 0, IF(E234*12&lt;=250000, I273*K271*-1, IF(E235&lt;50, I273*K271*-1, 0))))))</f>
        <v>0</v>
      </c>
      <c r="L273" s="32">
        <f>K273-H273</f>
        <v>0</v>
      </c>
      <c r="M273" s="75"/>
    </row>
    <row r="274" spans="1:13" ht="13.15" hidden="1" customHeight="1" x14ac:dyDescent="0.2">
      <c r="A274" s="103" t="str">
        <f t="shared" si="30"/>
        <v>GS 50 - 2,999 kW</v>
      </c>
      <c r="B274" s="103" t="s">
        <v>84</v>
      </c>
      <c r="D274" s="234" t="s">
        <v>85</v>
      </c>
      <c r="E274" s="234"/>
      <c r="F274" s="77"/>
      <c r="G274" s="78"/>
      <c r="H274" s="79">
        <f>H271+H272+H273</f>
        <v>14547.103417840939</v>
      </c>
      <c r="I274" s="80"/>
      <c r="J274" s="80"/>
      <c r="K274" s="81">
        <f>K271+K272+K273</f>
        <v>15710.26563307265</v>
      </c>
      <c r="L274" s="82">
        <f>K274-H274</f>
        <v>1163.1622152317104</v>
      </c>
      <c r="M274" s="83">
        <f>IF((H274)=0,"",(L274/H274))</f>
        <v>7.9958338221833125E-2</v>
      </c>
    </row>
    <row r="275" spans="1:13" ht="13.9" hidden="1" customHeight="1" thickBot="1" x14ac:dyDescent="0.25">
      <c r="A275" s="103" t="str">
        <f t="shared" si="30"/>
        <v>GS 50 - 2,999 kW</v>
      </c>
      <c r="B275" s="103" t="s">
        <v>12</v>
      </c>
      <c r="D275" s="131"/>
      <c r="E275" s="132"/>
      <c r="F275" s="60"/>
      <c r="G275" s="61"/>
      <c r="H275" s="62"/>
      <c r="I275" s="60"/>
      <c r="J275" s="63"/>
      <c r="K275" s="62"/>
      <c r="L275" s="64"/>
      <c r="M275" s="65"/>
    </row>
    <row r="276" spans="1:13" ht="13.15" hidden="1" customHeight="1" x14ac:dyDescent="0.2">
      <c r="A276" s="103" t="str">
        <f t="shared" si="30"/>
        <v>GS 50 - 2,999 kW</v>
      </c>
      <c r="B276" s="103" t="s">
        <v>78</v>
      </c>
      <c r="D276" s="135" t="s">
        <v>86</v>
      </c>
      <c r="E276" s="25"/>
      <c r="F276" s="66"/>
      <c r="G276" s="67"/>
      <c r="H276" s="68">
        <f>SUM(H268,H261:H264,H260)</f>
        <v>12590.775597646847</v>
      </c>
      <c r="I276" s="69"/>
      <c r="J276" s="69"/>
      <c r="K276" s="68">
        <f>SUM(K268,K261:K264,K260)</f>
        <v>12774.945440772251</v>
      </c>
      <c r="L276" s="70">
        <f>K276-H276</f>
        <v>184.16984312540444</v>
      </c>
      <c r="M276" s="71">
        <f>IF((H276)=0,"",(L276/H276))</f>
        <v>1.4627362841716032E-2</v>
      </c>
    </row>
    <row r="277" spans="1:13" ht="13.15" hidden="1" customHeight="1" x14ac:dyDescent="0.2">
      <c r="A277" s="103" t="str">
        <f t="shared" si="30"/>
        <v>GS 50 - 2,999 kW</v>
      </c>
      <c r="B277" s="103" t="s">
        <v>78</v>
      </c>
      <c r="D277" s="142" t="s">
        <v>82</v>
      </c>
      <c r="E277" s="25"/>
      <c r="F277" s="66">
        <v>0.13</v>
      </c>
      <c r="G277" s="67"/>
      <c r="H277" s="73">
        <f>H276*F277</f>
        <v>1636.8008276940902</v>
      </c>
      <c r="I277" s="66">
        <v>0.13</v>
      </c>
      <c r="J277" s="74"/>
      <c r="K277" s="73">
        <f>K276*I277</f>
        <v>1660.7429073003927</v>
      </c>
      <c r="L277" s="32">
        <f>K277-H277</f>
        <v>23.942079606302514</v>
      </c>
      <c r="M277" s="75">
        <f>IF((H277)=0,"",(L277/H277))</f>
        <v>1.4627362841715992E-2</v>
      </c>
    </row>
    <row r="278" spans="1:13" ht="14.45" hidden="1" customHeight="1" x14ac:dyDescent="0.25">
      <c r="A278" s="103" t="str">
        <f t="shared" si="30"/>
        <v>GS 50 - 2,999 kW</v>
      </c>
      <c r="B278" s="103" t="s">
        <v>78</v>
      </c>
      <c r="D278" s="142" t="s">
        <v>83</v>
      </c>
      <c r="E278" s="147"/>
      <c r="F278" s="76">
        <f>OER</f>
        <v>0.23499999999999999</v>
      </c>
      <c r="G278" s="67"/>
      <c r="H278" s="73">
        <f>IF(OR(ISNUMBER(SEARCH("[DGEN]", E232))=TRUE, ISNUMBER(SEARCH("STREET LIGHT", E232))=TRUE), 0, IF(AND(E234=0, E235=0),0, IF(AND(E235=0, E234*12&gt;250000), 0, IF(AND(E234=0, E235&gt;=50), 0, IF(E234*12&lt;=250000, F278*H276*-1, IF(E235&lt;50, F278*H276*-1, 0))))))</f>
        <v>0</v>
      </c>
      <c r="I278" s="76">
        <f>OER</f>
        <v>0.23499999999999999</v>
      </c>
      <c r="J278" s="74"/>
      <c r="K278" s="73">
        <f>IF(OR(ISNUMBER(SEARCH("[DGEN]", E232))=TRUE, ISNUMBER(SEARCH("STREET LIGHT", E232))=TRUE), 0, IF(AND(E234=0, E235=0),0, IF(AND(E235=0, E234*12&gt;250000), 0, IF(AND(E234=0, E235&gt;=50), 0, IF(E234*12&lt;=250000, I278*K276*-1, IF(E235&lt;50, I278*K276*-1, 0))))))</f>
        <v>0</v>
      </c>
      <c r="L278" s="32"/>
      <c r="M278" s="75"/>
    </row>
    <row r="279" spans="1:13" ht="13.15" hidden="1" customHeight="1" x14ac:dyDescent="0.2">
      <c r="A279" s="103" t="str">
        <f t="shared" si="30"/>
        <v>GS 50 - 2,999 kW</v>
      </c>
      <c r="B279" s="103" t="s">
        <v>87</v>
      </c>
      <c r="D279" s="234" t="s">
        <v>86</v>
      </c>
      <c r="E279" s="234"/>
      <c r="F279" s="84"/>
      <c r="G279" s="85"/>
      <c r="H279" s="79">
        <f>SUM(H276,H277)</f>
        <v>14227.576425340938</v>
      </c>
      <c r="I279" s="86"/>
      <c r="J279" s="86"/>
      <c r="K279" s="79">
        <f>SUM(K276,K277)</f>
        <v>14435.688348072645</v>
      </c>
      <c r="L279" s="87">
        <f>K279-H279</f>
        <v>208.11192273170673</v>
      </c>
      <c r="M279" s="88">
        <f>IF((H279)=0,"",(L279/H279))</f>
        <v>1.4627362841716009E-2</v>
      </c>
    </row>
    <row r="280" spans="1:13" ht="13.9" hidden="1" customHeight="1" thickBot="1" x14ac:dyDescent="0.25">
      <c r="A280" s="103" t="str">
        <f t="shared" si="30"/>
        <v>GS 50 - 2,999 kW</v>
      </c>
      <c r="B280" s="103" t="s">
        <v>78</v>
      </c>
      <c r="D280" s="131"/>
      <c r="E280" s="132"/>
      <c r="F280" s="89"/>
      <c r="G280" s="90"/>
      <c r="H280" s="91"/>
      <c r="I280" s="89"/>
      <c r="J280" s="61"/>
      <c r="K280" s="91"/>
      <c r="L280" s="92"/>
      <c r="M280" s="65"/>
    </row>
    <row r="281" spans="1:13" x14ac:dyDescent="0.2">
      <c r="A281" s="103" t="str">
        <f t="shared" si="30"/>
        <v>GS 50 - 2,999 kW</v>
      </c>
      <c r="B281" s="103" t="s">
        <v>17</v>
      </c>
      <c r="D281" s="135" t="s">
        <v>88</v>
      </c>
      <c r="E281" s="25"/>
      <c r="F281" s="136"/>
      <c r="G281" s="137"/>
      <c r="H281" s="138">
        <f>SUM(H269,H261:H264,H260)</f>
        <v>12590.775597646847</v>
      </c>
      <c r="I281" s="139"/>
      <c r="J281" s="139"/>
      <c r="K281" s="138">
        <f>SUM(K269,K261:K264,K260)</f>
        <v>12774.945440772251</v>
      </c>
      <c r="L281" s="140">
        <f>K281-H281</f>
        <v>184.16984312540444</v>
      </c>
      <c r="M281" s="141">
        <f>IF((H281)=0,"",(L281/H281))</f>
        <v>1.4627362841716032E-2</v>
      </c>
    </row>
    <row r="282" spans="1:13" x14ac:dyDescent="0.2">
      <c r="A282" s="103" t="str">
        <f t="shared" si="30"/>
        <v>GS 50 - 2,999 kW</v>
      </c>
      <c r="B282" s="103" t="s">
        <v>17</v>
      </c>
      <c r="D282" s="142" t="s">
        <v>82</v>
      </c>
      <c r="E282" s="25"/>
      <c r="F282" s="136">
        <v>0.13</v>
      </c>
      <c r="G282" s="137"/>
      <c r="H282" s="144">
        <f>H281*F282</f>
        <v>1636.8008276940902</v>
      </c>
      <c r="I282" s="136">
        <v>0.13</v>
      </c>
      <c r="J282" s="145"/>
      <c r="K282" s="144">
        <f>K281*I282</f>
        <v>1660.7429073003927</v>
      </c>
      <c r="L282" s="119">
        <f>K282-H282</f>
        <v>23.942079606302514</v>
      </c>
      <c r="M282" s="146">
        <f>IF((H282)=0,"",(L282/H282))</f>
        <v>1.4627362841715992E-2</v>
      </c>
    </row>
    <row r="283" spans="1:13" ht="15" x14ac:dyDescent="0.25">
      <c r="A283" s="103" t="str">
        <f t="shared" si="30"/>
        <v>GS 50 - 2,999 kW</v>
      </c>
      <c r="B283" s="103" t="s">
        <v>17</v>
      </c>
      <c r="D283" s="142" t="s">
        <v>83</v>
      </c>
      <c r="E283" s="147"/>
      <c r="F283" s="148">
        <f>OER</f>
        <v>0.23499999999999999</v>
      </c>
      <c r="G283" s="137"/>
      <c r="H283" s="144">
        <f>IF(OR(ISNUMBER(SEARCH("[DGEN]", E232))=TRUE, ISNUMBER(SEARCH("STREET LIGHT", E232))=TRUE), 0, IF(AND(E234=0, E235=0),0, IF(AND(E235=0, E234*12&gt;250000), 0, IF(AND(E234=0, E235&gt;=50), 0, IF(E234*12&lt;=250000, F283*H281*-1, IF(E235&lt;50, F283*H281*-1, 0))))))</f>
        <v>0</v>
      </c>
      <c r="I283" s="148">
        <f>OER</f>
        <v>0.23499999999999999</v>
      </c>
      <c r="J283" s="145"/>
      <c r="K283" s="144">
        <f>IF(OR(ISNUMBER(SEARCH("[DGEN]", E232))=TRUE, ISNUMBER(SEARCH("STREET LIGHT", E232))=TRUE), 0, IF(AND(E234=0, E235=0),0, IF(AND(E235=0, E234*12&gt;250000), 0, IF(AND(E234=0, E235&gt;=50), 0, IF(E234*12&lt;=250000, I283*K281*-1, IF(E235&lt;50, I283*K281*-1, 0))))))</f>
        <v>0</v>
      </c>
      <c r="L283" s="119"/>
      <c r="M283" s="146"/>
    </row>
    <row r="284" spans="1:13" ht="13.9" customHeight="1" thickBot="1" x14ac:dyDescent="0.25">
      <c r="A284" s="103" t="str">
        <f t="shared" si="30"/>
        <v>GS 50 - 2,999 kW</v>
      </c>
      <c r="B284" s="103" t="s">
        <v>89</v>
      </c>
      <c r="C284" s="24">
        <f>B19</f>
        <v>4</v>
      </c>
      <c r="D284" s="226" t="s">
        <v>88</v>
      </c>
      <c r="E284" s="226"/>
      <c r="F284" s="84"/>
      <c r="G284" s="85"/>
      <c r="H284" s="79">
        <f>SUM(H281,H282)</f>
        <v>14227.576425340938</v>
      </c>
      <c r="I284" s="86"/>
      <c r="J284" s="86"/>
      <c r="K284" s="79">
        <f>SUM(K281,K282)</f>
        <v>14435.688348072645</v>
      </c>
      <c r="L284" s="87">
        <f>K284-H284</f>
        <v>208.11192273170673</v>
      </c>
      <c r="M284" s="88">
        <f>IF((H284)=0,"",(L284/H284))</f>
        <v>1.4627362841716009E-2</v>
      </c>
    </row>
    <row r="285" spans="1:13" ht="13.5" thickBot="1" x14ac:dyDescent="0.25">
      <c r="A285" s="103" t="str">
        <f t="shared" si="30"/>
        <v>GS 50 - 2,999 kW</v>
      </c>
      <c r="B285" s="103" t="s">
        <v>17</v>
      </c>
      <c r="D285" s="58"/>
      <c r="E285" s="59"/>
      <c r="F285" s="93"/>
      <c r="G285" s="90"/>
      <c r="H285" s="94"/>
      <c r="I285" s="93"/>
      <c r="J285" s="61"/>
      <c r="K285" s="94"/>
      <c r="L285" s="92"/>
      <c r="M285" s="95"/>
    </row>
    <row r="288" spans="1:13" x14ac:dyDescent="0.2">
      <c r="C288" s="103"/>
      <c r="D288" s="104" t="s">
        <v>34</v>
      </c>
      <c r="E288" s="235" t="str">
        <f>D20</f>
        <v>GS 3,000 - 4,999 kW</v>
      </c>
      <c r="F288" s="236"/>
      <c r="G288" s="236"/>
      <c r="H288" s="236"/>
      <c r="I288" s="236"/>
      <c r="J288" s="237"/>
      <c r="K288" s="103" t="str">
        <f>IF(N20="DEMAND - INTERVAL","RTSR - INTERVAL METERED","")</f>
        <v/>
      </c>
    </row>
    <row r="289" spans="1:14" x14ac:dyDescent="0.2">
      <c r="C289" s="103"/>
      <c r="D289" s="104" t="s">
        <v>35</v>
      </c>
      <c r="E289" s="238" t="str">
        <f>H20</f>
        <v>Non-RPP (Other)</v>
      </c>
      <c r="F289" s="239"/>
      <c r="G289" s="240"/>
      <c r="H289" s="20"/>
      <c r="I289" s="20"/>
    </row>
    <row r="290" spans="1:14" ht="15.75" x14ac:dyDescent="0.2">
      <c r="C290" s="103"/>
      <c r="D290" s="104" t="s">
        <v>36</v>
      </c>
      <c r="E290" s="21">
        <f>K20</f>
        <v>2000000</v>
      </c>
      <c r="F290" s="105" t="s">
        <v>11</v>
      </c>
      <c r="J290" s="22"/>
      <c r="K290" s="22"/>
      <c r="L290" s="22"/>
      <c r="M290" s="22"/>
      <c r="N290" s="22"/>
    </row>
    <row r="291" spans="1:14" ht="15.75" x14ac:dyDescent="0.25">
      <c r="C291" s="103"/>
      <c r="D291" s="104" t="s">
        <v>37</v>
      </c>
      <c r="E291" s="21">
        <f>L20</f>
        <v>4000</v>
      </c>
      <c r="F291" s="106" t="s">
        <v>16</v>
      </c>
      <c r="G291" s="107"/>
      <c r="H291" s="108"/>
      <c r="I291" s="108"/>
      <c r="J291" s="108"/>
    </row>
    <row r="292" spans="1:14" x14ac:dyDescent="0.2">
      <c r="C292" s="103"/>
      <c r="D292" s="104" t="s">
        <v>38</v>
      </c>
      <c r="E292" s="23">
        <f>I20</f>
        <v>1.0310999999999999</v>
      </c>
    </row>
    <row r="293" spans="1:14" x14ac:dyDescent="0.2">
      <c r="C293" s="103"/>
      <c r="D293" s="104" t="s">
        <v>39</v>
      </c>
      <c r="E293" s="23">
        <f>J20</f>
        <v>1.0310999999999999</v>
      </c>
    </row>
    <row r="294" spans="1:14" x14ac:dyDescent="0.2">
      <c r="C294" s="103"/>
    </row>
    <row r="295" spans="1:14" x14ac:dyDescent="0.2">
      <c r="C295" s="103"/>
      <c r="E295" s="105"/>
      <c r="F295" s="231" t="s">
        <v>40</v>
      </c>
      <c r="G295" s="232"/>
      <c r="H295" s="233"/>
      <c r="I295" s="231" t="s">
        <v>41</v>
      </c>
      <c r="J295" s="232"/>
      <c r="K295" s="233"/>
      <c r="L295" s="231" t="s">
        <v>42</v>
      </c>
      <c r="M295" s="233"/>
    </row>
    <row r="296" spans="1:14" x14ac:dyDescent="0.2">
      <c r="C296" s="103"/>
      <c r="E296" s="220"/>
      <c r="F296" s="109" t="s">
        <v>43</v>
      </c>
      <c r="G296" s="109" t="s">
        <v>44</v>
      </c>
      <c r="H296" s="110" t="s">
        <v>45</v>
      </c>
      <c r="I296" s="109" t="s">
        <v>43</v>
      </c>
      <c r="J296" s="111" t="s">
        <v>44</v>
      </c>
      <c r="K296" s="110" t="s">
        <v>45</v>
      </c>
      <c r="L296" s="222" t="s">
        <v>46</v>
      </c>
      <c r="M296" s="224" t="s">
        <v>47</v>
      </c>
    </row>
    <row r="297" spans="1:14" x14ac:dyDescent="0.2">
      <c r="C297" s="103"/>
      <c r="E297" s="221"/>
      <c r="F297" s="112" t="s">
        <v>48</v>
      </c>
      <c r="G297" s="112"/>
      <c r="H297" s="113" t="s">
        <v>48</v>
      </c>
      <c r="I297" s="112" t="s">
        <v>48</v>
      </c>
      <c r="J297" s="113"/>
      <c r="K297" s="113" t="s">
        <v>48</v>
      </c>
      <c r="L297" s="223"/>
      <c r="M297" s="225"/>
    </row>
    <row r="298" spans="1:14" x14ac:dyDescent="0.2">
      <c r="A298" s="103" t="str">
        <f>$E288</f>
        <v>GS 3,000 - 4,999 kW</v>
      </c>
      <c r="D298" s="114" t="s">
        <v>49</v>
      </c>
      <c r="E298" s="25"/>
      <c r="F298" s="26">
        <f>'VRZ BI (2029)'!I298</f>
        <v>5028.13</v>
      </c>
      <c r="G298" s="115">
        <v>1</v>
      </c>
      <c r="H298" s="116">
        <f>G298*F298</f>
        <v>5028.13</v>
      </c>
      <c r="I298" s="45">
        <v>5356.3</v>
      </c>
      <c r="J298" s="117">
        <f>G298</f>
        <v>1</v>
      </c>
      <c r="K298" s="118">
        <f>J298*I298</f>
        <v>5356.3</v>
      </c>
      <c r="L298" s="119">
        <f>K298-H298</f>
        <v>328.17000000000007</v>
      </c>
      <c r="M298" s="120">
        <f>IF(ISERROR(L298/H298), "", L298/H298)</f>
        <v>6.5266808932943274E-2</v>
      </c>
    </row>
    <row r="299" spans="1:14" x14ac:dyDescent="0.2">
      <c r="A299" s="103" t="str">
        <f t="shared" ref="A299:A341" si="35">A298</f>
        <v>GS 3,000 - 4,999 kW</v>
      </c>
      <c r="D299" s="114" t="s">
        <v>50</v>
      </c>
      <c r="E299" s="25"/>
      <c r="F299" s="36">
        <f>'VRZ BI (2029)'!I299</f>
        <v>4.8261000000000003</v>
      </c>
      <c r="G299" s="115">
        <f>IF($E291&gt;0, $E291, $E290)</f>
        <v>4000</v>
      </c>
      <c r="H299" s="116">
        <f>G299*F299</f>
        <v>19304.400000000001</v>
      </c>
      <c r="I299" s="35">
        <v>4.9413999999999998</v>
      </c>
      <c r="J299" s="117">
        <f>IF($E291&gt;0, $E291, $E290)</f>
        <v>4000</v>
      </c>
      <c r="K299" s="118">
        <f>J299*I299</f>
        <v>19765.599999999999</v>
      </c>
      <c r="L299" s="119">
        <f>K299-H299</f>
        <v>461.19999999999709</v>
      </c>
      <c r="M299" s="120">
        <f>IF(ISERROR(L299/H299), "", L299/H299)</f>
        <v>2.3890926420919431E-2</v>
      </c>
    </row>
    <row r="300" spans="1:14" ht="13.15" hidden="1" customHeight="1" x14ac:dyDescent="0.2">
      <c r="A300" s="103" t="str">
        <f t="shared" si="35"/>
        <v>GS 3,000 - 4,999 kW</v>
      </c>
      <c r="D300" s="114" t="s">
        <v>51</v>
      </c>
      <c r="E300" s="25"/>
      <c r="F300" s="34"/>
      <c r="G300" s="115">
        <f>IF($E291&gt;0, $E291, $E290)</f>
        <v>4000</v>
      </c>
      <c r="H300" s="116">
        <v>0</v>
      </c>
      <c r="I300" s="35"/>
      <c r="J300" s="117">
        <f>IF($E291&gt;0, $E291, $E290)</f>
        <v>4000</v>
      </c>
      <c r="K300" s="118">
        <v>0</v>
      </c>
      <c r="L300" s="119"/>
      <c r="M300" s="120"/>
    </row>
    <row r="301" spans="1:14" ht="13.15" hidden="1" customHeight="1" x14ac:dyDescent="0.2">
      <c r="A301" s="103" t="str">
        <f t="shared" si="35"/>
        <v>GS 3,000 - 4,999 kW</v>
      </c>
      <c r="D301" s="114" t="s">
        <v>52</v>
      </c>
      <c r="E301" s="25"/>
      <c r="F301" s="34"/>
      <c r="G301" s="115">
        <f>IF($E291&gt;0, $E291, $E290)</f>
        <v>4000</v>
      </c>
      <c r="H301" s="116">
        <v>0</v>
      </c>
      <c r="I301" s="35"/>
      <c r="J301" s="121">
        <f>IF($E291&gt;0, $E291, $E290)</f>
        <v>4000</v>
      </c>
      <c r="K301" s="118">
        <v>0</v>
      </c>
      <c r="L301" s="119">
        <f t="shared" ref="L301:L319" si="36">K301-H301</f>
        <v>0</v>
      </c>
      <c r="M301" s="120" t="str">
        <f>IF(ISERROR(L301/H301), "", L301/H301)</f>
        <v/>
      </c>
    </row>
    <row r="302" spans="1:14" x14ac:dyDescent="0.2">
      <c r="A302" s="103" t="str">
        <f t="shared" si="35"/>
        <v>GS 3,000 - 4,999 kW</v>
      </c>
      <c r="D302" s="114" t="s">
        <v>53</v>
      </c>
      <c r="E302" s="25"/>
      <c r="F302" s="26">
        <f>'VRZ BI (2029)'!I302</f>
        <v>0</v>
      </c>
      <c r="G302" s="115">
        <v>1</v>
      </c>
      <c r="H302" s="116">
        <f>G302*F302</f>
        <v>0</v>
      </c>
      <c r="I302" s="45">
        <v>0</v>
      </c>
      <c r="J302" s="117">
        <f>G302</f>
        <v>1</v>
      </c>
      <c r="K302" s="118">
        <f>J302*I302</f>
        <v>0</v>
      </c>
      <c r="L302" s="119">
        <f t="shared" si="36"/>
        <v>0</v>
      </c>
      <c r="M302" s="120" t="str">
        <f>IF(ISERROR(L302/H302), "", L302/H302)</f>
        <v/>
      </c>
    </row>
    <row r="303" spans="1:14" x14ac:dyDescent="0.2">
      <c r="A303" s="103" t="str">
        <f t="shared" si="35"/>
        <v>GS 3,000 - 4,999 kW</v>
      </c>
      <c r="D303" s="114" t="s">
        <v>54</v>
      </c>
      <c r="E303" s="25"/>
      <c r="F303" s="36">
        <f>'VRZ BI (2029)'!I303</f>
        <v>0.43222051477112722</v>
      </c>
      <c r="G303" s="115">
        <f>IF($E291&gt;0, $E291, $E290)</f>
        <v>4000</v>
      </c>
      <c r="H303" s="116">
        <f>G303*F303</f>
        <v>1728.8820590845089</v>
      </c>
      <c r="I303" s="35">
        <v>0.43222051477112722</v>
      </c>
      <c r="J303" s="117">
        <f>IF($E291&gt;0, $E291, $E290)</f>
        <v>4000</v>
      </c>
      <c r="K303" s="118">
        <f>J303*I303</f>
        <v>1728.8820590845089</v>
      </c>
      <c r="L303" s="119">
        <f t="shared" si="36"/>
        <v>0</v>
      </c>
      <c r="M303" s="120">
        <f>IF(ISERROR(L303/H303), "", L303/H303)</f>
        <v>0</v>
      </c>
    </row>
    <row r="304" spans="1:14" x14ac:dyDescent="0.2">
      <c r="A304" s="103" t="str">
        <f t="shared" si="35"/>
        <v>GS 3,000 - 4,999 kW</v>
      </c>
      <c r="B304" s="103" t="s">
        <v>55</v>
      </c>
      <c r="C304" s="24">
        <f>B20</f>
        <v>5</v>
      </c>
      <c r="D304" s="122" t="s">
        <v>56</v>
      </c>
      <c r="E304" s="7"/>
      <c r="F304" s="37"/>
      <c r="G304" s="38"/>
      <c r="H304" s="39">
        <f>SUM(H298:H303)</f>
        <v>26061.412059084512</v>
      </c>
      <c r="I304" s="51"/>
      <c r="J304" s="40"/>
      <c r="K304" s="39">
        <f>SUM(K298:K303)</f>
        <v>26850.782059084508</v>
      </c>
      <c r="L304" s="41">
        <f t="shared" si="36"/>
        <v>789.36999999999534</v>
      </c>
      <c r="M304" s="42">
        <f>IF((H304)=0,"",(L304/H304))</f>
        <v>3.0288842301038559E-2</v>
      </c>
    </row>
    <row r="305" spans="1:15" x14ac:dyDescent="0.2">
      <c r="A305" s="103" t="str">
        <f t="shared" si="35"/>
        <v>GS 3,000 - 4,999 kW</v>
      </c>
      <c r="D305" s="123" t="s">
        <v>57</v>
      </c>
      <c r="E305" s="25"/>
      <c r="F305" s="34">
        <f>IF((E290*12&gt;=150000), 0, IF(E289="RPP",(F321*OffPeakPer+F322*MidPeakPer+F323*OnPeakPer),IF(E289="Non-RPP (Retailer)",F324,F325)))</f>
        <v>0</v>
      </c>
      <c r="G305" s="43">
        <f>IF(F305=0, 0, $E290*E292-E290)</f>
        <v>0</v>
      </c>
      <c r="H305" s="28">
        <f t="shared" ref="H305:H312" si="37">G305*F305</f>
        <v>0</v>
      </c>
      <c r="I305" s="35">
        <f>IF((E290*12&gt;=150000), 0, IF(E289="RPP",(I321*OffPeakPer+I322*MidPeakPer+I323*OnPeakPer),IF(E289="Non-RPP (Retailer)",I324,I325)))</f>
        <v>0</v>
      </c>
      <c r="J305" s="44">
        <f>IF(I305=0, 0, E290*E293-E290)</f>
        <v>0</v>
      </c>
      <c r="K305" s="31">
        <f t="shared" ref="K305:K312" si="38">J305*I305</f>
        <v>0</v>
      </c>
      <c r="L305" s="32">
        <f t="shared" si="36"/>
        <v>0</v>
      </c>
      <c r="M305" s="33" t="str">
        <f t="shared" ref="M305:M312" si="39">IF(ISERROR(L305/H305), "", L305/H305)</f>
        <v/>
      </c>
    </row>
    <row r="306" spans="1:15" ht="25.5" x14ac:dyDescent="0.2">
      <c r="A306" s="103" t="str">
        <f t="shared" si="35"/>
        <v>GS 3,000 - 4,999 kW</v>
      </c>
      <c r="D306" s="123" t="s">
        <v>58</v>
      </c>
      <c r="E306" s="25"/>
      <c r="F306" s="36">
        <f>'VRZ BI (2029)'!I306</f>
        <v>0</v>
      </c>
      <c r="G306" s="55">
        <f>IF($E291&gt;0, $E291, $E290)</f>
        <v>4000</v>
      </c>
      <c r="H306" s="116">
        <f t="shared" si="37"/>
        <v>0</v>
      </c>
      <c r="I306" s="35">
        <v>0</v>
      </c>
      <c r="J306" s="56">
        <f>IF($E291&gt;0, $E291, $E290)</f>
        <v>4000</v>
      </c>
      <c r="K306" s="118">
        <f t="shared" si="38"/>
        <v>0</v>
      </c>
      <c r="L306" s="119">
        <f t="shared" si="36"/>
        <v>0</v>
      </c>
      <c r="M306" s="120" t="str">
        <f t="shared" si="39"/>
        <v/>
      </c>
    </row>
    <row r="307" spans="1:15" x14ac:dyDescent="0.2">
      <c r="A307" s="103" t="str">
        <f t="shared" si="35"/>
        <v>GS 3,000 - 4,999 kW</v>
      </c>
      <c r="D307" s="123" t="s">
        <v>59</v>
      </c>
      <c r="E307" s="25"/>
      <c r="F307" s="36">
        <f>'VRZ BI (2029)'!I307</f>
        <v>0</v>
      </c>
      <c r="G307" s="55">
        <f>IF($E291&gt;0, $E291, $E290)</f>
        <v>4000</v>
      </c>
      <c r="H307" s="116">
        <f t="shared" si="37"/>
        <v>0</v>
      </c>
      <c r="I307" s="35">
        <v>0</v>
      </c>
      <c r="J307" s="56">
        <f>IF($E291&gt;0, $E291, $E290)</f>
        <v>4000</v>
      </c>
      <c r="K307" s="118">
        <f t="shared" si="38"/>
        <v>0</v>
      </c>
      <c r="L307" s="119">
        <f t="shared" si="36"/>
        <v>0</v>
      </c>
      <c r="M307" s="120" t="str">
        <f t="shared" si="39"/>
        <v/>
      </c>
    </row>
    <row r="308" spans="1:15" x14ac:dyDescent="0.2">
      <c r="A308" s="103" t="str">
        <f t="shared" si="35"/>
        <v>GS 3,000 - 4,999 kW</v>
      </c>
      <c r="D308" s="123" t="s">
        <v>60</v>
      </c>
      <c r="E308" s="25"/>
      <c r="F308" s="36">
        <f>'VRZ BI (2029)'!I308</f>
        <v>0</v>
      </c>
      <c r="G308" s="55">
        <f>E290</f>
        <v>2000000</v>
      </c>
      <c r="H308" s="116">
        <f t="shared" si="37"/>
        <v>0</v>
      </c>
      <c r="I308" s="35">
        <v>0</v>
      </c>
      <c r="J308" s="56">
        <f>E290</f>
        <v>2000000</v>
      </c>
      <c r="K308" s="118">
        <f t="shared" si="38"/>
        <v>0</v>
      </c>
      <c r="L308" s="119">
        <f t="shared" si="36"/>
        <v>0</v>
      </c>
      <c r="M308" s="120" t="str">
        <f t="shared" si="39"/>
        <v/>
      </c>
    </row>
    <row r="309" spans="1:15" x14ac:dyDescent="0.2">
      <c r="A309" s="103" t="str">
        <f t="shared" si="35"/>
        <v>GS 3,000 - 4,999 kW</v>
      </c>
      <c r="D309" s="114" t="s">
        <v>61</v>
      </c>
      <c r="E309" s="25"/>
      <c r="F309" s="36">
        <f>'VRZ BI (2029)'!I309</f>
        <v>0.4344880365857004</v>
      </c>
      <c r="G309" s="55">
        <f>IF($E291&gt;0, $E291, $E290)</f>
        <v>4000</v>
      </c>
      <c r="H309" s="116">
        <f t="shared" si="37"/>
        <v>1737.9521463428016</v>
      </c>
      <c r="I309" s="35">
        <v>0.45435049876247574</v>
      </c>
      <c r="J309" s="56">
        <f>IF($E291&gt;0, $E291, $E290)</f>
        <v>4000</v>
      </c>
      <c r="K309" s="118">
        <f t="shared" si="38"/>
        <v>1817.401995049903</v>
      </c>
      <c r="L309" s="119">
        <f t="shared" si="36"/>
        <v>79.44984870710141</v>
      </c>
      <c r="M309" s="120">
        <f t="shared" si="39"/>
        <v>4.5714635396773666E-2</v>
      </c>
      <c r="O309" s="160"/>
    </row>
    <row r="310" spans="1:15" ht="25.5" x14ac:dyDescent="0.2">
      <c r="A310" s="103" t="str">
        <f t="shared" si="35"/>
        <v>GS 3,000 - 4,999 kW</v>
      </c>
      <c r="D310" s="123" t="s">
        <v>62</v>
      </c>
      <c r="E310" s="25"/>
      <c r="F310" s="26">
        <v>0</v>
      </c>
      <c r="G310" s="115">
        <v>1</v>
      </c>
      <c r="H310" s="116">
        <f t="shared" si="37"/>
        <v>0</v>
      </c>
      <c r="I310" s="45">
        <v>0</v>
      </c>
      <c r="J310" s="121">
        <v>1</v>
      </c>
      <c r="K310" s="118">
        <f t="shared" si="38"/>
        <v>0</v>
      </c>
      <c r="L310" s="119">
        <f t="shared" si="36"/>
        <v>0</v>
      </c>
      <c r="M310" s="120" t="str">
        <f t="shared" si="39"/>
        <v/>
      </c>
    </row>
    <row r="311" spans="1:15" x14ac:dyDescent="0.2">
      <c r="A311" s="103" t="str">
        <f t="shared" si="35"/>
        <v>GS 3,000 - 4,999 kW</v>
      </c>
      <c r="D311" s="114" t="s">
        <v>63</v>
      </c>
      <c r="E311" s="25"/>
      <c r="F311" s="26">
        <v>0</v>
      </c>
      <c r="G311" s="115">
        <v>1</v>
      </c>
      <c r="H311" s="116">
        <f t="shared" si="37"/>
        <v>0</v>
      </c>
      <c r="I311" s="45">
        <v>0</v>
      </c>
      <c r="J311" s="121">
        <v>1</v>
      </c>
      <c r="K311" s="118">
        <f t="shared" si="38"/>
        <v>0</v>
      </c>
      <c r="L311" s="119">
        <f t="shared" si="36"/>
        <v>0</v>
      </c>
      <c r="M311" s="120" t="str">
        <f t="shared" si="39"/>
        <v/>
      </c>
    </row>
    <row r="312" spans="1:15" x14ac:dyDescent="0.2">
      <c r="A312" s="103" t="str">
        <f t="shared" si="35"/>
        <v>GS 3,000 - 4,999 kW</v>
      </c>
      <c r="D312" s="114" t="s">
        <v>64</v>
      </c>
      <c r="E312" s="25"/>
      <c r="F312" s="36">
        <f>'VRZ BI (2029)'!I312</f>
        <v>1.1092570980352288E-2</v>
      </c>
      <c r="G312" s="55">
        <f>IF($E291&gt;0, $E291, $E290)</f>
        <v>4000</v>
      </c>
      <c r="H312" s="116">
        <f t="shared" si="37"/>
        <v>44.370283921409154</v>
      </c>
      <c r="I312" s="35">
        <v>1.1092570980352288E-2</v>
      </c>
      <c r="J312" s="56">
        <f>IF($E291&gt;0, $E291, $E290)</f>
        <v>4000</v>
      </c>
      <c r="K312" s="118">
        <f t="shared" si="38"/>
        <v>44.370283921409154</v>
      </c>
      <c r="L312" s="119">
        <f t="shared" si="36"/>
        <v>0</v>
      </c>
      <c r="M312" s="120">
        <f t="shared" si="39"/>
        <v>0</v>
      </c>
    </row>
    <row r="313" spans="1:15" ht="25.5" x14ac:dyDescent="0.2">
      <c r="A313" s="103" t="str">
        <f t="shared" si="35"/>
        <v>GS 3,000 - 4,999 kW</v>
      </c>
      <c r="B313" s="103" t="s">
        <v>65</v>
      </c>
      <c r="C313" s="24">
        <f>B20</f>
        <v>5</v>
      </c>
      <c r="D313" s="124" t="s">
        <v>66</v>
      </c>
      <c r="E313" s="125"/>
      <c r="F313" s="48"/>
      <c r="G313" s="49"/>
      <c r="H313" s="50">
        <f>SUM(H304:H312)</f>
        <v>27843.734489348724</v>
      </c>
      <c r="I313" s="51"/>
      <c r="J313" s="52"/>
      <c r="K313" s="50">
        <f>SUM(K304:K312)</f>
        <v>28712.554338055819</v>
      </c>
      <c r="L313" s="41">
        <f t="shared" si="36"/>
        <v>868.81984870709493</v>
      </c>
      <c r="M313" s="42">
        <f>IF((H313)=0,"",(L313/H313))</f>
        <v>3.1203423845298166E-2</v>
      </c>
    </row>
    <row r="314" spans="1:15" x14ac:dyDescent="0.2">
      <c r="A314" s="103" t="str">
        <f t="shared" si="35"/>
        <v>GS 3,000 - 4,999 kW</v>
      </c>
      <c r="D314" s="126" t="s">
        <v>67</v>
      </c>
      <c r="E314" s="25"/>
      <c r="F314" s="36">
        <f>'VRZ BI (2029)'!I314</f>
        <v>6.1363000000000003</v>
      </c>
      <c r="G314" s="43">
        <f>IF($E291&gt;0, $E291, $E290*$E292)</f>
        <v>4000</v>
      </c>
      <c r="H314" s="116">
        <f>G314*F314</f>
        <v>24545.200000000001</v>
      </c>
      <c r="I314" s="35">
        <v>6.4748999999999999</v>
      </c>
      <c r="J314" s="44">
        <f>IF($E291&gt;0, $E291, $E290*$E293)</f>
        <v>4000</v>
      </c>
      <c r="K314" s="118">
        <f>J314*I314</f>
        <v>25899.599999999999</v>
      </c>
      <c r="L314" s="119">
        <f t="shared" si="36"/>
        <v>1354.3999999999978</v>
      </c>
      <c r="M314" s="120">
        <f>IF(ISERROR(L314/H314), "", L314/H314)</f>
        <v>5.5179831494548741E-2</v>
      </c>
      <c r="N314" s="127" t="str">
        <f>IF(ISERROR(ABS(M314)), "", IF(ABS(M314)&gt;=4%, "In the manager's summary, discuss the reasoning for the change in RTSR rates", ""))</f>
        <v>In the manager's summary, discuss the reasoning for the change in RTSR rates</v>
      </c>
      <c r="O314" s="160"/>
    </row>
    <row r="315" spans="1:15" ht="25.5" x14ac:dyDescent="0.2">
      <c r="A315" s="103" t="str">
        <f t="shared" si="35"/>
        <v>GS 3,000 - 4,999 kW</v>
      </c>
      <c r="D315" s="128" t="s">
        <v>68</v>
      </c>
      <c r="E315" s="25"/>
      <c r="F315" s="36">
        <f>'VRZ BI (2029)'!I315</f>
        <v>2.8315000000000001</v>
      </c>
      <c r="G315" s="43">
        <f>IF($E291&gt;0, $E291, $E290*$E292)</f>
        <v>4000</v>
      </c>
      <c r="H315" s="116">
        <f>G315*F315</f>
        <v>11326</v>
      </c>
      <c r="I315" s="35">
        <v>2.9847999999999999</v>
      </c>
      <c r="J315" s="44">
        <f>IF($E291&gt;0, $E291, $E290*$E293)</f>
        <v>4000</v>
      </c>
      <c r="K315" s="118">
        <f>J315*I315</f>
        <v>11939.199999999999</v>
      </c>
      <c r="L315" s="119">
        <f t="shared" si="36"/>
        <v>613.19999999999891</v>
      </c>
      <c r="M315" s="120">
        <f>IF(ISERROR(L315/H315), "", L315/H315)</f>
        <v>5.4140914709517825E-2</v>
      </c>
      <c r="N315" s="127" t="str">
        <f>IF(ISERROR(ABS(M315)), "", IF(ABS(M315)&gt;=4%, "In the manager's summary, discuss the reasoning for the change in RTSR rates", ""))</f>
        <v>In the manager's summary, discuss the reasoning for the change in RTSR rates</v>
      </c>
      <c r="O315" s="160"/>
    </row>
    <row r="316" spans="1:15" ht="25.5" x14ac:dyDescent="0.2">
      <c r="A316" s="103" t="str">
        <f t="shared" si="35"/>
        <v>GS 3,000 - 4,999 kW</v>
      </c>
      <c r="B316" s="103" t="s">
        <v>69</v>
      </c>
      <c r="C316" s="24">
        <f>B20</f>
        <v>5</v>
      </c>
      <c r="D316" s="124" t="s">
        <v>70</v>
      </c>
      <c r="E316" s="7"/>
      <c r="F316" s="48"/>
      <c r="G316" s="49"/>
      <c r="H316" s="50">
        <f>SUM(H313:H315)</f>
        <v>63714.934489348729</v>
      </c>
      <c r="I316" s="51"/>
      <c r="J316" s="40"/>
      <c r="K316" s="50">
        <f>SUM(K313:K315)</f>
        <v>66551.354338055811</v>
      </c>
      <c r="L316" s="41">
        <f t="shared" si="36"/>
        <v>2836.4198487070826</v>
      </c>
      <c r="M316" s="42">
        <f>IF((H316)=0,"",(L316/H316))</f>
        <v>4.4517347015105992E-2</v>
      </c>
    </row>
    <row r="317" spans="1:15" ht="25.5" x14ac:dyDescent="0.2">
      <c r="A317" s="103" t="str">
        <f t="shared" si="35"/>
        <v>GS 3,000 - 4,999 kW</v>
      </c>
      <c r="D317" s="129" t="s">
        <v>71</v>
      </c>
      <c r="E317" s="25"/>
      <c r="F317" s="34">
        <v>4.7000000000000002E-3</v>
      </c>
      <c r="G317" s="43">
        <f>E290*E292</f>
        <v>2062199.9999999998</v>
      </c>
      <c r="H317" s="53">
        <f>G317*F317</f>
        <v>9692.34</v>
      </c>
      <c r="I317" s="35">
        <v>4.7000000000000002E-3</v>
      </c>
      <c r="J317" s="44">
        <f>E290*E293</f>
        <v>2062199.9999999998</v>
      </c>
      <c r="K317" s="118">
        <f>J317*I317</f>
        <v>9692.34</v>
      </c>
      <c r="L317" s="119">
        <f t="shared" si="36"/>
        <v>0</v>
      </c>
      <c r="M317" s="120">
        <f>IF(ISERROR(L317/H317), "", L317/H317)</f>
        <v>0</v>
      </c>
    </row>
    <row r="318" spans="1:15" ht="25.5" x14ac:dyDescent="0.2">
      <c r="A318" s="103" t="str">
        <f t="shared" si="35"/>
        <v>GS 3,000 - 4,999 kW</v>
      </c>
      <c r="D318" s="129" t="s">
        <v>72</v>
      </c>
      <c r="E318" s="25"/>
      <c r="F318" s="34">
        <v>5.9999999999999995E-4</v>
      </c>
      <c r="G318" s="43">
        <f>E290*E292</f>
        <v>2062199.9999999998</v>
      </c>
      <c r="H318" s="53">
        <f>G318*F318</f>
        <v>1237.3199999999997</v>
      </c>
      <c r="I318" s="35">
        <v>5.9999999999999995E-4</v>
      </c>
      <c r="J318" s="44">
        <f>E290*E293</f>
        <v>2062199.9999999998</v>
      </c>
      <c r="K318" s="118">
        <f>J318*I318</f>
        <v>1237.3199999999997</v>
      </c>
      <c r="L318" s="119">
        <f t="shared" si="36"/>
        <v>0</v>
      </c>
      <c r="M318" s="120">
        <f>IF(ISERROR(L318/H318), "", L318/H318)</f>
        <v>0</v>
      </c>
    </row>
    <row r="319" spans="1:15" x14ac:dyDescent="0.2">
      <c r="A319" s="103" t="str">
        <f t="shared" si="35"/>
        <v>GS 3,000 - 4,999 kW</v>
      </c>
      <c r="D319" s="25" t="s">
        <v>73</v>
      </c>
      <c r="E319" s="25"/>
      <c r="F319" s="54">
        <v>0.25</v>
      </c>
      <c r="G319" s="27">
        <v>1</v>
      </c>
      <c r="H319" s="130">
        <f>G319*F319</f>
        <v>0.25</v>
      </c>
      <c r="I319" s="45">
        <v>0.25</v>
      </c>
      <c r="J319" s="30">
        <v>1</v>
      </c>
      <c r="K319" s="118">
        <f>J319*I319</f>
        <v>0.25</v>
      </c>
      <c r="L319" s="119">
        <f t="shared" si="36"/>
        <v>0</v>
      </c>
      <c r="M319" s="120">
        <f>IF(ISERROR(L319/H319), "", L319/H319)</f>
        <v>0</v>
      </c>
    </row>
    <row r="320" spans="1:15" ht="26.45" hidden="1" customHeight="1" x14ac:dyDescent="0.2">
      <c r="A320" s="103" t="str">
        <f t="shared" si="35"/>
        <v>GS 3,000 - 4,999 kW</v>
      </c>
      <c r="D320" s="129" t="s">
        <v>74</v>
      </c>
      <c r="E320" s="25"/>
      <c r="F320" s="34"/>
      <c r="G320" s="43"/>
      <c r="H320" s="130"/>
      <c r="I320" s="35"/>
      <c r="J320" s="44"/>
      <c r="K320" s="118"/>
      <c r="L320" s="119"/>
      <c r="M320" s="120"/>
    </row>
    <row r="321" spans="1:13" ht="13.15" hidden="1" customHeight="1" x14ac:dyDescent="0.2">
      <c r="A321" s="103" t="str">
        <f t="shared" si="35"/>
        <v>GS 3,000 - 4,999 kW</v>
      </c>
      <c r="B321" s="103" t="s">
        <v>12</v>
      </c>
      <c r="D321" s="25" t="s">
        <v>75</v>
      </c>
      <c r="E321" s="25"/>
      <c r="F321" s="96">
        <v>8.6999999999999994E-2</v>
      </c>
      <c r="G321" s="55">
        <f>IF(AND(E290*12&gt;=150000),OffPeakPer*E290*E292,OffPeakPer*E290)</f>
        <v>1319807.9999999998</v>
      </c>
      <c r="H321" s="130">
        <f>G321*F321</f>
        <v>114823.29599999997</v>
      </c>
      <c r="I321" s="35">
        <f>OffPeak</f>
        <v>9.8000000000000004E-2</v>
      </c>
      <c r="J321" s="56">
        <f>IF(AND(E290*12&gt;=150000),OffPeakPer*E290*E293,OffPeakPer*E290)</f>
        <v>1319807.9999999998</v>
      </c>
      <c r="K321" s="118">
        <f>J321*I321</f>
        <v>129341.18399999998</v>
      </c>
      <c r="L321" s="119">
        <f>K321-H321</f>
        <v>14517.888000000006</v>
      </c>
      <c r="M321" s="120">
        <f>IF(ISERROR(L321/H321), "", L321/H321)</f>
        <v>0.1264367816091955</v>
      </c>
    </row>
    <row r="322" spans="1:13" ht="13.15" hidden="1" customHeight="1" x14ac:dyDescent="0.2">
      <c r="A322" s="103" t="str">
        <f t="shared" si="35"/>
        <v>GS 3,000 - 4,999 kW</v>
      </c>
      <c r="B322" s="103" t="s">
        <v>12</v>
      </c>
      <c r="D322" s="25" t="s">
        <v>76</v>
      </c>
      <c r="E322" s="25"/>
      <c r="F322" s="96">
        <v>0.157</v>
      </c>
      <c r="G322" s="55">
        <f>IF(AND(E290*12&gt;=150000),MidPeakPer*E290*E292,MidPeakPer*E290)</f>
        <v>371195.99999999994</v>
      </c>
      <c r="H322" s="130">
        <f>G322*F322</f>
        <v>58277.77199999999</v>
      </c>
      <c r="I322" s="35">
        <f>MidPeak</f>
        <v>0.157</v>
      </c>
      <c r="J322" s="56">
        <f>IF(AND(E290*12&gt;=150000),MidPeakPer*E290*E293,MidPeakPer*E290)</f>
        <v>371195.99999999994</v>
      </c>
      <c r="K322" s="118">
        <f>J322*I322</f>
        <v>58277.77199999999</v>
      </c>
      <c r="L322" s="119">
        <f>K322-H322</f>
        <v>0</v>
      </c>
      <c r="M322" s="120">
        <f>IF(ISERROR(L322/H322), "", L322/H322)</f>
        <v>0</v>
      </c>
    </row>
    <row r="323" spans="1:13" ht="13.15" hidden="1" customHeight="1" x14ac:dyDescent="0.2">
      <c r="A323" s="103" t="str">
        <f t="shared" si="35"/>
        <v>GS 3,000 - 4,999 kW</v>
      </c>
      <c r="B323" s="103" t="s">
        <v>12</v>
      </c>
      <c r="D323" s="103" t="s">
        <v>77</v>
      </c>
      <c r="E323" s="25"/>
      <c r="F323" s="96">
        <v>0.182</v>
      </c>
      <c r="G323" s="55">
        <f>IF(AND(E290*12&gt;=150000),OnPeakPer*E290*E292,OnPeakPer*E290)</f>
        <v>371195.99999999994</v>
      </c>
      <c r="H323" s="130">
        <f>G323*F323</f>
        <v>67557.671999999991</v>
      </c>
      <c r="I323" s="35">
        <f>OnPeak</f>
        <v>0.20300000000000001</v>
      </c>
      <c r="J323" s="56">
        <f>IF(AND(E290*12&gt;=150000),OnPeakPer*E290*E293,OnPeakPer*E290)</f>
        <v>371195.99999999994</v>
      </c>
      <c r="K323" s="118">
        <f>J323*I323</f>
        <v>75352.788</v>
      </c>
      <c r="L323" s="119">
        <f>K323-H323</f>
        <v>7795.1160000000091</v>
      </c>
      <c r="M323" s="120">
        <f>IF(ISERROR(L323/H323), "", L323/H323)</f>
        <v>0.11538461538461553</v>
      </c>
    </row>
    <row r="324" spans="1:13" ht="13.15" hidden="1" customHeight="1" x14ac:dyDescent="0.2">
      <c r="A324" s="103" t="str">
        <f t="shared" si="35"/>
        <v>GS 3,000 - 4,999 kW</v>
      </c>
      <c r="B324" s="103" t="s">
        <v>78</v>
      </c>
      <c r="D324" s="25" t="s">
        <v>79</v>
      </c>
      <c r="E324" s="25"/>
      <c r="F324" s="57">
        <v>0.11308</v>
      </c>
      <c r="G324" s="55">
        <f>IF(AND(E290*12&gt;=150000),E290*E292,E290)</f>
        <v>2062199.9999999998</v>
      </c>
      <c r="H324" s="130">
        <f>G324*F324</f>
        <v>233193.57599999997</v>
      </c>
      <c r="I324" s="35">
        <f>F324</f>
        <v>0.11308</v>
      </c>
      <c r="J324" s="56">
        <f>IF(AND(E290*12&gt;=150000),E290*E293,E290)</f>
        <v>2062199.9999999998</v>
      </c>
      <c r="K324" s="118">
        <f>J324*I324</f>
        <v>233193.57599999997</v>
      </c>
      <c r="L324" s="119">
        <f>K324-H324</f>
        <v>0</v>
      </c>
      <c r="M324" s="120">
        <f>IF(ISERROR(L324/H324), "", L324/H324)</f>
        <v>0</v>
      </c>
    </row>
    <row r="325" spans="1:13" ht="13.5" thickBot="1" x14ac:dyDescent="0.25">
      <c r="A325" s="103" t="str">
        <f t="shared" si="35"/>
        <v>GS 3,000 - 4,999 kW</v>
      </c>
      <c r="B325" s="103" t="s">
        <v>17</v>
      </c>
      <c r="D325" s="25" t="s">
        <v>80</v>
      </c>
      <c r="E325" s="25"/>
      <c r="F325" s="57">
        <v>0.11308</v>
      </c>
      <c r="G325" s="55">
        <f>IF(AND(E290*12&gt;=150000),E290*E292,E290)</f>
        <v>2062199.9999999998</v>
      </c>
      <c r="H325" s="130">
        <f>G325*F325</f>
        <v>233193.57599999997</v>
      </c>
      <c r="I325" s="35">
        <f>F325</f>
        <v>0.11308</v>
      </c>
      <c r="J325" s="56">
        <f>IF(AND(E290*12&gt;=150000),E290*E293,E290)</f>
        <v>2062199.9999999998</v>
      </c>
      <c r="K325" s="118">
        <f>J325*I325</f>
        <v>233193.57599999997</v>
      </c>
      <c r="L325" s="119">
        <f>K325-H325</f>
        <v>0</v>
      </c>
      <c r="M325" s="120">
        <f>IF(ISERROR(L325/H325), "", L325/H325)</f>
        <v>0</v>
      </c>
    </row>
    <row r="326" spans="1:13" ht="13.5" thickBot="1" x14ac:dyDescent="0.25">
      <c r="A326" s="103" t="str">
        <f t="shared" si="35"/>
        <v>GS 3,000 - 4,999 kW</v>
      </c>
      <c r="D326" s="58"/>
      <c r="E326" s="59"/>
      <c r="F326" s="60"/>
      <c r="G326" s="61"/>
      <c r="H326" s="62"/>
      <c r="I326" s="60"/>
      <c r="J326" s="63"/>
      <c r="K326" s="62"/>
      <c r="L326" s="64"/>
      <c r="M326" s="65"/>
    </row>
    <row r="327" spans="1:13" ht="13.15" hidden="1" customHeight="1" x14ac:dyDescent="0.2">
      <c r="A327" s="103" t="str">
        <f t="shared" si="35"/>
        <v>GS 3,000 - 4,999 kW</v>
      </c>
      <c r="B327" s="103" t="s">
        <v>12</v>
      </c>
      <c r="D327" s="135" t="s">
        <v>81</v>
      </c>
      <c r="E327" s="25"/>
      <c r="F327" s="66"/>
      <c r="G327" s="67"/>
      <c r="H327" s="68">
        <f>SUM(H317:H323,H316)</f>
        <v>315303.58448934869</v>
      </c>
      <c r="I327" s="69"/>
      <c r="J327" s="69"/>
      <c r="K327" s="68">
        <f>SUM(K317:K323,K316)</f>
        <v>340453.00833805581</v>
      </c>
      <c r="L327" s="70">
        <f>K327-H327</f>
        <v>25149.423848707112</v>
      </c>
      <c r="M327" s="71">
        <f>IF((H327)=0,"",(L327/H327))</f>
        <v>7.9762568793621466E-2</v>
      </c>
    </row>
    <row r="328" spans="1:13" ht="13.15" hidden="1" customHeight="1" x14ac:dyDescent="0.2">
      <c r="A328" s="103" t="str">
        <f t="shared" si="35"/>
        <v>GS 3,000 - 4,999 kW</v>
      </c>
      <c r="B328" s="103" t="s">
        <v>12</v>
      </c>
      <c r="D328" s="142" t="s">
        <v>82</v>
      </c>
      <c r="E328" s="25"/>
      <c r="F328" s="66">
        <v>0.13</v>
      </c>
      <c r="G328" s="72"/>
      <c r="H328" s="73">
        <f>H327*F328</f>
        <v>40989.46598361533</v>
      </c>
      <c r="I328" s="74">
        <v>0.13</v>
      </c>
      <c r="J328" s="27"/>
      <c r="K328" s="73">
        <f>K327*I328</f>
        <v>44258.891083947259</v>
      </c>
      <c r="L328" s="32">
        <f>K328-H328</f>
        <v>3269.4251003319296</v>
      </c>
      <c r="M328" s="75">
        <f>IF((H328)=0,"",(L328/H328))</f>
        <v>7.9762568793621591E-2</v>
      </c>
    </row>
    <row r="329" spans="1:13" ht="14.45" hidden="1" customHeight="1" x14ac:dyDescent="0.25">
      <c r="A329" s="103" t="str">
        <f t="shared" si="35"/>
        <v>GS 3,000 - 4,999 kW</v>
      </c>
      <c r="B329" s="103" t="s">
        <v>12</v>
      </c>
      <c r="D329" s="142" t="s">
        <v>83</v>
      </c>
      <c r="E329" s="147"/>
      <c r="F329" s="76">
        <f>OER</f>
        <v>0.23499999999999999</v>
      </c>
      <c r="G329" s="72"/>
      <c r="H329" s="73">
        <f>IF(OR(ISNUMBER(SEARCH("[DGEN]", E288))=TRUE, ISNUMBER(SEARCH("STREET LIGHT", E288))=TRUE), 0, IF(AND(E290=0, E291=0),0, IF(AND(E291=0, E290*12&gt;250000), 0, IF(AND(E290=0, E291&gt;=50), 0, IF(E290*12&lt;=250000, F329*H327*-1, IF(E291&lt;50, F329*H327*-1, 0))))))</f>
        <v>0</v>
      </c>
      <c r="I329" s="76">
        <f>OER</f>
        <v>0.23499999999999999</v>
      </c>
      <c r="J329" s="27"/>
      <c r="K329" s="73">
        <f>IF(OR(ISNUMBER(SEARCH("[DGEN]", E288))=TRUE, ISNUMBER(SEARCH("STREET LIGHT", E288))=TRUE), 0, IF(AND(E290=0, E291=0),0, IF(AND(E291=0, E290*12&gt;250000), 0, IF(AND(E290=0, E291&gt;=50), 0, IF(E290*12&lt;=250000, I329*K327*-1, IF(E291&lt;50, I329*K327*-1, 0))))))</f>
        <v>0</v>
      </c>
      <c r="L329" s="32">
        <f>K329-H329</f>
        <v>0</v>
      </c>
      <c r="M329" s="75"/>
    </row>
    <row r="330" spans="1:13" ht="13.15" hidden="1" customHeight="1" x14ac:dyDescent="0.2">
      <c r="A330" s="103" t="str">
        <f t="shared" si="35"/>
        <v>GS 3,000 - 4,999 kW</v>
      </c>
      <c r="B330" s="103" t="s">
        <v>84</v>
      </c>
      <c r="D330" s="234" t="s">
        <v>85</v>
      </c>
      <c r="E330" s="234"/>
      <c r="F330" s="77"/>
      <c r="G330" s="78"/>
      <c r="H330" s="79">
        <f>H327+H328+H329</f>
        <v>356293.05047296401</v>
      </c>
      <c r="I330" s="80"/>
      <c r="J330" s="80"/>
      <c r="K330" s="81">
        <f>K327+K328+K329</f>
        <v>384711.89942200307</v>
      </c>
      <c r="L330" s="82">
        <f>K330-H330</f>
        <v>28418.848949039064</v>
      </c>
      <c r="M330" s="83">
        <f>IF((H330)=0,"",(L330/H330))</f>
        <v>7.9762568793621536E-2</v>
      </c>
    </row>
    <row r="331" spans="1:13" ht="13.9" hidden="1" customHeight="1" thickBot="1" x14ac:dyDescent="0.25">
      <c r="A331" s="103" t="str">
        <f t="shared" si="35"/>
        <v>GS 3,000 - 4,999 kW</v>
      </c>
      <c r="B331" s="103" t="s">
        <v>12</v>
      </c>
      <c r="D331" s="131"/>
      <c r="E331" s="132"/>
      <c r="F331" s="60"/>
      <c r="G331" s="61"/>
      <c r="H331" s="62"/>
      <c r="I331" s="60"/>
      <c r="J331" s="63"/>
      <c r="K331" s="62"/>
      <c r="L331" s="64"/>
      <c r="M331" s="65"/>
    </row>
    <row r="332" spans="1:13" ht="13.15" hidden="1" customHeight="1" x14ac:dyDescent="0.2">
      <c r="A332" s="103" t="str">
        <f t="shared" si="35"/>
        <v>GS 3,000 - 4,999 kW</v>
      </c>
      <c r="B332" s="103" t="s">
        <v>78</v>
      </c>
      <c r="D332" s="135" t="s">
        <v>86</v>
      </c>
      <c r="E332" s="25"/>
      <c r="F332" s="66"/>
      <c r="G332" s="67"/>
      <c r="H332" s="68">
        <f>SUM(H324,H317:H320,H316)</f>
        <v>307838.4204893487</v>
      </c>
      <c r="I332" s="69"/>
      <c r="J332" s="69"/>
      <c r="K332" s="68">
        <f>SUM(K324,K317:K320,K316)</f>
        <v>310674.8403380558</v>
      </c>
      <c r="L332" s="70">
        <f>K332-H332</f>
        <v>2836.4198487070971</v>
      </c>
      <c r="M332" s="71">
        <f>IF((H332)=0,"",(L332/H332))</f>
        <v>9.2139890927137799E-3</v>
      </c>
    </row>
    <row r="333" spans="1:13" ht="13.15" hidden="1" customHeight="1" x14ac:dyDescent="0.2">
      <c r="A333" s="103" t="str">
        <f t="shared" si="35"/>
        <v>GS 3,000 - 4,999 kW</v>
      </c>
      <c r="B333" s="103" t="s">
        <v>78</v>
      </c>
      <c r="D333" s="142" t="s">
        <v>82</v>
      </c>
      <c r="E333" s="25"/>
      <c r="F333" s="66">
        <v>0.13</v>
      </c>
      <c r="G333" s="67"/>
      <c r="H333" s="73">
        <f>H332*F333</f>
        <v>40018.994663615333</v>
      </c>
      <c r="I333" s="66">
        <v>0.13</v>
      </c>
      <c r="J333" s="74"/>
      <c r="K333" s="73">
        <f>K332*I333</f>
        <v>40387.729243947259</v>
      </c>
      <c r="L333" s="32">
        <f>K333-H333</f>
        <v>368.73458033192583</v>
      </c>
      <c r="M333" s="75">
        <f>IF((H333)=0,"",(L333/H333))</f>
        <v>9.2139890927138597E-3</v>
      </c>
    </row>
    <row r="334" spans="1:13" ht="14.45" hidden="1" customHeight="1" x14ac:dyDescent="0.25">
      <c r="A334" s="103" t="str">
        <f t="shared" si="35"/>
        <v>GS 3,000 - 4,999 kW</v>
      </c>
      <c r="B334" s="103" t="s">
        <v>78</v>
      </c>
      <c r="D334" s="142" t="s">
        <v>83</v>
      </c>
      <c r="E334" s="147"/>
      <c r="F334" s="76">
        <f>OER</f>
        <v>0.23499999999999999</v>
      </c>
      <c r="G334" s="67"/>
      <c r="H334" s="73">
        <f>IF(OR(ISNUMBER(SEARCH("[DGEN]", E288))=TRUE, ISNUMBER(SEARCH("STREET LIGHT", E288))=TRUE), 0, IF(AND(E290=0, E291=0),0, IF(AND(E291=0, E290*12&gt;250000), 0, IF(AND(E290=0, E291&gt;=50), 0, IF(E290*12&lt;=250000, F334*H332*-1, IF(E291&lt;50, F334*H332*-1, 0))))))</f>
        <v>0</v>
      </c>
      <c r="I334" s="76">
        <f>OER</f>
        <v>0.23499999999999999</v>
      </c>
      <c r="J334" s="74"/>
      <c r="K334" s="73">
        <f>IF(OR(ISNUMBER(SEARCH("[DGEN]", E288))=TRUE, ISNUMBER(SEARCH("STREET LIGHT", E288))=TRUE), 0, IF(AND(E290=0, E291=0),0, IF(AND(E291=0, E290*12&gt;250000), 0, IF(AND(E290=0, E291&gt;=50), 0, IF(E290*12&lt;=250000, I334*K332*-1, IF(E291&lt;50, I334*K332*-1, 0))))))</f>
        <v>0</v>
      </c>
      <c r="L334" s="32"/>
      <c r="M334" s="75"/>
    </row>
    <row r="335" spans="1:13" ht="13.15" hidden="1" customHeight="1" x14ac:dyDescent="0.2">
      <c r="A335" s="103" t="str">
        <f t="shared" si="35"/>
        <v>GS 3,000 - 4,999 kW</v>
      </c>
      <c r="B335" s="103" t="s">
        <v>87</v>
      </c>
      <c r="D335" s="234" t="s">
        <v>86</v>
      </c>
      <c r="E335" s="234"/>
      <c r="F335" s="84"/>
      <c r="G335" s="85"/>
      <c r="H335" s="79">
        <f>SUM(H332,H333)</f>
        <v>347857.41515296407</v>
      </c>
      <c r="I335" s="86"/>
      <c r="J335" s="86"/>
      <c r="K335" s="79">
        <f>SUM(K332,K333)</f>
        <v>351062.56958200305</v>
      </c>
      <c r="L335" s="87">
        <f>K335-H335</f>
        <v>3205.1544290389866</v>
      </c>
      <c r="M335" s="88">
        <f>IF((H335)=0,"",(L335/H335))</f>
        <v>9.2139890927136845E-3</v>
      </c>
    </row>
    <row r="336" spans="1:13" ht="13.9" hidden="1" customHeight="1" thickBot="1" x14ac:dyDescent="0.25">
      <c r="A336" s="103" t="str">
        <f t="shared" si="35"/>
        <v>GS 3,000 - 4,999 kW</v>
      </c>
      <c r="B336" s="103" t="s">
        <v>78</v>
      </c>
      <c r="D336" s="131"/>
      <c r="E336" s="132"/>
      <c r="F336" s="89"/>
      <c r="G336" s="90"/>
      <c r="H336" s="91"/>
      <c r="I336" s="89"/>
      <c r="J336" s="61"/>
      <c r="K336" s="91"/>
      <c r="L336" s="92"/>
      <c r="M336" s="65"/>
    </row>
    <row r="337" spans="1:14" x14ac:dyDescent="0.2">
      <c r="A337" s="103" t="str">
        <f t="shared" si="35"/>
        <v>GS 3,000 - 4,999 kW</v>
      </c>
      <c r="B337" s="103" t="s">
        <v>17</v>
      </c>
      <c r="D337" s="135" t="s">
        <v>88</v>
      </c>
      <c r="E337" s="25"/>
      <c r="F337" s="136"/>
      <c r="G337" s="137"/>
      <c r="H337" s="138">
        <f>SUM(H325,H317:H320,H316)</f>
        <v>307838.4204893487</v>
      </c>
      <c r="I337" s="139"/>
      <c r="J337" s="139"/>
      <c r="K337" s="138">
        <f>SUM(K325,K317:K320,K316)</f>
        <v>310674.8403380558</v>
      </c>
      <c r="L337" s="140">
        <f>K337-H337</f>
        <v>2836.4198487070971</v>
      </c>
      <c r="M337" s="141">
        <f>IF((H337)=0,"",(L337/H337))</f>
        <v>9.2139890927137799E-3</v>
      </c>
    </row>
    <row r="338" spans="1:14" x14ac:dyDescent="0.2">
      <c r="A338" s="103" t="str">
        <f t="shared" si="35"/>
        <v>GS 3,000 - 4,999 kW</v>
      </c>
      <c r="B338" s="103" t="s">
        <v>17</v>
      </c>
      <c r="D338" s="142" t="s">
        <v>82</v>
      </c>
      <c r="E338" s="25"/>
      <c r="F338" s="136">
        <v>0.13</v>
      </c>
      <c r="G338" s="137"/>
      <c r="H338" s="144">
        <f>H337*F338</f>
        <v>40018.994663615333</v>
      </c>
      <c r="I338" s="136">
        <v>0.13</v>
      </c>
      <c r="J338" s="145"/>
      <c r="K338" s="144">
        <f>K337*I338</f>
        <v>40387.729243947259</v>
      </c>
      <c r="L338" s="119">
        <f>K338-H338</f>
        <v>368.73458033192583</v>
      </c>
      <c r="M338" s="146">
        <f>IF((H338)=0,"",(L338/H338))</f>
        <v>9.2139890927138597E-3</v>
      </c>
    </row>
    <row r="339" spans="1:14" ht="15" x14ac:dyDescent="0.25">
      <c r="A339" s="103" t="str">
        <f t="shared" si="35"/>
        <v>GS 3,000 - 4,999 kW</v>
      </c>
      <c r="B339" s="103" t="s">
        <v>17</v>
      </c>
      <c r="D339" s="142" t="s">
        <v>83</v>
      </c>
      <c r="E339" s="147"/>
      <c r="F339" s="148">
        <f>OER</f>
        <v>0.23499999999999999</v>
      </c>
      <c r="G339" s="137"/>
      <c r="H339" s="144">
        <f>IF(OR(ISNUMBER(SEARCH("[DGEN]", E288))=TRUE, ISNUMBER(SEARCH("STREET LIGHT", E288))=TRUE), 0, IF(AND(E290=0, E291=0),0, IF(AND(E291=0, E290*12&gt;250000), 0, IF(AND(E290=0, E291&gt;=50), 0, IF(E290*12&lt;=250000, F339*H337*-1, IF(E291&lt;50, F339*H337*-1, 0))))))</f>
        <v>0</v>
      </c>
      <c r="I339" s="148">
        <f>OER</f>
        <v>0.23499999999999999</v>
      </c>
      <c r="J339" s="145"/>
      <c r="K339" s="144">
        <f>IF(OR(ISNUMBER(SEARCH("[DGEN]", E288))=TRUE, ISNUMBER(SEARCH("STREET LIGHT", E288))=TRUE), 0, IF(AND(E290=0, E291=0),0, IF(AND(E291=0, E290*12&gt;250000), 0, IF(AND(E290=0, E291&gt;=50), 0, IF(E290*12&lt;=250000, I339*K337*-1, IF(E291&lt;50, I339*K337*-1, 0))))))</f>
        <v>0</v>
      </c>
      <c r="L339" s="119"/>
      <c r="M339" s="146"/>
    </row>
    <row r="340" spans="1:14" ht="13.9" customHeight="1" thickBot="1" x14ac:dyDescent="0.25">
      <c r="A340" s="103" t="str">
        <f t="shared" si="35"/>
        <v>GS 3,000 - 4,999 kW</v>
      </c>
      <c r="B340" s="103" t="s">
        <v>89</v>
      </c>
      <c r="C340" s="24">
        <f>B20</f>
        <v>5</v>
      </c>
      <c r="D340" s="226" t="s">
        <v>88</v>
      </c>
      <c r="E340" s="226"/>
      <c r="F340" s="84"/>
      <c r="G340" s="85"/>
      <c r="H340" s="79">
        <f>SUM(H337,H338)</f>
        <v>347857.41515296407</v>
      </c>
      <c r="I340" s="86"/>
      <c r="J340" s="86"/>
      <c r="K340" s="79">
        <f>SUM(K337,K338)</f>
        <v>351062.56958200305</v>
      </c>
      <c r="L340" s="87">
        <f>K340-H340</f>
        <v>3205.1544290389866</v>
      </c>
      <c r="M340" s="88">
        <f>IF((H340)=0,"",(L340/H340))</f>
        <v>9.2139890927136845E-3</v>
      </c>
    </row>
    <row r="341" spans="1:14" ht="13.5" thickBot="1" x14ac:dyDescent="0.25">
      <c r="A341" s="103" t="str">
        <f t="shared" si="35"/>
        <v>GS 3,000 - 4,999 kW</v>
      </c>
      <c r="B341" s="103" t="s">
        <v>17</v>
      </c>
      <c r="D341" s="58"/>
      <c r="E341" s="59"/>
      <c r="F341" s="93"/>
      <c r="G341" s="90"/>
      <c r="H341" s="94"/>
      <c r="I341" s="93"/>
      <c r="J341" s="61"/>
      <c r="K341" s="94"/>
      <c r="L341" s="92"/>
      <c r="M341" s="95"/>
    </row>
    <row r="344" spans="1:14" x14ac:dyDescent="0.2">
      <c r="C344" s="103"/>
      <c r="D344" s="104" t="s">
        <v>34</v>
      </c>
      <c r="E344" s="235" t="str">
        <f>D21</f>
        <v>Large Use &gt;5MW</v>
      </c>
      <c r="F344" s="236"/>
      <c r="G344" s="236"/>
      <c r="H344" s="236"/>
      <c r="I344" s="236"/>
      <c r="J344" s="237"/>
      <c r="K344" s="103" t="str">
        <f>IF(N21="DEMAND - INTERVAL","RTSR - INTERVAL METERED","")</f>
        <v/>
      </c>
    </row>
    <row r="345" spans="1:14" x14ac:dyDescent="0.2">
      <c r="C345" s="103"/>
      <c r="D345" s="104" t="s">
        <v>35</v>
      </c>
      <c r="E345" s="238" t="str">
        <f>H21</f>
        <v>Non-RPP (Other)</v>
      </c>
      <c r="F345" s="239"/>
      <c r="G345" s="240"/>
      <c r="H345" s="20"/>
      <c r="I345" s="20"/>
    </row>
    <row r="346" spans="1:14" ht="15.75" x14ac:dyDescent="0.2">
      <c r="C346" s="103"/>
      <c r="D346" s="104" t="s">
        <v>36</v>
      </c>
      <c r="E346" s="21">
        <f>K21</f>
        <v>5650000</v>
      </c>
      <c r="F346" s="105" t="s">
        <v>11</v>
      </c>
      <c r="J346" s="22"/>
      <c r="K346" s="22"/>
      <c r="L346" s="22"/>
      <c r="M346" s="22"/>
      <c r="N346" s="22"/>
    </row>
    <row r="347" spans="1:14" ht="15.75" x14ac:dyDescent="0.25">
      <c r="C347" s="103"/>
      <c r="D347" s="104" t="s">
        <v>37</v>
      </c>
      <c r="E347" s="21">
        <f>L21</f>
        <v>9400</v>
      </c>
      <c r="F347" s="106" t="s">
        <v>16</v>
      </c>
      <c r="G347" s="107"/>
      <c r="H347" s="108"/>
      <c r="I347" s="108"/>
      <c r="J347" s="108"/>
    </row>
    <row r="348" spans="1:14" x14ac:dyDescent="0.2">
      <c r="C348" s="103"/>
      <c r="D348" s="104" t="s">
        <v>38</v>
      </c>
      <c r="E348" s="23">
        <f>I21</f>
        <v>1.0065999999999999</v>
      </c>
    </row>
    <row r="349" spans="1:14" x14ac:dyDescent="0.2">
      <c r="C349" s="103"/>
      <c r="D349" s="104" t="s">
        <v>39</v>
      </c>
      <c r="E349" s="23">
        <f>J21</f>
        <v>1.0065999999999999</v>
      </c>
    </row>
    <row r="350" spans="1:14" x14ac:dyDescent="0.2">
      <c r="C350" s="103"/>
    </row>
    <row r="351" spans="1:14" x14ac:dyDescent="0.2">
      <c r="C351" s="103"/>
      <c r="E351" s="105"/>
      <c r="F351" s="231" t="s">
        <v>40</v>
      </c>
      <c r="G351" s="232"/>
      <c r="H351" s="233"/>
      <c r="I351" s="231" t="s">
        <v>41</v>
      </c>
      <c r="J351" s="232"/>
      <c r="K351" s="233"/>
      <c r="L351" s="231" t="s">
        <v>42</v>
      </c>
      <c r="M351" s="233"/>
    </row>
    <row r="352" spans="1:14" x14ac:dyDescent="0.2">
      <c r="C352" s="103"/>
      <c r="E352" s="220"/>
      <c r="F352" s="109" t="s">
        <v>43</v>
      </c>
      <c r="G352" s="109" t="s">
        <v>44</v>
      </c>
      <c r="H352" s="110" t="s">
        <v>45</v>
      </c>
      <c r="I352" s="109" t="s">
        <v>43</v>
      </c>
      <c r="J352" s="111" t="s">
        <v>44</v>
      </c>
      <c r="K352" s="110" t="s">
        <v>45</v>
      </c>
      <c r="L352" s="222" t="s">
        <v>46</v>
      </c>
      <c r="M352" s="224" t="s">
        <v>47</v>
      </c>
    </row>
    <row r="353" spans="1:15" x14ac:dyDescent="0.2">
      <c r="C353" s="103"/>
      <c r="E353" s="221"/>
      <c r="F353" s="112" t="s">
        <v>48</v>
      </c>
      <c r="G353" s="112"/>
      <c r="H353" s="113" t="s">
        <v>48</v>
      </c>
      <c r="I353" s="112" t="s">
        <v>48</v>
      </c>
      <c r="J353" s="113"/>
      <c r="K353" s="113" t="s">
        <v>48</v>
      </c>
      <c r="L353" s="223"/>
      <c r="M353" s="225"/>
    </row>
    <row r="354" spans="1:15" x14ac:dyDescent="0.2">
      <c r="A354" s="103" t="str">
        <f>$E344</f>
        <v>Large Use &gt;5MW</v>
      </c>
      <c r="D354" s="114" t="s">
        <v>49</v>
      </c>
      <c r="E354" s="25"/>
      <c r="F354" s="26">
        <f>'VRZ BI (2029)'!I354</f>
        <v>11717.69</v>
      </c>
      <c r="G354" s="115">
        <v>1</v>
      </c>
      <c r="H354" s="116">
        <f>G354*F354</f>
        <v>11717.69</v>
      </c>
      <c r="I354" s="45">
        <v>12521.25</v>
      </c>
      <c r="J354" s="117">
        <f>G354</f>
        <v>1</v>
      </c>
      <c r="K354" s="118">
        <f>J354*I354</f>
        <v>12521.25</v>
      </c>
      <c r="L354" s="119">
        <f>K354-H354</f>
        <v>803.55999999999949</v>
      </c>
      <c r="M354" s="120">
        <f>IF(ISERROR(L354/H354), "", L354/H354)</f>
        <v>6.8576656320486332E-2</v>
      </c>
    </row>
    <row r="355" spans="1:15" x14ac:dyDescent="0.2">
      <c r="A355" s="103" t="str">
        <f t="shared" ref="A355:A397" si="40">A354</f>
        <v>Large Use &gt;5MW</v>
      </c>
      <c r="D355" s="114" t="s">
        <v>50</v>
      </c>
      <c r="E355" s="25"/>
      <c r="F355" s="36">
        <f>'VRZ BI (2029)'!I355</f>
        <v>5.2637999999999998</v>
      </c>
      <c r="G355" s="115">
        <f>IF($E347&gt;0, $E347, $E346)</f>
        <v>9400</v>
      </c>
      <c r="H355" s="116">
        <f>G355*F355</f>
        <v>49479.72</v>
      </c>
      <c r="I355" s="35">
        <v>5.4789000000000003</v>
      </c>
      <c r="J355" s="117">
        <f>IF($E347&gt;0, $E347, $E346)</f>
        <v>9400</v>
      </c>
      <c r="K355" s="118">
        <f>J355*I355</f>
        <v>51501.66</v>
      </c>
      <c r="L355" s="119">
        <f>K355-H355</f>
        <v>2021.9400000000023</v>
      </c>
      <c r="M355" s="120">
        <f>IF(ISERROR(L355/H355), "", L355/H355)</f>
        <v>4.0864014590220037E-2</v>
      </c>
    </row>
    <row r="356" spans="1:15" ht="13.15" hidden="1" customHeight="1" x14ac:dyDescent="0.2">
      <c r="A356" s="103" t="str">
        <f t="shared" si="40"/>
        <v>Large Use &gt;5MW</v>
      </c>
      <c r="D356" s="114" t="s">
        <v>51</v>
      </c>
      <c r="E356" s="25"/>
      <c r="F356" s="34"/>
      <c r="G356" s="115">
        <f>IF($E347&gt;0, $E347, $E346)</f>
        <v>9400</v>
      </c>
      <c r="H356" s="116">
        <v>0</v>
      </c>
      <c r="I356" s="35"/>
      <c r="J356" s="117">
        <f>IF($E347&gt;0, $E347, $E346)</f>
        <v>9400</v>
      </c>
      <c r="K356" s="118">
        <v>0</v>
      </c>
      <c r="L356" s="119"/>
      <c r="M356" s="120"/>
    </row>
    <row r="357" spans="1:15" ht="13.15" hidden="1" customHeight="1" x14ac:dyDescent="0.2">
      <c r="A357" s="103" t="str">
        <f t="shared" si="40"/>
        <v>Large Use &gt;5MW</v>
      </c>
      <c r="D357" s="114" t="s">
        <v>52</v>
      </c>
      <c r="E357" s="25"/>
      <c r="F357" s="34"/>
      <c r="G357" s="115">
        <f>IF($E347&gt;0, $E347, $E346)</f>
        <v>9400</v>
      </c>
      <c r="H357" s="116">
        <v>0</v>
      </c>
      <c r="I357" s="35"/>
      <c r="J357" s="121">
        <f>IF($E347&gt;0, $E347, $E346)</f>
        <v>9400</v>
      </c>
      <c r="K357" s="118">
        <v>0</v>
      </c>
      <c r="L357" s="119">
        <f t="shared" ref="L357:L375" si="41">K357-H357</f>
        <v>0</v>
      </c>
      <c r="M357" s="120" t="str">
        <f>IF(ISERROR(L357/H357), "", L357/H357)</f>
        <v/>
      </c>
    </row>
    <row r="358" spans="1:15" x14ac:dyDescent="0.2">
      <c r="A358" s="103" t="str">
        <f t="shared" si="40"/>
        <v>Large Use &gt;5MW</v>
      </c>
      <c r="D358" s="114" t="s">
        <v>53</v>
      </c>
      <c r="E358" s="25"/>
      <c r="F358" s="26">
        <f>'VRZ BI (2029)'!I358</f>
        <v>0</v>
      </c>
      <c r="G358" s="115">
        <v>1</v>
      </c>
      <c r="H358" s="116">
        <f>G358*F358</f>
        <v>0</v>
      </c>
      <c r="I358" s="45">
        <v>0</v>
      </c>
      <c r="J358" s="117">
        <f>G358</f>
        <v>1</v>
      </c>
      <c r="K358" s="118">
        <f>J358*I358</f>
        <v>0</v>
      </c>
      <c r="L358" s="119">
        <f t="shared" si="41"/>
        <v>0</v>
      </c>
      <c r="M358" s="120" t="str">
        <f>IF(ISERROR(L358/H358), "", L358/H358)</f>
        <v/>
      </c>
    </row>
    <row r="359" spans="1:15" x14ac:dyDescent="0.2">
      <c r="A359" s="103" t="str">
        <f t="shared" si="40"/>
        <v>Large Use &gt;5MW</v>
      </c>
      <c r="D359" s="114" t="s">
        <v>54</v>
      </c>
      <c r="E359" s="25"/>
      <c r="F359" s="36">
        <f>'VRZ BI (2029)'!I359</f>
        <v>0.54216644949085402</v>
      </c>
      <c r="G359" s="115">
        <f>IF($E347&gt;0, $E347, $E346)</f>
        <v>9400</v>
      </c>
      <c r="H359" s="116">
        <f>G359*F359</f>
        <v>5096.3646252140279</v>
      </c>
      <c r="I359" s="35">
        <v>0.54216644949085402</v>
      </c>
      <c r="J359" s="117">
        <f>IF($E347&gt;0, $E347, $E346)</f>
        <v>9400</v>
      </c>
      <c r="K359" s="118">
        <f>J359*I359</f>
        <v>5096.3646252140279</v>
      </c>
      <c r="L359" s="119">
        <f t="shared" si="41"/>
        <v>0</v>
      </c>
      <c r="M359" s="120">
        <f>IF(ISERROR(L359/H359), "", L359/H359)</f>
        <v>0</v>
      </c>
    </row>
    <row r="360" spans="1:15" x14ac:dyDescent="0.2">
      <c r="A360" s="103" t="str">
        <f t="shared" si="40"/>
        <v>Large Use &gt;5MW</v>
      </c>
      <c r="B360" s="103" t="s">
        <v>55</v>
      </c>
      <c r="C360" s="24">
        <f>B21</f>
        <v>6</v>
      </c>
      <c r="D360" s="122" t="s">
        <v>56</v>
      </c>
      <c r="E360" s="7"/>
      <c r="F360" s="37"/>
      <c r="G360" s="38"/>
      <c r="H360" s="39">
        <f>SUM(H354:H359)</f>
        <v>66293.774625214035</v>
      </c>
      <c r="I360" s="51"/>
      <c r="J360" s="40"/>
      <c r="K360" s="39">
        <f>SUM(K354:K359)</f>
        <v>69119.274625214035</v>
      </c>
      <c r="L360" s="41">
        <f t="shared" si="41"/>
        <v>2825.5</v>
      </c>
      <c r="M360" s="42">
        <f>IF((H360)=0,"",(L360/H360))</f>
        <v>4.2620894887547334E-2</v>
      </c>
    </row>
    <row r="361" spans="1:15" x14ac:dyDescent="0.2">
      <c r="A361" s="103" t="str">
        <f t="shared" si="40"/>
        <v>Large Use &gt;5MW</v>
      </c>
      <c r="D361" s="123" t="s">
        <v>57</v>
      </c>
      <c r="E361" s="25"/>
      <c r="F361" s="34">
        <f>IF((E346*12&gt;=150000), 0, IF(E345="RPP",(F377*OffPeakPer+F378*MidPeakPer+F379*OnPeakPer),IF(E345="Non-RPP (Retailer)",F380,F381)))</f>
        <v>0</v>
      </c>
      <c r="G361" s="43">
        <f>IF(F361=0, 0, $E346*E348-E346)</f>
        <v>0</v>
      </c>
      <c r="H361" s="28">
        <f t="shared" ref="H361:H368" si="42">G361*F361</f>
        <v>0</v>
      </c>
      <c r="I361" s="35">
        <f>IF((E346*12&gt;=150000), 0, IF(E345="RPP",(I377*OffPeakPer+I378*MidPeakPer+I379*OnPeakPer),IF(E345="Non-RPP (Retailer)",I380,I381)))</f>
        <v>0</v>
      </c>
      <c r="J361" s="44">
        <f>IF(I361=0, 0, E346*E349-E346)</f>
        <v>0</v>
      </c>
      <c r="K361" s="31">
        <f t="shared" ref="K361:K368" si="43">J361*I361</f>
        <v>0</v>
      </c>
      <c r="L361" s="32">
        <f t="shared" si="41"/>
        <v>0</v>
      </c>
      <c r="M361" s="33" t="str">
        <f t="shared" ref="M361:M368" si="44">IF(ISERROR(L361/H361), "", L361/H361)</f>
        <v/>
      </c>
    </row>
    <row r="362" spans="1:15" ht="25.5" x14ac:dyDescent="0.2">
      <c r="A362" s="103" t="str">
        <f t="shared" si="40"/>
        <v>Large Use &gt;5MW</v>
      </c>
      <c r="D362" s="123" t="s">
        <v>58</v>
      </c>
      <c r="E362" s="25"/>
      <c r="F362" s="36">
        <f>'VRZ BI (2029)'!I362</f>
        <v>0</v>
      </c>
      <c r="G362" s="55">
        <f>IF($E347&gt;0, $E347, $E346)</f>
        <v>9400</v>
      </c>
      <c r="H362" s="116">
        <f t="shared" si="42"/>
        <v>0</v>
      </c>
      <c r="I362" s="35">
        <v>0</v>
      </c>
      <c r="J362" s="56">
        <f>IF($E347&gt;0, $E347, $E346)</f>
        <v>9400</v>
      </c>
      <c r="K362" s="118">
        <f t="shared" si="43"/>
        <v>0</v>
      </c>
      <c r="L362" s="119">
        <f t="shared" si="41"/>
        <v>0</v>
      </c>
      <c r="M362" s="120" t="str">
        <f t="shared" si="44"/>
        <v/>
      </c>
    </row>
    <row r="363" spans="1:15" x14ac:dyDescent="0.2">
      <c r="A363" s="103" t="str">
        <f t="shared" si="40"/>
        <v>Large Use &gt;5MW</v>
      </c>
      <c r="D363" s="123" t="s">
        <v>59</v>
      </c>
      <c r="E363" s="25"/>
      <c r="F363" s="36">
        <f>'VRZ BI (2029)'!I363</f>
        <v>0</v>
      </c>
      <c r="G363" s="55">
        <f>IF($E347&gt;0, $E347, $E346)</f>
        <v>9400</v>
      </c>
      <c r="H363" s="116">
        <f t="shared" si="42"/>
        <v>0</v>
      </c>
      <c r="I363" s="35">
        <v>0</v>
      </c>
      <c r="J363" s="56">
        <f>IF($E347&gt;0, $E347, $E346)</f>
        <v>9400</v>
      </c>
      <c r="K363" s="118">
        <f t="shared" si="43"/>
        <v>0</v>
      </c>
      <c r="L363" s="119">
        <f t="shared" si="41"/>
        <v>0</v>
      </c>
      <c r="M363" s="120" t="str">
        <f t="shared" si="44"/>
        <v/>
      </c>
    </row>
    <row r="364" spans="1:15" x14ac:dyDescent="0.2">
      <c r="A364" s="103" t="str">
        <f t="shared" si="40"/>
        <v>Large Use &gt;5MW</v>
      </c>
      <c r="D364" s="123" t="s">
        <v>60</v>
      </c>
      <c r="E364" s="25"/>
      <c r="F364" s="36">
        <f>'VRZ BI (2029)'!I364</f>
        <v>0</v>
      </c>
      <c r="G364" s="55">
        <f>E346</f>
        <v>5650000</v>
      </c>
      <c r="H364" s="116">
        <f t="shared" si="42"/>
        <v>0</v>
      </c>
      <c r="I364" s="35">
        <v>0</v>
      </c>
      <c r="J364" s="56">
        <f>E346</f>
        <v>5650000</v>
      </c>
      <c r="K364" s="118">
        <f t="shared" si="43"/>
        <v>0</v>
      </c>
      <c r="L364" s="119">
        <f t="shared" si="41"/>
        <v>0</v>
      </c>
      <c r="M364" s="120" t="str">
        <f t="shared" si="44"/>
        <v/>
      </c>
    </row>
    <row r="365" spans="1:15" x14ac:dyDescent="0.2">
      <c r="A365" s="103" t="str">
        <f t="shared" si="40"/>
        <v>Large Use &gt;5MW</v>
      </c>
      <c r="D365" s="114" t="s">
        <v>61</v>
      </c>
      <c r="E365" s="25"/>
      <c r="F365" s="36">
        <f>'VRZ BI (2029)'!I365</f>
        <v>0.68718501121063702</v>
      </c>
      <c r="G365" s="55">
        <f>IF($E347&gt;0, $E347, $E346)</f>
        <v>9400</v>
      </c>
      <c r="H365" s="116">
        <f t="shared" si="42"/>
        <v>6459.5391053799876</v>
      </c>
      <c r="I365" s="35">
        <v>0.71859942344825911</v>
      </c>
      <c r="J365" s="56">
        <f>IF($E347&gt;0, $E347, $E346)</f>
        <v>9400</v>
      </c>
      <c r="K365" s="118">
        <f t="shared" si="43"/>
        <v>6754.8345804136352</v>
      </c>
      <c r="L365" s="119">
        <f t="shared" si="41"/>
        <v>295.29547503364756</v>
      </c>
      <c r="M365" s="120">
        <f t="shared" si="44"/>
        <v>4.5714635396773645E-2</v>
      </c>
      <c r="O365" s="160"/>
    </row>
    <row r="366" spans="1:15" ht="25.5" x14ac:dyDescent="0.2">
      <c r="A366" s="103" t="str">
        <f t="shared" si="40"/>
        <v>Large Use &gt;5MW</v>
      </c>
      <c r="D366" s="123" t="s">
        <v>62</v>
      </c>
      <c r="E366" s="25"/>
      <c r="F366" s="26">
        <v>0</v>
      </c>
      <c r="G366" s="115">
        <v>1</v>
      </c>
      <c r="H366" s="116">
        <f t="shared" si="42"/>
        <v>0</v>
      </c>
      <c r="I366" s="45">
        <v>0</v>
      </c>
      <c r="J366" s="121">
        <v>1</v>
      </c>
      <c r="K366" s="118">
        <f t="shared" si="43"/>
        <v>0</v>
      </c>
      <c r="L366" s="119">
        <f t="shared" si="41"/>
        <v>0</v>
      </c>
      <c r="M366" s="120" t="str">
        <f t="shared" si="44"/>
        <v/>
      </c>
    </row>
    <row r="367" spans="1:15" x14ac:dyDescent="0.2">
      <c r="A367" s="103" t="str">
        <f t="shared" si="40"/>
        <v>Large Use &gt;5MW</v>
      </c>
      <c r="D367" s="114" t="s">
        <v>63</v>
      </c>
      <c r="E367" s="25"/>
      <c r="F367" s="26">
        <v>0</v>
      </c>
      <c r="G367" s="115">
        <v>1</v>
      </c>
      <c r="H367" s="116">
        <f t="shared" si="42"/>
        <v>0</v>
      </c>
      <c r="I367" s="45">
        <v>0</v>
      </c>
      <c r="J367" s="121">
        <v>1</v>
      </c>
      <c r="K367" s="118">
        <f t="shared" si="43"/>
        <v>0</v>
      </c>
      <c r="L367" s="119">
        <f t="shared" si="41"/>
        <v>0</v>
      </c>
      <c r="M367" s="120" t="str">
        <f t="shared" si="44"/>
        <v/>
      </c>
    </row>
    <row r="368" spans="1:15" x14ac:dyDescent="0.2">
      <c r="A368" s="103" t="str">
        <f t="shared" si="40"/>
        <v>Large Use &gt;5MW</v>
      </c>
      <c r="D368" s="114" t="s">
        <v>64</v>
      </c>
      <c r="E368" s="25"/>
      <c r="F368" s="36">
        <f>'VRZ BI (2029)'!I368</f>
        <v>1.4149834773677721E-2</v>
      </c>
      <c r="G368" s="55">
        <f>IF($E347&gt;0, $E347, $E346)</f>
        <v>9400</v>
      </c>
      <c r="H368" s="116">
        <f t="shared" si="42"/>
        <v>133.00844687257057</v>
      </c>
      <c r="I368" s="35">
        <v>1.4149834773677721E-2</v>
      </c>
      <c r="J368" s="56">
        <f>IF($E347&gt;0, $E347, $E346)</f>
        <v>9400</v>
      </c>
      <c r="K368" s="118">
        <f t="shared" si="43"/>
        <v>133.00844687257057</v>
      </c>
      <c r="L368" s="119">
        <f t="shared" si="41"/>
        <v>0</v>
      </c>
      <c r="M368" s="120">
        <f t="shared" si="44"/>
        <v>0</v>
      </c>
    </row>
    <row r="369" spans="1:15" ht="25.5" x14ac:dyDescent="0.2">
      <c r="A369" s="103" t="str">
        <f t="shared" si="40"/>
        <v>Large Use &gt;5MW</v>
      </c>
      <c r="B369" s="103" t="s">
        <v>65</v>
      </c>
      <c r="C369" s="24">
        <f>B21</f>
        <v>6</v>
      </c>
      <c r="D369" s="124" t="s">
        <v>66</v>
      </c>
      <c r="E369" s="125"/>
      <c r="F369" s="48"/>
      <c r="G369" s="49"/>
      <c r="H369" s="50">
        <f>SUM(H360:H368)</f>
        <v>72886.322177466587</v>
      </c>
      <c r="I369" s="51"/>
      <c r="J369" s="52"/>
      <c r="K369" s="50">
        <f>SUM(K360:K368)</f>
        <v>76007.117652500237</v>
      </c>
      <c r="L369" s="41">
        <f t="shared" si="41"/>
        <v>3120.7954750336503</v>
      </c>
      <c r="M369" s="42">
        <f>IF((H369)=0,"",(L369/H369))</f>
        <v>4.2817299347811928E-2</v>
      </c>
    </row>
    <row r="370" spans="1:15" x14ac:dyDescent="0.2">
      <c r="A370" s="103" t="str">
        <f t="shared" si="40"/>
        <v>Large Use &gt;5MW</v>
      </c>
      <c r="D370" s="126" t="s">
        <v>67</v>
      </c>
      <c r="E370" s="25"/>
      <c r="F370" s="36">
        <f>'VRZ BI (2029)'!I370</f>
        <v>6.5571999999999999</v>
      </c>
      <c r="G370" s="43">
        <f>IF($E347&gt;0, $E347, $E346*$E348)</f>
        <v>9400</v>
      </c>
      <c r="H370" s="116">
        <f>G370*F370</f>
        <v>61637.68</v>
      </c>
      <c r="I370" s="35">
        <v>6.9189999999999996</v>
      </c>
      <c r="J370" s="44">
        <f>IF($E347&gt;0, $E347, $E346*$E349)</f>
        <v>9400</v>
      </c>
      <c r="K370" s="118">
        <f>J370*I370</f>
        <v>65038.6</v>
      </c>
      <c r="L370" s="119">
        <f t="shared" si="41"/>
        <v>3400.9199999999983</v>
      </c>
      <c r="M370" s="120">
        <f>IF(ISERROR(L370/H370), "", L370/H370)</f>
        <v>5.5175989751723269E-2</v>
      </c>
      <c r="N370" s="127" t="str">
        <f>IF(ISERROR(ABS(M370)), "", IF(ABS(M370)&gt;=4%, "In the manager's summary, discuss the reasoning for the change in RTSR rates", ""))</f>
        <v>In the manager's summary, discuss the reasoning for the change in RTSR rates</v>
      </c>
      <c r="O370" s="160"/>
    </row>
    <row r="371" spans="1:15" ht="25.5" x14ac:dyDescent="0.2">
      <c r="A371" s="103" t="str">
        <f t="shared" si="40"/>
        <v>Large Use &gt;5MW</v>
      </c>
      <c r="D371" s="128" t="s">
        <v>68</v>
      </c>
      <c r="E371" s="25"/>
      <c r="F371" s="36">
        <f>'VRZ BI (2029)'!I371</f>
        <v>4.4781000000000004</v>
      </c>
      <c r="G371" s="43">
        <f>IF($E347&gt;0, $E347, $E346*$E348)</f>
        <v>9400</v>
      </c>
      <c r="H371" s="116">
        <f>G371*F371</f>
        <v>42094.140000000007</v>
      </c>
      <c r="I371" s="35">
        <v>4.7206000000000001</v>
      </c>
      <c r="J371" s="44">
        <f>IF($E347&gt;0, $E347, $E346*$E349)</f>
        <v>9400</v>
      </c>
      <c r="K371" s="118">
        <f>J371*I371</f>
        <v>44373.64</v>
      </c>
      <c r="L371" s="119">
        <f t="shared" si="41"/>
        <v>2279.4999999999927</v>
      </c>
      <c r="M371" s="120">
        <f>IF(ISERROR(L371/H371), "", L371/H371)</f>
        <v>5.4152430718384846E-2</v>
      </c>
      <c r="N371" s="127" t="str">
        <f>IF(ISERROR(ABS(M371)), "", IF(ABS(M371)&gt;=4%, "In the manager's summary, discuss the reasoning for the change in RTSR rates", ""))</f>
        <v>In the manager's summary, discuss the reasoning for the change in RTSR rates</v>
      </c>
      <c r="O371" s="160"/>
    </row>
    <row r="372" spans="1:15" ht="25.5" x14ac:dyDescent="0.2">
      <c r="A372" s="103" t="str">
        <f t="shared" si="40"/>
        <v>Large Use &gt;5MW</v>
      </c>
      <c r="B372" s="103" t="s">
        <v>69</v>
      </c>
      <c r="C372" s="24">
        <f>B21</f>
        <v>6</v>
      </c>
      <c r="D372" s="124" t="s">
        <v>70</v>
      </c>
      <c r="E372" s="7"/>
      <c r="F372" s="48"/>
      <c r="G372" s="49"/>
      <c r="H372" s="50">
        <f>SUM(H369:H371)</f>
        <v>176618.14217746659</v>
      </c>
      <c r="I372" s="51"/>
      <c r="J372" s="40"/>
      <c r="K372" s="50">
        <f>SUM(K369:K371)</f>
        <v>185419.35765250021</v>
      </c>
      <c r="L372" s="41">
        <f t="shared" si="41"/>
        <v>8801.2154750336194</v>
      </c>
      <c r="M372" s="42">
        <f>IF((H372)=0,"",(L372/H372))</f>
        <v>4.9831887973264516E-2</v>
      </c>
    </row>
    <row r="373" spans="1:15" ht="25.5" x14ac:dyDescent="0.2">
      <c r="A373" s="103" t="str">
        <f t="shared" si="40"/>
        <v>Large Use &gt;5MW</v>
      </c>
      <c r="D373" s="129" t="s">
        <v>71</v>
      </c>
      <c r="E373" s="25"/>
      <c r="F373" s="34">
        <v>4.7000000000000002E-3</v>
      </c>
      <c r="G373" s="43">
        <f>E346*E348</f>
        <v>5687290</v>
      </c>
      <c r="H373" s="53">
        <f>G373*F373</f>
        <v>26730.263000000003</v>
      </c>
      <c r="I373" s="35">
        <v>4.7000000000000002E-3</v>
      </c>
      <c r="J373" s="44">
        <f>E346*E349</f>
        <v>5687290</v>
      </c>
      <c r="K373" s="118">
        <f>J373*I373</f>
        <v>26730.263000000003</v>
      </c>
      <c r="L373" s="119">
        <f t="shared" si="41"/>
        <v>0</v>
      </c>
      <c r="M373" s="120">
        <f>IF(ISERROR(L373/H373), "", L373/H373)</f>
        <v>0</v>
      </c>
    </row>
    <row r="374" spans="1:15" ht="25.5" x14ac:dyDescent="0.2">
      <c r="A374" s="103" t="str">
        <f t="shared" si="40"/>
        <v>Large Use &gt;5MW</v>
      </c>
      <c r="D374" s="129" t="s">
        <v>72</v>
      </c>
      <c r="E374" s="25"/>
      <c r="F374" s="34">
        <v>5.9999999999999995E-4</v>
      </c>
      <c r="G374" s="43">
        <f>E346*E348</f>
        <v>5687290</v>
      </c>
      <c r="H374" s="53">
        <f>G374*F374</f>
        <v>3412.3739999999998</v>
      </c>
      <c r="I374" s="35">
        <v>5.9999999999999995E-4</v>
      </c>
      <c r="J374" s="44">
        <f>E346*E349</f>
        <v>5687290</v>
      </c>
      <c r="K374" s="118">
        <f>J374*I374</f>
        <v>3412.3739999999998</v>
      </c>
      <c r="L374" s="119">
        <f t="shared" si="41"/>
        <v>0</v>
      </c>
      <c r="M374" s="120">
        <f>IF(ISERROR(L374/H374), "", L374/H374)</f>
        <v>0</v>
      </c>
    </row>
    <row r="375" spans="1:15" x14ac:dyDescent="0.2">
      <c r="A375" s="103" t="str">
        <f t="shared" si="40"/>
        <v>Large Use &gt;5MW</v>
      </c>
      <c r="D375" s="25" t="s">
        <v>73</v>
      </c>
      <c r="E375" s="25"/>
      <c r="F375" s="54">
        <v>0.25</v>
      </c>
      <c r="G375" s="27">
        <v>1</v>
      </c>
      <c r="H375" s="130">
        <f>G375*F375</f>
        <v>0.25</v>
      </c>
      <c r="I375" s="45">
        <v>0.25</v>
      </c>
      <c r="J375" s="30">
        <v>1</v>
      </c>
      <c r="K375" s="118">
        <f>J375*I375</f>
        <v>0.25</v>
      </c>
      <c r="L375" s="119">
        <f t="shared" si="41"/>
        <v>0</v>
      </c>
      <c r="M375" s="120">
        <f>IF(ISERROR(L375/H375), "", L375/H375)</f>
        <v>0</v>
      </c>
    </row>
    <row r="376" spans="1:15" ht="26.45" hidden="1" customHeight="1" x14ac:dyDescent="0.2">
      <c r="A376" s="103" t="str">
        <f t="shared" si="40"/>
        <v>Large Use &gt;5MW</v>
      </c>
      <c r="D376" s="129" t="s">
        <v>74</v>
      </c>
      <c r="E376" s="25"/>
      <c r="F376" s="34"/>
      <c r="G376" s="43"/>
      <c r="H376" s="130"/>
      <c r="I376" s="35"/>
      <c r="J376" s="44"/>
      <c r="K376" s="118"/>
      <c r="L376" s="119"/>
      <c r="M376" s="120"/>
    </row>
    <row r="377" spans="1:15" ht="13.15" hidden="1" customHeight="1" x14ac:dyDescent="0.2">
      <c r="A377" s="103" t="str">
        <f t="shared" si="40"/>
        <v>Large Use &gt;5MW</v>
      </c>
      <c r="B377" s="103" t="s">
        <v>12</v>
      </c>
      <c r="D377" s="25" t="s">
        <v>75</v>
      </c>
      <c r="E377" s="25"/>
      <c r="F377" s="96">
        <v>8.6999999999999994E-2</v>
      </c>
      <c r="G377" s="55">
        <f>IF(AND(E346*12&gt;=150000),OffPeakPer*E346*E348,OffPeakPer*E346)</f>
        <v>3639865.5999999996</v>
      </c>
      <c r="H377" s="130">
        <f>G377*F377</f>
        <v>316668.30719999992</v>
      </c>
      <c r="I377" s="35">
        <f>OffPeak</f>
        <v>9.8000000000000004E-2</v>
      </c>
      <c r="J377" s="56">
        <f>IF(AND(E346*12&gt;=150000),OffPeakPer*E346*E349,OffPeakPer*E346)</f>
        <v>3639865.5999999996</v>
      </c>
      <c r="K377" s="118">
        <f>J377*I377</f>
        <v>356706.82879999996</v>
      </c>
      <c r="L377" s="119">
        <f>K377-H377</f>
        <v>40038.521600000036</v>
      </c>
      <c r="M377" s="120">
        <f>IF(ISERROR(L377/H377), "", L377/H377)</f>
        <v>0.12643678160919555</v>
      </c>
    </row>
    <row r="378" spans="1:15" ht="13.15" hidden="1" customHeight="1" x14ac:dyDescent="0.2">
      <c r="A378" s="103" t="str">
        <f t="shared" si="40"/>
        <v>Large Use &gt;5MW</v>
      </c>
      <c r="B378" s="103" t="s">
        <v>12</v>
      </c>
      <c r="D378" s="25" t="s">
        <v>76</v>
      </c>
      <c r="E378" s="25"/>
      <c r="F378" s="96">
        <v>0.157</v>
      </c>
      <c r="G378" s="55">
        <f>IF(AND(E346*12&gt;=150000),MidPeakPer*E346*E348,MidPeakPer*E346)</f>
        <v>1023712.2</v>
      </c>
      <c r="H378" s="130">
        <f>G378*F378</f>
        <v>160722.81539999999</v>
      </c>
      <c r="I378" s="35">
        <f>MidPeak</f>
        <v>0.157</v>
      </c>
      <c r="J378" s="56">
        <f>IF(AND(E346*12&gt;=150000),MidPeakPer*E346*E349,MidPeakPer*E346)</f>
        <v>1023712.2</v>
      </c>
      <c r="K378" s="118">
        <f>J378*I378</f>
        <v>160722.81539999999</v>
      </c>
      <c r="L378" s="119">
        <f>K378-H378</f>
        <v>0</v>
      </c>
      <c r="M378" s="120">
        <f>IF(ISERROR(L378/H378), "", L378/H378)</f>
        <v>0</v>
      </c>
    </row>
    <row r="379" spans="1:15" ht="13.15" hidden="1" customHeight="1" x14ac:dyDescent="0.2">
      <c r="A379" s="103" t="str">
        <f t="shared" si="40"/>
        <v>Large Use &gt;5MW</v>
      </c>
      <c r="B379" s="103" t="s">
        <v>12</v>
      </c>
      <c r="D379" s="103" t="s">
        <v>77</v>
      </c>
      <c r="E379" s="25"/>
      <c r="F379" s="96">
        <v>0.182</v>
      </c>
      <c r="G379" s="55">
        <f>IF(AND(E346*12&gt;=150000),OnPeakPer*E346*E348,OnPeakPer*E346)</f>
        <v>1023712.2</v>
      </c>
      <c r="H379" s="130">
        <f>G379*F379</f>
        <v>186315.62039999999</v>
      </c>
      <c r="I379" s="35">
        <f>OnPeak</f>
        <v>0.20300000000000001</v>
      </c>
      <c r="J379" s="56">
        <f>IF(AND(E346*12&gt;=150000),OnPeakPer*E346*E349,OnPeakPer*E346)</f>
        <v>1023712.2</v>
      </c>
      <c r="K379" s="118">
        <f>J379*I379</f>
        <v>207813.5766</v>
      </c>
      <c r="L379" s="119">
        <f>K379-H379</f>
        <v>21497.956200000015</v>
      </c>
      <c r="M379" s="120">
        <f>IF(ISERROR(L379/H379), "", L379/H379)</f>
        <v>0.11538461538461547</v>
      </c>
    </row>
    <row r="380" spans="1:15" ht="13.15" hidden="1" customHeight="1" x14ac:dyDescent="0.2">
      <c r="A380" s="103" t="str">
        <f t="shared" si="40"/>
        <v>Large Use &gt;5MW</v>
      </c>
      <c r="B380" s="103" t="s">
        <v>78</v>
      </c>
      <c r="D380" s="25" t="s">
        <v>79</v>
      </c>
      <c r="E380" s="25"/>
      <c r="F380" s="57">
        <v>0.11308</v>
      </c>
      <c r="G380" s="55">
        <f>IF(AND(E346*12&gt;=150000),E346*E348,E346)</f>
        <v>5687290</v>
      </c>
      <c r="H380" s="130">
        <f>G380*F380</f>
        <v>643118.75320000004</v>
      </c>
      <c r="I380" s="35">
        <f>F380</f>
        <v>0.11308</v>
      </c>
      <c r="J380" s="56">
        <f>IF(AND(E346*12&gt;=150000),E346*E349,E346)</f>
        <v>5687290</v>
      </c>
      <c r="K380" s="118">
        <f>J380*I380</f>
        <v>643118.75320000004</v>
      </c>
      <c r="L380" s="119">
        <f>K380-H380</f>
        <v>0</v>
      </c>
      <c r="M380" s="120">
        <f>IF(ISERROR(L380/H380), "", L380/H380)</f>
        <v>0</v>
      </c>
    </row>
    <row r="381" spans="1:15" ht="13.5" thickBot="1" x14ac:dyDescent="0.25">
      <c r="A381" s="103" t="str">
        <f t="shared" si="40"/>
        <v>Large Use &gt;5MW</v>
      </c>
      <c r="B381" s="103" t="s">
        <v>17</v>
      </c>
      <c r="D381" s="25" t="s">
        <v>80</v>
      </c>
      <c r="E381" s="25"/>
      <c r="F381" s="57">
        <v>0.11308</v>
      </c>
      <c r="G381" s="55">
        <f>IF(AND(E346*12&gt;=150000),E346*E348,E346)</f>
        <v>5687290</v>
      </c>
      <c r="H381" s="130">
        <f>G381*F381</f>
        <v>643118.75320000004</v>
      </c>
      <c r="I381" s="35">
        <f>F381</f>
        <v>0.11308</v>
      </c>
      <c r="J381" s="56">
        <f>IF(AND(E346*12&gt;=150000),E346*E349,E346)</f>
        <v>5687290</v>
      </c>
      <c r="K381" s="118">
        <f>J381*I381</f>
        <v>643118.75320000004</v>
      </c>
      <c r="L381" s="119">
        <f>K381-H381</f>
        <v>0</v>
      </c>
      <c r="M381" s="120">
        <f>IF(ISERROR(L381/H381), "", L381/H381)</f>
        <v>0</v>
      </c>
    </row>
    <row r="382" spans="1:15" ht="13.5" thickBot="1" x14ac:dyDescent="0.25">
      <c r="A382" s="103" t="str">
        <f t="shared" si="40"/>
        <v>Large Use &gt;5MW</v>
      </c>
      <c r="D382" s="58"/>
      <c r="E382" s="59"/>
      <c r="F382" s="60"/>
      <c r="G382" s="61"/>
      <c r="H382" s="62"/>
      <c r="I382" s="60"/>
      <c r="J382" s="63"/>
      <c r="K382" s="62"/>
      <c r="L382" s="64"/>
      <c r="M382" s="65"/>
    </row>
    <row r="383" spans="1:15" ht="13.15" hidden="1" customHeight="1" x14ac:dyDescent="0.2">
      <c r="A383" s="103" t="str">
        <f t="shared" si="40"/>
        <v>Large Use &gt;5MW</v>
      </c>
      <c r="B383" s="103" t="s">
        <v>12</v>
      </c>
      <c r="D383" s="135" t="s">
        <v>81</v>
      </c>
      <c r="E383" s="25"/>
      <c r="F383" s="66"/>
      <c r="G383" s="67"/>
      <c r="H383" s="68">
        <f>SUM(H373:H379,H372)</f>
        <v>870467.77217746642</v>
      </c>
      <c r="I383" s="69"/>
      <c r="J383" s="69"/>
      <c r="K383" s="68">
        <f>SUM(K373:K379,K372)</f>
        <v>940805.46545250015</v>
      </c>
      <c r="L383" s="70">
        <f>K383-H383</f>
        <v>70337.693275033729</v>
      </c>
      <c r="M383" s="71">
        <f>IF((H383)=0,"",(L383/H383))</f>
        <v>8.0804477228473018E-2</v>
      </c>
    </row>
    <row r="384" spans="1:15" ht="13.15" hidden="1" customHeight="1" x14ac:dyDescent="0.2">
      <c r="A384" s="103" t="str">
        <f t="shared" si="40"/>
        <v>Large Use &gt;5MW</v>
      </c>
      <c r="B384" s="103" t="s">
        <v>12</v>
      </c>
      <c r="D384" s="142" t="s">
        <v>82</v>
      </c>
      <c r="E384" s="25"/>
      <c r="F384" s="66">
        <v>0.13</v>
      </c>
      <c r="G384" s="72"/>
      <c r="H384" s="73">
        <f>H383*F384</f>
        <v>113160.81038307064</v>
      </c>
      <c r="I384" s="74">
        <v>0.13</v>
      </c>
      <c r="J384" s="27"/>
      <c r="K384" s="73">
        <f>K383*I384</f>
        <v>122304.71050882502</v>
      </c>
      <c r="L384" s="32">
        <f>K384-H384</f>
        <v>9143.900125754386</v>
      </c>
      <c r="M384" s="75">
        <f>IF((H384)=0,"",(L384/H384))</f>
        <v>8.0804477228473032E-2</v>
      </c>
    </row>
    <row r="385" spans="1:13" ht="14.45" hidden="1" customHeight="1" x14ac:dyDescent="0.25">
      <c r="A385" s="103" t="str">
        <f t="shared" si="40"/>
        <v>Large Use &gt;5MW</v>
      </c>
      <c r="B385" s="103" t="s">
        <v>12</v>
      </c>
      <c r="D385" s="142" t="s">
        <v>83</v>
      </c>
      <c r="E385" s="147"/>
      <c r="F385" s="76">
        <f>OER</f>
        <v>0.23499999999999999</v>
      </c>
      <c r="G385" s="72"/>
      <c r="H385" s="73">
        <f>IF(OR(ISNUMBER(SEARCH("[DGEN]", E344))=TRUE, ISNUMBER(SEARCH("STREET LIGHT", E344))=TRUE), 0, IF(AND(E346=0, E347=0),0, IF(AND(E347=0, E346*12&gt;250000), 0, IF(AND(E346=0, E347&gt;=50), 0, IF(E346*12&lt;=250000, F385*H383*-1, IF(E347&lt;50, F385*H383*-1, 0))))))</f>
        <v>0</v>
      </c>
      <c r="I385" s="76">
        <f>OER</f>
        <v>0.23499999999999999</v>
      </c>
      <c r="J385" s="27"/>
      <c r="K385" s="73">
        <f>IF(OR(ISNUMBER(SEARCH("[DGEN]", E344))=TRUE, ISNUMBER(SEARCH("STREET LIGHT", E344))=TRUE), 0, IF(AND(E346=0, E347=0),0, IF(AND(E347=0, E346*12&gt;250000), 0, IF(AND(E346=0, E347&gt;=50), 0, IF(E346*12&lt;=250000, I385*K383*-1, IF(E347&lt;50, I385*K383*-1, 0))))))</f>
        <v>0</v>
      </c>
      <c r="L385" s="32">
        <f>K385-H385</f>
        <v>0</v>
      </c>
      <c r="M385" s="75"/>
    </row>
    <row r="386" spans="1:13" ht="13.15" hidden="1" customHeight="1" x14ac:dyDescent="0.2">
      <c r="A386" s="103" t="str">
        <f t="shared" si="40"/>
        <v>Large Use &gt;5MW</v>
      </c>
      <c r="B386" s="103" t="s">
        <v>84</v>
      </c>
      <c r="D386" s="234" t="s">
        <v>85</v>
      </c>
      <c r="E386" s="234"/>
      <c r="F386" s="77"/>
      <c r="G386" s="78"/>
      <c r="H386" s="79">
        <f>H383+H384+H385</f>
        <v>983628.58256053703</v>
      </c>
      <c r="I386" s="80"/>
      <c r="J386" s="80"/>
      <c r="K386" s="81">
        <f>K383+K384+K385</f>
        <v>1063110.1759613252</v>
      </c>
      <c r="L386" s="82">
        <f>K386-H386</f>
        <v>79481.593400788144</v>
      </c>
      <c r="M386" s="83">
        <f>IF((H386)=0,"",(L386/H386))</f>
        <v>8.0804477228473059E-2</v>
      </c>
    </row>
    <row r="387" spans="1:13" ht="13.9" hidden="1" customHeight="1" thickBot="1" x14ac:dyDescent="0.25">
      <c r="A387" s="103" t="str">
        <f t="shared" si="40"/>
        <v>Large Use &gt;5MW</v>
      </c>
      <c r="B387" s="103" t="s">
        <v>12</v>
      </c>
      <c r="D387" s="131"/>
      <c r="E387" s="132"/>
      <c r="F387" s="60"/>
      <c r="G387" s="61"/>
      <c r="H387" s="62"/>
      <c r="I387" s="60"/>
      <c r="J387" s="63"/>
      <c r="K387" s="62"/>
      <c r="L387" s="64"/>
      <c r="M387" s="65"/>
    </row>
    <row r="388" spans="1:13" ht="13.15" hidden="1" customHeight="1" x14ac:dyDescent="0.2">
      <c r="A388" s="103" t="str">
        <f t="shared" si="40"/>
        <v>Large Use &gt;5MW</v>
      </c>
      <c r="B388" s="103" t="s">
        <v>78</v>
      </c>
      <c r="D388" s="135" t="s">
        <v>86</v>
      </c>
      <c r="E388" s="25"/>
      <c r="F388" s="66"/>
      <c r="G388" s="67"/>
      <c r="H388" s="68">
        <f>SUM(H380,H373:H376,H372)</f>
        <v>849879.78237746656</v>
      </c>
      <c r="I388" s="69"/>
      <c r="J388" s="69"/>
      <c r="K388" s="68">
        <f>SUM(K380,K373:K376,K372)</f>
        <v>858680.9978525003</v>
      </c>
      <c r="L388" s="70">
        <f>K388-H388</f>
        <v>8801.2154750337359</v>
      </c>
      <c r="M388" s="71">
        <f>IF((H388)=0,"",(L388/H388))</f>
        <v>1.0355835798815077E-2</v>
      </c>
    </row>
    <row r="389" spans="1:13" ht="13.15" hidden="1" customHeight="1" x14ac:dyDescent="0.2">
      <c r="A389" s="103" t="str">
        <f t="shared" si="40"/>
        <v>Large Use &gt;5MW</v>
      </c>
      <c r="B389" s="103" t="s">
        <v>78</v>
      </c>
      <c r="D389" s="142" t="s">
        <v>82</v>
      </c>
      <c r="E389" s="25"/>
      <c r="F389" s="66">
        <v>0.13</v>
      </c>
      <c r="G389" s="67"/>
      <c r="H389" s="73">
        <f>H388*F389</f>
        <v>110484.37170907066</v>
      </c>
      <c r="I389" s="66">
        <v>0.13</v>
      </c>
      <c r="J389" s="74"/>
      <c r="K389" s="73">
        <f>K388*I389</f>
        <v>111628.52972082504</v>
      </c>
      <c r="L389" s="32">
        <f>K389-H389</f>
        <v>1144.1580117543781</v>
      </c>
      <c r="M389" s="75">
        <f>IF((H389)=0,"",(L389/H389))</f>
        <v>1.0355835798815008E-2</v>
      </c>
    </row>
    <row r="390" spans="1:13" ht="14.45" hidden="1" customHeight="1" x14ac:dyDescent="0.25">
      <c r="A390" s="103" t="str">
        <f t="shared" si="40"/>
        <v>Large Use &gt;5MW</v>
      </c>
      <c r="B390" s="103" t="s">
        <v>78</v>
      </c>
      <c r="D390" s="142" t="s">
        <v>83</v>
      </c>
      <c r="E390" s="147"/>
      <c r="F390" s="76">
        <f>OER</f>
        <v>0.23499999999999999</v>
      </c>
      <c r="G390" s="67"/>
      <c r="H390" s="73">
        <f>IF(OR(ISNUMBER(SEARCH("[DGEN]", E344))=TRUE, ISNUMBER(SEARCH("STREET LIGHT", E344))=TRUE), 0, IF(AND(E346=0, E347=0),0, IF(AND(E347=0, E346*12&gt;250000), 0, IF(AND(E346=0, E347&gt;=50), 0, IF(E346*12&lt;=250000, F390*H388*-1, IF(E347&lt;50, F390*H388*-1, 0))))))</f>
        <v>0</v>
      </c>
      <c r="I390" s="76">
        <f>OER</f>
        <v>0.23499999999999999</v>
      </c>
      <c r="J390" s="74"/>
      <c r="K390" s="73">
        <f>IF(OR(ISNUMBER(SEARCH("[DGEN]", E344))=TRUE, ISNUMBER(SEARCH("STREET LIGHT", E344))=TRUE), 0, IF(AND(E346=0, E347=0),0, IF(AND(E347=0, E346*12&gt;250000), 0, IF(AND(E346=0, E347&gt;=50), 0, IF(E346*12&lt;=250000, I390*K388*-1, IF(E347&lt;50, I390*K388*-1, 0))))))</f>
        <v>0</v>
      </c>
      <c r="L390" s="32"/>
      <c r="M390" s="75"/>
    </row>
    <row r="391" spans="1:13" ht="13.15" hidden="1" customHeight="1" x14ac:dyDescent="0.2">
      <c r="A391" s="103" t="str">
        <f t="shared" si="40"/>
        <v>Large Use &gt;5MW</v>
      </c>
      <c r="B391" s="103" t="s">
        <v>87</v>
      </c>
      <c r="D391" s="234" t="s">
        <v>86</v>
      </c>
      <c r="E391" s="234"/>
      <c r="F391" s="84"/>
      <c r="G391" s="85"/>
      <c r="H391" s="79">
        <f>SUM(H388,H389)</f>
        <v>960364.15408653719</v>
      </c>
      <c r="I391" s="86"/>
      <c r="J391" s="86"/>
      <c r="K391" s="79">
        <f>SUM(K388,K389)</f>
        <v>970309.52757332532</v>
      </c>
      <c r="L391" s="87">
        <f>K391-H391</f>
        <v>9945.3734867881285</v>
      </c>
      <c r="M391" s="88">
        <f>IF((H391)=0,"",(L391/H391))</f>
        <v>1.0355835798815086E-2</v>
      </c>
    </row>
    <row r="392" spans="1:13" ht="13.9" hidden="1" customHeight="1" thickBot="1" x14ac:dyDescent="0.25">
      <c r="A392" s="103" t="str">
        <f t="shared" si="40"/>
        <v>Large Use &gt;5MW</v>
      </c>
      <c r="B392" s="103" t="s">
        <v>78</v>
      </c>
      <c r="D392" s="131"/>
      <c r="E392" s="132"/>
      <c r="F392" s="89"/>
      <c r="G392" s="90"/>
      <c r="H392" s="91"/>
      <c r="I392" s="89"/>
      <c r="J392" s="61"/>
      <c r="K392" s="91"/>
      <c r="L392" s="92"/>
      <c r="M392" s="65"/>
    </row>
    <row r="393" spans="1:13" x14ac:dyDescent="0.2">
      <c r="A393" s="103" t="str">
        <f t="shared" si="40"/>
        <v>Large Use &gt;5MW</v>
      </c>
      <c r="B393" s="103" t="s">
        <v>17</v>
      </c>
      <c r="D393" s="135" t="s">
        <v>88</v>
      </c>
      <c r="E393" s="25"/>
      <c r="F393" s="136"/>
      <c r="G393" s="137"/>
      <c r="H393" s="138">
        <f>SUM(H381,H373:H376,H372)</f>
        <v>849879.78237746656</v>
      </c>
      <c r="I393" s="139"/>
      <c r="J393" s="139"/>
      <c r="K393" s="138">
        <f>SUM(K381,K373:K376,K372)</f>
        <v>858680.9978525003</v>
      </c>
      <c r="L393" s="140">
        <f>K393-H393</f>
        <v>8801.2154750337359</v>
      </c>
      <c r="M393" s="141">
        <f>IF((H393)=0,"",(L393/H393))</f>
        <v>1.0355835798815077E-2</v>
      </c>
    </row>
    <row r="394" spans="1:13" x14ac:dyDescent="0.2">
      <c r="A394" s="103" t="str">
        <f t="shared" si="40"/>
        <v>Large Use &gt;5MW</v>
      </c>
      <c r="B394" s="103" t="s">
        <v>17</v>
      </c>
      <c r="D394" s="142" t="s">
        <v>82</v>
      </c>
      <c r="E394" s="25"/>
      <c r="F394" s="136">
        <v>0.13</v>
      </c>
      <c r="G394" s="137"/>
      <c r="H394" s="144">
        <f>H393*F394</f>
        <v>110484.37170907066</v>
      </c>
      <c r="I394" s="136">
        <v>0.13</v>
      </c>
      <c r="J394" s="145"/>
      <c r="K394" s="144">
        <f>K393*I394</f>
        <v>111628.52972082504</v>
      </c>
      <c r="L394" s="119">
        <f>K394-H394</f>
        <v>1144.1580117543781</v>
      </c>
      <c r="M394" s="146">
        <f>IF((H394)=0,"",(L394/H394))</f>
        <v>1.0355835798815008E-2</v>
      </c>
    </row>
    <row r="395" spans="1:13" ht="15" x14ac:dyDescent="0.25">
      <c r="A395" s="103" t="str">
        <f t="shared" si="40"/>
        <v>Large Use &gt;5MW</v>
      </c>
      <c r="B395" s="103" t="s">
        <v>17</v>
      </c>
      <c r="D395" s="142" t="s">
        <v>83</v>
      </c>
      <c r="E395" s="147"/>
      <c r="F395" s="148">
        <f>OER</f>
        <v>0.23499999999999999</v>
      </c>
      <c r="G395" s="137"/>
      <c r="H395" s="144">
        <f>IF(OR(ISNUMBER(SEARCH("[DGEN]", E344))=TRUE, ISNUMBER(SEARCH("STREET LIGHT", E344))=TRUE), 0, IF(AND(E346=0, E347=0),0, IF(AND(E347=0, E346*12&gt;250000), 0, IF(AND(E346=0, E347&gt;=50), 0, IF(E346*12&lt;=250000, F395*H393*-1, IF(E347&lt;50, F395*H393*-1, 0))))))</f>
        <v>0</v>
      </c>
      <c r="I395" s="148">
        <f>OER</f>
        <v>0.23499999999999999</v>
      </c>
      <c r="J395" s="145"/>
      <c r="K395" s="144">
        <f>IF(OR(ISNUMBER(SEARCH("[DGEN]", E344))=TRUE, ISNUMBER(SEARCH("STREET LIGHT", E344))=TRUE), 0, IF(AND(E346=0, E347=0),0, IF(AND(E347=0, E346*12&gt;250000), 0, IF(AND(E346=0, E347&gt;=50), 0, IF(E346*12&lt;=250000, I395*K393*-1, IF(E347&lt;50, I395*K393*-1, 0))))))</f>
        <v>0</v>
      </c>
      <c r="L395" s="119"/>
      <c r="M395" s="146"/>
    </row>
    <row r="396" spans="1:13" ht="13.9" customHeight="1" thickBot="1" x14ac:dyDescent="0.25">
      <c r="A396" s="103" t="str">
        <f t="shared" si="40"/>
        <v>Large Use &gt;5MW</v>
      </c>
      <c r="B396" s="103" t="s">
        <v>89</v>
      </c>
      <c r="C396" s="24">
        <f>B21</f>
        <v>6</v>
      </c>
      <c r="D396" s="226" t="s">
        <v>88</v>
      </c>
      <c r="E396" s="226"/>
      <c r="F396" s="84"/>
      <c r="G396" s="85"/>
      <c r="H396" s="79">
        <f>SUM(H393,H394)</f>
        <v>960364.15408653719</v>
      </c>
      <c r="I396" s="86"/>
      <c r="J396" s="86"/>
      <c r="K396" s="79">
        <f>SUM(K393,K394)</f>
        <v>970309.52757332532</v>
      </c>
      <c r="L396" s="87">
        <f>K396-H396</f>
        <v>9945.3734867881285</v>
      </c>
      <c r="M396" s="88">
        <f>IF((H396)=0,"",(L396/H396))</f>
        <v>1.0355835798815086E-2</v>
      </c>
    </row>
    <row r="397" spans="1:13" ht="13.5" thickBot="1" x14ac:dyDescent="0.25">
      <c r="A397" s="103" t="str">
        <f t="shared" si="40"/>
        <v>Large Use &gt;5MW</v>
      </c>
      <c r="B397" s="103" t="s">
        <v>17</v>
      </c>
      <c r="D397" s="58"/>
      <c r="E397" s="59"/>
      <c r="F397" s="93"/>
      <c r="G397" s="90"/>
      <c r="H397" s="94"/>
      <c r="I397" s="93"/>
      <c r="J397" s="61"/>
      <c r="K397" s="94"/>
      <c r="L397" s="92"/>
      <c r="M397" s="95"/>
    </row>
    <row r="400" spans="1:13" x14ac:dyDescent="0.2">
      <c r="C400" s="103"/>
      <c r="D400" s="104" t="s">
        <v>34</v>
      </c>
      <c r="E400" s="229" t="str">
        <f>D22</f>
        <v>Unmetered Scattered Load</v>
      </c>
      <c r="F400" s="229"/>
      <c r="G400" s="229"/>
      <c r="H400" s="229"/>
      <c r="I400" s="229"/>
      <c r="J400" s="229"/>
      <c r="K400" s="103" t="str">
        <f>IF(N22="DEMAND - INTERVAL","RTSR - INTERVAL METERED","")</f>
        <v/>
      </c>
    </row>
    <row r="401" spans="1:14" x14ac:dyDescent="0.2">
      <c r="C401" s="103"/>
      <c r="D401" s="104" t="s">
        <v>35</v>
      </c>
      <c r="E401" s="230" t="str">
        <f>H22</f>
        <v>RPP</v>
      </c>
      <c r="F401" s="230"/>
      <c r="G401" s="230"/>
      <c r="H401" s="20"/>
      <c r="I401" s="20"/>
    </row>
    <row r="402" spans="1:14" ht="15.75" x14ac:dyDescent="0.2">
      <c r="C402" s="103"/>
      <c r="D402" s="104" t="s">
        <v>36</v>
      </c>
      <c r="E402" s="21">
        <f>K22</f>
        <v>450</v>
      </c>
      <c r="F402" s="105" t="s">
        <v>11</v>
      </c>
      <c r="J402" s="22"/>
      <c r="K402" s="22"/>
      <c r="L402" s="22"/>
      <c r="M402" s="22"/>
      <c r="N402" s="22"/>
    </row>
    <row r="403" spans="1:14" ht="15.75" x14ac:dyDescent="0.25">
      <c r="C403" s="103"/>
      <c r="D403" s="104" t="s">
        <v>37</v>
      </c>
      <c r="E403" s="21">
        <f>L22</f>
        <v>0</v>
      </c>
      <c r="F403" s="106" t="s">
        <v>16</v>
      </c>
      <c r="G403" s="107"/>
      <c r="H403" s="108"/>
      <c r="I403" s="108"/>
      <c r="J403" s="108"/>
    </row>
    <row r="404" spans="1:14" x14ac:dyDescent="0.2">
      <c r="C404" s="103"/>
      <c r="D404" s="104" t="s">
        <v>38</v>
      </c>
      <c r="E404" s="23">
        <f>I22</f>
        <v>1.0415000000000001</v>
      </c>
    </row>
    <row r="405" spans="1:14" x14ac:dyDescent="0.2">
      <c r="C405" s="103"/>
      <c r="D405" s="104" t="s">
        <v>39</v>
      </c>
      <c r="E405" s="23">
        <f>J22</f>
        <v>1.0415000000000001</v>
      </c>
    </row>
    <row r="406" spans="1:14" x14ac:dyDescent="0.2">
      <c r="C406" s="103"/>
    </row>
    <row r="407" spans="1:14" x14ac:dyDescent="0.2">
      <c r="C407" s="103"/>
      <c r="E407" s="105"/>
      <c r="F407" s="231" t="s">
        <v>40</v>
      </c>
      <c r="G407" s="232"/>
      <c r="H407" s="233"/>
      <c r="I407" s="231" t="s">
        <v>41</v>
      </c>
      <c r="J407" s="232"/>
      <c r="K407" s="233"/>
      <c r="L407" s="231" t="s">
        <v>42</v>
      </c>
      <c r="M407" s="233"/>
    </row>
    <row r="408" spans="1:14" x14ac:dyDescent="0.2">
      <c r="C408" s="103"/>
      <c r="E408" s="220"/>
      <c r="F408" s="109" t="s">
        <v>43</v>
      </c>
      <c r="G408" s="109" t="s">
        <v>44</v>
      </c>
      <c r="H408" s="110" t="s">
        <v>45</v>
      </c>
      <c r="I408" s="109" t="s">
        <v>43</v>
      </c>
      <c r="J408" s="111" t="s">
        <v>44</v>
      </c>
      <c r="K408" s="110" t="s">
        <v>45</v>
      </c>
      <c r="L408" s="222" t="s">
        <v>46</v>
      </c>
      <c r="M408" s="224" t="s">
        <v>47</v>
      </c>
    </row>
    <row r="409" spans="1:14" x14ac:dyDescent="0.2">
      <c r="C409" s="103"/>
      <c r="E409" s="221"/>
      <c r="F409" s="112" t="s">
        <v>48</v>
      </c>
      <c r="G409" s="112"/>
      <c r="H409" s="113" t="s">
        <v>48</v>
      </c>
      <c r="I409" s="112" t="s">
        <v>48</v>
      </c>
      <c r="J409" s="113"/>
      <c r="K409" s="113" t="s">
        <v>48</v>
      </c>
      <c r="L409" s="223"/>
      <c r="M409" s="225"/>
    </row>
    <row r="410" spans="1:14" x14ac:dyDescent="0.2">
      <c r="A410" s="103" t="str">
        <f>$E400</f>
        <v>Unmetered Scattered Load</v>
      </c>
      <c r="D410" s="114" t="s">
        <v>49</v>
      </c>
      <c r="E410" s="25"/>
      <c r="F410" s="26">
        <f>'VRZ BI (2029)'!I410</f>
        <v>13.32</v>
      </c>
      <c r="G410" s="115">
        <v>1</v>
      </c>
      <c r="H410" s="116">
        <f>G410*F410</f>
        <v>13.32</v>
      </c>
      <c r="I410" s="45">
        <v>14.25</v>
      </c>
      <c r="J410" s="117">
        <v>1</v>
      </c>
      <c r="K410" s="118">
        <f>J410*I410</f>
        <v>14.25</v>
      </c>
      <c r="L410" s="119">
        <f>K410-H410</f>
        <v>0.92999999999999972</v>
      </c>
      <c r="M410" s="120">
        <f>IF(ISERROR(L410/H410), "", L410/H410)</f>
        <v>6.9819819819819801E-2</v>
      </c>
    </row>
    <row r="411" spans="1:14" x14ac:dyDescent="0.2">
      <c r="A411" s="103" t="str">
        <f t="shared" ref="A411:A453" si="45">A410</f>
        <v>Unmetered Scattered Load</v>
      </c>
      <c r="D411" s="114" t="s">
        <v>50</v>
      </c>
      <c r="E411" s="25"/>
      <c r="F411" s="36">
        <f>'VRZ BI (2029)'!I411</f>
        <v>3.6200000000000003E-2</v>
      </c>
      <c r="G411" s="115">
        <f>IF($E403&gt;0, $E403, $E402)</f>
        <v>450</v>
      </c>
      <c r="H411" s="116">
        <f>G411*F411</f>
        <v>16.290000000000003</v>
      </c>
      <c r="I411" s="35">
        <v>3.8899999999999997E-2</v>
      </c>
      <c r="J411" s="117">
        <f>IF($E403&gt;0, $E403, $E402)</f>
        <v>450</v>
      </c>
      <c r="K411" s="118">
        <f>J411*I411</f>
        <v>17.504999999999999</v>
      </c>
      <c r="L411" s="119">
        <f>K411-H411</f>
        <v>1.2149999999999963</v>
      </c>
      <c r="M411" s="120">
        <f>IF(ISERROR(L411/H411), "", L411/H411)</f>
        <v>7.4585635359115776E-2</v>
      </c>
    </row>
    <row r="412" spans="1:14" ht="13.15" hidden="1" customHeight="1" x14ac:dyDescent="0.2">
      <c r="A412" s="103" t="str">
        <f t="shared" si="45"/>
        <v>Unmetered Scattered Load</v>
      </c>
      <c r="D412" s="114" t="s">
        <v>51</v>
      </c>
      <c r="E412" s="25"/>
      <c r="F412" s="34"/>
      <c r="G412" s="115">
        <f>IF($E403&gt;0, $E403, $E402)</f>
        <v>450</v>
      </c>
      <c r="H412" s="116">
        <v>0</v>
      </c>
      <c r="I412" s="35"/>
      <c r="J412" s="117">
        <f>IF($E403&gt;0, $E403, $E402)</f>
        <v>450</v>
      </c>
      <c r="K412" s="118">
        <v>0</v>
      </c>
      <c r="L412" s="119"/>
      <c r="M412" s="120"/>
    </row>
    <row r="413" spans="1:14" ht="13.15" hidden="1" customHeight="1" x14ac:dyDescent="0.2">
      <c r="A413" s="103" t="str">
        <f t="shared" si="45"/>
        <v>Unmetered Scattered Load</v>
      </c>
      <c r="D413" s="114" t="s">
        <v>52</v>
      </c>
      <c r="E413" s="25"/>
      <c r="F413" s="34"/>
      <c r="G413" s="115">
        <f>IF($E403&gt;0, $E403, $E402)</f>
        <v>450</v>
      </c>
      <c r="H413" s="116">
        <v>0</v>
      </c>
      <c r="I413" s="35"/>
      <c r="J413" s="121">
        <f>IF($E403&gt;0, $E403, $E402)</f>
        <v>450</v>
      </c>
      <c r="K413" s="118">
        <v>0</v>
      </c>
      <c r="L413" s="119">
        <f t="shared" ref="L413:L431" si="46">K413-H413</f>
        <v>0</v>
      </c>
      <c r="M413" s="120" t="str">
        <f>IF(ISERROR(L413/H413), "", L413/H413)</f>
        <v/>
      </c>
    </row>
    <row r="414" spans="1:14" x14ac:dyDescent="0.2">
      <c r="A414" s="103" t="str">
        <f t="shared" si="45"/>
        <v>Unmetered Scattered Load</v>
      </c>
      <c r="D414" s="114" t="s">
        <v>53</v>
      </c>
      <c r="E414" s="25"/>
      <c r="F414" s="26">
        <f>'VRZ BI (2029)'!I414</f>
        <v>0</v>
      </c>
      <c r="G414" s="115">
        <v>1</v>
      </c>
      <c r="H414" s="116">
        <f>G414*F414</f>
        <v>0</v>
      </c>
      <c r="I414" s="45">
        <v>0</v>
      </c>
      <c r="J414" s="117">
        <v>1</v>
      </c>
      <c r="K414" s="118">
        <f>J414*I414</f>
        <v>0</v>
      </c>
      <c r="L414" s="119">
        <f t="shared" si="46"/>
        <v>0</v>
      </c>
      <c r="M414" s="120" t="str">
        <f>IF(ISERROR(L414/H414), "", L414/H414)</f>
        <v/>
      </c>
    </row>
    <row r="415" spans="1:14" x14ac:dyDescent="0.2">
      <c r="A415" s="103" t="str">
        <f t="shared" si="45"/>
        <v>Unmetered Scattered Load</v>
      </c>
      <c r="D415" s="114" t="s">
        <v>54</v>
      </c>
      <c r="E415" s="25"/>
      <c r="F415" s="36">
        <f>'VRZ BI (2029)'!I415</f>
        <v>2.8313947843923355E-3</v>
      </c>
      <c r="G415" s="115">
        <f>IF($E403&gt;0, $E403, $E402)</f>
        <v>450</v>
      </c>
      <c r="H415" s="116">
        <f>G415*F415</f>
        <v>1.2741276529765511</v>
      </c>
      <c r="I415" s="35">
        <v>2.8313947843923355E-3</v>
      </c>
      <c r="J415" s="117">
        <f>IF($E403&gt;0, $E403, $E402)</f>
        <v>450</v>
      </c>
      <c r="K415" s="118">
        <f>J415*I415</f>
        <v>1.2741276529765511</v>
      </c>
      <c r="L415" s="119">
        <f t="shared" si="46"/>
        <v>0</v>
      </c>
      <c r="M415" s="120">
        <f>IF(ISERROR(L415/H415), "", L415/H415)</f>
        <v>0</v>
      </c>
    </row>
    <row r="416" spans="1:14" ht="25.5" x14ac:dyDescent="0.2">
      <c r="A416" s="103" t="str">
        <f t="shared" si="45"/>
        <v>Unmetered Scattered Load</v>
      </c>
      <c r="B416" s="103" t="s">
        <v>55</v>
      </c>
      <c r="C416" s="24">
        <f>B22</f>
        <v>7</v>
      </c>
      <c r="D416" s="46" t="s">
        <v>56</v>
      </c>
      <c r="E416" s="47"/>
      <c r="F416" s="48"/>
      <c r="G416" s="49"/>
      <c r="H416" s="50">
        <f>SUM(H410:H415)</f>
        <v>30.884127652976552</v>
      </c>
      <c r="I416" s="51"/>
      <c r="J416" s="52"/>
      <c r="K416" s="50">
        <f>SUM(K410:K415)</f>
        <v>33.029127652976548</v>
      </c>
      <c r="L416" s="41">
        <f t="shared" si="46"/>
        <v>2.144999999999996</v>
      </c>
      <c r="M416" s="42">
        <f>IF((H416)=0,"",(L416/H416))</f>
        <v>6.9453151602721891E-2</v>
      </c>
    </row>
    <row r="417" spans="1:15" x14ac:dyDescent="0.2">
      <c r="A417" s="103" t="str">
        <f t="shared" si="45"/>
        <v>Unmetered Scattered Load</v>
      </c>
      <c r="D417" s="123" t="s">
        <v>57</v>
      </c>
      <c r="E417" s="25"/>
      <c r="F417" s="34">
        <f>IF((E402*12&gt;=150000), 0, IF(E401="RPP",(F433*OffPeakPer+F434*MidPeakPer+F435*OnPeakPer),IF(E401="Non-RPP (Retailer)",F436,F437)))</f>
        <v>0.12752000000000002</v>
      </c>
      <c r="G417" s="43">
        <f>IF(F417=0, 0, $E402*E404-E402)</f>
        <v>18.675000000000068</v>
      </c>
      <c r="H417" s="28">
        <f t="shared" ref="H417:H424" si="47">G417*F417</f>
        <v>2.3814360000000092</v>
      </c>
      <c r="I417" s="35">
        <f>IF((E402*12&gt;=150000), 0, IF(E401="RPP",(I433*OffPeakPer+I434*MidPeakPer+I435*OnPeakPer),IF(E401="Non-RPP (Retailer)",I436,I437)))</f>
        <v>0.12752000000000002</v>
      </c>
      <c r="J417" s="44">
        <f>IF(I417=0, 0, E402*E405-E402)</f>
        <v>18.675000000000068</v>
      </c>
      <c r="K417" s="31">
        <f t="shared" ref="K417:K424" si="48">J417*I417</f>
        <v>2.3814360000000092</v>
      </c>
      <c r="L417" s="119">
        <f t="shared" si="46"/>
        <v>0</v>
      </c>
      <c r="M417" s="120">
        <f t="shared" ref="M417:M424" si="49">IF(ISERROR(L417/H417), "", L417/H417)</f>
        <v>0</v>
      </c>
    </row>
    <row r="418" spans="1:15" ht="25.5" x14ac:dyDescent="0.2">
      <c r="A418" s="103" t="str">
        <f t="shared" si="45"/>
        <v>Unmetered Scattered Load</v>
      </c>
      <c r="D418" s="123" t="s">
        <v>58</v>
      </c>
      <c r="E418" s="25"/>
      <c r="F418" s="36">
        <f>'VRZ BI (2029)'!I418</f>
        <v>0</v>
      </c>
      <c r="G418" s="55">
        <f>IF($E403&gt;0, $E403, $E402)</f>
        <v>450</v>
      </c>
      <c r="H418" s="116">
        <f t="shared" si="47"/>
        <v>0</v>
      </c>
      <c r="I418" s="35">
        <v>0</v>
      </c>
      <c r="J418" s="56">
        <f>IF($E403&gt;0, $E403, $E402)</f>
        <v>450</v>
      </c>
      <c r="K418" s="118">
        <f t="shared" si="48"/>
        <v>0</v>
      </c>
      <c r="L418" s="119">
        <f t="shared" si="46"/>
        <v>0</v>
      </c>
      <c r="M418" s="120" t="str">
        <f t="shared" si="49"/>
        <v/>
      </c>
    </row>
    <row r="419" spans="1:15" x14ac:dyDescent="0.2">
      <c r="A419" s="103" t="str">
        <f t="shared" si="45"/>
        <v>Unmetered Scattered Load</v>
      </c>
      <c r="D419" s="123" t="s">
        <v>59</v>
      </c>
      <c r="E419" s="25"/>
      <c r="F419" s="36">
        <f>'VRZ BI (2029)'!I419</f>
        <v>0</v>
      </c>
      <c r="G419" s="55">
        <f>IF($E403&gt;0, $E403, $E402)</f>
        <v>450</v>
      </c>
      <c r="H419" s="116">
        <f t="shared" si="47"/>
        <v>0</v>
      </c>
      <c r="I419" s="35">
        <v>0</v>
      </c>
      <c r="J419" s="56">
        <f>IF($E403&gt;0, $E403, $E402)</f>
        <v>450</v>
      </c>
      <c r="K419" s="118">
        <f t="shared" si="48"/>
        <v>0</v>
      </c>
      <c r="L419" s="119">
        <f t="shared" si="46"/>
        <v>0</v>
      </c>
      <c r="M419" s="120" t="str">
        <f t="shared" si="49"/>
        <v/>
      </c>
    </row>
    <row r="420" spans="1:15" x14ac:dyDescent="0.2">
      <c r="A420" s="103" t="str">
        <f t="shared" si="45"/>
        <v>Unmetered Scattered Load</v>
      </c>
      <c r="D420" s="123" t="s">
        <v>60</v>
      </c>
      <c r="E420" s="25"/>
      <c r="F420" s="36">
        <f>'VRZ BI (2029)'!I420</f>
        <v>0</v>
      </c>
      <c r="G420" s="55">
        <f>E402</f>
        <v>450</v>
      </c>
      <c r="H420" s="116">
        <f t="shared" si="47"/>
        <v>0</v>
      </c>
      <c r="I420" s="35">
        <v>0</v>
      </c>
      <c r="J420" s="56">
        <f>E402</f>
        <v>450</v>
      </c>
      <c r="K420" s="118">
        <f t="shared" si="48"/>
        <v>0</v>
      </c>
      <c r="L420" s="119">
        <f t="shared" si="46"/>
        <v>0</v>
      </c>
      <c r="M420" s="120" t="str">
        <f t="shared" si="49"/>
        <v/>
      </c>
    </row>
    <row r="421" spans="1:15" x14ac:dyDescent="0.2">
      <c r="A421" s="103" t="str">
        <f t="shared" si="45"/>
        <v>Unmetered Scattered Load</v>
      </c>
      <c r="D421" s="114" t="s">
        <v>61</v>
      </c>
      <c r="E421" s="25"/>
      <c r="F421" s="36">
        <f>'VRZ BI (2029)'!I421</f>
        <v>1.5107168080075541E-3</v>
      </c>
      <c r="G421" s="55">
        <f>IF($E403&gt;0, $E403, $E402)</f>
        <v>450</v>
      </c>
      <c r="H421" s="116">
        <f t="shared" si="47"/>
        <v>0.67982256360339932</v>
      </c>
      <c r="I421" s="35">
        <v>1.5797786760733971E-3</v>
      </c>
      <c r="J421" s="56">
        <f>IF($E403&gt;0, $E403, $E402)</f>
        <v>450</v>
      </c>
      <c r="K421" s="118">
        <f t="shared" si="48"/>
        <v>0.71090040423302869</v>
      </c>
      <c r="L421" s="119">
        <f t="shared" si="46"/>
        <v>3.1077840629629372E-2</v>
      </c>
      <c r="M421" s="120">
        <f t="shared" si="49"/>
        <v>4.5714635396773659E-2</v>
      </c>
      <c r="O421" s="160"/>
    </row>
    <row r="422" spans="1:15" ht="25.5" x14ac:dyDescent="0.2">
      <c r="A422" s="103" t="str">
        <f t="shared" si="45"/>
        <v>Unmetered Scattered Load</v>
      </c>
      <c r="D422" s="123" t="s">
        <v>62</v>
      </c>
      <c r="E422" s="25"/>
      <c r="F422" s="36">
        <f>'VRZ BI (2029)'!I422</f>
        <v>0</v>
      </c>
      <c r="G422" s="115">
        <v>1</v>
      </c>
      <c r="H422" s="116">
        <f t="shared" si="47"/>
        <v>0</v>
      </c>
      <c r="I422" s="45">
        <v>0</v>
      </c>
      <c r="J422" s="121">
        <v>1</v>
      </c>
      <c r="K422" s="118">
        <f t="shared" si="48"/>
        <v>0</v>
      </c>
      <c r="L422" s="119">
        <f t="shared" si="46"/>
        <v>0</v>
      </c>
      <c r="M422" s="120" t="str">
        <f t="shared" si="49"/>
        <v/>
      </c>
    </row>
    <row r="423" spans="1:15" x14ac:dyDescent="0.2">
      <c r="A423" s="103" t="str">
        <f t="shared" si="45"/>
        <v>Unmetered Scattered Load</v>
      </c>
      <c r="D423" s="114" t="s">
        <v>63</v>
      </c>
      <c r="E423" s="25"/>
      <c r="F423" s="36">
        <v>0</v>
      </c>
      <c r="G423" s="115">
        <v>1</v>
      </c>
      <c r="H423" s="116">
        <f t="shared" si="47"/>
        <v>0</v>
      </c>
      <c r="I423" s="45">
        <v>0</v>
      </c>
      <c r="J423" s="121">
        <v>1</v>
      </c>
      <c r="K423" s="118">
        <f t="shared" si="48"/>
        <v>0</v>
      </c>
      <c r="L423" s="119">
        <f t="shared" si="46"/>
        <v>0</v>
      </c>
      <c r="M423" s="120" t="str">
        <f t="shared" si="49"/>
        <v/>
      </c>
    </row>
    <row r="424" spans="1:15" x14ac:dyDescent="0.2">
      <c r="A424" s="103" t="str">
        <f t="shared" si="45"/>
        <v>Unmetered Scattered Load</v>
      </c>
      <c r="D424" s="114" t="s">
        <v>64</v>
      </c>
      <c r="E424" s="25"/>
      <c r="F424" s="34">
        <f>'VRZ BI (2029)'!I424</f>
        <v>1.4406043064387608E-4</v>
      </c>
      <c r="G424" s="55">
        <f>IF($E403&gt;0, $E403, $E402)</f>
        <v>450</v>
      </c>
      <c r="H424" s="116">
        <f t="shared" si="47"/>
        <v>6.4827193789744234E-2</v>
      </c>
      <c r="I424" s="35">
        <v>1.4406043064387608E-4</v>
      </c>
      <c r="J424" s="56">
        <f>IF($E403&gt;0, $E403, $E402)</f>
        <v>450</v>
      </c>
      <c r="K424" s="118">
        <f t="shared" si="48"/>
        <v>6.4827193789744234E-2</v>
      </c>
      <c r="L424" s="119">
        <f t="shared" si="46"/>
        <v>0</v>
      </c>
      <c r="M424" s="120">
        <f t="shared" si="49"/>
        <v>0</v>
      </c>
    </row>
    <row r="425" spans="1:15" ht="25.5" x14ac:dyDescent="0.2">
      <c r="A425" s="103" t="str">
        <f t="shared" si="45"/>
        <v>Unmetered Scattered Load</v>
      </c>
      <c r="B425" s="103" t="s">
        <v>65</v>
      </c>
      <c r="C425" s="24">
        <f>B22</f>
        <v>7</v>
      </c>
      <c r="D425" s="46" t="s">
        <v>66</v>
      </c>
      <c r="E425" s="47"/>
      <c r="F425" s="48"/>
      <c r="G425" s="49"/>
      <c r="H425" s="50">
        <f>SUM(H416:H424)</f>
        <v>34.010213410369708</v>
      </c>
      <c r="I425" s="51"/>
      <c r="J425" s="52"/>
      <c r="K425" s="50">
        <f>SUM(K416:K424)</f>
        <v>36.186291250999332</v>
      </c>
      <c r="L425" s="41">
        <f t="shared" si="46"/>
        <v>2.1760778406296239</v>
      </c>
      <c r="M425" s="42">
        <f>IF((H425)=0,"",(L425/H425))</f>
        <v>6.3983069273130119E-2</v>
      </c>
    </row>
    <row r="426" spans="1:15" x14ac:dyDescent="0.2">
      <c r="A426" s="103" t="str">
        <f t="shared" si="45"/>
        <v>Unmetered Scattered Load</v>
      </c>
      <c r="D426" s="126" t="s">
        <v>67</v>
      </c>
      <c r="E426" s="25"/>
      <c r="F426" s="36">
        <f>'VRZ BI (2029)'!I426</f>
        <v>1.2699999999999999E-2</v>
      </c>
      <c r="G426" s="43">
        <f>IF($E403&gt;0, $E403, $E402*$E404)</f>
        <v>468.67500000000007</v>
      </c>
      <c r="H426" s="116">
        <f>G426*F426</f>
        <v>5.9521725000000005</v>
      </c>
      <c r="I426" s="35">
        <v>1.34E-2</v>
      </c>
      <c r="J426" s="44">
        <f>IF($E403&gt;0, $E403, $E402*$E405)</f>
        <v>468.67500000000007</v>
      </c>
      <c r="K426" s="118">
        <f>J426*I426</f>
        <v>6.2802450000000007</v>
      </c>
      <c r="L426" s="119">
        <f t="shared" si="46"/>
        <v>0.32807250000000021</v>
      </c>
      <c r="M426" s="120">
        <f>IF(ISERROR(L426/H426), "", L426/H426)</f>
        <v>5.5118110236220506E-2</v>
      </c>
      <c r="N426" s="127" t="str">
        <f>IF(ISERROR(ABS(M426)), "", IF(ABS(M426)&gt;=4%, "In the manager's summary, discuss the reasoning for the change in RTSR rates", ""))</f>
        <v>In the manager's summary, discuss the reasoning for the change in RTSR rates</v>
      </c>
      <c r="O426" s="160"/>
    </row>
    <row r="427" spans="1:15" ht="25.5" x14ac:dyDescent="0.2">
      <c r="A427" s="103" t="str">
        <f t="shared" si="45"/>
        <v>Unmetered Scattered Load</v>
      </c>
      <c r="D427" s="128" t="s">
        <v>68</v>
      </c>
      <c r="E427" s="25"/>
      <c r="F427" s="36">
        <f>'VRZ BI (2029)'!I427</f>
        <v>9.4000000000000004E-3</v>
      </c>
      <c r="G427" s="43">
        <f>IF($E403&gt;0, $E403, $E402*$E404)</f>
        <v>468.67500000000007</v>
      </c>
      <c r="H427" s="116">
        <f>G427*F427</f>
        <v>4.4055450000000009</v>
      </c>
      <c r="I427" s="35">
        <v>9.9000000000000008E-3</v>
      </c>
      <c r="J427" s="44">
        <f>IF($E403&gt;0, $E403, $E402*$E405)</f>
        <v>468.67500000000007</v>
      </c>
      <c r="K427" s="118">
        <f>J427*I427</f>
        <v>4.6398825000000015</v>
      </c>
      <c r="L427" s="119">
        <f t="shared" si="46"/>
        <v>0.23433750000000053</v>
      </c>
      <c r="M427" s="120">
        <f>IF(ISERROR(L427/H427), "", L427/H427)</f>
        <v>5.3191489361702239E-2</v>
      </c>
      <c r="N427" s="127" t="str">
        <f>IF(ISERROR(ABS(M427)), "", IF(ABS(M427)&gt;=4%, "In the manager's summary, discuss the reasoning for the change in RTSR rates", ""))</f>
        <v>In the manager's summary, discuss the reasoning for the change in RTSR rates</v>
      </c>
      <c r="O427" s="160"/>
    </row>
    <row r="428" spans="1:15" ht="25.5" x14ac:dyDescent="0.2">
      <c r="A428" s="103" t="str">
        <f t="shared" si="45"/>
        <v>Unmetered Scattered Load</v>
      </c>
      <c r="B428" s="103" t="s">
        <v>69</v>
      </c>
      <c r="C428" s="24">
        <f>B22</f>
        <v>7</v>
      </c>
      <c r="D428" s="46" t="s">
        <v>70</v>
      </c>
      <c r="E428" s="47"/>
      <c r="F428" s="48"/>
      <c r="G428" s="49"/>
      <c r="H428" s="50">
        <f>SUM(H425:H427)</f>
        <v>44.367930910369715</v>
      </c>
      <c r="I428" s="51"/>
      <c r="J428" s="52"/>
      <c r="K428" s="50">
        <f>SUM(K425:K427)</f>
        <v>47.106418750999332</v>
      </c>
      <c r="L428" s="41">
        <f t="shared" si="46"/>
        <v>2.7384878406296167</v>
      </c>
      <c r="M428" s="42">
        <f>IF((H428)=0,"",(L428/H428))</f>
        <v>6.1722234605931889E-2</v>
      </c>
    </row>
    <row r="429" spans="1:15" ht="25.5" x14ac:dyDescent="0.2">
      <c r="A429" s="103" t="str">
        <f t="shared" si="45"/>
        <v>Unmetered Scattered Load</v>
      </c>
      <c r="D429" s="129" t="s">
        <v>71</v>
      </c>
      <c r="E429" s="25"/>
      <c r="F429" s="34">
        <v>4.7000000000000002E-3</v>
      </c>
      <c r="G429" s="43">
        <f>E402*E404</f>
        <v>468.67500000000007</v>
      </c>
      <c r="H429" s="53">
        <f>G429*F429</f>
        <v>2.2027725000000005</v>
      </c>
      <c r="I429" s="35">
        <v>4.7000000000000002E-3</v>
      </c>
      <c r="J429" s="44">
        <f>E402*E405</f>
        <v>468.67500000000007</v>
      </c>
      <c r="K429" s="31">
        <f>J429*I429</f>
        <v>2.2027725000000005</v>
      </c>
      <c r="L429" s="119">
        <f t="shared" si="46"/>
        <v>0</v>
      </c>
      <c r="M429" s="120">
        <f>IF(ISERROR(L429/H429), "", L429/H429)</f>
        <v>0</v>
      </c>
    </row>
    <row r="430" spans="1:15" ht="25.5" x14ac:dyDescent="0.2">
      <c r="A430" s="103" t="str">
        <f t="shared" si="45"/>
        <v>Unmetered Scattered Load</v>
      </c>
      <c r="D430" s="129" t="s">
        <v>72</v>
      </c>
      <c r="E430" s="25"/>
      <c r="F430" s="34">
        <v>5.9999999999999995E-4</v>
      </c>
      <c r="G430" s="43">
        <f>E402*E404</f>
        <v>468.67500000000007</v>
      </c>
      <c r="H430" s="53">
        <f>G430*F430</f>
        <v>0.28120500000000004</v>
      </c>
      <c r="I430" s="35">
        <v>5.9999999999999995E-4</v>
      </c>
      <c r="J430" s="44">
        <f>E402*E405</f>
        <v>468.67500000000007</v>
      </c>
      <c r="K430" s="31">
        <f>J430*I430</f>
        <v>0.28120500000000004</v>
      </c>
      <c r="L430" s="119">
        <f t="shared" si="46"/>
        <v>0</v>
      </c>
      <c r="M430" s="120">
        <f>IF(ISERROR(L430/H430), "", L430/H430)</f>
        <v>0</v>
      </c>
    </row>
    <row r="431" spans="1:15" x14ac:dyDescent="0.2">
      <c r="A431" s="103" t="str">
        <f t="shared" si="45"/>
        <v>Unmetered Scattered Load</v>
      </c>
      <c r="D431" s="25" t="s">
        <v>73</v>
      </c>
      <c r="E431" s="25"/>
      <c r="F431" s="54">
        <v>0.25</v>
      </c>
      <c r="G431" s="115">
        <v>1</v>
      </c>
      <c r="H431" s="130">
        <f>G431*F431</f>
        <v>0.25</v>
      </c>
      <c r="I431" s="45">
        <v>0.25</v>
      </c>
      <c r="J431" s="117">
        <v>1</v>
      </c>
      <c r="K431" s="118">
        <f>J431*I431</f>
        <v>0.25</v>
      </c>
      <c r="L431" s="119">
        <f t="shared" si="46"/>
        <v>0</v>
      </c>
      <c r="M431" s="120">
        <f>IF(ISERROR(L431/H431), "", L431/H431)</f>
        <v>0</v>
      </c>
    </row>
    <row r="432" spans="1:15" ht="26.45" hidden="1" customHeight="1" x14ac:dyDescent="0.2">
      <c r="A432" s="103" t="str">
        <f t="shared" si="45"/>
        <v>Unmetered Scattered Load</v>
      </c>
      <c r="D432" s="129" t="s">
        <v>74</v>
      </c>
      <c r="E432" s="25"/>
      <c r="F432" s="34"/>
      <c r="G432" s="55"/>
      <c r="H432" s="130"/>
      <c r="I432" s="35"/>
      <c r="J432" s="56"/>
      <c r="K432" s="118"/>
      <c r="L432" s="119"/>
      <c r="M432" s="120"/>
    </row>
    <row r="433" spans="1:13" x14ac:dyDescent="0.2">
      <c r="A433" s="103" t="str">
        <f t="shared" si="45"/>
        <v>Unmetered Scattered Load</v>
      </c>
      <c r="B433" s="103" t="s">
        <v>12</v>
      </c>
      <c r="D433" s="25" t="s">
        <v>75</v>
      </c>
      <c r="E433" s="25"/>
      <c r="F433" s="34">
        <v>9.8000000000000004E-2</v>
      </c>
      <c r="G433" s="55">
        <f>IF(AND(E402*12&gt;=150000),OffPeakPer*E402*E404,OffPeakPer*E402)</f>
        <v>288</v>
      </c>
      <c r="H433" s="130">
        <f>G433*F433</f>
        <v>28.224</v>
      </c>
      <c r="I433" s="35">
        <f>F433</f>
        <v>9.8000000000000004E-2</v>
      </c>
      <c r="J433" s="56">
        <f>IF(AND(E402*12&gt;=150000),OffPeakPer*E402*E405,OffPeakPer*E402)</f>
        <v>288</v>
      </c>
      <c r="K433" s="118">
        <f>J433*I433</f>
        <v>28.224</v>
      </c>
      <c r="L433" s="119">
        <f>K433-H433</f>
        <v>0</v>
      </c>
      <c r="M433" s="120">
        <f>IF(ISERROR(L433/H433), "", L433/H433)</f>
        <v>0</v>
      </c>
    </row>
    <row r="434" spans="1:13" x14ac:dyDescent="0.2">
      <c r="A434" s="103" t="str">
        <f t="shared" si="45"/>
        <v>Unmetered Scattered Load</v>
      </c>
      <c r="B434" s="103" t="s">
        <v>12</v>
      </c>
      <c r="D434" s="25" t="s">
        <v>76</v>
      </c>
      <c r="E434" s="25"/>
      <c r="F434" s="34">
        <v>0.157</v>
      </c>
      <c r="G434" s="55">
        <f>IF(AND(E402*12&gt;=150000),MidPeakPer*E402*E404,MidPeakPer*E402)</f>
        <v>81</v>
      </c>
      <c r="H434" s="130">
        <f>G434*F434</f>
        <v>12.717000000000001</v>
      </c>
      <c r="I434" s="35">
        <f>F434</f>
        <v>0.157</v>
      </c>
      <c r="J434" s="56">
        <f>IF(AND(E402*12&gt;=150000),MidPeakPer*E402*E405,MidPeakPer*E402)</f>
        <v>81</v>
      </c>
      <c r="K434" s="118">
        <f>J434*I434</f>
        <v>12.717000000000001</v>
      </c>
      <c r="L434" s="119">
        <f>K434-H434</f>
        <v>0</v>
      </c>
      <c r="M434" s="120">
        <f>IF(ISERROR(L434/H434), "", L434/H434)</f>
        <v>0</v>
      </c>
    </row>
    <row r="435" spans="1:13" ht="13.5" thickBot="1" x14ac:dyDescent="0.25">
      <c r="A435" s="103" t="str">
        <f t="shared" si="45"/>
        <v>Unmetered Scattered Load</v>
      </c>
      <c r="B435" s="103" t="s">
        <v>12</v>
      </c>
      <c r="D435" s="103" t="s">
        <v>77</v>
      </c>
      <c r="E435" s="25"/>
      <c r="F435" s="34">
        <v>0.20300000000000001</v>
      </c>
      <c r="G435" s="55">
        <f>IF(AND(E402*12&gt;=150000),OnPeakPer*E402*E404,OnPeakPer*E402)</f>
        <v>81</v>
      </c>
      <c r="H435" s="130">
        <f>G435*F435</f>
        <v>16.443000000000001</v>
      </c>
      <c r="I435" s="35">
        <f>F435</f>
        <v>0.20300000000000001</v>
      </c>
      <c r="J435" s="56">
        <f>IF(AND(E402*12&gt;=150000),OnPeakPer*E402*E405,OnPeakPer*E402)</f>
        <v>81</v>
      </c>
      <c r="K435" s="118">
        <f>J435*I435</f>
        <v>16.443000000000001</v>
      </c>
      <c r="L435" s="119">
        <f>K435-H435</f>
        <v>0</v>
      </c>
      <c r="M435" s="120">
        <f>IF(ISERROR(L435/H435), "", L435/H435)</f>
        <v>0</v>
      </c>
    </row>
    <row r="436" spans="1:13" ht="13.9" hidden="1" customHeight="1" thickBot="1" x14ac:dyDescent="0.25">
      <c r="A436" s="103" t="str">
        <f t="shared" si="45"/>
        <v>Unmetered Scattered Load</v>
      </c>
      <c r="B436" s="103" t="s">
        <v>78</v>
      </c>
      <c r="D436" s="25" t="s">
        <v>79</v>
      </c>
      <c r="E436" s="25"/>
      <c r="F436" s="34">
        <v>0.11308</v>
      </c>
      <c r="G436" s="55">
        <f>IF(AND(E402*12&gt;=150000),E402*E404,E402)</f>
        <v>450</v>
      </c>
      <c r="H436" s="130">
        <f>G436*F436</f>
        <v>50.886000000000003</v>
      </c>
      <c r="I436" s="35">
        <f>F436</f>
        <v>0.11308</v>
      </c>
      <c r="J436" s="56">
        <f>IF(AND(E402*12&gt;=150000),E402*E405,E402)</f>
        <v>450</v>
      </c>
      <c r="K436" s="118">
        <f>J436*I436</f>
        <v>50.886000000000003</v>
      </c>
      <c r="L436" s="119">
        <f>K436-H436</f>
        <v>0</v>
      </c>
      <c r="M436" s="120">
        <f>IF(ISERROR(L436/H436), "", L436/H436)</f>
        <v>0</v>
      </c>
    </row>
    <row r="437" spans="1:13" ht="13.9" hidden="1" customHeight="1" thickBot="1" x14ac:dyDescent="0.25">
      <c r="A437" s="103" t="str">
        <f t="shared" si="45"/>
        <v>Unmetered Scattered Load</v>
      </c>
      <c r="B437" s="103" t="s">
        <v>17</v>
      </c>
      <c r="D437" s="25" t="s">
        <v>80</v>
      </c>
      <c r="E437" s="25"/>
      <c r="F437" s="34">
        <v>0.11308</v>
      </c>
      <c r="G437" s="55">
        <f>IF(AND(E402*12&gt;=150000),E402*E404,E402)</f>
        <v>450</v>
      </c>
      <c r="H437" s="130">
        <f>G437*F437</f>
        <v>50.886000000000003</v>
      </c>
      <c r="I437" s="35">
        <f>F437</f>
        <v>0.11308</v>
      </c>
      <c r="J437" s="56">
        <f>IF(AND(E402*12&gt;=150000),E402*E405,E402)</f>
        <v>450</v>
      </c>
      <c r="K437" s="118">
        <f>J437*I437</f>
        <v>50.886000000000003</v>
      </c>
      <c r="L437" s="119">
        <f>K437-H437</f>
        <v>0</v>
      </c>
      <c r="M437" s="120">
        <f>IF(ISERROR(L437/H437), "", L437/H437)</f>
        <v>0</v>
      </c>
    </row>
    <row r="438" spans="1:13" ht="13.5" thickBot="1" x14ac:dyDescent="0.25">
      <c r="A438" s="103" t="str">
        <f t="shared" si="45"/>
        <v>Unmetered Scattered Load</v>
      </c>
      <c r="D438" s="58"/>
      <c r="E438" s="59"/>
      <c r="F438" s="60"/>
      <c r="G438" s="61"/>
      <c r="H438" s="62"/>
      <c r="I438" s="60"/>
      <c r="J438" s="63"/>
      <c r="K438" s="62"/>
      <c r="L438" s="64"/>
      <c r="M438" s="65"/>
    </row>
    <row r="439" spans="1:13" x14ac:dyDescent="0.2">
      <c r="A439" s="103" t="str">
        <f t="shared" si="45"/>
        <v>Unmetered Scattered Load</v>
      </c>
      <c r="B439" s="103" t="s">
        <v>12</v>
      </c>
      <c r="D439" s="135" t="s">
        <v>81</v>
      </c>
      <c r="E439" s="25"/>
      <c r="F439" s="136"/>
      <c r="G439" s="137"/>
      <c r="H439" s="138">
        <f>SUM(H429:H435,H428)</f>
        <v>104.48590841036972</v>
      </c>
      <c r="I439" s="139"/>
      <c r="J439" s="139"/>
      <c r="K439" s="138">
        <f>SUM(K429:K435,K428)</f>
        <v>107.22439625099935</v>
      </c>
      <c r="L439" s="140">
        <f>K439-H439</f>
        <v>2.7384878406296309</v>
      </c>
      <c r="M439" s="141">
        <f>IF((H439)=0,"",(L439/H439))</f>
        <v>2.6209159515311727E-2</v>
      </c>
    </row>
    <row r="440" spans="1:13" x14ac:dyDescent="0.2">
      <c r="A440" s="103" t="str">
        <f t="shared" si="45"/>
        <v>Unmetered Scattered Load</v>
      </c>
      <c r="B440" s="103" t="s">
        <v>12</v>
      </c>
      <c r="D440" s="142" t="s">
        <v>82</v>
      </c>
      <c r="E440" s="25"/>
      <c r="F440" s="136">
        <v>0.13</v>
      </c>
      <c r="G440" s="143"/>
      <c r="H440" s="144">
        <f>H439*F440</f>
        <v>13.583168093348064</v>
      </c>
      <c r="I440" s="145">
        <v>0.13</v>
      </c>
      <c r="J440" s="115"/>
      <c r="K440" s="144">
        <f>K439*I440</f>
        <v>13.939171512629915</v>
      </c>
      <c r="L440" s="119">
        <f>K440-H440</f>
        <v>0.35600341928185131</v>
      </c>
      <c r="M440" s="146">
        <f>IF((H440)=0,"",(L440/H440))</f>
        <v>2.6209159515311671E-2</v>
      </c>
    </row>
    <row r="441" spans="1:13" ht="15" x14ac:dyDescent="0.25">
      <c r="A441" s="103" t="str">
        <f t="shared" si="45"/>
        <v>Unmetered Scattered Load</v>
      </c>
      <c r="B441" s="103" t="s">
        <v>12</v>
      </c>
      <c r="D441" s="142" t="s">
        <v>83</v>
      </c>
      <c r="E441" s="147"/>
      <c r="F441" s="148">
        <f>OER</f>
        <v>0.23499999999999999</v>
      </c>
      <c r="G441" s="143"/>
      <c r="H441" s="144">
        <f>IF(OR(ISNUMBER(SEARCH("[DGEN]", E400))=TRUE, ISNUMBER(SEARCH("STREET LIGHT", E400))=TRUE), 0, IF(AND(E402=0, E403=0),0, IF(AND(E403=0, E402*12&gt;250000), 0, IF(AND(E402=0, E403&gt;=50), 0, IF(E402*12&lt;=250000, F441*H439*-1, IF(E403&lt;50, F441*H439*-1, 0))))))</f>
        <v>-24.554188476436881</v>
      </c>
      <c r="I441" s="148">
        <f>OER</f>
        <v>0.23499999999999999</v>
      </c>
      <c r="J441" s="115"/>
      <c r="K441" s="144">
        <f>IF(OR(ISNUMBER(SEARCH("[DGEN]", E400))=TRUE, ISNUMBER(SEARCH("STREET LIGHT", E400))=TRUE), 0, IF(AND(E402=0, E403=0),0, IF(AND(E403=0, E402*12&gt;250000), 0, IF(AND(E402=0, E403&gt;=50), 0, IF(E402*12&lt;=250000, I441*K439*-1, IF(E403&lt;50, I441*K439*-1, 0))))))</f>
        <v>-25.197733118984846</v>
      </c>
      <c r="L441" s="119">
        <f>K441-H441</f>
        <v>-0.6435446425479654</v>
      </c>
      <c r="M441" s="146"/>
    </row>
    <row r="442" spans="1:13" ht="13.5" thickBot="1" x14ac:dyDescent="0.25">
      <c r="A442" s="103" t="str">
        <f t="shared" si="45"/>
        <v>Unmetered Scattered Load</v>
      </c>
      <c r="B442" s="103" t="s">
        <v>84</v>
      </c>
      <c r="C442" s="24">
        <f>B22</f>
        <v>7</v>
      </c>
      <c r="D442" s="226" t="s">
        <v>85</v>
      </c>
      <c r="E442" s="226"/>
      <c r="F442" s="77"/>
      <c r="G442" s="78"/>
      <c r="H442" s="79">
        <f>H439+H440+H441</f>
        <v>93.514888027280904</v>
      </c>
      <c r="I442" s="80"/>
      <c r="J442" s="80"/>
      <c r="K442" s="81">
        <f>K439+K440+K441</f>
        <v>95.965834644644417</v>
      </c>
      <c r="L442" s="82">
        <f>K442-H442</f>
        <v>2.4509466173635133</v>
      </c>
      <c r="M442" s="83">
        <f>IF((H442)=0,"",(L442/H442))</f>
        <v>2.6209159515311654E-2</v>
      </c>
    </row>
    <row r="443" spans="1:13" ht="13.5" thickBot="1" x14ac:dyDescent="0.25">
      <c r="A443" s="103" t="str">
        <f t="shared" si="45"/>
        <v>Unmetered Scattered Load</v>
      </c>
      <c r="B443" s="103" t="s">
        <v>12</v>
      </c>
      <c r="D443" s="58"/>
      <c r="E443" s="59"/>
      <c r="F443" s="60"/>
      <c r="G443" s="61"/>
      <c r="H443" s="62"/>
      <c r="I443" s="60"/>
      <c r="J443" s="63"/>
      <c r="K443" s="62"/>
      <c r="L443" s="64"/>
      <c r="M443" s="65"/>
    </row>
    <row r="444" spans="1:13" hidden="1" x14ac:dyDescent="0.2">
      <c r="A444" s="103" t="str">
        <f t="shared" si="45"/>
        <v>Unmetered Scattered Load</v>
      </c>
      <c r="B444" s="103" t="s">
        <v>78</v>
      </c>
      <c r="D444" s="135" t="s">
        <v>86</v>
      </c>
      <c r="E444" s="25"/>
      <c r="F444" s="136"/>
      <c r="G444" s="137"/>
      <c r="H444" s="138">
        <f>SUM(H436,H429:H432,H428)</f>
        <v>97.987908410369727</v>
      </c>
      <c r="I444" s="139"/>
      <c r="J444" s="139"/>
      <c r="K444" s="138">
        <f>SUM(K436,K429:K432,K428)</f>
        <v>100.72639625099933</v>
      </c>
      <c r="L444" s="140">
        <f>K444-H444</f>
        <v>2.7384878406296025</v>
      </c>
      <c r="M444" s="141">
        <f>IF((H444)=0,"",(L444/H444))</f>
        <v>2.794720170126417E-2</v>
      </c>
    </row>
    <row r="445" spans="1:13" hidden="1" x14ac:dyDescent="0.2">
      <c r="A445" s="103" t="str">
        <f t="shared" si="45"/>
        <v>Unmetered Scattered Load</v>
      </c>
      <c r="B445" s="103" t="s">
        <v>78</v>
      </c>
      <c r="D445" s="142" t="s">
        <v>82</v>
      </c>
      <c r="E445" s="25"/>
      <c r="F445" s="136">
        <v>0.13</v>
      </c>
      <c r="G445" s="137"/>
      <c r="H445" s="144">
        <f>H444*F445</f>
        <v>12.738428093348064</v>
      </c>
      <c r="I445" s="136">
        <v>0.13</v>
      </c>
      <c r="J445" s="145"/>
      <c r="K445" s="144">
        <f>K444*I445</f>
        <v>13.094431512629914</v>
      </c>
      <c r="L445" s="119">
        <f>K445-H445</f>
        <v>0.35600341928184953</v>
      </c>
      <c r="M445" s="146">
        <f>IF((H445)=0,"",(L445/H445))</f>
        <v>2.7947201701264267E-2</v>
      </c>
    </row>
    <row r="446" spans="1:13" ht="15" hidden="1" x14ac:dyDescent="0.25">
      <c r="A446" s="103" t="str">
        <f t="shared" si="45"/>
        <v>Unmetered Scattered Load</v>
      </c>
      <c r="B446" s="103" t="s">
        <v>78</v>
      </c>
      <c r="D446" s="142" t="s">
        <v>83</v>
      </c>
      <c r="E446" s="147"/>
      <c r="F446" s="148">
        <f>OER</f>
        <v>0.23499999999999999</v>
      </c>
      <c r="G446" s="137"/>
      <c r="H446" s="144">
        <f>IF(OR(ISNUMBER(SEARCH("[DGEN]", E400))=TRUE, ISNUMBER(SEARCH("STREET LIGHT", E400))=TRUE), 0, IF(AND(E402=0, E403=0),0, IF(AND(E403=0, E402*12&gt;250000), 0, IF(AND(E402=0, E403&gt;=50), 0, IF(E402*12&lt;=250000, F446*H444*-1, IF(E403&lt;50, F446*H444*-1, 0))))))</f>
        <v>-23.027158476436885</v>
      </c>
      <c r="I446" s="148">
        <f>OER</f>
        <v>0.23499999999999999</v>
      </c>
      <c r="J446" s="145"/>
      <c r="K446" s="144">
        <f>IF(OR(ISNUMBER(SEARCH("[DGEN]", E400))=TRUE, ISNUMBER(SEARCH("STREET LIGHT", E400))=TRUE), 0, IF(AND(E402=0, E403=0),0, IF(AND(E403=0, E402*12&gt;250000), 0, IF(AND(E402=0, E403&gt;=50), 0, IF(E402*12&lt;=250000, I446*K444*-1, IF(E403&lt;50, I446*K444*-1, 0))))))</f>
        <v>-23.670703118984839</v>
      </c>
      <c r="L446" s="119"/>
      <c r="M446" s="146"/>
    </row>
    <row r="447" spans="1:13" hidden="1" x14ac:dyDescent="0.2">
      <c r="A447" s="103" t="str">
        <f t="shared" si="45"/>
        <v>Unmetered Scattered Load</v>
      </c>
      <c r="B447" s="103" t="s">
        <v>87</v>
      </c>
      <c r="D447" s="234" t="s">
        <v>86</v>
      </c>
      <c r="E447" s="234"/>
      <c r="F447" s="149"/>
      <c r="G447" s="143"/>
      <c r="H447" s="138">
        <f>SUM(H444,H445)</f>
        <v>110.72633650371779</v>
      </c>
      <c r="I447" s="150"/>
      <c r="J447" s="150"/>
      <c r="K447" s="138">
        <f>SUM(K444,K445)</f>
        <v>113.82082776362924</v>
      </c>
      <c r="L447" s="140">
        <f>K447-H447</f>
        <v>3.0944912599114502</v>
      </c>
      <c r="M447" s="141">
        <f>IF((H447)=0,"",(L447/H447))</f>
        <v>2.7947201701264166E-2</v>
      </c>
    </row>
    <row r="448" spans="1:13" ht="13.5" hidden="1" thickBot="1" x14ac:dyDescent="0.25">
      <c r="A448" s="103" t="str">
        <f t="shared" si="45"/>
        <v>Unmetered Scattered Load</v>
      </c>
      <c r="B448" s="103" t="s">
        <v>78</v>
      </c>
      <c r="D448" s="131"/>
      <c r="E448" s="132"/>
      <c r="F448" s="151"/>
      <c r="G448" s="152"/>
      <c r="H448" s="153"/>
      <c r="I448" s="151"/>
      <c r="J448" s="133"/>
      <c r="K448" s="153"/>
      <c r="L448" s="154"/>
      <c r="M448" s="134"/>
    </row>
    <row r="449" spans="1:14" hidden="1" x14ac:dyDescent="0.2">
      <c r="A449" s="103" t="str">
        <f t="shared" si="45"/>
        <v>Unmetered Scattered Load</v>
      </c>
      <c r="B449" s="103" t="s">
        <v>17</v>
      </c>
      <c r="D449" s="135" t="s">
        <v>88</v>
      </c>
      <c r="E449" s="25"/>
      <c r="F449" s="136"/>
      <c r="G449" s="137"/>
      <c r="H449" s="138">
        <f>SUM(H437,H429:H432,H428)</f>
        <v>97.987908410369727</v>
      </c>
      <c r="I449" s="139"/>
      <c r="J449" s="139"/>
      <c r="K449" s="138">
        <f>SUM(K437,K429:K432,K428)</f>
        <v>100.72639625099933</v>
      </c>
      <c r="L449" s="140">
        <f>K449-H449</f>
        <v>2.7384878406296025</v>
      </c>
      <c r="M449" s="141">
        <f>IF((H449)=0,"",(L449/H449))</f>
        <v>2.794720170126417E-2</v>
      </c>
    </row>
    <row r="450" spans="1:14" hidden="1" x14ac:dyDescent="0.2">
      <c r="A450" s="103" t="str">
        <f t="shared" si="45"/>
        <v>Unmetered Scattered Load</v>
      </c>
      <c r="B450" s="103" t="s">
        <v>17</v>
      </c>
      <c r="D450" s="142" t="s">
        <v>82</v>
      </c>
      <c r="E450" s="25"/>
      <c r="F450" s="136">
        <v>0.13</v>
      </c>
      <c r="G450" s="137"/>
      <c r="H450" s="144">
        <f>H449*F450</f>
        <v>12.738428093348064</v>
      </c>
      <c r="I450" s="136">
        <v>0.13</v>
      </c>
      <c r="J450" s="145"/>
      <c r="K450" s="144">
        <f>K449*I450</f>
        <v>13.094431512629914</v>
      </c>
      <c r="L450" s="119">
        <f>K450-H450</f>
        <v>0.35600341928184953</v>
      </c>
      <c r="M450" s="146">
        <f>IF((H450)=0,"",(L450/H450))</f>
        <v>2.7947201701264267E-2</v>
      </c>
    </row>
    <row r="451" spans="1:14" ht="15" hidden="1" x14ac:dyDescent="0.25">
      <c r="A451" s="103" t="str">
        <f t="shared" si="45"/>
        <v>Unmetered Scattered Load</v>
      </c>
      <c r="B451" s="103" t="s">
        <v>17</v>
      </c>
      <c r="D451" s="142" t="s">
        <v>83</v>
      </c>
      <c r="E451" s="147"/>
      <c r="F451" s="148">
        <f>OER</f>
        <v>0.23499999999999999</v>
      </c>
      <c r="G451" s="137"/>
      <c r="H451" s="144">
        <f>IF(OR(ISNUMBER(SEARCH("[DGEN]", E400))=TRUE, ISNUMBER(SEARCH("STREET LIGHT", E400))=TRUE), 0, IF(AND(E402=0, E403=0),0, IF(AND(E403=0, E402*12&gt;250000), 0, IF(AND(E402=0, E403&gt;=50), 0, IF(E402*12&lt;=250000, F451*H449*-1, IF(E403&lt;50, F451*H449*-1, 0))))))</f>
        <v>-23.027158476436885</v>
      </c>
      <c r="I451" s="148">
        <f>OER</f>
        <v>0.23499999999999999</v>
      </c>
      <c r="J451" s="145"/>
      <c r="K451" s="144">
        <f>IF(OR(ISNUMBER(SEARCH("[DGEN]", E400))=TRUE, ISNUMBER(SEARCH("STREET LIGHT", E400))=TRUE), 0, IF(AND(E402=0, E403=0),0, IF(AND(E403=0, E402*12&gt;250000), 0, IF(AND(E402=0, E403&gt;=50), 0, IF(E402*12&lt;=250000, I451*K449*-1, IF(E403&lt;50, I451*K449*-1, 0))))))</f>
        <v>-23.670703118984839</v>
      </c>
      <c r="L451" s="119"/>
      <c r="M451" s="146"/>
    </row>
    <row r="452" spans="1:14" hidden="1" x14ac:dyDescent="0.2">
      <c r="A452" s="103" t="str">
        <f t="shared" si="45"/>
        <v>Unmetered Scattered Load</v>
      </c>
      <c r="B452" s="103" t="s">
        <v>89</v>
      </c>
      <c r="D452" s="234" t="s">
        <v>88</v>
      </c>
      <c r="E452" s="234"/>
      <c r="F452" s="149"/>
      <c r="G452" s="143"/>
      <c r="H452" s="138">
        <f>SUM(H449,H450)</f>
        <v>110.72633650371779</v>
      </c>
      <c r="I452" s="150"/>
      <c r="J452" s="150"/>
      <c r="K452" s="138">
        <f>SUM(K449,K450)</f>
        <v>113.82082776362924</v>
      </c>
      <c r="L452" s="140">
        <f>K452-H452</f>
        <v>3.0944912599114502</v>
      </c>
      <c r="M452" s="141">
        <f>IF((H452)=0,"",(L452/H452))</f>
        <v>2.7947201701264166E-2</v>
      </c>
    </row>
    <row r="453" spans="1:14" ht="13.5" hidden="1" thickBot="1" x14ac:dyDescent="0.25">
      <c r="A453" s="103" t="str">
        <f t="shared" si="45"/>
        <v>Unmetered Scattered Load</v>
      </c>
      <c r="B453" s="103" t="s">
        <v>17</v>
      </c>
      <c r="D453" s="131"/>
      <c r="E453" s="132"/>
      <c r="F453" s="155"/>
      <c r="G453" s="152"/>
      <c r="H453" s="156"/>
      <c r="I453" s="155"/>
      <c r="J453" s="133"/>
      <c r="K453" s="156"/>
      <c r="L453" s="154"/>
      <c r="M453" s="157"/>
    </row>
    <row r="456" spans="1:14" x14ac:dyDescent="0.2">
      <c r="C456" s="103"/>
      <c r="D456" s="104" t="s">
        <v>34</v>
      </c>
      <c r="E456" s="235" t="str">
        <f>D23</f>
        <v>Sentinel</v>
      </c>
      <c r="F456" s="236"/>
      <c r="G456" s="236"/>
      <c r="H456" s="236"/>
      <c r="I456" s="236"/>
      <c r="J456" s="237"/>
      <c r="K456" s="103" t="str">
        <f>IF(N23="DEMAND - INTERVAL","RTSR - INTERVAL METERED","")</f>
        <v/>
      </c>
    </row>
    <row r="457" spans="1:14" x14ac:dyDescent="0.2">
      <c r="C457" s="103"/>
      <c r="D457" s="104" t="s">
        <v>35</v>
      </c>
      <c r="E457" s="238" t="str">
        <f>H23</f>
        <v>RPP</v>
      </c>
      <c r="F457" s="239"/>
      <c r="G457" s="240"/>
      <c r="H457" s="20"/>
      <c r="I457" s="20"/>
    </row>
    <row r="458" spans="1:14" ht="15.75" x14ac:dyDescent="0.2">
      <c r="C458" s="103"/>
      <c r="D458" s="104" t="s">
        <v>36</v>
      </c>
      <c r="E458" s="21">
        <f>K23</f>
        <v>60</v>
      </c>
      <c r="F458" s="105" t="s">
        <v>11</v>
      </c>
      <c r="J458" s="22"/>
      <c r="K458" s="22"/>
      <c r="L458" s="22"/>
      <c r="M458" s="22"/>
      <c r="N458" s="22"/>
    </row>
    <row r="459" spans="1:14" ht="15.75" x14ac:dyDescent="0.25">
      <c r="C459" s="103"/>
      <c r="D459" s="104" t="s">
        <v>37</v>
      </c>
      <c r="E459" s="21">
        <f>L23</f>
        <v>0.2</v>
      </c>
      <c r="F459" s="106" t="s">
        <v>16</v>
      </c>
      <c r="G459" s="107"/>
      <c r="H459" s="108"/>
      <c r="I459" s="108"/>
      <c r="J459" s="108"/>
    </row>
    <row r="460" spans="1:14" x14ac:dyDescent="0.2">
      <c r="C460" s="103"/>
      <c r="D460" s="104" t="s">
        <v>38</v>
      </c>
      <c r="E460" s="23">
        <f>I23</f>
        <v>1.0415000000000001</v>
      </c>
    </row>
    <row r="461" spans="1:14" x14ac:dyDescent="0.2">
      <c r="C461" s="103"/>
      <c r="D461" s="104" t="s">
        <v>39</v>
      </c>
      <c r="E461" s="23">
        <f>J23</f>
        <v>1.0415000000000001</v>
      </c>
    </row>
    <row r="462" spans="1:14" x14ac:dyDescent="0.2">
      <c r="C462" s="103"/>
    </row>
    <row r="463" spans="1:14" x14ac:dyDescent="0.2">
      <c r="C463" s="103"/>
      <c r="E463" s="105"/>
      <c r="F463" s="231" t="s">
        <v>40</v>
      </c>
      <c r="G463" s="232"/>
      <c r="H463" s="233"/>
      <c r="I463" s="231" t="s">
        <v>41</v>
      </c>
      <c r="J463" s="232"/>
      <c r="K463" s="233"/>
      <c r="L463" s="231" t="s">
        <v>42</v>
      </c>
      <c r="M463" s="233"/>
    </row>
    <row r="464" spans="1:14" x14ac:dyDescent="0.2">
      <c r="C464" s="103"/>
      <c r="E464" s="220"/>
      <c r="F464" s="109" t="s">
        <v>43</v>
      </c>
      <c r="G464" s="109" t="s">
        <v>44</v>
      </c>
      <c r="H464" s="110" t="s">
        <v>45</v>
      </c>
      <c r="I464" s="109" t="s">
        <v>43</v>
      </c>
      <c r="J464" s="111" t="s">
        <v>44</v>
      </c>
      <c r="K464" s="110" t="s">
        <v>45</v>
      </c>
      <c r="L464" s="222" t="s">
        <v>46</v>
      </c>
      <c r="M464" s="224" t="s">
        <v>47</v>
      </c>
    </row>
    <row r="465" spans="1:15" x14ac:dyDescent="0.2">
      <c r="C465" s="103"/>
      <c r="E465" s="221"/>
      <c r="F465" s="112" t="s">
        <v>48</v>
      </c>
      <c r="G465" s="112"/>
      <c r="H465" s="113" t="s">
        <v>48</v>
      </c>
      <c r="I465" s="112" t="s">
        <v>48</v>
      </c>
      <c r="J465" s="113"/>
      <c r="K465" s="113" t="s">
        <v>48</v>
      </c>
      <c r="L465" s="223"/>
      <c r="M465" s="225"/>
    </row>
    <row r="466" spans="1:15" x14ac:dyDescent="0.2">
      <c r="A466" s="103" t="str">
        <f>$E456</f>
        <v>Sentinel</v>
      </c>
      <c r="D466" s="114" t="s">
        <v>49</v>
      </c>
      <c r="E466" s="25"/>
      <c r="F466" s="26">
        <f>'VRZ BI (2029)'!I466</f>
        <v>9.34</v>
      </c>
      <c r="G466" s="115">
        <v>1</v>
      </c>
      <c r="H466" s="116">
        <f>G466*F466</f>
        <v>9.34</v>
      </c>
      <c r="I466" s="45">
        <v>10.15</v>
      </c>
      <c r="J466" s="117">
        <v>1</v>
      </c>
      <c r="K466" s="118">
        <f>J466*I466</f>
        <v>10.15</v>
      </c>
      <c r="L466" s="119">
        <f>K466-H466</f>
        <v>0.8100000000000005</v>
      </c>
      <c r="M466" s="120">
        <f>IF(ISERROR(L466/H466), "", L466/H466)</f>
        <v>8.672376873661676E-2</v>
      </c>
    </row>
    <row r="467" spans="1:15" x14ac:dyDescent="0.2">
      <c r="A467" s="103" t="str">
        <f t="shared" ref="A467:A509" si="50">A466</f>
        <v>Sentinel</v>
      </c>
      <c r="D467" s="114" t="s">
        <v>50</v>
      </c>
      <c r="E467" s="25"/>
      <c r="F467" s="36">
        <f>'VRZ BI (2029)'!I467</f>
        <v>27.295300000000001</v>
      </c>
      <c r="G467" s="115">
        <f>IF($E459&gt;0, $E459, $E458)</f>
        <v>0.2</v>
      </c>
      <c r="H467" s="116">
        <f>G467*F467</f>
        <v>5.4590600000000009</v>
      </c>
      <c r="I467" s="35">
        <v>29.606300000000001</v>
      </c>
      <c r="J467" s="117">
        <f>IF($E459&gt;0, $E459, $E458)</f>
        <v>0.2</v>
      </c>
      <c r="K467" s="118">
        <f>J467*I467</f>
        <v>5.9212600000000002</v>
      </c>
      <c r="L467" s="119">
        <f>K467-H467</f>
        <v>0.46219999999999928</v>
      </c>
      <c r="M467" s="120">
        <f>IF(ISERROR(L467/H467), "", L467/H467)</f>
        <v>8.4666590951555612E-2</v>
      </c>
    </row>
    <row r="468" spans="1:15" ht="13.15" hidden="1" customHeight="1" x14ac:dyDescent="0.2">
      <c r="A468" s="103" t="str">
        <f t="shared" si="50"/>
        <v>Sentinel</v>
      </c>
      <c r="D468" s="114" t="s">
        <v>51</v>
      </c>
      <c r="E468" s="25"/>
      <c r="F468" s="34"/>
      <c r="G468" s="115">
        <f>IF($E459&gt;0, $E459, $E458)</f>
        <v>0.2</v>
      </c>
      <c r="H468" s="116">
        <v>0</v>
      </c>
      <c r="I468" s="35"/>
      <c r="J468" s="117">
        <f>IF($E459&gt;0, $E459, $E458)</f>
        <v>0.2</v>
      </c>
      <c r="K468" s="118">
        <v>0</v>
      </c>
      <c r="L468" s="119"/>
      <c r="M468" s="120"/>
    </row>
    <row r="469" spans="1:15" ht="13.15" hidden="1" customHeight="1" x14ac:dyDescent="0.2">
      <c r="A469" s="103" t="str">
        <f t="shared" si="50"/>
        <v>Sentinel</v>
      </c>
      <c r="D469" s="114" t="s">
        <v>52</v>
      </c>
      <c r="E469" s="25"/>
      <c r="F469" s="34"/>
      <c r="G469" s="115">
        <f>IF($E459&gt;0, $E459, $E458)</f>
        <v>0.2</v>
      </c>
      <c r="H469" s="116">
        <v>0</v>
      </c>
      <c r="I469" s="35"/>
      <c r="J469" s="121">
        <f>IF($E459&gt;0, $E459, $E458)</f>
        <v>0.2</v>
      </c>
      <c r="K469" s="118">
        <v>0</v>
      </c>
      <c r="L469" s="119">
        <f t="shared" ref="L469:L487" si="51">K469-H469</f>
        <v>0</v>
      </c>
      <c r="M469" s="120" t="str">
        <f>IF(ISERROR(L469/H469), "", L469/H469)</f>
        <v/>
      </c>
    </row>
    <row r="470" spans="1:15" x14ac:dyDescent="0.2">
      <c r="A470" s="103" t="str">
        <f t="shared" si="50"/>
        <v>Sentinel</v>
      </c>
      <c r="D470" s="114" t="s">
        <v>53</v>
      </c>
      <c r="E470" s="25"/>
      <c r="F470" s="26">
        <f>'VRZ BI (2029)'!I470</f>
        <v>0</v>
      </c>
      <c r="G470" s="115">
        <v>1</v>
      </c>
      <c r="H470" s="116">
        <f>G470*F470</f>
        <v>0</v>
      </c>
      <c r="I470" s="45">
        <v>0</v>
      </c>
      <c r="J470" s="117">
        <v>1</v>
      </c>
      <c r="K470" s="118">
        <f>J470*I470</f>
        <v>0</v>
      </c>
      <c r="L470" s="119">
        <f t="shared" si="51"/>
        <v>0</v>
      </c>
      <c r="M470" s="120" t="str">
        <f>IF(ISERROR(L470/H470), "", L470/H470)</f>
        <v/>
      </c>
    </row>
    <row r="471" spans="1:15" x14ac:dyDescent="0.2">
      <c r="A471" s="103" t="str">
        <f t="shared" si="50"/>
        <v>Sentinel</v>
      </c>
      <c r="D471" s="114" t="s">
        <v>54</v>
      </c>
      <c r="E471" s="25"/>
      <c r="F471" s="36">
        <f>'VRZ BI (2029)'!I471</f>
        <v>2.0389742419890253</v>
      </c>
      <c r="G471" s="115">
        <f>IF($E459&gt;0, $E459, $E458)</f>
        <v>0.2</v>
      </c>
      <c r="H471" s="116">
        <f>G471*F471</f>
        <v>0.40779484839780511</v>
      </c>
      <c r="I471" s="35">
        <v>2.0389742419890253</v>
      </c>
      <c r="J471" s="117">
        <f>IF($E459&gt;0, $E459, $E458)</f>
        <v>0.2</v>
      </c>
      <c r="K471" s="118">
        <f>J471*I471</f>
        <v>0.40779484839780511</v>
      </c>
      <c r="L471" s="119">
        <f t="shared" si="51"/>
        <v>0</v>
      </c>
      <c r="M471" s="120">
        <f>IF(ISERROR(L471/H471), "", L471/H471)</f>
        <v>0</v>
      </c>
    </row>
    <row r="472" spans="1:15" x14ac:dyDescent="0.2">
      <c r="A472" s="103" t="str">
        <f t="shared" si="50"/>
        <v>Sentinel</v>
      </c>
      <c r="B472" s="103" t="s">
        <v>55</v>
      </c>
      <c r="C472" s="24">
        <f>B23</f>
        <v>8</v>
      </c>
      <c r="D472" s="122" t="s">
        <v>56</v>
      </c>
      <c r="E472" s="7"/>
      <c r="F472" s="37"/>
      <c r="G472" s="38"/>
      <c r="H472" s="39">
        <f>SUM(H466:H471)</f>
        <v>15.206854848397805</v>
      </c>
      <c r="I472" s="51"/>
      <c r="J472" s="40"/>
      <c r="K472" s="39">
        <f>SUM(K466:K471)</f>
        <v>16.479054848397809</v>
      </c>
      <c r="L472" s="41">
        <f t="shared" si="51"/>
        <v>1.2722000000000033</v>
      </c>
      <c r="M472" s="42">
        <f>IF((H472)=0,"",(L472/H472))</f>
        <v>8.3659639858668242E-2</v>
      </c>
    </row>
    <row r="473" spans="1:15" x14ac:dyDescent="0.2">
      <c r="A473" s="103" t="str">
        <f t="shared" si="50"/>
        <v>Sentinel</v>
      </c>
      <c r="D473" s="123" t="s">
        <v>57</v>
      </c>
      <c r="E473" s="25"/>
      <c r="F473" s="34">
        <f>IF((E458*12&gt;=150000), 0, IF(E457="RPP",(F489*OffPeakPer+F490*MidPeakPer+F491*OnPeakPer),IF(E457="Non-RPP (Retailer)",F492,F493)))</f>
        <v>0.12752000000000002</v>
      </c>
      <c r="G473" s="43">
        <f>IF(F473=0, 0, $E458*E460-E458)</f>
        <v>2.4900000000000091</v>
      </c>
      <c r="H473" s="28">
        <f t="shared" ref="H473:H480" si="52">G473*F473</f>
        <v>0.31752480000000122</v>
      </c>
      <c r="I473" s="35">
        <f>IF((E458*12&gt;=150000), 0, IF(E457="RPP",(I489*OffPeakPer+I490*MidPeakPer+I491*OnPeakPer),IF(E457="Non-RPP (Retailer)",I492,I493)))</f>
        <v>0.12752000000000002</v>
      </c>
      <c r="J473" s="44">
        <f>IF(I473=0, 0, E458*E461-E458)</f>
        <v>2.4900000000000091</v>
      </c>
      <c r="K473" s="31">
        <f t="shared" ref="K473:K480" si="53">J473*I473</f>
        <v>0.31752480000000122</v>
      </c>
      <c r="L473" s="32">
        <f t="shared" si="51"/>
        <v>0</v>
      </c>
      <c r="M473" s="33">
        <f t="shared" ref="M473:M480" si="54">IF(ISERROR(L473/H473), "", L473/H473)</f>
        <v>0</v>
      </c>
    </row>
    <row r="474" spans="1:15" ht="25.5" x14ac:dyDescent="0.2">
      <c r="A474" s="103" t="str">
        <f t="shared" si="50"/>
        <v>Sentinel</v>
      </c>
      <c r="D474" s="123" t="s">
        <v>58</v>
      </c>
      <c r="E474" s="25"/>
      <c r="F474" s="36">
        <f>'VRZ BI (2029)'!I474</f>
        <v>0</v>
      </c>
      <c r="G474" s="55">
        <f>IF($E459&gt;0, $E459, $E458)</f>
        <v>0.2</v>
      </c>
      <c r="H474" s="116">
        <f t="shared" si="52"/>
        <v>0</v>
      </c>
      <c r="I474" s="35">
        <v>0</v>
      </c>
      <c r="J474" s="56">
        <f>IF($E459&gt;0, $E459, $E458)</f>
        <v>0.2</v>
      </c>
      <c r="K474" s="118">
        <f t="shared" si="53"/>
        <v>0</v>
      </c>
      <c r="L474" s="119">
        <f t="shared" si="51"/>
        <v>0</v>
      </c>
      <c r="M474" s="120" t="str">
        <f t="shared" si="54"/>
        <v/>
      </c>
    </row>
    <row r="475" spans="1:15" x14ac:dyDescent="0.2">
      <c r="A475" s="103" t="str">
        <f t="shared" si="50"/>
        <v>Sentinel</v>
      </c>
      <c r="D475" s="123" t="s">
        <v>59</v>
      </c>
      <c r="E475" s="25"/>
      <c r="F475" s="36">
        <f>'VRZ BI (2029)'!I475</f>
        <v>0</v>
      </c>
      <c r="G475" s="55">
        <f>IF($E459&gt;0, $E459, $E458)</f>
        <v>0.2</v>
      </c>
      <c r="H475" s="116">
        <f t="shared" si="52"/>
        <v>0</v>
      </c>
      <c r="I475" s="35">
        <v>0</v>
      </c>
      <c r="J475" s="56">
        <f>IF($E459&gt;0, $E459, $E458)</f>
        <v>0.2</v>
      </c>
      <c r="K475" s="118">
        <f t="shared" si="53"/>
        <v>0</v>
      </c>
      <c r="L475" s="119">
        <f t="shared" si="51"/>
        <v>0</v>
      </c>
      <c r="M475" s="120" t="str">
        <f t="shared" si="54"/>
        <v/>
      </c>
    </row>
    <row r="476" spans="1:15" x14ac:dyDescent="0.2">
      <c r="A476" s="103" t="str">
        <f t="shared" si="50"/>
        <v>Sentinel</v>
      </c>
      <c r="D476" s="123" t="s">
        <v>60</v>
      </c>
      <c r="E476" s="25"/>
      <c r="F476" s="36">
        <f>'VRZ BI (2029)'!I476</f>
        <v>0</v>
      </c>
      <c r="G476" s="55">
        <f>E458</f>
        <v>60</v>
      </c>
      <c r="H476" s="116">
        <f t="shared" si="52"/>
        <v>0</v>
      </c>
      <c r="I476" s="35">
        <v>0</v>
      </c>
      <c r="J476" s="56">
        <f>E458</f>
        <v>60</v>
      </c>
      <c r="K476" s="118">
        <f t="shared" si="53"/>
        <v>0</v>
      </c>
      <c r="L476" s="119">
        <f t="shared" si="51"/>
        <v>0</v>
      </c>
      <c r="M476" s="120" t="str">
        <f t="shared" si="54"/>
        <v/>
      </c>
    </row>
    <row r="477" spans="1:15" x14ac:dyDescent="0.2">
      <c r="A477" s="103" t="str">
        <f t="shared" si="50"/>
        <v>Sentinel</v>
      </c>
      <c r="D477" s="114" t="s">
        <v>61</v>
      </c>
      <c r="E477" s="25"/>
      <c r="F477" s="36">
        <f>'VRZ BI (2029)'!I477</f>
        <v>0.40790146012314688</v>
      </c>
      <c r="G477" s="55">
        <f>IF($E459&gt;0, $E459, $E458)</f>
        <v>0.2</v>
      </c>
      <c r="H477" s="116">
        <f t="shared" si="52"/>
        <v>8.1580292024629381E-2</v>
      </c>
      <c r="I477" s="35">
        <v>0.42654852665048815</v>
      </c>
      <c r="J477" s="56">
        <f>IF($E459&gt;0, $E459, $E458)</f>
        <v>0.2</v>
      </c>
      <c r="K477" s="118">
        <f t="shared" si="53"/>
        <v>8.5309705330097629E-2</v>
      </c>
      <c r="L477" s="119">
        <f t="shared" si="51"/>
        <v>3.7294133054682488E-3</v>
      </c>
      <c r="M477" s="120">
        <f t="shared" si="54"/>
        <v>4.5714635396773597E-2</v>
      </c>
      <c r="O477" s="160"/>
    </row>
    <row r="478" spans="1:15" ht="25.5" x14ac:dyDescent="0.2">
      <c r="A478" s="103" t="str">
        <f t="shared" si="50"/>
        <v>Sentinel</v>
      </c>
      <c r="D478" s="123" t="s">
        <v>62</v>
      </c>
      <c r="E478" s="25"/>
      <c r="F478" s="36">
        <f>'VRZ BI (2029)'!I478</f>
        <v>0</v>
      </c>
      <c r="G478" s="115">
        <v>1</v>
      </c>
      <c r="H478" s="116">
        <f t="shared" si="52"/>
        <v>0</v>
      </c>
      <c r="I478" s="45">
        <v>0</v>
      </c>
      <c r="J478" s="121">
        <v>1</v>
      </c>
      <c r="K478" s="118">
        <f t="shared" si="53"/>
        <v>0</v>
      </c>
      <c r="L478" s="119">
        <f t="shared" si="51"/>
        <v>0</v>
      </c>
      <c r="M478" s="120" t="str">
        <f t="shared" si="54"/>
        <v/>
      </c>
    </row>
    <row r="479" spans="1:15" x14ac:dyDescent="0.2">
      <c r="A479" s="103" t="str">
        <f t="shared" si="50"/>
        <v>Sentinel</v>
      </c>
      <c r="D479" s="114" t="s">
        <v>63</v>
      </c>
      <c r="E479" s="25"/>
      <c r="F479" s="36">
        <f>'VRZ BI (2029)'!I479</f>
        <v>0</v>
      </c>
      <c r="G479" s="115">
        <v>1</v>
      </c>
      <c r="H479" s="116">
        <f t="shared" si="52"/>
        <v>0</v>
      </c>
      <c r="I479" s="45">
        <v>0</v>
      </c>
      <c r="J479" s="121">
        <v>1</v>
      </c>
      <c r="K479" s="118">
        <f t="shared" si="53"/>
        <v>0</v>
      </c>
      <c r="L479" s="119">
        <f t="shared" si="51"/>
        <v>0</v>
      </c>
      <c r="M479" s="120" t="str">
        <f t="shared" si="54"/>
        <v/>
      </c>
    </row>
    <row r="480" spans="1:15" x14ac:dyDescent="0.2">
      <c r="A480" s="103" t="str">
        <f t="shared" si="50"/>
        <v>Sentinel</v>
      </c>
      <c r="D480" s="114" t="s">
        <v>64</v>
      </c>
      <c r="E480" s="25"/>
      <c r="F480" s="36">
        <f>'VRZ BI (2029)'!I480</f>
        <v>0.16487081397001255</v>
      </c>
      <c r="G480" s="55">
        <f>IF($E459&gt;0, $E459, $E458)</f>
        <v>0.2</v>
      </c>
      <c r="H480" s="116">
        <f t="shared" si="52"/>
        <v>3.2974162794002511E-2</v>
      </c>
      <c r="I480" s="35">
        <v>0.16487081397001255</v>
      </c>
      <c r="J480" s="56">
        <f>IF($E459&gt;0, $E459, $E458)</f>
        <v>0.2</v>
      </c>
      <c r="K480" s="118">
        <f t="shared" si="53"/>
        <v>3.2974162794002511E-2</v>
      </c>
      <c r="L480" s="119">
        <f t="shared" si="51"/>
        <v>0</v>
      </c>
      <c r="M480" s="120">
        <f t="shared" si="54"/>
        <v>0</v>
      </c>
    </row>
    <row r="481" spans="1:15" ht="25.5" x14ac:dyDescent="0.2">
      <c r="A481" s="103" t="str">
        <f t="shared" si="50"/>
        <v>Sentinel</v>
      </c>
      <c r="B481" s="103" t="s">
        <v>65</v>
      </c>
      <c r="C481" s="24">
        <f>B23</f>
        <v>8</v>
      </c>
      <c r="D481" s="124" t="s">
        <v>66</v>
      </c>
      <c r="E481" s="125"/>
      <c r="F481" s="48"/>
      <c r="G481" s="49"/>
      <c r="H481" s="50">
        <f>SUM(H472:H480)</f>
        <v>15.638934103216437</v>
      </c>
      <c r="I481" s="51"/>
      <c r="J481" s="52"/>
      <c r="K481" s="50">
        <f>SUM(K472:K480)</f>
        <v>16.914863516521908</v>
      </c>
      <c r="L481" s="41">
        <f t="shared" si="51"/>
        <v>1.2759294133054713</v>
      </c>
      <c r="M481" s="42">
        <f>IF((H481)=0,"",(L481/H481))</f>
        <v>8.1586724829478804E-2</v>
      </c>
    </row>
    <row r="482" spans="1:15" x14ac:dyDescent="0.2">
      <c r="A482" s="103" t="str">
        <f t="shared" si="50"/>
        <v>Sentinel</v>
      </c>
      <c r="D482" s="126" t="s">
        <v>67</v>
      </c>
      <c r="E482" s="25"/>
      <c r="F482" s="36">
        <f>'VRZ BI (2029)'!I482</f>
        <v>3.7629999999999999</v>
      </c>
      <c r="G482" s="43">
        <f>IF($E459&gt;0, $E459, $E458*$E460)</f>
        <v>0.2</v>
      </c>
      <c r="H482" s="116">
        <f>G482*F482</f>
        <v>0.75260000000000005</v>
      </c>
      <c r="I482" s="35">
        <v>3.9706000000000001</v>
      </c>
      <c r="J482" s="44">
        <f>IF($E459&gt;0, $E459, $E458*$E461)</f>
        <v>0.2</v>
      </c>
      <c r="K482" s="118">
        <f>J482*I482</f>
        <v>0.79412000000000005</v>
      </c>
      <c r="L482" s="119">
        <f t="shared" si="51"/>
        <v>4.1520000000000001E-2</v>
      </c>
      <c r="M482" s="120">
        <f>IF(ISERROR(L482/H482), "", L482/H482)</f>
        <v>5.5168748339091148E-2</v>
      </c>
      <c r="N482" s="127" t="str">
        <f>IF(ISERROR(ABS(M482)), "", IF(ABS(M482)&gt;=4%, "In the manager's summary, discuss the reasoning for the change in RTSR rates", ""))</f>
        <v>In the manager's summary, discuss the reasoning for the change in RTSR rates</v>
      </c>
      <c r="O482" s="160"/>
    </row>
    <row r="483" spans="1:15" ht="25.5" x14ac:dyDescent="0.2">
      <c r="A483" s="103" t="str">
        <f t="shared" si="50"/>
        <v>Sentinel</v>
      </c>
      <c r="D483" s="128" t="s">
        <v>68</v>
      </c>
      <c r="E483" s="25"/>
      <c r="F483" s="36">
        <f>'VRZ BI (2029)'!I483</f>
        <v>2.6581000000000001</v>
      </c>
      <c r="G483" s="43">
        <f>IF($E459&gt;0, $E459, $E458*$E460)</f>
        <v>0.2</v>
      </c>
      <c r="H483" s="116">
        <f>G483*F483</f>
        <v>0.53162000000000009</v>
      </c>
      <c r="I483" s="35">
        <v>2.802</v>
      </c>
      <c r="J483" s="44">
        <f>IF($E459&gt;0, $E459, $E458*$E461)</f>
        <v>0.2</v>
      </c>
      <c r="K483" s="118">
        <f>J483*I483</f>
        <v>0.56040000000000001</v>
      </c>
      <c r="L483" s="119">
        <f t="shared" si="51"/>
        <v>2.8779999999999917E-2</v>
      </c>
      <c r="M483" s="120">
        <f>IF(ISERROR(L483/H483), "", L483/H483)</f>
        <v>5.4136413227493158E-2</v>
      </c>
      <c r="N483" s="127" t="str">
        <f>IF(ISERROR(ABS(M483)), "", IF(ABS(M483)&gt;=4%, "In the manager's summary, discuss the reasoning for the change in RTSR rates", ""))</f>
        <v>In the manager's summary, discuss the reasoning for the change in RTSR rates</v>
      </c>
      <c r="O483" s="160"/>
    </row>
    <row r="484" spans="1:15" ht="25.5" x14ac:dyDescent="0.2">
      <c r="A484" s="103" t="str">
        <f t="shared" si="50"/>
        <v>Sentinel</v>
      </c>
      <c r="B484" s="103" t="s">
        <v>69</v>
      </c>
      <c r="C484" s="24">
        <f>B23</f>
        <v>8</v>
      </c>
      <c r="D484" s="124" t="s">
        <v>70</v>
      </c>
      <c r="E484" s="7"/>
      <c r="F484" s="48"/>
      <c r="G484" s="49"/>
      <c r="H484" s="50">
        <f>SUM(H481:H483)</f>
        <v>16.923154103216437</v>
      </c>
      <c r="I484" s="51"/>
      <c r="J484" s="40"/>
      <c r="K484" s="50">
        <f>SUM(K481:K483)</f>
        <v>18.269383516521909</v>
      </c>
      <c r="L484" s="41">
        <f t="shared" si="51"/>
        <v>1.3462294133054726</v>
      </c>
      <c r="M484" s="42">
        <f>IF((H484)=0,"",(L484/H484))</f>
        <v>7.9549557079883024E-2</v>
      </c>
    </row>
    <row r="485" spans="1:15" ht="25.5" x14ac:dyDescent="0.2">
      <c r="A485" s="103" t="str">
        <f t="shared" si="50"/>
        <v>Sentinel</v>
      </c>
      <c r="D485" s="129" t="s">
        <v>71</v>
      </c>
      <c r="E485" s="25"/>
      <c r="F485" s="34">
        <v>4.7000000000000002E-3</v>
      </c>
      <c r="G485" s="43">
        <f>E458*E460</f>
        <v>62.490000000000009</v>
      </c>
      <c r="H485" s="53">
        <f>G485*F485</f>
        <v>0.29370300000000005</v>
      </c>
      <c r="I485" s="35">
        <v>4.7000000000000002E-3</v>
      </c>
      <c r="J485" s="44">
        <f>E458*E461</f>
        <v>62.490000000000009</v>
      </c>
      <c r="K485" s="118">
        <f>J485*I485</f>
        <v>0.29370300000000005</v>
      </c>
      <c r="L485" s="119">
        <f t="shared" si="51"/>
        <v>0</v>
      </c>
      <c r="M485" s="120">
        <f>IF(ISERROR(L485/H485), "", L485/H485)</f>
        <v>0</v>
      </c>
    </row>
    <row r="486" spans="1:15" ht="25.5" x14ac:dyDescent="0.2">
      <c r="A486" s="103" t="str">
        <f t="shared" si="50"/>
        <v>Sentinel</v>
      </c>
      <c r="D486" s="129" t="s">
        <v>72</v>
      </c>
      <c r="E486" s="25"/>
      <c r="F486" s="34">
        <v>5.9999999999999995E-4</v>
      </c>
      <c r="G486" s="43">
        <f>E458*E460</f>
        <v>62.490000000000009</v>
      </c>
      <c r="H486" s="53">
        <f>G486*F486</f>
        <v>3.7494E-2</v>
      </c>
      <c r="I486" s="35">
        <v>5.9999999999999995E-4</v>
      </c>
      <c r="J486" s="44">
        <f>E458*E461</f>
        <v>62.490000000000009</v>
      </c>
      <c r="K486" s="118">
        <f>J486*I486</f>
        <v>3.7494E-2</v>
      </c>
      <c r="L486" s="119">
        <f t="shared" si="51"/>
        <v>0</v>
      </c>
      <c r="M486" s="120">
        <f>IF(ISERROR(L486/H486), "", L486/H486)</f>
        <v>0</v>
      </c>
    </row>
    <row r="487" spans="1:15" x14ac:dyDescent="0.2">
      <c r="A487" s="103" t="str">
        <f t="shared" si="50"/>
        <v>Sentinel</v>
      </c>
      <c r="D487" s="25" t="s">
        <v>73</v>
      </c>
      <c r="E487" s="25"/>
      <c r="F487" s="54">
        <v>0.25</v>
      </c>
      <c r="G487" s="27">
        <v>1</v>
      </c>
      <c r="H487" s="130">
        <f>G487*F487</f>
        <v>0.25</v>
      </c>
      <c r="I487" s="45">
        <v>0.25</v>
      </c>
      <c r="J487" s="30">
        <v>1</v>
      </c>
      <c r="K487" s="118">
        <f>J487*I487</f>
        <v>0.25</v>
      </c>
      <c r="L487" s="119">
        <f t="shared" si="51"/>
        <v>0</v>
      </c>
      <c r="M487" s="120">
        <f>IF(ISERROR(L487/H487), "", L487/H487)</f>
        <v>0</v>
      </c>
    </row>
    <row r="488" spans="1:15" ht="26.45" hidden="1" customHeight="1" x14ac:dyDescent="0.2">
      <c r="A488" s="103" t="str">
        <f t="shared" si="50"/>
        <v>Sentinel</v>
      </c>
      <c r="D488" s="129" t="s">
        <v>74</v>
      </c>
      <c r="E488" s="25"/>
      <c r="F488" s="34"/>
      <c r="G488" s="43"/>
      <c r="H488" s="130"/>
      <c r="I488" s="35"/>
      <c r="J488" s="44"/>
      <c r="K488" s="118"/>
      <c r="L488" s="119"/>
      <c r="M488" s="120"/>
    </row>
    <row r="489" spans="1:15" x14ac:dyDescent="0.2">
      <c r="A489" s="103" t="str">
        <f t="shared" si="50"/>
        <v>Sentinel</v>
      </c>
      <c r="B489" s="103" t="s">
        <v>12</v>
      </c>
      <c r="D489" s="25" t="s">
        <v>75</v>
      </c>
      <c r="E489" s="25"/>
      <c r="F489" s="96">
        <v>9.8000000000000004E-2</v>
      </c>
      <c r="G489" s="55">
        <f>IF(AND(E458*12&gt;=150000),OffPeakPer*E458*E460,OffPeakPer*E458)</f>
        <v>38.4</v>
      </c>
      <c r="H489" s="130">
        <f>G489*F489</f>
        <v>3.7631999999999999</v>
      </c>
      <c r="I489" s="35">
        <f>F489</f>
        <v>9.8000000000000004E-2</v>
      </c>
      <c r="J489" s="56">
        <f>IF(AND(E458*12&gt;=150000),OffPeakPer*E458*E461,OffPeakPer*E458)</f>
        <v>38.4</v>
      </c>
      <c r="K489" s="118">
        <f>J489*I489</f>
        <v>3.7631999999999999</v>
      </c>
      <c r="L489" s="119">
        <f>K489-H489</f>
        <v>0</v>
      </c>
      <c r="M489" s="120">
        <f>IF(ISERROR(L489/H489), "", L489/H489)</f>
        <v>0</v>
      </c>
    </row>
    <row r="490" spans="1:15" x14ac:dyDescent="0.2">
      <c r="A490" s="103" t="str">
        <f t="shared" si="50"/>
        <v>Sentinel</v>
      </c>
      <c r="B490" s="103" t="s">
        <v>12</v>
      </c>
      <c r="D490" s="25" t="s">
        <v>76</v>
      </c>
      <c r="E490" s="25"/>
      <c r="F490" s="96">
        <v>0.157</v>
      </c>
      <c r="G490" s="55">
        <f>IF(AND(E458*12&gt;=150000),MidPeakPer*E458*E460,MidPeakPer*E458)</f>
        <v>10.799999999999999</v>
      </c>
      <c r="H490" s="130">
        <f>G490*F490</f>
        <v>1.6955999999999998</v>
      </c>
      <c r="I490" s="35">
        <f>F490</f>
        <v>0.157</v>
      </c>
      <c r="J490" s="56">
        <f>IF(AND(E458*12&gt;=150000),MidPeakPer*E458*E461,MidPeakPer*E458)</f>
        <v>10.799999999999999</v>
      </c>
      <c r="K490" s="118">
        <f>J490*I490</f>
        <v>1.6955999999999998</v>
      </c>
      <c r="L490" s="119">
        <f>K490-H490</f>
        <v>0</v>
      </c>
      <c r="M490" s="120">
        <f>IF(ISERROR(L490/H490), "", L490/H490)</f>
        <v>0</v>
      </c>
    </row>
    <row r="491" spans="1:15" ht="13.5" thickBot="1" x14ac:dyDescent="0.25">
      <c r="A491" s="103" t="str">
        <f t="shared" si="50"/>
        <v>Sentinel</v>
      </c>
      <c r="B491" s="103" t="s">
        <v>12</v>
      </c>
      <c r="D491" s="103" t="s">
        <v>77</v>
      </c>
      <c r="E491" s="25"/>
      <c r="F491" s="96">
        <v>0.20300000000000001</v>
      </c>
      <c r="G491" s="55">
        <f>IF(AND(E458*12&gt;=150000),OnPeakPer*E458*E460,OnPeakPer*E458)</f>
        <v>10.799999999999999</v>
      </c>
      <c r="H491" s="130">
        <f>G491*F491</f>
        <v>2.1924000000000001</v>
      </c>
      <c r="I491" s="35">
        <f>F491</f>
        <v>0.20300000000000001</v>
      </c>
      <c r="J491" s="56">
        <f>IF(AND(E458*12&gt;=150000),OnPeakPer*E458*E461,OnPeakPer*E458)</f>
        <v>10.799999999999999</v>
      </c>
      <c r="K491" s="118">
        <f>J491*I491</f>
        <v>2.1924000000000001</v>
      </c>
      <c r="L491" s="119">
        <f>K491-H491</f>
        <v>0</v>
      </c>
      <c r="M491" s="120">
        <f>IF(ISERROR(L491/H491), "", L491/H491)</f>
        <v>0</v>
      </c>
    </row>
    <row r="492" spans="1:15" ht="13.9" hidden="1" customHeight="1" thickBot="1" x14ac:dyDescent="0.25">
      <c r="A492" s="103" t="str">
        <f t="shared" si="50"/>
        <v>Sentinel</v>
      </c>
      <c r="B492" s="103" t="s">
        <v>78</v>
      </c>
      <c r="D492" s="25" t="s">
        <v>79</v>
      </c>
      <c r="E492" s="25"/>
      <c r="F492" s="57">
        <v>0.11308</v>
      </c>
      <c r="G492" s="55">
        <f>IF(AND(E458*12&gt;=150000),E458*E460,E458)</f>
        <v>60</v>
      </c>
      <c r="H492" s="130">
        <f>G492*F492</f>
        <v>6.7847999999999997</v>
      </c>
      <c r="I492" s="35">
        <f>F492</f>
        <v>0.11308</v>
      </c>
      <c r="J492" s="56">
        <f>IF(AND(E458*12&gt;=150000),E458*E461,E458)</f>
        <v>60</v>
      </c>
      <c r="K492" s="118">
        <f>J492*I492</f>
        <v>6.7847999999999997</v>
      </c>
      <c r="L492" s="119">
        <f>K492-H492</f>
        <v>0</v>
      </c>
      <c r="M492" s="120">
        <f>IF(ISERROR(L492/H492), "", L492/H492)</f>
        <v>0</v>
      </c>
    </row>
    <row r="493" spans="1:15" ht="13.9" hidden="1" customHeight="1" thickBot="1" x14ac:dyDescent="0.25">
      <c r="A493" s="103" t="str">
        <f t="shared" si="50"/>
        <v>Sentinel</v>
      </c>
      <c r="B493" s="103" t="s">
        <v>17</v>
      </c>
      <c r="D493" s="25" t="s">
        <v>80</v>
      </c>
      <c r="E493" s="25"/>
      <c r="F493" s="57">
        <v>0.11308</v>
      </c>
      <c r="G493" s="55">
        <f>IF(AND(E458*12&gt;=150000),E458*E460,E458)</f>
        <v>60</v>
      </c>
      <c r="H493" s="130">
        <f>G493*F493</f>
        <v>6.7847999999999997</v>
      </c>
      <c r="I493" s="35">
        <f>F493</f>
        <v>0.11308</v>
      </c>
      <c r="J493" s="56">
        <f>IF(AND(E458*12&gt;=150000),E458*E461,E458)</f>
        <v>60</v>
      </c>
      <c r="K493" s="118">
        <f>J493*I493</f>
        <v>6.7847999999999997</v>
      </c>
      <c r="L493" s="119">
        <f>K493-H493</f>
        <v>0</v>
      </c>
      <c r="M493" s="120">
        <f>IF(ISERROR(L493/H493), "", L493/H493)</f>
        <v>0</v>
      </c>
    </row>
    <row r="494" spans="1:15" ht="13.5" thickBot="1" x14ac:dyDescent="0.25">
      <c r="A494" s="103" t="str">
        <f t="shared" si="50"/>
        <v>Sentinel</v>
      </c>
      <c r="D494" s="58"/>
      <c r="E494" s="59"/>
      <c r="F494" s="60"/>
      <c r="G494" s="61"/>
      <c r="H494" s="62"/>
      <c r="I494" s="60"/>
      <c r="J494" s="63"/>
      <c r="K494" s="62"/>
      <c r="L494" s="64"/>
      <c r="M494" s="65"/>
    </row>
    <row r="495" spans="1:15" x14ac:dyDescent="0.2">
      <c r="A495" s="103" t="str">
        <f t="shared" si="50"/>
        <v>Sentinel</v>
      </c>
      <c r="B495" s="103" t="s">
        <v>12</v>
      </c>
      <c r="D495" s="135" t="s">
        <v>81</v>
      </c>
      <c r="E495" s="25"/>
      <c r="F495" s="136"/>
      <c r="G495" s="137"/>
      <c r="H495" s="138">
        <f>SUM(H485:H491,H484)</f>
        <v>25.155551103216435</v>
      </c>
      <c r="I495" s="139"/>
      <c r="J495" s="139"/>
      <c r="K495" s="138">
        <f>SUM(K485:K491,K484)</f>
        <v>26.501780516521908</v>
      </c>
      <c r="L495" s="140">
        <f>K495-H495</f>
        <v>1.3462294133054726</v>
      </c>
      <c r="M495" s="141">
        <f>IF((H495)=0,"",(L495/H495))</f>
        <v>5.3516196396641111E-2</v>
      </c>
    </row>
    <row r="496" spans="1:15" x14ac:dyDescent="0.2">
      <c r="A496" s="103" t="str">
        <f t="shared" si="50"/>
        <v>Sentinel</v>
      </c>
      <c r="B496" s="103" t="s">
        <v>12</v>
      </c>
      <c r="D496" s="142" t="s">
        <v>82</v>
      </c>
      <c r="E496" s="25"/>
      <c r="F496" s="136">
        <v>0.13</v>
      </c>
      <c r="G496" s="143"/>
      <c r="H496" s="144">
        <f>H495*F496</f>
        <v>3.2702216434181368</v>
      </c>
      <c r="I496" s="145">
        <v>0.13</v>
      </c>
      <c r="J496" s="115"/>
      <c r="K496" s="144">
        <f>K495*I496</f>
        <v>3.4452314671478481</v>
      </c>
      <c r="L496" s="119">
        <f>K496-H496</f>
        <v>0.1750098237297113</v>
      </c>
      <c r="M496" s="146">
        <f>IF((H496)=0,"",(L496/H496))</f>
        <v>5.3516196396641062E-2</v>
      </c>
    </row>
    <row r="497" spans="1:13" ht="15" x14ac:dyDescent="0.25">
      <c r="A497" s="103" t="str">
        <f t="shared" si="50"/>
        <v>Sentinel</v>
      </c>
      <c r="B497" s="103" t="s">
        <v>12</v>
      </c>
      <c r="D497" s="142" t="s">
        <v>83</v>
      </c>
      <c r="E497" s="147"/>
      <c r="F497" s="148">
        <f>OER</f>
        <v>0.23499999999999999</v>
      </c>
      <c r="G497" s="143"/>
      <c r="H497" s="144">
        <f>IF(OR(ISNUMBER(SEARCH("[DGEN]", E456))=TRUE, ISNUMBER(SEARCH("STREET LIGHT", E456))=TRUE), 0, IF(AND(E458=0, E459=0),0, IF(AND(E459=0, E458*12&gt;250000), 0, IF(AND(E458=0, E459&gt;=50), 0, IF(E458*12&lt;=250000, F497*H495*-1, IF(E459&lt;50, F497*H495*-1, 0))))))</f>
        <v>-5.9115545092558621</v>
      </c>
      <c r="I497" s="148">
        <f>OER</f>
        <v>0.23499999999999999</v>
      </c>
      <c r="J497" s="115"/>
      <c r="K497" s="144">
        <f>IF(OR(ISNUMBER(SEARCH("[DGEN]", E456))=TRUE, ISNUMBER(SEARCH("STREET LIGHT", E456))=TRUE), 0, IF(AND(E458=0, E459=0),0, IF(AND(E459=0, E458*12&gt;250000), 0, IF(AND(E458=0, E459&gt;=50), 0, IF(E458*12&lt;=250000, I497*K495*-1, IF(E459&lt;50, I497*K495*-1, 0))))))</f>
        <v>-6.2279184213826477</v>
      </c>
      <c r="L497" s="119">
        <f>K497-H497</f>
        <v>-0.31636391212678561</v>
      </c>
      <c r="M497" s="146"/>
    </row>
    <row r="498" spans="1:13" ht="13.5" thickBot="1" x14ac:dyDescent="0.25">
      <c r="A498" s="103" t="str">
        <f t="shared" si="50"/>
        <v>Sentinel</v>
      </c>
      <c r="B498" s="103" t="s">
        <v>84</v>
      </c>
      <c r="C498" s="24">
        <f>B23</f>
        <v>8</v>
      </c>
      <c r="D498" s="234" t="s">
        <v>85</v>
      </c>
      <c r="E498" s="234"/>
      <c r="F498" s="77"/>
      <c r="G498" s="78"/>
      <c r="H498" s="79">
        <f>H495+H496+H497</f>
        <v>22.51421823737871</v>
      </c>
      <c r="I498" s="80"/>
      <c r="J498" s="80"/>
      <c r="K498" s="81">
        <f>K495+K496+K497</f>
        <v>23.71909356228711</v>
      </c>
      <c r="L498" s="82">
        <f>K498-H498</f>
        <v>1.2048753249084001</v>
      </c>
      <c r="M498" s="83">
        <f>IF((H498)=0,"",(L498/H498))</f>
        <v>5.3516196396641201E-2</v>
      </c>
    </row>
    <row r="499" spans="1:13" ht="13.5" thickBot="1" x14ac:dyDescent="0.25">
      <c r="A499" s="103" t="str">
        <f t="shared" si="50"/>
        <v>Sentinel</v>
      </c>
      <c r="B499" s="103" t="s">
        <v>12</v>
      </c>
      <c r="D499" s="58"/>
      <c r="E499" s="59"/>
      <c r="F499" s="60"/>
      <c r="G499" s="61"/>
      <c r="H499" s="62"/>
      <c r="I499" s="60"/>
      <c r="J499" s="63"/>
      <c r="K499" s="62"/>
      <c r="L499" s="64"/>
      <c r="M499" s="65"/>
    </row>
    <row r="500" spans="1:13" ht="13.15" hidden="1" customHeight="1" x14ac:dyDescent="0.2">
      <c r="A500" s="103" t="str">
        <f t="shared" si="50"/>
        <v>Sentinel</v>
      </c>
      <c r="B500" s="103" t="s">
        <v>78</v>
      </c>
      <c r="D500" s="135" t="s">
        <v>86</v>
      </c>
      <c r="E500" s="25"/>
      <c r="F500" s="66"/>
      <c r="G500" s="67"/>
      <c r="H500" s="68">
        <f>SUM(H492,H485:H488,H484)</f>
        <v>24.289151103216437</v>
      </c>
      <c r="I500" s="69"/>
      <c r="J500" s="69"/>
      <c r="K500" s="68">
        <f>SUM(K492,K485:K488,K484)</f>
        <v>25.635380516521909</v>
      </c>
      <c r="L500" s="70">
        <f>K500-H500</f>
        <v>1.3462294133054726</v>
      </c>
      <c r="M500" s="71">
        <f>IF((H500)=0,"",(L500/H500))</f>
        <v>5.5425132298147758E-2</v>
      </c>
    </row>
    <row r="501" spans="1:13" ht="13.15" hidden="1" customHeight="1" x14ac:dyDescent="0.2">
      <c r="A501" s="103" t="str">
        <f t="shared" si="50"/>
        <v>Sentinel</v>
      </c>
      <c r="B501" s="103" t="s">
        <v>78</v>
      </c>
      <c r="D501" s="142" t="s">
        <v>82</v>
      </c>
      <c r="E501" s="25"/>
      <c r="F501" s="66">
        <v>0.13</v>
      </c>
      <c r="G501" s="67"/>
      <c r="H501" s="73">
        <f>H500*F501</f>
        <v>3.1575896434181367</v>
      </c>
      <c r="I501" s="66">
        <v>0.13</v>
      </c>
      <c r="J501" s="74"/>
      <c r="K501" s="73">
        <f>K500*I501</f>
        <v>3.3325994671478485</v>
      </c>
      <c r="L501" s="32">
        <f>K501-H501</f>
        <v>0.17500982372971174</v>
      </c>
      <c r="M501" s="75">
        <f>IF((H501)=0,"",(L501/H501))</f>
        <v>5.5425132298147856E-2</v>
      </c>
    </row>
    <row r="502" spans="1:13" ht="14.45" hidden="1" customHeight="1" x14ac:dyDescent="0.25">
      <c r="A502" s="103" t="str">
        <f t="shared" si="50"/>
        <v>Sentinel</v>
      </c>
      <c r="B502" s="103" t="s">
        <v>78</v>
      </c>
      <c r="D502" s="142" t="s">
        <v>83</v>
      </c>
      <c r="E502" s="147"/>
      <c r="F502" s="76">
        <f>OER</f>
        <v>0.23499999999999999</v>
      </c>
      <c r="G502" s="67"/>
      <c r="H502" s="73">
        <f>IF(OR(ISNUMBER(SEARCH("[DGEN]", E456))=TRUE, ISNUMBER(SEARCH("STREET LIGHT", E456))=TRUE), 0, IF(AND(E458=0, E459=0),0, IF(AND(E459=0, E458*12&gt;250000), 0, IF(AND(E458=0, E459&gt;=50), 0, IF(E458*12&lt;=250000, F502*H500*-1, IF(E459&lt;50, F502*H500*-1, 0))))))</f>
        <v>-5.7079505092558627</v>
      </c>
      <c r="I502" s="76">
        <f>OER</f>
        <v>0.23499999999999999</v>
      </c>
      <c r="J502" s="74"/>
      <c r="K502" s="73">
        <f>IF(OR(ISNUMBER(SEARCH("[DGEN]", E456))=TRUE, ISNUMBER(SEARCH("STREET LIGHT", E456))=TRUE), 0, IF(AND(E458=0, E459=0),0, IF(AND(E459=0, E458*12&gt;250000), 0, IF(AND(E458=0, E459&gt;=50), 0, IF(E458*12&lt;=250000, I502*K500*-1, IF(E459&lt;50, I502*K500*-1, 0))))))</f>
        <v>-6.0243144213826483</v>
      </c>
      <c r="L502" s="32"/>
      <c r="M502" s="75"/>
    </row>
    <row r="503" spans="1:13" ht="13.15" hidden="1" customHeight="1" x14ac:dyDescent="0.2">
      <c r="A503" s="103" t="str">
        <f t="shared" si="50"/>
        <v>Sentinel</v>
      </c>
      <c r="B503" s="103" t="s">
        <v>87</v>
      </c>
      <c r="D503" s="234" t="s">
        <v>86</v>
      </c>
      <c r="E503" s="234"/>
      <c r="F503" s="84"/>
      <c r="G503" s="85"/>
      <c r="H503" s="79">
        <f>SUM(H500,H501)</f>
        <v>27.446740746634575</v>
      </c>
      <c r="I503" s="86"/>
      <c r="J503" s="86"/>
      <c r="K503" s="79">
        <f>SUM(K500,K501)</f>
        <v>28.967979983669757</v>
      </c>
      <c r="L503" s="87">
        <f>K503-H503</f>
        <v>1.5212392370351822</v>
      </c>
      <c r="M503" s="88">
        <f>IF((H503)=0,"",(L503/H503))</f>
        <v>5.5425132298147689E-2</v>
      </c>
    </row>
    <row r="504" spans="1:13" ht="13.9" hidden="1" customHeight="1" thickBot="1" x14ac:dyDescent="0.25">
      <c r="A504" s="103" t="str">
        <f t="shared" si="50"/>
        <v>Sentinel</v>
      </c>
      <c r="B504" s="103" t="s">
        <v>78</v>
      </c>
      <c r="D504" s="131"/>
      <c r="E504" s="132"/>
      <c r="F504" s="89"/>
      <c r="G504" s="90"/>
      <c r="H504" s="91"/>
      <c r="I504" s="89"/>
      <c r="J504" s="61"/>
      <c r="K504" s="91"/>
      <c r="L504" s="92"/>
      <c r="M504" s="65"/>
    </row>
    <row r="505" spans="1:13" ht="13.15" hidden="1" customHeight="1" x14ac:dyDescent="0.2">
      <c r="A505" s="103" t="str">
        <f t="shared" si="50"/>
        <v>Sentinel</v>
      </c>
      <c r="B505" s="103" t="s">
        <v>17</v>
      </c>
      <c r="D505" s="135" t="s">
        <v>88</v>
      </c>
      <c r="E505" s="25"/>
      <c r="F505" s="136"/>
      <c r="G505" s="137"/>
      <c r="H505" s="138">
        <f>SUM(H493,H485:H488,H484)</f>
        <v>24.289151103216437</v>
      </c>
      <c r="I505" s="139"/>
      <c r="J505" s="139"/>
      <c r="K505" s="138">
        <f>SUM(K493,K485:K488,K484)</f>
        <v>25.635380516521909</v>
      </c>
      <c r="L505" s="140">
        <f>K505-H505</f>
        <v>1.3462294133054726</v>
      </c>
      <c r="M505" s="141">
        <f>IF((H505)=0,"",(L505/H505))</f>
        <v>5.5425132298147758E-2</v>
      </c>
    </row>
    <row r="506" spans="1:13" ht="13.15" hidden="1" customHeight="1" x14ac:dyDescent="0.2">
      <c r="A506" s="103" t="str">
        <f t="shared" si="50"/>
        <v>Sentinel</v>
      </c>
      <c r="B506" s="103" t="s">
        <v>17</v>
      </c>
      <c r="D506" s="142" t="s">
        <v>82</v>
      </c>
      <c r="E506" s="25"/>
      <c r="F506" s="136">
        <v>0.13</v>
      </c>
      <c r="G506" s="137"/>
      <c r="H506" s="144">
        <f>H505*F506</f>
        <v>3.1575896434181367</v>
      </c>
      <c r="I506" s="136">
        <v>0.13</v>
      </c>
      <c r="J506" s="145"/>
      <c r="K506" s="144">
        <f>K505*I506</f>
        <v>3.3325994671478485</v>
      </c>
      <c r="L506" s="119">
        <f>K506-H506</f>
        <v>0.17500982372971174</v>
      </c>
      <c r="M506" s="146">
        <f>IF((H506)=0,"",(L506/H506))</f>
        <v>5.5425132298147856E-2</v>
      </c>
    </row>
    <row r="507" spans="1:13" ht="14.45" hidden="1" customHeight="1" x14ac:dyDescent="0.25">
      <c r="A507" s="103" t="str">
        <f t="shared" si="50"/>
        <v>Sentinel</v>
      </c>
      <c r="B507" s="103" t="s">
        <v>17</v>
      </c>
      <c r="D507" s="142" t="s">
        <v>83</v>
      </c>
      <c r="E507" s="147"/>
      <c r="F507" s="148">
        <f>OER</f>
        <v>0.23499999999999999</v>
      </c>
      <c r="G507" s="137"/>
      <c r="H507" s="144">
        <f>IF(OR(ISNUMBER(SEARCH("[DGEN]", E456))=TRUE, ISNUMBER(SEARCH("STREET LIGHT", E456))=TRUE), 0, IF(AND(E458=0, E459=0),0, IF(AND(E459=0, E458*12&gt;250000), 0, IF(AND(E458=0, E459&gt;=50), 0, IF(E458*12&lt;=250000, F507*H505*-1, IF(E459&lt;50, F507*H505*-1, 0))))))</f>
        <v>-5.7079505092558627</v>
      </c>
      <c r="I507" s="148">
        <f>OER</f>
        <v>0.23499999999999999</v>
      </c>
      <c r="J507" s="145"/>
      <c r="K507" s="144">
        <f>IF(OR(ISNUMBER(SEARCH("[DGEN]", E456))=TRUE, ISNUMBER(SEARCH("STREET LIGHT", E456))=TRUE), 0, IF(AND(E458=0, E459=0),0, IF(AND(E459=0, E458*12&gt;250000), 0, IF(AND(E458=0, E459&gt;=50), 0, IF(E458*12&lt;=250000, I507*K505*-1, IF(E459&lt;50, I507*K505*-1, 0))))))</f>
        <v>-6.0243144213826483</v>
      </c>
      <c r="L507" s="119"/>
      <c r="M507" s="146"/>
    </row>
    <row r="508" spans="1:13" ht="13.15" hidden="1" customHeight="1" x14ac:dyDescent="0.2">
      <c r="A508" s="103" t="str">
        <f t="shared" si="50"/>
        <v>Sentinel</v>
      </c>
      <c r="B508" s="103" t="s">
        <v>89</v>
      </c>
      <c r="D508" s="226" t="s">
        <v>88</v>
      </c>
      <c r="E508" s="226"/>
      <c r="F508" s="84"/>
      <c r="G508" s="85"/>
      <c r="H508" s="79">
        <f>SUM(H505,H506)</f>
        <v>27.446740746634575</v>
      </c>
      <c r="I508" s="86"/>
      <c r="J508" s="86"/>
      <c r="K508" s="79">
        <f>SUM(K505,K506)</f>
        <v>28.967979983669757</v>
      </c>
      <c r="L508" s="87">
        <f>K508-H508</f>
        <v>1.5212392370351822</v>
      </c>
      <c r="M508" s="88">
        <f>IF((H508)=0,"",(L508/H508))</f>
        <v>5.5425132298147689E-2</v>
      </c>
    </row>
    <row r="509" spans="1:13" ht="13.9" hidden="1" customHeight="1" thickBot="1" x14ac:dyDescent="0.25">
      <c r="A509" s="103" t="str">
        <f t="shared" si="50"/>
        <v>Sentinel</v>
      </c>
      <c r="B509" s="103" t="s">
        <v>17</v>
      </c>
      <c r="D509" s="58"/>
      <c r="E509" s="59"/>
      <c r="F509" s="93"/>
      <c r="G509" s="90"/>
      <c r="H509" s="94"/>
      <c r="I509" s="93"/>
      <c r="J509" s="61"/>
      <c r="K509" s="94"/>
      <c r="L509" s="92"/>
      <c r="M509" s="95"/>
    </row>
    <row r="512" spans="1:13" x14ac:dyDescent="0.2">
      <c r="C512" s="103"/>
      <c r="D512" s="104" t="s">
        <v>34</v>
      </c>
      <c r="E512" s="235" t="str">
        <f>D24</f>
        <v>Street Light</v>
      </c>
      <c r="F512" s="236"/>
      <c r="G512" s="236"/>
      <c r="H512" s="236"/>
      <c r="I512" s="236"/>
      <c r="J512" s="237"/>
      <c r="K512" s="103" t="str">
        <f>IF(N24="DEMAND - INTERVAL","RTSR - INTERVAL METERED","")</f>
        <v/>
      </c>
    </row>
    <row r="513" spans="1:14" x14ac:dyDescent="0.2">
      <c r="C513" s="103"/>
      <c r="D513" s="104" t="s">
        <v>35</v>
      </c>
      <c r="E513" s="238" t="str">
        <f>H24</f>
        <v>Non-RPP (Other)</v>
      </c>
      <c r="F513" s="239"/>
      <c r="G513" s="240"/>
      <c r="H513" s="20"/>
      <c r="I513" s="20"/>
    </row>
    <row r="514" spans="1:14" ht="15.75" x14ac:dyDescent="0.2">
      <c r="C514" s="103"/>
      <c r="D514" s="104" t="s">
        <v>36</v>
      </c>
      <c r="E514" s="21">
        <f>K24</f>
        <v>340939.97242408589</v>
      </c>
      <c r="F514" s="105" t="s">
        <v>11</v>
      </c>
      <c r="J514" s="22"/>
      <c r="K514" s="22"/>
      <c r="L514" s="22"/>
      <c r="M514" s="22"/>
      <c r="N514" s="22"/>
    </row>
    <row r="515" spans="1:14" ht="15.75" x14ac:dyDescent="0.25">
      <c r="C515" s="103"/>
      <c r="D515" s="104" t="s">
        <v>37</v>
      </c>
      <c r="E515" s="21">
        <f>L24</f>
        <v>910.35058338722581</v>
      </c>
      <c r="F515" s="106" t="s">
        <v>16</v>
      </c>
      <c r="G515" s="107"/>
      <c r="H515" s="108"/>
      <c r="I515" s="108"/>
      <c r="J515" s="108"/>
    </row>
    <row r="516" spans="1:14" x14ac:dyDescent="0.2">
      <c r="C516" s="103"/>
      <c r="D516" s="104" t="s">
        <v>38</v>
      </c>
      <c r="E516" s="23">
        <f>I24</f>
        <v>1.0415000000000001</v>
      </c>
    </row>
    <row r="517" spans="1:14" x14ac:dyDescent="0.2">
      <c r="C517" s="103"/>
      <c r="D517" s="104" t="s">
        <v>39</v>
      </c>
      <c r="E517" s="23">
        <f>J24</f>
        <v>1.0415000000000001</v>
      </c>
    </row>
    <row r="518" spans="1:14" x14ac:dyDescent="0.2">
      <c r="C518" s="103"/>
    </row>
    <row r="519" spans="1:14" x14ac:dyDescent="0.2">
      <c r="C519" s="103"/>
      <c r="E519" s="105"/>
      <c r="F519" s="231" t="s">
        <v>40</v>
      </c>
      <c r="G519" s="232"/>
      <c r="H519" s="233"/>
      <c r="I519" s="231" t="s">
        <v>41</v>
      </c>
      <c r="J519" s="232"/>
      <c r="K519" s="233"/>
      <c r="L519" s="231" t="s">
        <v>42</v>
      </c>
      <c r="M519" s="233"/>
    </row>
    <row r="520" spans="1:14" x14ac:dyDescent="0.2">
      <c r="C520" s="103"/>
      <c r="E520" s="220"/>
      <c r="F520" s="109" t="s">
        <v>43</v>
      </c>
      <c r="G520" s="109" t="s">
        <v>44</v>
      </c>
      <c r="H520" s="110" t="s">
        <v>45</v>
      </c>
      <c r="I520" s="109" t="s">
        <v>43</v>
      </c>
      <c r="J520" s="111" t="s">
        <v>44</v>
      </c>
      <c r="K520" s="110" t="s">
        <v>45</v>
      </c>
      <c r="L520" s="222" t="s">
        <v>46</v>
      </c>
      <c r="M520" s="224" t="s">
        <v>47</v>
      </c>
    </row>
    <row r="521" spans="1:14" x14ac:dyDescent="0.2">
      <c r="C521" s="103"/>
      <c r="E521" s="221"/>
      <c r="F521" s="112" t="s">
        <v>48</v>
      </c>
      <c r="G521" s="112"/>
      <c r="H521" s="113" t="s">
        <v>48</v>
      </c>
      <c r="I521" s="112" t="s">
        <v>48</v>
      </c>
      <c r="J521" s="113"/>
      <c r="K521" s="113" t="s">
        <v>48</v>
      </c>
      <c r="L521" s="223"/>
      <c r="M521" s="225"/>
    </row>
    <row r="522" spans="1:14" x14ac:dyDescent="0.2">
      <c r="A522" s="103" t="str">
        <f>$E512</f>
        <v>Street Light</v>
      </c>
      <c r="D522" s="114" t="s">
        <v>49</v>
      </c>
      <c r="E522" s="25"/>
      <c r="F522" s="26">
        <f>'VRZ BI (2029)'!I522</f>
        <v>1.36</v>
      </c>
      <c r="G522" s="115">
        <v>10652</v>
      </c>
      <c r="H522" s="116">
        <f>G522*F522</f>
        <v>14486.720000000001</v>
      </c>
      <c r="I522" s="45">
        <v>1.43</v>
      </c>
      <c r="J522" s="117">
        <v>10652</v>
      </c>
      <c r="K522" s="118">
        <f>J522*I522</f>
        <v>15232.359999999999</v>
      </c>
      <c r="L522" s="119">
        <f>K522-H522</f>
        <v>745.6399999999976</v>
      </c>
      <c r="M522" s="120">
        <f>IF(ISERROR(L522/H522), "", L522/H522)</f>
        <v>5.1470588235293949E-2</v>
      </c>
    </row>
    <row r="523" spans="1:14" x14ac:dyDescent="0.2">
      <c r="A523" s="103" t="str">
        <f t="shared" ref="A523:A565" si="55">A522</f>
        <v>Street Light</v>
      </c>
      <c r="D523" s="114" t="s">
        <v>50</v>
      </c>
      <c r="E523" s="25"/>
      <c r="F523" s="36">
        <f>'VRZ BI (2029)'!I523</f>
        <v>5.8602999999999996</v>
      </c>
      <c r="G523" s="115">
        <f>IF($E515&gt;0, $E515, $E514)</f>
        <v>910.35058338722581</v>
      </c>
      <c r="H523" s="116">
        <f>G523*F523</f>
        <v>5334.9275238241589</v>
      </c>
      <c r="I523" s="35">
        <v>6.1844000000000001</v>
      </c>
      <c r="J523" s="117">
        <f>IF($E515&gt;0, $E515, $E514)</f>
        <v>910.35058338722581</v>
      </c>
      <c r="K523" s="118">
        <f>J523*I523</f>
        <v>5629.9721478999591</v>
      </c>
      <c r="L523" s="119">
        <f>K523-H523</f>
        <v>295.04462407580013</v>
      </c>
      <c r="M523" s="120">
        <f>IF(ISERROR(L523/H523), "", L523/H523)</f>
        <v>5.5304335955497212E-2</v>
      </c>
    </row>
    <row r="524" spans="1:14" ht="13.15" hidden="1" customHeight="1" x14ac:dyDescent="0.2">
      <c r="A524" s="103" t="str">
        <f t="shared" si="55"/>
        <v>Street Light</v>
      </c>
      <c r="D524" s="114" t="s">
        <v>51</v>
      </c>
      <c r="E524" s="25"/>
      <c r="F524" s="34"/>
      <c r="G524" s="115">
        <f>IF($E515&gt;0, $E515, $E514)</f>
        <v>910.35058338722581</v>
      </c>
      <c r="H524" s="116">
        <v>0</v>
      </c>
      <c r="I524" s="35"/>
      <c r="J524" s="117">
        <f>IF($E515&gt;0, $E515, $E514)</f>
        <v>910.35058338722581</v>
      </c>
      <c r="K524" s="118">
        <v>0</v>
      </c>
      <c r="L524" s="119"/>
      <c r="M524" s="120"/>
    </row>
    <row r="525" spans="1:14" ht="13.15" hidden="1" customHeight="1" x14ac:dyDescent="0.2">
      <c r="A525" s="103" t="str">
        <f t="shared" si="55"/>
        <v>Street Light</v>
      </c>
      <c r="D525" s="114" t="s">
        <v>52</v>
      </c>
      <c r="E525" s="25"/>
      <c r="F525" s="34"/>
      <c r="G525" s="115">
        <f>IF($E515&gt;0, $E515, $E514)</f>
        <v>910.35058338722581</v>
      </c>
      <c r="H525" s="116">
        <v>0</v>
      </c>
      <c r="I525" s="35"/>
      <c r="J525" s="121">
        <f>IF($E515&gt;0, $E515, $E514)</f>
        <v>910.35058338722581</v>
      </c>
      <c r="K525" s="118">
        <v>0</v>
      </c>
      <c r="L525" s="119">
        <f t="shared" ref="L525:L543" si="56">K525-H525</f>
        <v>0</v>
      </c>
      <c r="M525" s="120" t="str">
        <f>IF(ISERROR(L525/H525), "", L525/H525)</f>
        <v/>
      </c>
    </row>
    <row r="526" spans="1:14" x14ac:dyDescent="0.2">
      <c r="A526" s="103" t="str">
        <f t="shared" si="55"/>
        <v>Street Light</v>
      </c>
      <c r="D526" s="114" t="s">
        <v>53</v>
      </c>
      <c r="E526" s="25"/>
      <c r="F526" s="26">
        <f>'VRZ BI (2029)'!I526</f>
        <v>0</v>
      </c>
      <c r="G526" s="115">
        <v>10652</v>
      </c>
      <c r="H526" s="116">
        <f>G526*F526</f>
        <v>0</v>
      </c>
      <c r="I526" s="45">
        <v>0</v>
      </c>
      <c r="J526" s="117">
        <v>10652</v>
      </c>
      <c r="K526" s="118">
        <f>J526*I526</f>
        <v>0</v>
      </c>
      <c r="L526" s="119">
        <f t="shared" si="56"/>
        <v>0</v>
      </c>
      <c r="M526" s="120" t="str">
        <f>IF(ISERROR(L526/H526), "", L526/H526)</f>
        <v/>
      </c>
    </row>
    <row r="527" spans="1:14" x14ac:dyDescent="0.2">
      <c r="A527" s="103" t="str">
        <f t="shared" si="55"/>
        <v>Street Light</v>
      </c>
      <c r="D527" s="114" t="s">
        <v>54</v>
      </c>
      <c r="E527" s="25"/>
      <c r="F527" s="36">
        <f>'VRZ BI (2029)'!I527</f>
        <v>1.4052019504824254</v>
      </c>
      <c r="G527" s="115">
        <f>IF($E515&gt;0, $E515, $E514)</f>
        <v>910.35058338722581</v>
      </c>
      <c r="H527" s="116">
        <f>G527*F527</f>
        <v>1279.2264153985436</v>
      </c>
      <c r="I527" s="35">
        <v>1.4052019504824254</v>
      </c>
      <c r="J527" s="117">
        <f>IF($E515&gt;0, $E515, $E514)</f>
        <v>910.35058338722581</v>
      </c>
      <c r="K527" s="118">
        <f>J527*I527</f>
        <v>1279.2264153985436</v>
      </c>
      <c r="L527" s="119">
        <f t="shared" si="56"/>
        <v>0</v>
      </c>
      <c r="M527" s="120">
        <f>IF(ISERROR(L527/H527), "", L527/H527)</f>
        <v>0</v>
      </c>
    </row>
    <row r="528" spans="1:14" x14ac:dyDescent="0.2">
      <c r="A528" s="103" t="str">
        <f t="shared" si="55"/>
        <v>Street Light</v>
      </c>
      <c r="B528" s="103" t="s">
        <v>55</v>
      </c>
      <c r="C528" s="24">
        <f>B24</f>
        <v>9</v>
      </c>
      <c r="D528" s="122" t="s">
        <v>56</v>
      </c>
      <c r="E528" s="7"/>
      <c r="F528" s="37"/>
      <c r="G528" s="38"/>
      <c r="H528" s="39">
        <f>SUM(H522:H527)</f>
        <v>21100.873939222707</v>
      </c>
      <c r="I528" s="51"/>
      <c r="J528" s="40"/>
      <c r="K528" s="39">
        <f>SUM(K522:K527)</f>
        <v>22141.558563298502</v>
      </c>
      <c r="L528" s="41">
        <f t="shared" si="56"/>
        <v>1040.684624075795</v>
      </c>
      <c r="M528" s="42">
        <f>IF((H528)=0,"",(L528/H528))</f>
        <v>4.9319503404138661E-2</v>
      </c>
    </row>
    <row r="529" spans="1:15" x14ac:dyDescent="0.2">
      <c r="A529" s="103" t="str">
        <f t="shared" si="55"/>
        <v>Street Light</v>
      </c>
      <c r="D529" s="123" t="s">
        <v>57</v>
      </c>
      <c r="E529" s="25"/>
      <c r="F529" s="34">
        <f>IF((E514*12&gt;=150000), 0, IF(E513="RPP",(F545*OffPeakPer+F546*MidPeakPer+F547*OnPeakPer),IF(E513="Non-RPP (Retailer)",F548,F549)))</f>
        <v>0</v>
      </c>
      <c r="G529" s="43">
        <f>IF(F529=0, 0, $E514*E516-E514)</f>
        <v>0</v>
      </c>
      <c r="H529" s="28">
        <f t="shared" ref="H529:H536" si="57">G529*F529</f>
        <v>0</v>
      </c>
      <c r="I529" s="35">
        <f>IF((E514*12&gt;=150000), 0, IF(E513="RPP",(I545*OffPeakPer+I546*MidPeakPer+I547*OnPeakPer),IF(E513="Non-RPP (Retailer)",I548,I549)))</f>
        <v>0</v>
      </c>
      <c r="J529" s="44">
        <f>IF(I529=0, 0, E514*E517-E514)</f>
        <v>0</v>
      </c>
      <c r="K529" s="31">
        <f t="shared" ref="K529:K536" si="58">J529*I529</f>
        <v>0</v>
      </c>
      <c r="L529" s="32">
        <f t="shared" si="56"/>
        <v>0</v>
      </c>
      <c r="M529" s="33" t="str">
        <f t="shared" ref="M529:M536" si="59">IF(ISERROR(L529/H529), "", L529/H529)</f>
        <v/>
      </c>
    </row>
    <row r="530" spans="1:15" ht="25.5" x14ac:dyDescent="0.2">
      <c r="A530" s="103" t="str">
        <f t="shared" si="55"/>
        <v>Street Light</v>
      </c>
      <c r="D530" s="123" t="s">
        <v>58</v>
      </c>
      <c r="E530" s="25"/>
      <c r="F530" s="36">
        <f>'VRZ BI (2029)'!I530</f>
        <v>0</v>
      </c>
      <c r="G530" s="55">
        <f>IF($E515&gt;0, $E515, $E514)</f>
        <v>910.35058338722581</v>
      </c>
      <c r="H530" s="116">
        <f t="shared" si="57"/>
        <v>0</v>
      </c>
      <c r="I530" s="35">
        <v>0</v>
      </c>
      <c r="J530" s="56">
        <f>IF($E515&gt;0, $E515, $E514)</f>
        <v>910.35058338722581</v>
      </c>
      <c r="K530" s="118">
        <f t="shared" si="58"/>
        <v>0</v>
      </c>
      <c r="L530" s="119">
        <f t="shared" si="56"/>
        <v>0</v>
      </c>
      <c r="M530" s="120" t="str">
        <f t="shared" si="59"/>
        <v/>
      </c>
    </row>
    <row r="531" spans="1:15" x14ac:dyDescent="0.2">
      <c r="A531" s="103" t="str">
        <f t="shared" si="55"/>
        <v>Street Light</v>
      </c>
      <c r="D531" s="123" t="s">
        <v>59</v>
      </c>
      <c r="E531" s="25"/>
      <c r="F531" s="36">
        <f>'VRZ BI (2029)'!I531</f>
        <v>0</v>
      </c>
      <c r="G531" s="55">
        <f>IF($E515&gt;0, $E515, $E514)</f>
        <v>910.35058338722581</v>
      </c>
      <c r="H531" s="116">
        <f t="shared" si="57"/>
        <v>0</v>
      </c>
      <c r="I531" s="35">
        <v>0</v>
      </c>
      <c r="J531" s="56">
        <f>IF($E515&gt;0, $E515, $E514)</f>
        <v>910.35058338722581</v>
      </c>
      <c r="K531" s="118">
        <f t="shared" si="58"/>
        <v>0</v>
      </c>
      <c r="L531" s="119">
        <f t="shared" si="56"/>
        <v>0</v>
      </c>
      <c r="M531" s="120" t="str">
        <f t="shared" si="59"/>
        <v/>
      </c>
    </row>
    <row r="532" spans="1:15" x14ac:dyDescent="0.2">
      <c r="A532" s="103" t="str">
        <f t="shared" si="55"/>
        <v>Street Light</v>
      </c>
      <c r="D532" s="123" t="s">
        <v>60</v>
      </c>
      <c r="E532" s="25"/>
      <c r="F532" s="36">
        <f>'VRZ BI (2029)'!I532</f>
        <v>0</v>
      </c>
      <c r="G532" s="55">
        <f>E514</f>
        <v>340939.97242408589</v>
      </c>
      <c r="H532" s="116">
        <f t="shared" si="57"/>
        <v>0</v>
      </c>
      <c r="I532" s="35">
        <v>0</v>
      </c>
      <c r="J532" s="56">
        <f>E514</f>
        <v>340939.97242408589</v>
      </c>
      <c r="K532" s="118">
        <f t="shared" si="58"/>
        <v>0</v>
      </c>
      <c r="L532" s="119">
        <f t="shared" si="56"/>
        <v>0</v>
      </c>
      <c r="M532" s="120" t="str">
        <f t="shared" si="59"/>
        <v/>
      </c>
    </row>
    <row r="533" spans="1:15" x14ac:dyDescent="0.2">
      <c r="A533" s="103" t="str">
        <f t="shared" si="55"/>
        <v>Street Light</v>
      </c>
      <c r="D533" s="114" t="s">
        <v>61</v>
      </c>
      <c r="E533" s="25"/>
      <c r="F533" s="36">
        <f>'VRZ BI (2029)'!I533</f>
        <v>0.43083562602381892</v>
      </c>
      <c r="G533" s="55">
        <f>IF($E515&gt;0, $E515, $E514)</f>
        <v>910.35058338722581</v>
      </c>
      <c r="H533" s="116">
        <f t="shared" si="57"/>
        <v>392.2114634947842</v>
      </c>
      <c r="I533" s="35">
        <v>0.45053111958343856</v>
      </c>
      <c r="J533" s="56">
        <f>IF($E515&gt;0, $E515, $E514)</f>
        <v>910.35058338722581</v>
      </c>
      <c r="K533" s="118">
        <f t="shared" si="58"/>
        <v>410.14126754688328</v>
      </c>
      <c r="L533" s="119">
        <f t="shared" si="56"/>
        <v>17.929804052099087</v>
      </c>
      <c r="M533" s="120">
        <f t="shared" si="59"/>
        <v>4.5714635396773722E-2</v>
      </c>
      <c r="O533" s="160"/>
    </row>
    <row r="534" spans="1:15" ht="25.5" x14ac:dyDescent="0.2">
      <c r="A534" s="103" t="str">
        <f t="shared" si="55"/>
        <v>Street Light</v>
      </c>
      <c r="D534" s="123" t="s">
        <v>62</v>
      </c>
      <c r="E534" s="25"/>
      <c r="F534" s="36">
        <f>'VRZ BI (2029)'!I534</f>
        <v>0</v>
      </c>
      <c r="G534" s="115">
        <v>10652</v>
      </c>
      <c r="H534" s="116">
        <f t="shared" si="57"/>
        <v>0</v>
      </c>
      <c r="I534" s="45">
        <v>0</v>
      </c>
      <c r="J534" s="121">
        <v>10652</v>
      </c>
      <c r="K534" s="118">
        <f t="shared" si="58"/>
        <v>0</v>
      </c>
      <c r="L534" s="119">
        <f t="shared" si="56"/>
        <v>0</v>
      </c>
      <c r="M534" s="120" t="str">
        <f t="shared" si="59"/>
        <v/>
      </c>
    </row>
    <row r="535" spans="1:15" x14ac:dyDescent="0.2">
      <c r="A535" s="103" t="str">
        <f t="shared" si="55"/>
        <v>Street Light</v>
      </c>
      <c r="D535" s="114" t="s">
        <v>63</v>
      </c>
      <c r="E535" s="25"/>
      <c r="F535" s="36">
        <f>'VRZ BI (2029)'!I535</f>
        <v>0</v>
      </c>
      <c r="G535" s="115">
        <v>10652</v>
      </c>
      <c r="H535" s="116">
        <f t="shared" si="57"/>
        <v>0</v>
      </c>
      <c r="I535" s="45">
        <v>0</v>
      </c>
      <c r="J535" s="121">
        <v>10652</v>
      </c>
      <c r="K535" s="118">
        <f t="shared" si="58"/>
        <v>0</v>
      </c>
      <c r="L535" s="119">
        <f t="shared" si="56"/>
        <v>0</v>
      </c>
      <c r="M535" s="120" t="str">
        <f t="shared" si="59"/>
        <v/>
      </c>
    </row>
    <row r="536" spans="1:15" x14ac:dyDescent="0.2">
      <c r="A536" s="103" t="str">
        <f t="shared" si="55"/>
        <v>Street Light</v>
      </c>
      <c r="D536" s="114" t="s">
        <v>64</v>
      </c>
      <c r="E536" s="25"/>
      <c r="F536" s="36">
        <f>'VRZ BI (2029)'!I536</f>
        <v>7.1556937805398388E-2</v>
      </c>
      <c r="G536" s="55">
        <f>IF($E515&gt;0, $E515, $E514)</f>
        <v>910.35058338722581</v>
      </c>
      <c r="H536" s="116">
        <f t="shared" si="57"/>
        <v>65.141900076547856</v>
      </c>
      <c r="I536" s="35">
        <v>7.1556937805398388E-2</v>
      </c>
      <c r="J536" s="56">
        <f>IF($E515&gt;0, $E515, $E514)</f>
        <v>910.35058338722581</v>
      </c>
      <c r="K536" s="118">
        <f t="shared" si="58"/>
        <v>65.141900076547856</v>
      </c>
      <c r="L536" s="119">
        <f t="shared" si="56"/>
        <v>0</v>
      </c>
      <c r="M536" s="120">
        <f t="shared" si="59"/>
        <v>0</v>
      </c>
    </row>
    <row r="537" spans="1:15" ht="25.5" x14ac:dyDescent="0.2">
      <c r="A537" s="103" t="str">
        <f t="shared" si="55"/>
        <v>Street Light</v>
      </c>
      <c r="B537" s="103" t="s">
        <v>65</v>
      </c>
      <c r="C537" s="24">
        <f>B24</f>
        <v>9</v>
      </c>
      <c r="D537" s="124" t="s">
        <v>66</v>
      </c>
      <c r="E537" s="125"/>
      <c r="F537" s="48"/>
      <c r="G537" s="49"/>
      <c r="H537" s="50">
        <f>SUM(H528:H536)</f>
        <v>21558.227302794039</v>
      </c>
      <c r="I537" s="51"/>
      <c r="J537" s="52"/>
      <c r="K537" s="50">
        <f>SUM(K528:K536)</f>
        <v>22616.841730921933</v>
      </c>
      <c r="L537" s="41">
        <f t="shared" si="56"/>
        <v>1058.6144281278939</v>
      </c>
      <c r="M537" s="42">
        <f>IF((H537)=0,"",(L537/H537))</f>
        <v>4.9104892218605235E-2</v>
      </c>
    </row>
    <row r="538" spans="1:15" x14ac:dyDescent="0.2">
      <c r="A538" s="103" t="str">
        <f t="shared" si="55"/>
        <v>Street Light</v>
      </c>
      <c r="D538" s="126" t="s">
        <v>67</v>
      </c>
      <c r="E538" s="25"/>
      <c r="F538" s="36">
        <f>'VRZ BI (2029)'!I538</f>
        <v>3.9498000000000002</v>
      </c>
      <c r="G538" s="43">
        <f>IF($E515&gt;0, $E515, $E514*$E516)</f>
        <v>910.35058338722581</v>
      </c>
      <c r="H538" s="116">
        <f>G538*F538</f>
        <v>3595.7027342628649</v>
      </c>
      <c r="I538" s="35">
        <v>4.1677</v>
      </c>
      <c r="J538" s="44">
        <f>IF($E515&gt;0, $E515, $E514*$E517)</f>
        <v>910.35058338722581</v>
      </c>
      <c r="K538" s="118">
        <f>J538*I538</f>
        <v>3794.068126382941</v>
      </c>
      <c r="L538" s="119">
        <f t="shared" si="56"/>
        <v>198.36539212007619</v>
      </c>
      <c r="M538" s="120">
        <f>IF(ISERROR(L538/H538), "", L538/H538)</f>
        <v>5.5167350245581961E-2</v>
      </c>
      <c r="N538" s="127" t="str">
        <f>IF(ISERROR(ABS(M538)), "", IF(ABS(M538)&gt;=4%, "In the manager's summary, discuss the reasoning for the change in RTSR rates", ""))</f>
        <v>In the manager's summary, discuss the reasoning for the change in RTSR rates</v>
      </c>
      <c r="O538" s="160"/>
    </row>
    <row r="539" spans="1:15" ht="25.5" x14ac:dyDescent="0.2">
      <c r="A539" s="103" t="str">
        <f t="shared" si="55"/>
        <v>Street Light</v>
      </c>
      <c r="D539" s="128" t="s">
        <v>68</v>
      </c>
      <c r="E539" s="25"/>
      <c r="F539" s="36">
        <f>'VRZ BI (2029)'!I539</f>
        <v>2.8075000000000001</v>
      </c>
      <c r="G539" s="43">
        <f>IF($E515&gt;0, $E515, $E514*$E516)</f>
        <v>910.35058338722581</v>
      </c>
      <c r="H539" s="116">
        <f>G539*F539</f>
        <v>2555.8092628596364</v>
      </c>
      <c r="I539" s="35">
        <v>2.9594999999999998</v>
      </c>
      <c r="J539" s="44">
        <f>IF($E515&gt;0, $E515, $E514*$E517)</f>
        <v>910.35058338722581</v>
      </c>
      <c r="K539" s="118">
        <f>J539*I539</f>
        <v>2694.1825515344945</v>
      </c>
      <c r="L539" s="119">
        <f t="shared" si="56"/>
        <v>138.37328867485803</v>
      </c>
      <c r="M539" s="120">
        <f>IF(ISERROR(L539/H539), "", L539/H539)</f>
        <v>5.4140694568120991E-2</v>
      </c>
      <c r="N539" s="127" t="str">
        <f>IF(ISERROR(ABS(M539)), "", IF(ABS(M539)&gt;=4%, "In the manager's summary, discuss the reasoning for the change in RTSR rates", ""))</f>
        <v>In the manager's summary, discuss the reasoning for the change in RTSR rates</v>
      </c>
      <c r="O539" s="160"/>
    </row>
    <row r="540" spans="1:15" ht="25.5" x14ac:dyDescent="0.2">
      <c r="A540" s="103" t="str">
        <f t="shared" si="55"/>
        <v>Street Light</v>
      </c>
      <c r="B540" s="103" t="s">
        <v>69</v>
      </c>
      <c r="C540" s="24">
        <f>B24</f>
        <v>9</v>
      </c>
      <c r="D540" s="124" t="s">
        <v>70</v>
      </c>
      <c r="E540" s="7"/>
      <c r="F540" s="48"/>
      <c r="G540" s="49"/>
      <c r="H540" s="50">
        <f>SUM(H537:H539)</f>
        <v>27709.739299916539</v>
      </c>
      <c r="I540" s="51"/>
      <c r="J540" s="40"/>
      <c r="K540" s="50">
        <f>SUM(K537:K539)</f>
        <v>29105.092408839369</v>
      </c>
      <c r="L540" s="41">
        <f t="shared" si="56"/>
        <v>1395.3531089228309</v>
      </c>
      <c r="M540" s="42">
        <f>IF((H540)=0,"",(L540/H540))</f>
        <v>5.0356053293039597E-2</v>
      </c>
    </row>
    <row r="541" spans="1:15" ht="25.5" x14ac:dyDescent="0.2">
      <c r="A541" s="103" t="str">
        <f t="shared" si="55"/>
        <v>Street Light</v>
      </c>
      <c r="D541" s="129" t="s">
        <v>71</v>
      </c>
      <c r="E541" s="25"/>
      <c r="F541" s="34">
        <v>4.7000000000000002E-3</v>
      </c>
      <c r="G541" s="43">
        <f>E514*E516</f>
        <v>355088.98127968551</v>
      </c>
      <c r="H541" s="53">
        <f>G541*F541</f>
        <v>1668.9182120145219</v>
      </c>
      <c r="I541" s="35">
        <v>4.7000000000000002E-3</v>
      </c>
      <c r="J541" s="44">
        <f>E514*E517</f>
        <v>355088.98127968551</v>
      </c>
      <c r="K541" s="118">
        <f>J541*I541</f>
        <v>1668.9182120145219</v>
      </c>
      <c r="L541" s="119">
        <f t="shared" si="56"/>
        <v>0</v>
      </c>
      <c r="M541" s="120">
        <f>IF(ISERROR(L541/H541), "", L541/H541)</f>
        <v>0</v>
      </c>
    </row>
    <row r="542" spans="1:15" ht="25.5" x14ac:dyDescent="0.2">
      <c r="A542" s="103" t="str">
        <f t="shared" si="55"/>
        <v>Street Light</v>
      </c>
      <c r="D542" s="129" t="s">
        <v>72</v>
      </c>
      <c r="E542" s="25"/>
      <c r="F542" s="34">
        <v>5.9999999999999995E-4</v>
      </c>
      <c r="G542" s="43">
        <f>E514*E516</f>
        <v>355088.98127968551</v>
      </c>
      <c r="H542" s="53">
        <f>G542*F542</f>
        <v>213.0533887678113</v>
      </c>
      <c r="I542" s="35">
        <v>5.9999999999999995E-4</v>
      </c>
      <c r="J542" s="44">
        <f>E514*E517</f>
        <v>355088.98127968551</v>
      </c>
      <c r="K542" s="118">
        <f>J542*I542</f>
        <v>213.0533887678113</v>
      </c>
      <c r="L542" s="119">
        <f t="shared" si="56"/>
        <v>0</v>
      </c>
      <c r="M542" s="120">
        <f>IF(ISERROR(L542/H542), "", L542/H542)</f>
        <v>0</v>
      </c>
    </row>
    <row r="543" spans="1:15" x14ac:dyDescent="0.2">
      <c r="A543" s="103" t="str">
        <f t="shared" si="55"/>
        <v>Street Light</v>
      </c>
      <c r="D543" s="25" t="s">
        <v>73</v>
      </c>
      <c r="E543" s="25"/>
      <c r="F543" s="54">
        <v>0.25</v>
      </c>
      <c r="G543" s="27">
        <v>10652</v>
      </c>
      <c r="H543" s="130">
        <f>G543*F543</f>
        <v>2663</v>
      </c>
      <c r="I543" s="45">
        <v>0.25</v>
      </c>
      <c r="J543" s="30">
        <v>10652</v>
      </c>
      <c r="K543" s="118">
        <f>J543*I543</f>
        <v>2663</v>
      </c>
      <c r="L543" s="119">
        <f t="shared" si="56"/>
        <v>0</v>
      </c>
      <c r="M543" s="120">
        <f>IF(ISERROR(L543/H543), "", L543/H543)</f>
        <v>0</v>
      </c>
    </row>
    <row r="544" spans="1:15" ht="26.45" hidden="1" customHeight="1" x14ac:dyDescent="0.2">
      <c r="A544" s="103" t="str">
        <f t="shared" si="55"/>
        <v>Street Light</v>
      </c>
      <c r="D544" s="129" t="s">
        <v>74</v>
      </c>
      <c r="E544" s="25"/>
      <c r="F544" s="34"/>
      <c r="G544" s="43"/>
      <c r="H544" s="130"/>
      <c r="I544" s="35"/>
      <c r="J544" s="44"/>
      <c r="K544" s="118"/>
      <c r="L544" s="119"/>
      <c r="M544" s="120"/>
    </row>
    <row r="545" spans="1:13" ht="13.15" hidden="1" customHeight="1" x14ac:dyDescent="0.2">
      <c r="A545" s="103" t="str">
        <f t="shared" si="55"/>
        <v>Street Light</v>
      </c>
      <c r="B545" s="103" t="s">
        <v>12</v>
      </c>
      <c r="D545" s="25" t="s">
        <v>75</v>
      </c>
      <c r="E545" s="25"/>
      <c r="F545" s="96">
        <v>8.6999999999999994E-2</v>
      </c>
      <c r="G545" s="55">
        <f>IF(AND(E514*12&gt;=150000),OffPeakPer*E514*E516,OffPeakPer*E514)</f>
        <v>227256.94801899872</v>
      </c>
      <c r="H545" s="130">
        <f>G545*F545</f>
        <v>19771.354477652887</v>
      </c>
      <c r="I545" s="35">
        <f>OffPeak</f>
        <v>9.8000000000000004E-2</v>
      </c>
      <c r="J545" s="56">
        <f>IF(AND(E514*12&gt;=150000),OffPeakPer*E514*E517,OffPeakPer*E514)</f>
        <v>227256.94801899872</v>
      </c>
      <c r="K545" s="118">
        <f>J545*I545</f>
        <v>22271.180905861875</v>
      </c>
      <c r="L545" s="119">
        <f>K545-H545</f>
        <v>2499.8264282089876</v>
      </c>
      <c r="M545" s="120">
        <f>IF(ISERROR(L545/H545), "", L545/H545)</f>
        <v>0.1264367816091955</v>
      </c>
    </row>
    <row r="546" spans="1:13" ht="13.15" hidden="1" customHeight="1" x14ac:dyDescent="0.2">
      <c r="A546" s="103" t="str">
        <f t="shared" si="55"/>
        <v>Street Light</v>
      </c>
      <c r="B546" s="103" t="s">
        <v>12</v>
      </c>
      <c r="D546" s="25" t="s">
        <v>76</v>
      </c>
      <c r="E546" s="25"/>
      <c r="F546" s="96">
        <v>0.157</v>
      </c>
      <c r="G546" s="55">
        <f>IF(AND(E514*12&gt;=150000),MidPeakPer*E514*E516,MidPeakPer*E514)</f>
        <v>63916.01663034338</v>
      </c>
      <c r="H546" s="130">
        <f>G546*F546</f>
        <v>10034.814610963911</v>
      </c>
      <c r="I546" s="35">
        <f>MidPeak</f>
        <v>0.157</v>
      </c>
      <c r="J546" s="56">
        <f>IF(AND(E514*12&gt;=150000),MidPeakPer*E514*E517,MidPeakPer*E514)</f>
        <v>63916.01663034338</v>
      </c>
      <c r="K546" s="118">
        <f>J546*I546</f>
        <v>10034.814610963911</v>
      </c>
      <c r="L546" s="119">
        <f>K546-H546</f>
        <v>0</v>
      </c>
      <c r="M546" s="120">
        <f>IF(ISERROR(L546/H546), "", L546/H546)</f>
        <v>0</v>
      </c>
    </row>
    <row r="547" spans="1:13" ht="13.15" hidden="1" customHeight="1" x14ac:dyDescent="0.2">
      <c r="A547" s="103" t="str">
        <f t="shared" si="55"/>
        <v>Street Light</v>
      </c>
      <c r="B547" s="103" t="s">
        <v>12</v>
      </c>
      <c r="D547" s="103" t="s">
        <v>77</v>
      </c>
      <c r="E547" s="25"/>
      <c r="F547" s="96">
        <v>0.182</v>
      </c>
      <c r="G547" s="55">
        <f>IF(AND(E514*12&gt;=150000),OnPeakPer*E514*E516,OnPeakPer*E514)</f>
        <v>63916.01663034338</v>
      </c>
      <c r="H547" s="130">
        <f>G547*F547</f>
        <v>11632.715026722495</v>
      </c>
      <c r="I547" s="35">
        <f>OnPeak</f>
        <v>0.20300000000000001</v>
      </c>
      <c r="J547" s="56">
        <f>IF(AND(E514*12&gt;=150000),OnPeakPer*E514*E517,OnPeakPer*E514)</f>
        <v>63916.01663034338</v>
      </c>
      <c r="K547" s="118">
        <f>J547*I547</f>
        <v>12974.951375959707</v>
      </c>
      <c r="L547" s="119">
        <f>K547-H547</f>
        <v>1342.2363492372115</v>
      </c>
      <c r="M547" s="120">
        <f>IF(ISERROR(L547/H547), "", L547/H547)</f>
        <v>0.11538461538461543</v>
      </c>
    </row>
    <row r="548" spans="1:13" ht="13.15" hidden="1" customHeight="1" x14ac:dyDescent="0.2">
      <c r="A548" s="103" t="str">
        <f t="shared" si="55"/>
        <v>Street Light</v>
      </c>
      <c r="B548" s="103" t="s">
        <v>78</v>
      </c>
      <c r="D548" s="25" t="s">
        <v>79</v>
      </c>
      <c r="E548" s="25"/>
      <c r="F548" s="57">
        <v>0.11308</v>
      </c>
      <c r="G548" s="55">
        <f>IF(AND(E514*12&gt;=150000),E514*E516,E514)</f>
        <v>355088.98127968551</v>
      </c>
      <c r="H548" s="130">
        <f>G548*F548</f>
        <v>40153.462003106841</v>
      </c>
      <c r="I548" s="35">
        <f>F548</f>
        <v>0.11308</v>
      </c>
      <c r="J548" s="56">
        <f>IF(AND(E514*12&gt;=150000),E514*E517,E514)</f>
        <v>355088.98127968551</v>
      </c>
      <c r="K548" s="118">
        <f>J548*I548</f>
        <v>40153.462003106841</v>
      </c>
      <c r="L548" s="119">
        <f>K548-H548</f>
        <v>0</v>
      </c>
      <c r="M548" s="120">
        <f>IF(ISERROR(L548/H548), "", L548/H548)</f>
        <v>0</v>
      </c>
    </row>
    <row r="549" spans="1:13" ht="13.5" thickBot="1" x14ac:dyDescent="0.25">
      <c r="A549" s="103" t="str">
        <f t="shared" si="55"/>
        <v>Street Light</v>
      </c>
      <c r="B549" s="103" t="s">
        <v>17</v>
      </c>
      <c r="D549" s="25" t="s">
        <v>80</v>
      </c>
      <c r="E549" s="25"/>
      <c r="F549" s="57">
        <v>0.11308</v>
      </c>
      <c r="G549" s="55">
        <f>IF(AND(E514*12&gt;=150000),E514*E516,E514)</f>
        <v>355088.98127968551</v>
      </c>
      <c r="H549" s="130">
        <f>G549*F549</f>
        <v>40153.462003106841</v>
      </c>
      <c r="I549" s="35">
        <f>F549</f>
        <v>0.11308</v>
      </c>
      <c r="J549" s="56">
        <f>IF(AND(E514*12&gt;=150000),E514*E517,E514)</f>
        <v>355088.98127968551</v>
      </c>
      <c r="K549" s="118">
        <f>J549*I549</f>
        <v>40153.462003106841</v>
      </c>
      <c r="L549" s="119">
        <f>K549-H549</f>
        <v>0</v>
      </c>
      <c r="M549" s="120">
        <f>IF(ISERROR(L549/H549), "", L549/H549)</f>
        <v>0</v>
      </c>
    </row>
    <row r="550" spans="1:13" ht="13.5" thickBot="1" x14ac:dyDescent="0.25">
      <c r="A550" s="103" t="str">
        <f t="shared" si="55"/>
        <v>Street Light</v>
      </c>
      <c r="D550" s="58"/>
      <c r="E550" s="59"/>
      <c r="F550" s="60"/>
      <c r="G550" s="61"/>
      <c r="H550" s="62"/>
      <c r="I550" s="60"/>
      <c r="J550" s="63"/>
      <c r="K550" s="62"/>
      <c r="L550" s="64"/>
      <c r="M550" s="65"/>
    </row>
    <row r="551" spans="1:13" ht="13.15" hidden="1" customHeight="1" x14ac:dyDescent="0.2">
      <c r="A551" s="103" t="str">
        <f t="shared" si="55"/>
        <v>Street Light</v>
      </c>
      <c r="B551" s="103" t="s">
        <v>12</v>
      </c>
      <c r="D551" s="135" t="s">
        <v>81</v>
      </c>
      <c r="E551" s="25"/>
      <c r="F551" s="66"/>
      <c r="G551" s="67"/>
      <c r="H551" s="68">
        <f>SUM(H541:H547,H540)</f>
        <v>73693.595016038162</v>
      </c>
      <c r="I551" s="69"/>
      <c r="J551" s="69"/>
      <c r="K551" s="68">
        <f>SUM(K541:K547,K540)</f>
        <v>78931.010902407186</v>
      </c>
      <c r="L551" s="70">
        <f>K551-H551</f>
        <v>5237.4158863690245</v>
      </c>
      <c r="M551" s="71">
        <f>IF((H551)=0,"",(L551/H551))</f>
        <v>7.1070164038396957E-2</v>
      </c>
    </row>
    <row r="552" spans="1:13" ht="13.15" hidden="1" customHeight="1" x14ac:dyDescent="0.2">
      <c r="A552" s="103" t="str">
        <f t="shared" si="55"/>
        <v>Street Light</v>
      </c>
      <c r="B552" s="103" t="s">
        <v>12</v>
      </c>
      <c r="D552" s="142" t="s">
        <v>82</v>
      </c>
      <c r="E552" s="25"/>
      <c r="F552" s="66">
        <v>0.13</v>
      </c>
      <c r="G552" s="72"/>
      <c r="H552" s="73">
        <f>H551*F552</f>
        <v>9580.1673520849617</v>
      </c>
      <c r="I552" s="74">
        <v>0.13</v>
      </c>
      <c r="J552" s="27"/>
      <c r="K552" s="73">
        <f>K551*I552</f>
        <v>10261.031417312935</v>
      </c>
      <c r="L552" s="32">
        <f>K552-H552</f>
        <v>680.8640652279737</v>
      </c>
      <c r="M552" s="75">
        <f>IF((H552)=0,"",(L552/H552))</f>
        <v>7.1070164038396999E-2</v>
      </c>
    </row>
    <row r="553" spans="1:13" ht="14.45" hidden="1" customHeight="1" x14ac:dyDescent="0.25">
      <c r="A553" s="103" t="str">
        <f t="shared" si="55"/>
        <v>Street Light</v>
      </c>
      <c r="B553" s="103" t="s">
        <v>12</v>
      </c>
      <c r="D553" s="142" t="s">
        <v>83</v>
      </c>
      <c r="E553" s="147"/>
      <c r="F553" s="76">
        <f>OER</f>
        <v>0.23499999999999999</v>
      </c>
      <c r="G553" s="72"/>
      <c r="H553" s="73">
        <f>IF(OR(ISNUMBER(SEARCH("[DGEN]", E512))=TRUE, ISNUMBER(SEARCH("STREET LIGHT", E512))=TRUE), 0, IF(AND(E514=0, E515=0),0, IF(AND(E515=0, E514*12&gt;250000), 0, IF(AND(E514=0, E515&gt;=50), 0, IF(E514*12&lt;=250000, F553*H551*-1, IF(E515&lt;50, F553*H551*-1, 0))))))</f>
        <v>0</v>
      </c>
      <c r="I553" s="76">
        <f>OER</f>
        <v>0.23499999999999999</v>
      </c>
      <c r="J553" s="27"/>
      <c r="K553" s="73">
        <f>IF(OR(ISNUMBER(SEARCH("[DGEN]", E512))=TRUE, ISNUMBER(SEARCH("STREET LIGHT", E512))=TRUE), 0, IF(AND(E514=0, E515=0),0, IF(AND(E515=0, E514*12&gt;250000), 0, IF(AND(E514=0, E515&gt;=50), 0, IF(E514*12&lt;=250000, I553*K551*-1, IF(E515&lt;50, I553*K551*-1, 0))))))</f>
        <v>0</v>
      </c>
      <c r="L553" s="32">
        <f>K553-H553</f>
        <v>0</v>
      </c>
      <c r="M553" s="75"/>
    </row>
    <row r="554" spans="1:13" ht="13.15" hidden="1" customHeight="1" x14ac:dyDescent="0.2">
      <c r="A554" s="103" t="str">
        <f t="shared" si="55"/>
        <v>Street Light</v>
      </c>
      <c r="B554" s="103" t="s">
        <v>84</v>
      </c>
      <c r="D554" s="234" t="s">
        <v>85</v>
      </c>
      <c r="E554" s="234"/>
      <c r="F554" s="77"/>
      <c r="G554" s="78"/>
      <c r="H554" s="79">
        <f>H551+H552+H553</f>
        <v>83273.76236812312</v>
      </c>
      <c r="I554" s="80"/>
      <c r="J554" s="80"/>
      <c r="K554" s="81">
        <f>K551+K552+K553</f>
        <v>89192.042319720116</v>
      </c>
      <c r="L554" s="82">
        <f>K554-H554</f>
        <v>5918.2799515969964</v>
      </c>
      <c r="M554" s="83">
        <f>IF((H554)=0,"",(L554/H554))</f>
        <v>7.1070164038396944E-2</v>
      </c>
    </row>
    <row r="555" spans="1:13" ht="13.9" hidden="1" customHeight="1" thickBot="1" x14ac:dyDescent="0.25">
      <c r="A555" s="103" t="str">
        <f t="shared" si="55"/>
        <v>Street Light</v>
      </c>
      <c r="B555" s="103" t="s">
        <v>12</v>
      </c>
      <c r="D555" s="131"/>
      <c r="E555" s="132"/>
      <c r="F555" s="60"/>
      <c r="G555" s="61"/>
      <c r="H555" s="62"/>
      <c r="I555" s="60"/>
      <c r="J555" s="63"/>
      <c r="K555" s="62"/>
      <c r="L555" s="64"/>
      <c r="M555" s="65"/>
    </row>
    <row r="556" spans="1:13" ht="13.15" hidden="1" customHeight="1" x14ac:dyDescent="0.2">
      <c r="A556" s="103" t="str">
        <f t="shared" si="55"/>
        <v>Street Light</v>
      </c>
      <c r="B556" s="103" t="s">
        <v>78</v>
      </c>
      <c r="D556" s="135" t="s">
        <v>86</v>
      </c>
      <c r="E556" s="25"/>
      <c r="F556" s="66"/>
      <c r="G556" s="67"/>
      <c r="H556" s="68">
        <f>SUM(H548,H541:H544,H540)</f>
        <v>72408.172903805709</v>
      </c>
      <c r="I556" s="69"/>
      <c r="J556" s="69"/>
      <c r="K556" s="68">
        <f>SUM(K548,K541:K544,K540)</f>
        <v>73803.526012728544</v>
      </c>
      <c r="L556" s="70">
        <f>K556-H556</f>
        <v>1395.3531089228345</v>
      </c>
      <c r="M556" s="71">
        <f>IF((H556)=0,"",(L556/H556))</f>
        <v>1.9270657620052943E-2</v>
      </c>
    </row>
    <row r="557" spans="1:13" ht="13.15" hidden="1" customHeight="1" x14ac:dyDescent="0.2">
      <c r="A557" s="103" t="str">
        <f t="shared" si="55"/>
        <v>Street Light</v>
      </c>
      <c r="B557" s="103" t="s">
        <v>78</v>
      </c>
      <c r="D557" s="142" t="s">
        <v>82</v>
      </c>
      <c r="E557" s="25"/>
      <c r="F557" s="66">
        <v>0.13</v>
      </c>
      <c r="G557" s="67"/>
      <c r="H557" s="73">
        <f>H556*F557</f>
        <v>9413.0624774947428</v>
      </c>
      <c r="I557" s="66">
        <v>0.13</v>
      </c>
      <c r="J557" s="74"/>
      <c r="K557" s="73">
        <f>K556*I557</f>
        <v>9594.458381654711</v>
      </c>
      <c r="L557" s="32">
        <f>K557-H557</f>
        <v>181.39590415996827</v>
      </c>
      <c r="M557" s="75">
        <f>IF((H557)=0,"",(L557/H557))</f>
        <v>1.9270657620052919E-2</v>
      </c>
    </row>
    <row r="558" spans="1:13" ht="14.45" hidden="1" customHeight="1" x14ac:dyDescent="0.25">
      <c r="A558" s="103" t="str">
        <f t="shared" si="55"/>
        <v>Street Light</v>
      </c>
      <c r="B558" s="103" t="s">
        <v>78</v>
      </c>
      <c r="D558" s="142" t="s">
        <v>83</v>
      </c>
      <c r="E558" s="147"/>
      <c r="F558" s="76">
        <f>OER</f>
        <v>0.23499999999999999</v>
      </c>
      <c r="G558" s="67"/>
      <c r="H558" s="73">
        <f>IF(OR(ISNUMBER(SEARCH("[DGEN]", E512))=TRUE, ISNUMBER(SEARCH("STREET LIGHT", E512))=TRUE), 0, IF(AND(E514=0, E515=0),0, IF(AND(E515=0, E514*12&gt;250000), 0, IF(AND(E514=0, E515&gt;=50), 0, IF(E514*12&lt;=250000, F558*H556*-1, IF(E515&lt;50, F558*H556*-1, 0))))))</f>
        <v>0</v>
      </c>
      <c r="I558" s="76">
        <f>OER</f>
        <v>0.23499999999999999</v>
      </c>
      <c r="J558" s="74"/>
      <c r="K558" s="73">
        <f>IF(OR(ISNUMBER(SEARCH("[DGEN]", E512))=TRUE, ISNUMBER(SEARCH("STREET LIGHT", E512))=TRUE), 0, IF(AND(E514=0, E515=0),0, IF(AND(E515=0, E514*12&gt;250000), 0, IF(AND(E514=0, E515&gt;=50), 0, IF(E514*12&lt;=250000, I558*K556*-1, IF(E515&lt;50, I558*K556*-1, 0))))))</f>
        <v>0</v>
      </c>
      <c r="L558" s="32"/>
      <c r="M558" s="75"/>
    </row>
    <row r="559" spans="1:13" ht="13.15" hidden="1" customHeight="1" x14ac:dyDescent="0.2">
      <c r="A559" s="103" t="str">
        <f t="shared" si="55"/>
        <v>Street Light</v>
      </c>
      <c r="B559" s="103" t="s">
        <v>87</v>
      </c>
      <c r="D559" s="234" t="s">
        <v>86</v>
      </c>
      <c r="E559" s="234"/>
      <c r="F559" s="84"/>
      <c r="G559" s="85"/>
      <c r="H559" s="79">
        <f>SUM(H556,H557)</f>
        <v>81821.235381300445</v>
      </c>
      <c r="I559" s="86"/>
      <c r="J559" s="86"/>
      <c r="K559" s="79">
        <f>SUM(K556,K557)</f>
        <v>83397.984394383253</v>
      </c>
      <c r="L559" s="87">
        <f>K559-H559</f>
        <v>1576.7490130828082</v>
      </c>
      <c r="M559" s="88">
        <f>IF((H559)=0,"",(L559/H559))</f>
        <v>1.9270657620053009E-2</v>
      </c>
    </row>
    <row r="560" spans="1:13" ht="13.9" hidden="1" customHeight="1" thickBot="1" x14ac:dyDescent="0.25">
      <c r="A560" s="103" t="str">
        <f t="shared" si="55"/>
        <v>Street Light</v>
      </c>
      <c r="B560" s="103" t="s">
        <v>78</v>
      </c>
      <c r="D560" s="131"/>
      <c r="E560" s="132"/>
      <c r="F560" s="89"/>
      <c r="G560" s="90"/>
      <c r="H560" s="91"/>
      <c r="I560" s="89"/>
      <c r="J560" s="61"/>
      <c r="K560" s="91"/>
      <c r="L560" s="92"/>
      <c r="M560" s="65"/>
    </row>
    <row r="561" spans="1:14" x14ac:dyDescent="0.2">
      <c r="A561" s="103" t="str">
        <f t="shared" si="55"/>
        <v>Street Light</v>
      </c>
      <c r="B561" s="103" t="s">
        <v>17</v>
      </c>
      <c r="D561" s="135" t="s">
        <v>88</v>
      </c>
      <c r="E561" s="25"/>
      <c r="F561" s="136"/>
      <c r="G561" s="137"/>
      <c r="H561" s="138">
        <f>SUM(H549,H541:H544,H540)</f>
        <v>72408.172903805709</v>
      </c>
      <c r="I561" s="139"/>
      <c r="J561" s="139"/>
      <c r="K561" s="138">
        <f>SUM(K549,K541:K544,K540)</f>
        <v>73803.526012728544</v>
      </c>
      <c r="L561" s="140">
        <f>K561-H561</f>
        <v>1395.3531089228345</v>
      </c>
      <c r="M561" s="141">
        <f>IF((H561)=0,"",(L561/H561))</f>
        <v>1.9270657620052943E-2</v>
      </c>
    </row>
    <row r="562" spans="1:14" x14ac:dyDescent="0.2">
      <c r="A562" s="103" t="str">
        <f t="shared" si="55"/>
        <v>Street Light</v>
      </c>
      <c r="B562" s="103" t="s">
        <v>17</v>
      </c>
      <c r="D562" s="142" t="s">
        <v>82</v>
      </c>
      <c r="E562" s="25"/>
      <c r="F562" s="136">
        <v>0.13</v>
      </c>
      <c r="G562" s="137"/>
      <c r="H562" s="144">
        <f>H561*F562</f>
        <v>9413.0624774947428</v>
      </c>
      <c r="I562" s="136">
        <v>0.13</v>
      </c>
      <c r="J562" s="145"/>
      <c r="K562" s="144">
        <f>K561*I562</f>
        <v>9594.458381654711</v>
      </c>
      <c r="L562" s="119">
        <f>K562-H562</f>
        <v>181.39590415996827</v>
      </c>
      <c r="M562" s="146">
        <f>IF((H562)=0,"",(L562/H562))</f>
        <v>1.9270657620052919E-2</v>
      </c>
    </row>
    <row r="563" spans="1:14" ht="15" x14ac:dyDescent="0.25">
      <c r="A563" s="103" t="str">
        <f t="shared" si="55"/>
        <v>Street Light</v>
      </c>
      <c r="B563" s="103" t="s">
        <v>17</v>
      </c>
      <c r="D563" s="142" t="s">
        <v>83</v>
      </c>
      <c r="E563" s="147"/>
      <c r="F563" s="148">
        <f>OER</f>
        <v>0.23499999999999999</v>
      </c>
      <c r="G563" s="137"/>
      <c r="H563" s="144">
        <f>IF(OR(ISNUMBER(SEARCH("[DGEN]", E512))=TRUE, ISNUMBER(SEARCH("STREET LIGHT", E512))=TRUE), 0, IF(AND(E514=0, E515=0),0, IF(AND(E515=0, E514*12&gt;250000), 0, IF(AND(E514=0, E515&gt;=50), 0, IF(E514*12&lt;=250000, F563*H561*-1, IF(E515&lt;50, F563*H561*-1, 0))))))</f>
        <v>0</v>
      </c>
      <c r="I563" s="148">
        <f>OER</f>
        <v>0.23499999999999999</v>
      </c>
      <c r="J563" s="145"/>
      <c r="K563" s="144">
        <f>IF(OR(ISNUMBER(SEARCH("[DGEN]", E512))=TRUE, ISNUMBER(SEARCH("STREET LIGHT", E512))=TRUE), 0, IF(AND(E514=0, E515=0),0, IF(AND(E515=0, E514*12&gt;250000), 0, IF(AND(E514=0, E515&gt;=50), 0, IF(E514*12&lt;=250000, I563*K561*-1, IF(E515&lt;50, I563*K561*-1, 0))))))</f>
        <v>0</v>
      </c>
      <c r="L563" s="119"/>
      <c r="M563" s="146"/>
    </row>
    <row r="564" spans="1:14" ht="13.9" customHeight="1" thickBot="1" x14ac:dyDescent="0.25">
      <c r="A564" s="103" t="str">
        <f t="shared" si="55"/>
        <v>Street Light</v>
      </c>
      <c r="B564" s="103" t="s">
        <v>89</v>
      </c>
      <c r="C564" s="24">
        <f>B24</f>
        <v>9</v>
      </c>
      <c r="D564" s="226" t="s">
        <v>88</v>
      </c>
      <c r="E564" s="226"/>
      <c r="F564" s="84"/>
      <c r="G564" s="85"/>
      <c r="H564" s="79">
        <f>SUM(H561,H562)</f>
        <v>81821.235381300445</v>
      </c>
      <c r="I564" s="86"/>
      <c r="J564" s="86"/>
      <c r="K564" s="79">
        <f>SUM(K561,K562)</f>
        <v>83397.984394383253</v>
      </c>
      <c r="L564" s="87">
        <f>K564-H564</f>
        <v>1576.7490130828082</v>
      </c>
      <c r="M564" s="88">
        <f>IF((H564)=0,"",(L564/H564))</f>
        <v>1.9270657620053009E-2</v>
      </c>
    </row>
    <row r="565" spans="1:14" ht="13.5" thickBot="1" x14ac:dyDescent="0.25">
      <c r="A565" s="103" t="str">
        <f t="shared" si="55"/>
        <v>Street Light</v>
      </c>
      <c r="B565" s="103" t="s">
        <v>17</v>
      </c>
      <c r="D565" s="58"/>
      <c r="E565" s="59"/>
      <c r="F565" s="93"/>
      <c r="G565" s="90"/>
      <c r="H565" s="94"/>
      <c r="I565" s="93"/>
      <c r="J565" s="61"/>
      <c r="K565" s="94"/>
      <c r="L565" s="92"/>
      <c r="M565" s="95"/>
    </row>
    <row r="568" spans="1:14" x14ac:dyDescent="0.2">
      <c r="C568" s="103"/>
      <c r="D568" s="104" t="s">
        <v>34</v>
      </c>
      <c r="E568" s="229" t="str">
        <f>D25</f>
        <v>Residential (Low)</v>
      </c>
      <c r="F568" s="229"/>
      <c r="G568" s="229"/>
      <c r="H568" s="229"/>
      <c r="I568" s="229"/>
      <c r="J568" s="229"/>
      <c r="K568" s="103" t="str">
        <f>IF(N520="DEMAND - INTERVAL","RTSR - INTERVAL METERED","")</f>
        <v/>
      </c>
    </row>
    <row r="569" spans="1:14" x14ac:dyDescent="0.2">
      <c r="C569" s="103"/>
      <c r="D569" s="104" t="s">
        <v>35</v>
      </c>
      <c r="E569" s="230" t="str">
        <f>H25</f>
        <v>RPP</v>
      </c>
      <c r="F569" s="230"/>
      <c r="G569" s="230"/>
      <c r="H569" s="20"/>
      <c r="I569" s="20"/>
    </row>
    <row r="570" spans="1:14" ht="15.75" x14ac:dyDescent="0.2">
      <c r="C570" s="103"/>
      <c r="D570" s="104" t="s">
        <v>36</v>
      </c>
      <c r="E570" s="21">
        <f>K25</f>
        <v>325</v>
      </c>
      <c r="F570" s="105" t="s">
        <v>11</v>
      </c>
      <c r="J570" s="22"/>
      <c r="K570" s="22"/>
      <c r="L570" s="22"/>
      <c r="M570" s="22"/>
      <c r="N570" s="22"/>
    </row>
    <row r="571" spans="1:14" ht="15.75" x14ac:dyDescent="0.25">
      <c r="C571" s="103"/>
      <c r="D571" s="104" t="s">
        <v>37</v>
      </c>
      <c r="E571" s="21">
        <f>L25</f>
        <v>0</v>
      </c>
      <c r="F571" s="106" t="s">
        <v>16</v>
      </c>
      <c r="G571" s="107"/>
      <c r="H571" s="108"/>
      <c r="I571" s="108"/>
      <c r="J571" s="108"/>
    </row>
    <row r="572" spans="1:14" x14ac:dyDescent="0.2">
      <c r="C572" s="103"/>
      <c r="D572" s="104" t="s">
        <v>38</v>
      </c>
      <c r="E572" s="23">
        <f>I25</f>
        <v>1.0415000000000001</v>
      </c>
    </row>
    <row r="573" spans="1:14" x14ac:dyDescent="0.2">
      <c r="C573" s="103"/>
      <c r="D573" s="104" t="s">
        <v>39</v>
      </c>
      <c r="E573" s="23">
        <f>J25</f>
        <v>1.0415000000000001</v>
      </c>
    </row>
    <row r="574" spans="1:14" x14ac:dyDescent="0.2">
      <c r="C574" s="103"/>
    </row>
    <row r="575" spans="1:14" x14ac:dyDescent="0.2">
      <c r="C575" s="103"/>
      <c r="E575" s="105"/>
      <c r="F575" s="231" t="s">
        <v>40</v>
      </c>
      <c r="G575" s="232"/>
      <c r="H575" s="233"/>
      <c r="I575" s="231" t="s">
        <v>41</v>
      </c>
      <c r="J575" s="232"/>
      <c r="K575" s="233"/>
      <c r="L575" s="231" t="s">
        <v>42</v>
      </c>
      <c r="M575" s="233"/>
    </row>
    <row r="576" spans="1:14" x14ac:dyDescent="0.2">
      <c r="C576" s="103"/>
      <c r="E576" s="220"/>
      <c r="F576" s="109" t="s">
        <v>43</v>
      </c>
      <c r="G576" s="109" t="s">
        <v>44</v>
      </c>
      <c r="H576" s="110" t="s">
        <v>45</v>
      </c>
      <c r="I576" s="109" t="s">
        <v>43</v>
      </c>
      <c r="J576" s="111" t="s">
        <v>44</v>
      </c>
      <c r="K576" s="110" t="s">
        <v>45</v>
      </c>
      <c r="L576" s="222" t="s">
        <v>46</v>
      </c>
      <c r="M576" s="224" t="s">
        <v>47</v>
      </c>
    </row>
    <row r="577" spans="1:15" x14ac:dyDescent="0.2">
      <c r="C577" s="103"/>
      <c r="E577" s="221"/>
      <c r="F577" s="112" t="s">
        <v>48</v>
      </c>
      <c r="G577" s="112"/>
      <c r="H577" s="113" t="s">
        <v>48</v>
      </c>
      <c r="I577" s="112" t="s">
        <v>48</v>
      </c>
      <c r="J577" s="113"/>
      <c r="K577" s="113" t="s">
        <v>48</v>
      </c>
      <c r="L577" s="223"/>
      <c r="M577" s="225"/>
    </row>
    <row r="578" spans="1:15" x14ac:dyDescent="0.2">
      <c r="A578" s="103" t="str">
        <f>$E568</f>
        <v>Residential (Low)</v>
      </c>
      <c r="D578" s="114" t="s">
        <v>49</v>
      </c>
      <c r="E578" s="25"/>
      <c r="F578" s="26">
        <f>F74</f>
        <v>53.02</v>
      </c>
      <c r="G578" s="115">
        <v>1</v>
      </c>
      <c r="H578" s="116">
        <f>G578*F578</f>
        <v>53.02</v>
      </c>
      <c r="I578" s="29">
        <f>I74</f>
        <v>55.75</v>
      </c>
      <c r="J578" s="117">
        <f>G578</f>
        <v>1</v>
      </c>
      <c r="K578" s="118">
        <f>J578*I578</f>
        <v>55.75</v>
      </c>
      <c r="L578" s="119">
        <f>K578-H578</f>
        <v>2.7299999999999969</v>
      </c>
      <c r="M578" s="120">
        <f>IF(ISERROR(L578/H578), "", L578/H578)</f>
        <v>5.149000377216139E-2</v>
      </c>
    </row>
    <row r="579" spans="1:15" x14ac:dyDescent="0.2">
      <c r="A579" s="103" t="str">
        <f t="shared" ref="A579:A611" si="60">A578</f>
        <v>Residential (Low)</v>
      </c>
      <c r="D579" s="114" t="s">
        <v>50</v>
      </c>
      <c r="E579" s="25"/>
      <c r="F579" s="34">
        <f t="shared" ref="F579:F605" si="61">F75</f>
        <v>0</v>
      </c>
      <c r="G579" s="115">
        <f>IF($E571&gt;0, $E571, $E570)</f>
        <v>325</v>
      </c>
      <c r="H579" s="116">
        <f>G579*F579</f>
        <v>0</v>
      </c>
      <c r="I579" s="35">
        <f t="shared" ref="I579:I603" si="62">I75</f>
        <v>0</v>
      </c>
      <c r="J579" s="117">
        <f>IF($E571&gt;0, $E571, $E570)</f>
        <v>325</v>
      </c>
      <c r="K579" s="118">
        <f>J579*I579</f>
        <v>0</v>
      </c>
      <c r="L579" s="119">
        <f>K579-H579</f>
        <v>0</v>
      </c>
      <c r="M579" s="120" t="str">
        <f>IF(ISERROR(L579/H579), "", L579/H579)</f>
        <v/>
      </c>
    </row>
    <row r="580" spans="1:15" ht="13.15" hidden="1" customHeight="1" x14ac:dyDescent="0.2">
      <c r="A580" s="103" t="str">
        <f t="shared" si="60"/>
        <v>Residential (Low)</v>
      </c>
      <c r="D580" s="114" t="s">
        <v>51</v>
      </c>
      <c r="E580" s="25"/>
      <c r="F580" s="34">
        <f t="shared" si="61"/>
        <v>0</v>
      </c>
      <c r="G580" s="115">
        <f>IF($E571&gt;0, $E571, $E570)</f>
        <v>325</v>
      </c>
      <c r="H580" s="116">
        <v>0</v>
      </c>
      <c r="I580" s="35">
        <f t="shared" si="62"/>
        <v>0</v>
      </c>
      <c r="J580" s="117">
        <f>IF($E571&gt;0, $E571, $E570)</f>
        <v>325</v>
      </c>
      <c r="K580" s="118">
        <v>0</v>
      </c>
      <c r="L580" s="119"/>
      <c r="M580" s="120"/>
    </row>
    <row r="581" spans="1:15" ht="13.15" hidden="1" customHeight="1" x14ac:dyDescent="0.2">
      <c r="A581" s="103" t="str">
        <f t="shared" si="60"/>
        <v>Residential (Low)</v>
      </c>
      <c r="D581" s="114" t="s">
        <v>52</v>
      </c>
      <c r="E581" s="25"/>
      <c r="F581" s="34">
        <f t="shared" si="61"/>
        <v>0</v>
      </c>
      <c r="G581" s="115">
        <f>IF($E571&gt;0, $E571, $E570)</f>
        <v>325</v>
      </c>
      <c r="H581" s="116">
        <v>0</v>
      </c>
      <c r="I581" s="35">
        <f t="shared" si="62"/>
        <v>0</v>
      </c>
      <c r="J581" s="121">
        <f>IF($E571&gt;0, $E571, $E570)</f>
        <v>325</v>
      </c>
      <c r="K581" s="118">
        <v>0</v>
      </c>
      <c r="L581" s="119">
        <f t="shared" ref="L581:L599" si="63">K581-H581</f>
        <v>0</v>
      </c>
      <c r="M581" s="120" t="str">
        <f>IF(ISERROR(L581/H581), "", L581/H581)</f>
        <v/>
      </c>
    </row>
    <row r="582" spans="1:15" x14ac:dyDescent="0.2">
      <c r="A582" s="103" t="str">
        <f t="shared" si="60"/>
        <v>Residential (Low)</v>
      </c>
      <c r="D582" s="114" t="s">
        <v>53</v>
      </c>
      <c r="E582" s="25"/>
      <c r="F582" s="26">
        <f t="shared" si="61"/>
        <v>2.0090912328787764</v>
      </c>
      <c r="G582" s="115">
        <v>1</v>
      </c>
      <c r="H582" s="116">
        <f>G582*F582</f>
        <v>2.0090912328787764</v>
      </c>
      <c r="I582" s="29">
        <f t="shared" si="62"/>
        <v>2.0090912328787764</v>
      </c>
      <c r="J582" s="117">
        <f>G582</f>
        <v>1</v>
      </c>
      <c r="K582" s="118">
        <f>J582*I582</f>
        <v>2.0090912328787764</v>
      </c>
      <c r="L582" s="119">
        <f t="shared" si="63"/>
        <v>0</v>
      </c>
      <c r="M582" s="120">
        <f>IF(ISERROR(L582/H582), "", L582/H582)</f>
        <v>0</v>
      </c>
    </row>
    <row r="583" spans="1:15" x14ac:dyDescent="0.2">
      <c r="A583" s="103" t="str">
        <f t="shared" si="60"/>
        <v>Residential (Low)</v>
      </c>
      <c r="D583" s="114" t="s">
        <v>54</v>
      </c>
      <c r="E583" s="25"/>
      <c r="F583" s="36">
        <f t="shared" si="61"/>
        <v>0</v>
      </c>
      <c r="G583" s="115">
        <f>IF($E571&gt;0, $E571, $E570)</f>
        <v>325</v>
      </c>
      <c r="H583" s="116">
        <f>G583*F583</f>
        <v>0</v>
      </c>
      <c r="I583" s="35">
        <f t="shared" si="62"/>
        <v>0</v>
      </c>
      <c r="J583" s="117">
        <f>IF($E571&gt;0, $E571, $E570)</f>
        <v>325</v>
      </c>
      <c r="K583" s="118">
        <f>J583*I583</f>
        <v>0</v>
      </c>
      <c r="L583" s="119">
        <f t="shared" si="63"/>
        <v>0</v>
      </c>
      <c r="M583" s="120" t="str">
        <f>IF(ISERROR(L583/H583), "", L583/H583)</f>
        <v/>
      </c>
    </row>
    <row r="584" spans="1:15" ht="25.5" x14ac:dyDescent="0.2">
      <c r="A584" s="103" t="str">
        <f t="shared" si="60"/>
        <v>Residential (Low)</v>
      </c>
      <c r="B584" s="103" t="s">
        <v>55</v>
      </c>
      <c r="C584" s="24">
        <f>B25</f>
        <v>10</v>
      </c>
      <c r="D584" s="46" t="s">
        <v>56</v>
      </c>
      <c r="E584" s="47"/>
      <c r="F584" s="48"/>
      <c r="G584" s="49"/>
      <c r="H584" s="50">
        <f>SUM(H578:H583)</f>
        <v>55.029091232878777</v>
      </c>
      <c r="I584" s="51"/>
      <c r="J584" s="52"/>
      <c r="K584" s="50">
        <f>SUM(K578:K583)</f>
        <v>57.759091232878774</v>
      </c>
      <c r="L584" s="41">
        <f t="shared" si="63"/>
        <v>2.7299999999999969</v>
      </c>
      <c r="M584" s="42">
        <f>IF((H584)=0,"",(L584/H584))</f>
        <v>4.9610123279100721E-2</v>
      </c>
    </row>
    <row r="585" spans="1:15" x14ac:dyDescent="0.2">
      <c r="A585" s="103" t="str">
        <f t="shared" si="60"/>
        <v>Residential (Low)</v>
      </c>
      <c r="D585" s="123" t="s">
        <v>57</v>
      </c>
      <c r="E585" s="25"/>
      <c r="F585" s="34">
        <f t="shared" si="61"/>
        <v>0.12752000000000002</v>
      </c>
      <c r="G585" s="43">
        <f>IF(F585=0, 0, $E570*E572-E570)</f>
        <v>13.487500000000011</v>
      </c>
      <c r="H585" s="28">
        <f t="shared" ref="H585:H592" si="64">G585*F585</f>
        <v>1.7199260000000018</v>
      </c>
      <c r="I585" s="35">
        <f t="shared" si="62"/>
        <v>0.12752000000000002</v>
      </c>
      <c r="J585" s="44">
        <f>IF(I585=0, 0, E570*E573-E570)</f>
        <v>13.487500000000011</v>
      </c>
      <c r="K585" s="31">
        <f t="shared" ref="K585:K592" si="65">J585*I585</f>
        <v>1.7199260000000018</v>
      </c>
      <c r="L585" s="119">
        <f t="shared" si="63"/>
        <v>0</v>
      </c>
      <c r="M585" s="120">
        <f t="shared" ref="M585:M592" si="66">IF(ISERROR(L585/H585), "", L585/H585)</f>
        <v>0</v>
      </c>
    </row>
    <row r="586" spans="1:15" ht="25.5" x14ac:dyDescent="0.2">
      <c r="A586" s="103" t="str">
        <f t="shared" si="60"/>
        <v>Residential (Low)</v>
      </c>
      <c r="D586" s="123" t="s">
        <v>58</v>
      </c>
      <c r="E586" s="25"/>
      <c r="F586" s="36">
        <f t="shared" si="61"/>
        <v>0</v>
      </c>
      <c r="G586" s="55">
        <f>IF($E571&gt;0, $E571, $E570)</f>
        <v>325</v>
      </c>
      <c r="H586" s="116">
        <f t="shared" si="64"/>
        <v>0</v>
      </c>
      <c r="I586" s="35">
        <f t="shared" si="62"/>
        <v>0</v>
      </c>
      <c r="J586" s="56">
        <f>IF($E571&gt;0, $E571, $E570)</f>
        <v>325</v>
      </c>
      <c r="K586" s="118">
        <f t="shared" si="65"/>
        <v>0</v>
      </c>
      <c r="L586" s="119">
        <f t="shared" si="63"/>
        <v>0</v>
      </c>
      <c r="M586" s="120" t="str">
        <f t="shared" si="66"/>
        <v/>
      </c>
    </row>
    <row r="587" spans="1:15" x14ac:dyDescent="0.2">
      <c r="A587" s="103" t="str">
        <f t="shared" si="60"/>
        <v>Residential (Low)</v>
      </c>
      <c r="D587" s="123" t="s">
        <v>59</v>
      </c>
      <c r="E587" s="25"/>
      <c r="F587" s="36">
        <f t="shared" si="61"/>
        <v>0</v>
      </c>
      <c r="G587" s="55">
        <f>IF($E571&gt;0, $E571, $E570)</f>
        <v>325</v>
      </c>
      <c r="H587" s="116">
        <f t="shared" si="64"/>
        <v>0</v>
      </c>
      <c r="I587" s="35">
        <f t="shared" si="62"/>
        <v>0</v>
      </c>
      <c r="J587" s="56">
        <f>IF($E571&gt;0, $E571, $E570)</f>
        <v>325</v>
      </c>
      <c r="K587" s="118">
        <f t="shared" si="65"/>
        <v>0</v>
      </c>
      <c r="L587" s="119">
        <f t="shared" si="63"/>
        <v>0</v>
      </c>
      <c r="M587" s="120" t="str">
        <f t="shared" si="66"/>
        <v/>
      </c>
    </row>
    <row r="588" spans="1:15" x14ac:dyDescent="0.2">
      <c r="A588" s="103" t="str">
        <f t="shared" si="60"/>
        <v>Residential (Low)</v>
      </c>
      <c r="D588" s="123" t="s">
        <v>60</v>
      </c>
      <c r="E588" s="25"/>
      <c r="F588" s="36">
        <f t="shared" si="61"/>
        <v>0</v>
      </c>
      <c r="G588" s="55">
        <f>E570</f>
        <v>325</v>
      </c>
      <c r="H588" s="116">
        <f t="shared" si="64"/>
        <v>0</v>
      </c>
      <c r="I588" s="35">
        <f t="shared" si="62"/>
        <v>0</v>
      </c>
      <c r="J588" s="56">
        <f>E570</f>
        <v>325</v>
      </c>
      <c r="K588" s="118">
        <f t="shared" si="65"/>
        <v>0</v>
      </c>
      <c r="L588" s="119">
        <f t="shared" si="63"/>
        <v>0</v>
      </c>
      <c r="M588" s="120" t="str">
        <f t="shared" si="66"/>
        <v/>
      </c>
    </row>
    <row r="589" spans="1:15" x14ac:dyDescent="0.2">
      <c r="A589" s="103" t="str">
        <f t="shared" si="60"/>
        <v>Residential (Low)</v>
      </c>
      <c r="D589" s="114" t="s">
        <v>61</v>
      </c>
      <c r="E589" s="25"/>
      <c r="F589" s="36">
        <f t="shared" si="61"/>
        <v>1.6007410979661781E-3</v>
      </c>
      <c r="G589" s="55">
        <f>IF($E571&gt;0, $E571, $E570)</f>
        <v>325</v>
      </c>
      <c r="H589" s="116">
        <f t="shared" si="64"/>
        <v>0.52024085683900789</v>
      </c>
      <c r="I589" s="35">
        <f t="shared" si="62"/>
        <v>1.6739183936243331E-3</v>
      </c>
      <c r="J589" s="56">
        <f>IF($E571&gt;0, $E571, $E570)</f>
        <v>325</v>
      </c>
      <c r="K589" s="118">
        <f t="shared" si="65"/>
        <v>0.54402347792790828</v>
      </c>
      <c r="L589" s="119">
        <f t="shared" si="63"/>
        <v>2.3782621088900391E-2</v>
      </c>
      <c r="M589" s="120">
        <f t="shared" si="66"/>
        <v>4.5714635396773701E-2</v>
      </c>
      <c r="O589" s="160"/>
    </row>
    <row r="590" spans="1:15" ht="25.5" x14ac:dyDescent="0.2">
      <c r="A590" s="103" t="str">
        <f t="shared" si="60"/>
        <v>Residential (Low)</v>
      </c>
      <c r="D590" s="123" t="s">
        <v>62</v>
      </c>
      <c r="E590" s="25"/>
      <c r="F590" s="36">
        <f t="shared" si="61"/>
        <v>0.42</v>
      </c>
      <c r="G590" s="115">
        <v>1</v>
      </c>
      <c r="H590" s="116">
        <f t="shared" si="64"/>
        <v>0.42</v>
      </c>
      <c r="I590" s="45">
        <f t="shared" si="62"/>
        <v>0.42</v>
      </c>
      <c r="J590" s="121">
        <v>1</v>
      </c>
      <c r="K590" s="118">
        <f t="shared" si="65"/>
        <v>0.42</v>
      </c>
      <c r="L590" s="119">
        <f t="shared" si="63"/>
        <v>0</v>
      </c>
      <c r="M590" s="120">
        <f t="shared" si="66"/>
        <v>0</v>
      </c>
    </row>
    <row r="591" spans="1:15" x14ac:dyDescent="0.2">
      <c r="A591" s="103" t="str">
        <f t="shared" si="60"/>
        <v>Residential (Low)</v>
      </c>
      <c r="D591" s="114" t="s">
        <v>63</v>
      </c>
      <c r="E591" s="25"/>
      <c r="F591" s="36">
        <f t="shared" si="61"/>
        <v>0.11976777650932291</v>
      </c>
      <c r="G591" s="115">
        <v>1</v>
      </c>
      <c r="H591" s="116">
        <f t="shared" si="64"/>
        <v>0.11976777650932291</v>
      </c>
      <c r="I591" s="29">
        <f t="shared" si="62"/>
        <v>0.11976777650932291</v>
      </c>
      <c r="J591" s="121">
        <v>1</v>
      </c>
      <c r="K591" s="118">
        <f t="shared" si="65"/>
        <v>0.11976777650932291</v>
      </c>
      <c r="L591" s="119">
        <f t="shared" si="63"/>
        <v>0</v>
      </c>
      <c r="M591" s="120">
        <f t="shared" si="66"/>
        <v>0</v>
      </c>
    </row>
    <row r="592" spans="1:15" x14ac:dyDescent="0.2">
      <c r="A592" s="103" t="str">
        <f t="shared" si="60"/>
        <v>Residential (Low)</v>
      </c>
      <c r="D592" s="114" t="s">
        <v>64</v>
      </c>
      <c r="E592" s="25"/>
      <c r="F592" s="34">
        <f t="shared" si="61"/>
        <v>0</v>
      </c>
      <c r="G592" s="55">
        <f>IF($E571&gt;0, $E571, $E570)</f>
        <v>325</v>
      </c>
      <c r="H592" s="116">
        <f t="shared" si="64"/>
        <v>0</v>
      </c>
      <c r="I592" s="35">
        <f t="shared" si="62"/>
        <v>0</v>
      </c>
      <c r="J592" s="56">
        <f>IF($E571&gt;0, $E571, $E570)</f>
        <v>325</v>
      </c>
      <c r="K592" s="118">
        <f t="shared" si="65"/>
        <v>0</v>
      </c>
      <c r="L592" s="119">
        <f t="shared" si="63"/>
        <v>0</v>
      </c>
      <c r="M592" s="120" t="str">
        <f t="shared" si="66"/>
        <v/>
      </c>
    </row>
    <row r="593" spans="1:15" ht="25.5" x14ac:dyDescent="0.2">
      <c r="A593" s="103" t="str">
        <f t="shared" si="60"/>
        <v>Residential (Low)</v>
      </c>
      <c r="B593" s="103" t="s">
        <v>65</v>
      </c>
      <c r="C593" s="24">
        <f>B25</f>
        <v>10</v>
      </c>
      <c r="D593" s="46" t="s">
        <v>66</v>
      </c>
      <c r="E593" s="47"/>
      <c r="F593" s="48"/>
      <c r="G593" s="49"/>
      <c r="H593" s="50">
        <f>SUM(H584:H592)</f>
        <v>57.80902586622711</v>
      </c>
      <c r="I593" s="51"/>
      <c r="J593" s="52"/>
      <c r="K593" s="50">
        <f>SUM(K584:K592)</f>
        <v>60.562808487316005</v>
      </c>
      <c r="L593" s="41">
        <f t="shared" si="63"/>
        <v>2.7537826210888952</v>
      </c>
      <c r="M593" s="42">
        <f>IF((H593)=0,"",(L593/H593))</f>
        <v>4.7635859276737885E-2</v>
      </c>
    </row>
    <row r="594" spans="1:15" x14ac:dyDescent="0.2">
      <c r="A594" s="103" t="str">
        <f t="shared" si="60"/>
        <v>Residential (Low)</v>
      </c>
      <c r="D594" s="126" t="s">
        <v>67</v>
      </c>
      <c r="E594" s="25"/>
      <c r="F594" s="36">
        <f t="shared" si="61"/>
        <v>1.38E-2</v>
      </c>
      <c r="G594" s="43">
        <f>IF($E571&gt;0, $E571, $E570*$E572)</f>
        <v>338.48750000000001</v>
      </c>
      <c r="H594" s="116">
        <f>G594*F594</f>
        <v>4.6711274999999999</v>
      </c>
      <c r="I594" s="35">
        <f t="shared" si="62"/>
        <v>1.46E-2</v>
      </c>
      <c r="J594" s="44">
        <f>IF($E571&gt;0, $E571, $E570*$E573)</f>
        <v>338.48750000000001</v>
      </c>
      <c r="K594" s="118">
        <f>J594*I594</f>
        <v>4.9419175000000006</v>
      </c>
      <c r="L594" s="119">
        <f t="shared" si="63"/>
        <v>0.27079000000000075</v>
      </c>
      <c r="M594" s="120">
        <f>IF(ISERROR(L594/H594), "", L594/H594)</f>
        <v>5.7971014492753783E-2</v>
      </c>
      <c r="N594" s="127" t="str">
        <f>IF(ISERROR(ABS(M594)), "", IF(ABS(M594)&gt;=4%, "In the manager's summary, discuss the reasoning for the change in RTSR rates", ""))</f>
        <v>In the manager's summary, discuss the reasoning for the change in RTSR rates</v>
      </c>
      <c r="O594" s="160"/>
    </row>
    <row r="595" spans="1:15" ht="25.5" x14ac:dyDescent="0.2">
      <c r="A595" s="103" t="str">
        <f t="shared" si="60"/>
        <v>Residential (Low)</v>
      </c>
      <c r="D595" s="128" t="s">
        <v>68</v>
      </c>
      <c r="E595" s="25"/>
      <c r="F595" s="36">
        <f t="shared" si="61"/>
        <v>0.01</v>
      </c>
      <c r="G595" s="43">
        <f>IF($E571&gt;0, $E571, $E570*$E572)</f>
        <v>338.48750000000001</v>
      </c>
      <c r="H595" s="116">
        <f>G595*F595</f>
        <v>3.3848750000000001</v>
      </c>
      <c r="I595" s="35">
        <f t="shared" si="62"/>
        <v>1.0500000000000001E-2</v>
      </c>
      <c r="J595" s="44">
        <f>IF($E571&gt;0, $E571, $E570*$E573)</f>
        <v>338.48750000000001</v>
      </c>
      <c r="K595" s="118">
        <f>J595*I595</f>
        <v>3.5541187500000002</v>
      </c>
      <c r="L595" s="119">
        <f t="shared" si="63"/>
        <v>0.16924375000000014</v>
      </c>
      <c r="M595" s="120">
        <f>IF(ISERROR(L595/H595), "", L595/H595)</f>
        <v>5.0000000000000037E-2</v>
      </c>
      <c r="N595" s="127" t="str">
        <f>IF(ISERROR(ABS(M595)), "", IF(ABS(M595)&gt;=4%, "In the manager's summary, discuss the reasoning for the change in RTSR rates", ""))</f>
        <v>In the manager's summary, discuss the reasoning for the change in RTSR rates</v>
      </c>
      <c r="O595" s="160"/>
    </row>
    <row r="596" spans="1:15" ht="25.5" x14ac:dyDescent="0.2">
      <c r="A596" s="103" t="str">
        <f t="shared" si="60"/>
        <v>Residential (Low)</v>
      </c>
      <c r="B596" s="103" t="s">
        <v>69</v>
      </c>
      <c r="C596" s="24">
        <f>B25</f>
        <v>10</v>
      </c>
      <c r="D596" s="46" t="s">
        <v>70</v>
      </c>
      <c r="E596" s="47"/>
      <c r="F596" s="48"/>
      <c r="G596" s="49"/>
      <c r="H596" s="50">
        <f>SUM(H593:H595)</f>
        <v>65.865028366227108</v>
      </c>
      <c r="I596" s="51"/>
      <c r="J596" s="52"/>
      <c r="K596" s="50">
        <f>SUM(K593:K595)</f>
        <v>69.058844737316008</v>
      </c>
      <c r="L596" s="41">
        <f t="shared" si="63"/>
        <v>3.1938163710889</v>
      </c>
      <c r="M596" s="42">
        <f>IF((H596)=0,"",(L596/H596))</f>
        <v>4.8490321044582715E-2</v>
      </c>
    </row>
    <row r="597" spans="1:15" ht="25.5" x14ac:dyDescent="0.2">
      <c r="A597" s="103" t="str">
        <f t="shared" si="60"/>
        <v>Residential (Low)</v>
      </c>
      <c r="D597" s="129" t="s">
        <v>71</v>
      </c>
      <c r="E597" s="25"/>
      <c r="F597" s="34">
        <f t="shared" si="61"/>
        <v>4.7000000000000002E-3</v>
      </c>
      <c r="G597" s="43">
        <f>E570*E572</f>
        <v>338.48750000000001</v>
      </c>
      <c r="H597" s="53">
        <f>G597*F597</f>
        <v>1.5908912500000001</v>
      </c>
      <c r="I597" s="35">
        <f t="shared" si="62"/>
        <v>4.7000000000000002E-3</v>
      </c>
      <c r="J597" s="44">
        <f>E570*E573</f>
        <v>338.48750000000001</v>
      </c>
      <c r="K597" s="31">
        <f>J597*I597</f>
        <v>1.5908912500000001</v>
      </c>
      <c r="L597" s="119">
        <f t="shared" si="63"/>
        <v>0</v>
      </c>
      <c r="M597" s="120">
        <f>IF(ISERROR(L597/H597), "", L597/H597)</f>
        <v>0</v>
      </c>
    </row>
    <row r="598" spans="1:15" ht="25.5" x14ac:dyDescent="0.2">
      <c r="A598" s="103" t="str">
        <f t="shared" si="60"/>
        <v>Residential (Low)</v>
      </c>
      <c r="D598" s="129" t="s">
        <v>72</v>
      </c>
      <c r="E598" s="25"/>
      <c r="F598" s="34">
        <f t="shared" si="61"/>
        <v>5.9999999999999995E-4</v>
      </c>
      <c r="G598" s="43">
        <f>E570*E572</f>
        <v>338.48750000000001</v>
      </c>
      <c r="H598" s="53">
        <f>G598*F598</f>
        <v>0.20309249999999998</v>
      </c>
      <c r="I598" s="35">
        <f t="shared" si="62"/>
        <v>5.9999999999999995E-4</v>
      </c>
      <c r="J598" s="44">
        <f>E570*E573</f>
        <v>338.48750000000001</v>
      </c>
      <c r="K598" s="31">
        <f>J598*I598</f>
        <v>0.20309249999999998</v>
      </c>
      <c r="L598" s="119">
        <f t="shared" si="63"/>
        <v>0</v>
      </c>
      <c r="M598" s="120">
        <f>IF(ISERROR(L598/H598), "", L598/H598)</f>
        <v>0</v>
      </c>
    </row>
    <row r="599" spans="1:15" x14ac:dyDescent="0.2">
      <c r="A599" s="103" t="str">
        <f t="shared" si="60"/>
        <v>Residential (Low)</v>
      </c>
      <c r="D599" s="25" t="s">
        <v>73</v>
      </c>
      <c r="E599" s="25"/>
      <c r="F599" s="54">
        <f t="shared" si="61"/>
        <v>0.25</v>
      </c>
      <c r="G599" s="115">
        <v>1</v>
      </c>
      <c r="H599" s="130">
        <f>G599*F599</f>
        <v>0.25</v>
      </c>
      <c r="I599" s="45">
        <f t="shared" si="62"/>
        <v>0.25</v>
      </c>
      <c r="J599" s="117">
        <v>1</v>
      </c>
      <c r="K599" s="118">
        <f>J599*I599</f>
        <v>0.25</v>
      </c>
      <c r="L599" s="119">
        <f t="shared" si="63"/>
        <v>0</v>
      </c>
      <c r="M599" s="120">
        <f>IF(ISERROR(L599/H599), "", L599/H599)</f>
        <v>0</v>
      </c>
    </row>
    <row r="600" spans="1:15" ht="26.45" hidden="1" customHeight="1" x14ac:dyDescent="0.2">
      <c r="A600" s="103" t="str">
        <f t="shared" si="60"/>
        <v>Residential (Low)</v>
      </c>
      <c r="D600" s="129" t="s">
        <v>74</v>
      </c>
      <c r="E600" s="25"/>
      <c r="F600" s="34">
        <f t="shared" si="61"/>
        <v>0</v>
      </c>
      <c r="G600" s="55"/>
      <c r="H600" s="130"/>
      <c r="I600" s="35">
        <f t="shared" si="62"/>
        <v>0</v>
      </c>
      <c r="J600" s="56"/>
      <c r="K600" s="118"/>
      <c r="L600" s="119"/>
      <c r="M600" s="120"/>
    </row>
    <row r="601" spans="1:15" x14ac:dyDescent="0.2">
      <c r="A601" s="103" t="str">
        <f t="shared" si="60"/>
        <v>Residential (Low)</v>
      </c>
      <c r="B601" s="103" t="s">
        <v>12</v>
      </c>
      <c r="D601" s="25" t="s">
        <v>75</v>
      </c>
      <c r="E601" s="25"/>
      <c r="F601" s="34">
        <f t="shared" si="61"/>
        <v>9.8000000000000004E-2</v>
      </c>
      <c r="G601" s="55">
        <f>IF(AND(E570*12&gt;=150000),OffPeakPer*E570*E572,OffPeakPer*E570)</f>
        <v>208</v>
      </c>
      <c r="H601" s="130">
        <f>G601*F601</f>
        <v>20.384</v>
      </c>
      <c r="I601" s="35">
        <f t="shared" si="62"/>
        <v>9.8000000000000004E-2</v>
      </c>
      <c r="J601" s="56">
        <f>IF(AND(E570*12&gt;=150000),OffPeakPer*E570*E573,OffPeakPer*E570)</f>
        <v>208</v>
      </c>
      <c r="K601" s="118">
        <f>J601*I601</f>
        <v>20.384</v>
      </c>
      <c r="L601" s="119">
        <f>K601-H601</f>
        <v>0</v>
      </c>
      <c r="M601" s="120">
        <f>IF(ISERROR(L601/H601), "", L601/H601)</f>
        <v>0</v>
      </c>
    </row>
    <row r="602" spans="1:15" x14ac:dyDescent="0.2">
      <c r="A602" s="103" t="str">
        <f t="shared" si="60"/>
        <v>Residential (Low)</v>
      </c>
      <c r="B602" s="103" t="s">
        <v>12</v>
      </c>
      <c r="D602" s="25" t="s">
        <v>76</v>
      </c>
      <c r="E602" s="25"/>
      <c r="F602" s="34">
        <f t="shared" si="61"/>
        <v>0.157</v>
      </c>
      <c r="G602" s="55">
        <f>IF(AND(E570*12&gt;=150000),MidPeakPer*E570*E572,MidPeakPer*E570)</f>
        <v>58.5</v>
      </c>
      <c r="H602" s="130">
        <f>G602*F602</f>
        <v>9.1844999999999999</v>
      </c>
      <c r="I602" s="35">
        <f t="shared" si="62"/>
        <v>0.157</v>
      </c>
      <c r="J602" s="56">
        <f>IF(AND(E570*12&gt;=150000),MidPeakPer*E570*E573,MidPeakPer*E570)</f>
        <v>58.5</v>
      </c>
      <c r="K602" s="118">
        <f>J602*I602</f>
        <v>9.1844999999999999</v>
      </c>
      <c r="L602" s="119">
        <f>K602-H602</f>
        <v>0</v>
      </c>
      <c r="M602" s="120">
        <f>IF(ISERROR(L602/H602), "", L602/H602)</f>
        <v>0</v>
      </c>
    </row>
    <row r="603" spans="1:15" ht="13.5" thickBot="1" x14ac:dyDescent="0.25">
      <c r="A603" s="103" t="str">
        <f t="shared" si="60"/>
        <v>Residential (Low)</v>
      </c>
      <c r="B603" s="103" t="s">
        <v>12</v>
      </c>
      <c r="D603" s="103" t="s">
        <v>77</v>
      </c>
      <c r="E603" s="25"/>
      <c r="F603" s="34">
        <f t="shared" si="61"/>
        <v>0.20300000000000001</v>
      </c>
      <c r="G603" s="55">
        <f>IF(AND(E570*12&gt;=150000),OnPeakPer*E570*E572,OnPeakPer*E570)</f>
        <v>58.5</v>
      </c>
      <c r="H603" s="130">
        <f>G603*F603</f>
        <v>11.875500000000001</v>
      </c>
      <c r="I603" s="35">
        <f t="shared" si="62"/>
        <v>0.20300000000000001</v>
      </c>
      <c r="J603" s="56">
        <f>IF(AND(E570*12&gt;=150000),OnPeakPer*E570*E573,OnPeakPer*E570)</f>
        <v>58.5</v>
      </c>
      <c r="K603" s="118">
        <f>J603*I603</f>
        <v>11.875500000000001</v>
      </c>
      <c r="L603" s="119">
        <f>K603-H603</f>
        <v>0</v>
      </c>
      <c r="M603" s="120">
        <f>IF(ISERROR(L603/H603), "", L603/H603)</f>
        <v>0</v>
      </c>
    </row>
    <row r="604" spans="1:15" ht="13.15" hidden="1" customHeight="1" x14ac:dyDescent="0.2">
      <c r="A604" s="103" t="str">
        <f t="shared" si="60"/>
        <v>Residential (Low)</v>
      </c>
      <c r="B604" s="103" t="s">
        <v>78</v>
      </c>
      <c r="D604" s="25" t="s">
        <v>79</v>
      </c>
      <c r="E604" s="25"/>
      <c r="F604" s="34">
        <f t="shared" si="61"/>
        <v>0.157</v>
      </c>
      <c r="G604" s="55">
        <f>IF(AND(E570*12&gt;=150000),E570*E572,E570)</f>
        <v>325</v>
      </c>
      <c r="H604" s="130">
        <f>G604*F604</f>
        <v>51.024999999999999</v>
      </c>
      <c r="I604" s="35">
        <f>F604</f>
        <v>0.157</v>
      </c>
      <c r="J604" s="56">
        <f>IF(AND(E570*12&gt;=150000),E570*E573,E570)</f>
        <v>325</v>
      </c>
      <c r="K604" s="118">
        <f>J604*I604</f>
        <v>51.024999999999999</v>
      </c>
      <c r="L604" s="119">
        <f>K604-H604</f>
        <v>0</v>
      </c>
      <c r="M604" s="120">
        <f>IF(ISERROR(L604/H604), "", L604/H604)</f>
        <v>0</v>
      </c>
    </row>
    <row r="605" spans="1:15" ht="13.9" hidden="1" customHeight="1" thickBot="1" x14ac:dyDescent="0.25">
      <c r="A605" s="103" t="str">
        <f t="shared" si="60"/>
        <v>Residential (Low)</v>
      </c>
      <c r="B605" s="103" t="s">
        <v>17</v>
      </c>
      <c r="D605" s="25" t="s">
        <v>80</v>
      </c>
      <c r="E605" s="25"/>
      <c r="F605" s="34">
        <f t="shared" si="61"/>
        <v>0.11308</v>
      </c>
      <c r="G605" s="55">
        <f>IF(AND(E570*12&gt;=150000),E570*E572,E570)</f>
        <v>325</v>
      </c>
      <c r="H605" s="130">
        <f>G605*F605</f>
        <v>36.750999999999998</v>
      </c>
      <c r="I605" s="35">
        <f>F605</f>
        <v>0.11308</v>
      </c>
      <c r="J605" s="56">
        <f>IF(AND(E570*12&gt;=150000),E570*E573,E570)</f>
        <v>325</v>
      </c>
      <c r="K605" s="118">
        <f>J605*I605</f>
        <v>36.750999999999998</v>
      </c>
      <c r="L605" s="119">
        <f>K605-H605</f>
        <v>0</v>
      </c>
      <c r="M605" s="120">
        <f>IF(ISERROR(L605/H605), "", L605/H605)</f>
        <v>0</v>
      </c>
    </row>
    <row r="606" spans="1:15" ht="13.5" thickBot="1" x14ac:dyDescent="0.25">
      <c r="A606" s="103" t="str">
        <f t="shared" si="60"/>
        <v>Residential (Low)</v>
      </c>
      <c r="D606" s="58"/>
      <c r="E606" s="59"/>
      <c r="F606" s="60"/>
      <c r="G606" s="61"/>
      <c r="H606" s="62"/>
      <c r="I606" s="60"/>
      <c r="J606" s="63"/>
      <c r="K606" s="62"/>
      <c r="L606" s="64"/>
      <c r="M606" s="65"/>
    </row>
    <row r="607" spans="1:15" x14ac:dyDescent="0.2">
      <c r="A607" s="103" t="str">
        <f t="shared" si="60"/>
        <v>Residential (Low)</v>
      </c>
      <c r="B607" s="103" t="s">
        <v>12</v>
      </c>
      <c r="D607" s="135" t="s">
        <v>81</v>
      </c>
      <c r="E607" s="25"/>
      <c r="F607" s="136"/>
      <c r="G607" s="137"/>
      <c r="H607" s="138">
        <f>SUM(H597:H603,H596)</f>
        <v>109.35301211622711</v>
      </c>
      <c r="I607" s="139"/>
      <c r="J607" s="139"/>
      <c r="K607" s="138">
        <f>SUM(K597:K603,K596)</f>
        <v>112.54682848731601</v>
      </c>
      <c r="L607" s="140">
        <f>K607-H607</f>
        <v>3.1938163710889</v>
      </c>
      <c r="M607" s="141">
        <f>IF((H607)=0,"",(L607/H607))</f>
        <v>2.9206478260464519E-2</v>
      </c>
    </row>
    <row r="608" spans="1:15" x14ac:dyDescent="0.2">
      <c r="A608" s="103" t="str">
        <f t="shared" si="60"/>
        <v>Residential (Low)</v>
      </c>
      <c r="B608" s="103" t="s">
        <v>12</v>
      </c>
      <c r="D608" s="142" t="s">
        <v>82</v>
      </c>
      <c r="E608" s="25"/>
      <c r="F608" s="136">
        <v>0.13</v>
      </c>
      <c r="G608" s="143"/>
      <c r="H608" s="144">
        <f>H607*F608</f>
        <v>14.215891575109524</v>
      </c>
      <c r="I608" s="145">
        <v>0.13</v>
      </c>
      <c r="J608" s="115"/>
      <c r="K608" s="144">
        <f>K607*I608</f>
        <v>14.631087703351081</v>
      </c>
      <c r="L608" s="119">
        <f>K608-H608</f>
        <v>0.41519612824155772</v>
      </c>
      <c r="M608" s="146">
        <f>IF((H608)=0,"",(L608/H608))</f>
        <v>2.9206478260464568E-2</v>
      </c>
    </row>
    <row r="609" spans="1:14" ht="15" x14ac:dyDescent="0.25">
      <c r="A609" s="103" t="str">
        <f t="shared" si="60"/>
        <v>Residential (Low)</v>
      </c>
      <c r="B609" s="103" t="s">
        <v>12</v>
      </c>
      <c r="D609" s="142" t="s">
        <v>83</v>
      </c>
      <c r="E609" s="147"/>
      <c r="F609" s="148">
        <f>OER</f>
        <v>0.23499999999999999</v>
      </c>
      <c r="G609" s="143"/>
      <c r="H609" s="144">
        <f>IF(OR(ISNUMBER(SEARCH("[DGEN]", E568))=TRUE, ISNUMBER(SEARCH("STREET LIGHT", E568))=TRUE), 0, IF(AND(E570=0, E571=0),0, IF(AND(E571=0, E570*12&gt;250000), 0, IF(AND(E570=0, E571&gt;=50), 0, IF(E570*12&lt;=250000, F609*H607*-1, IF(E571&lt;50, F609*H607*-1, 0))))))</f>
        <v>-25.697957847313369</v>
      </c>
      <c r="I609" s="148">
        <f>OER</f>
        <v>0.23499999999999999</v>
      </c>
      <c r="J609" s="115"/>
      <c r="K609" s="144">
        <f>IF(OR(ISNUMBER(SEARCH("[DGEN]", E568))=TRUE, ISNUMBER(SEARCH("STREET LIGHT", E568))=TRUE), 0, IF(AND(E570=0, E571=0),0, IF(AND(E571=0, E570*12&gt;250000), 0, IF(AND(E570=0, E571&gt;=50), 0, IF(E570*12&lt;=250000, I609*K607*-1, IF(E571&lt;50, I609*K607*-1, 0))))))</f>
        <v>-26.448504694519261</v>
      </c>
      <c r="L609" s="119">
        <f>K609-H609</f>
        <v>-0.75054684720589293</v>
      </c>
      <c r="M609" s="146"/>
    </row>
    <row r="610" spans="1:14" ht="13.5" thickBot="1" x14ac:dyDescent="0.25">
      <c r="A610" s="103" t="str">
        <f t="shared" si="60"/>
        <v>Residential (Low)</v>
      </c>
      <c r="B610" s="103" t="s">
        <v>84</v>
      </c>
      <c r="C610" s="24">
        <f>B25</f>
        <v>10</v>
      </c>
      <c r="D610" s="226" t="s">
        <v>85</v>
      </c>
      <c r="E610" s="226"/>
      <c r="F610" s="77"/>
      <c r="G610" s="78"/>
      <c r="H610" s="79">
        <f>H607+H608+H609</f>
        <v>97.870945844023254</v>
      </c>
      <c r="I610" s="80"/>
      <c r="J610" s="80"/>
      <c r="K610" s="81">
        <f>K607+K608+K609</f>
        <v>100.72941149614783</v>
      </c>
      <c r="L610" s="82">
        <f>K610-H610</f>
        <v>2.858465652124579</v>
      </c>
      <c r="M610" s="83">
        <f>IF((H610)=0,"",(L610/H610))</f>
        <v>2.9206478260464658E-2</v>
      </c>
    </row>
    <row r="611" spans="1:14" ht="13.5" thickBot="1" x14ac:dyDescent="0.25">
      <c r="A611" s="103" t="str">
        <f t="shared" si="60"/>
        <v>Residential (Low)</v>
      </c>
      <c r="B611" s="103" t="s">
        <v>12</v>
      </c>
      <c r="D611" s="58"/>
      <c r="E611" s="59"/>
      <c r="F611" s="60"/>
      <c r="G611" s="61"/>
      <c r="H611" s="62"/>
      <c r="I611" s="60"/>
      <c r="J611" s="63"/>
      <c r="K611" s="62"/>
      <c r="L611" s="64"/>
      <c r="M611" s="65"/>
    </row>
    <row r="614" spans="1:14" x14ac:dyDescent="0.2">
      <c r="C614" s="103"/>
      <c r="D614" s="104" t="s">
        <v>34</v>
      </c>
      <c r="E614" s="229" t="str">
        <f>D26</f>
        <v>Residential (High)</v>
      </c>
      <c r="F614" s="229"/>
      <c r="G614" s="229"/>
      <c r="H614" s="229"/>
      <c r="I614" s="229"/>
      <c r="J614" s="229"/>
      <c r="K614" s="103" t="str">
        <f>IF(N566="DEMAND - INTERVAL","RTSR - INTERVAL METERED","")</f>
        <v/>
      </c>
    </row>
    <row r="615" spans="1:14" x14ac:dyDescent="0.2">
      <c r="C615" s="103"/>
      <c r="D615" s="104" t="s">
        <v>35</v>
      </c>
      <c r="E615" s="230" t="str">
        <f>H26</f>
        <v>RPP</v>
      </c>
      <c r="F615" s="230"/>
      <c r="G615" s="230"/>
      <c r="H615" s="20"/>
      <c r="I615" s="20"/>
    </row>
    <row r="616" spans="1:14" ht="15.75" x14ac:dyDescent="0.2">
      <c r="C616" s="103"/>
      <c r="D616" s="104" t="s">
        <v>36</v>
      </c>
      <c r="E616" s="21">
        <f>K26</f>
        <v>1500</v>
      </c>
      <c r="F616" s="105" t="s">
        <v>11</v>
      </c>
      <c r="J616" s="22"/>
      <c r="K616" s="22"/>
      <c r="L616" s="22"/>
      <c r="M616" s="22"/>
      <c r="N616" s="22"/>
    </row>
    <row r="617" spans="1:14" ht="15.75" x14ac:dyDescent="0.25">
      <c r="C617" s="103"/>
      <c r="D617" s="104" t="s">
        <v>37</v>
      </c>
      <c r="E617" s="21">
        <f>L26</f>
        <v>0</v>
      </c>
      <c r="F617" s="106" t="s">
        <v>16</v>
      </c>
      <c r="G617" s="107"/>
      <c r="H617" s="108"/>
      <c r="I617" s="108"/>
      <c r="J617" s="108"/>
    </row>
    <row r="618" spans="1:14" x14ac:dyDescent="0.2">
      <c r="C618" s="103"/>
      <c r="D618" s="104" t="s">
        <v>38</v>
      </c>
      <c r="E618" s="23">
        <f>I26</f>
        <v>1.0415000000000001</v>
      </c>
    </row>
    <row r="619" spans="1:14" x14ac:dyDescent="0.2">
      <c r="C619" s="103"/>
      <c r="D619" s="104" t="s">
        <v>39</v>
      </c>
      <c r="E619" s="23">
        <f>J26</f>
        <v>1.0415000000000001</v>
      </c>
    </row>
    <row r="620" spans="1:14" x14ac:dyDescent="0.2">
      <c r="C620" s="103"/>
    </row>
    <row r="621" spans="1:14" x14ac:dyDescent="0.2">
      <c r="C621" s="103"/>
      <c r="E621" s="105"/>
      <c r="F621" s="231" t="s">
        <v>40</v>
      </c>
      <c r="G621" s="232"/>
      <c r="H621" s="233"/>
      <c r="I621" s="231" t="s">
        <v>41</v>
      </c>
      <c r="J621" s="232"/>
      <c r="K621" s="233"/>
      <c r="L621" s="231" t="s">
        <v>42</v>
      </c>
      <c r="M621" s="233"/>
    </row>
    <row r="622" spans="1:14" x14ac:dyDescent="0.2">
      <c r="C622" s="103"/>
      <c r="E622" s="220"/>
      <c r="F622" s="109" t="s">
        <v>43</v>
      </c>
      <c r="G622" s="109" t="s">
        <v>44</v>
      </c>
      <c r="H622" s="110" t="s">
        <v>45</v>
      </c>
      <c r="I622" s="109" t="s">
        <v>43</v>
      </c>
      <c r="J622" s="111" t="s">
        <v>44</v>
      </c>
      <c r="K622" s="110" t="s">
        <v>45</v>
      </c>
      <c r="L622" s="222" t="s">
        <v>46</v>
      </c>
      <c r="M622" s="224" t="s">
        <v>47</v>
      </c>
    </row>
    <row r="623" spans="1:14" x14ac:dyDescent="0.2">
      <c r="C623" s="103"/>
      <c r="E623" s="221"/>
      <c r="F623" s="112" t="s">
        <v>48</v>
      </c>
      <c r="G623" s="112"/>
      <c r="H623" s="113" t="s">
        <v>48</v>
      </c>
      <c r="I623" s="112" t="s">
        <v>48</v>
      </c>
      <c r="J623" s="113"/>
      <c r="K623" s="113" t="s">
        <v>48</v>
      </c>
      <c r="L623" s="223"/>
      <c r="M623" s="225"/>
    </row>
    <row r="624" spans="1:14" x14ac:dyDescent="0.2">
      <c r="A624" s="103" t="str">
        <f>$E614</f>
        <v>Residential (High)</v>
      </c>
      <c r="D624" s="114" t="s">
        <v>49</v>
      </c>
      <c r="E624" s="25"/>
      <c r="F624" s="26">
        <f>F74</f>
        <v>53.02</v>
      </c>
      <c r="G624" s="115">
        <v>1</v>
      </c>
      <c r="H624" s="116">
        <f>G624*F624</f>
        <v>53.02</v>
      </c>
      <c r="I624" s="29">
        <f>I74</f>
        <v>55.75</v>
      </c>
      <c r="J624" s="117">
        <f>G624</f>
        <v>1</v>
      </c>
      <c r="K624" s="118">
        <f>J624*I624</f>
        <v>55.75</v>
      </c>
      <c r="L624" s="119">
        <f>K624-H624</f>
        <v>2.7299999999999969</v>
      </c>
      <c r="M624" s="120">
        <f>IF(ISERROR(L624/H624), "", L624/H624)</f>
        <v>5.149000377216139E-2</v>
      </c>
    </row>
    <row r="625" spans="1:15" x14ac:dyDescent="0.2">
      <c r="A625" s="103" t="str">
        <f t="shared" ref="A625:A657" si="67">A624</f>
        <v>Residential (High)</v>
      </c>
      <c r="D625" s="114" t="s">
        <v>50</v>
      </c>
      <c r="E625" s="25"/>
      <c r="F625" s="34">
        <f t="shared" ref="F625:F651" si="68">F75</f>
        <v>0</v>
      </c>
      <c r="G625" s="115">
        <f>IF($E617&gt;0, $E617, $E616)</f>
        <v>1500</v>
      </c>
      <c r="H625" s="116">
        <f>G625*F625</f>
        <v>0</v>
      </c>
      <c r="I625" s="35">
        <f t="shared" ref="I625:I651" si="69">I75</f>
        <v>0</v>
      </c>
      <c r="J625" s="117">
        <f>IF($E617&gt;0, $E617, $E616)</f>
        <v>1500</v>
      </c>
      <c r="K625" s="118">
        <f>J625*I625</f>
        <v>0</v>
      </c>
      <c r="L625" s="119">
        <f>K625-H625</f>
        <v>0</v>
      </c>
      <c r="M625" s="120" t="str">
        <f>IF(ISERROR(L625/H625), "", L625/H625)</f>
        <v/>
      </c>
    </row>
    <row r="626" spans="1:15" ht="13.9" hidden="1" customHeight="1" x14ac:dyDescent="0.2">
      <c r="A626" s="103" t="str">
        <f t="shared" si="67"/>
        <v>Residential (High)</v>
      </c>
      <c r="D626" s="114" t="s">
        <v>51</v>
      </c>
      <c r="E626" s="25"/>
      <c r="F626" s="34">
        <f t="shared" si="68"/>
        <v>0</v>
      </c>
      <c r="G626" s="115">
        <f>IF($E617&gt;0, $E617, $E616)</f>
        <v>1500</v>
      </c>
      <c r="H626" s="116">
        <v>0</v>
      </c>
      <c r="I626" s="35">
        <f t="shared" si="69"/>
        <v>0</v>
      </c>
      <c r="J626" s="117">
        <f>IF($E617&gt;0, $E617, $E616)</f>
        <v>1500</v>
      </c>
      <c r="K626" s="118">
        <v>0</v>
      </c>
      <c r="L626" s="119"/>
      <c r="M626" s="120"/>
    </row>
    <row r="627" spans="1:15" ht="13.15" hidden="1" customHeight="1" x14ac:dyDescent="0.2">
      <c r="A627" s="103" t="str">
        <f t="shared" si="67"/>
        <v>Residential (High)</v>
      </c>
      <c r="D627" s="114" t="s">
        <v>52</v>
      </c>
      <c r="E627" s="25"/>
      <c r="F627" s="34">
        <f t="shared" si="68"/>
        <v>0</v>
      </c>
      <c r="G627" s="115">
        <f>IF($E617&gt;0, $E617, $E616)</f>
        <v>1500</v>
      </c>
      <c r="H627" s="116">
        <v>0</v>
      </c>
      <c r="I627" s="35">
        <f t="shared" si="69"/>
        <v>0</v>
      </c>
      <c r="J627" s="121">
        <f>IF($E617&gt;0, $E617, $E616)</f>
        <v>1500</v>
      </c>
      <c r="K627" s="118">
        <v>0</v>
      </c>
      <c r="L627" s="119">
        <f t="shared" ref="L627:L645" si="70">K627-H627</f>
        <v>0</v>
      </c>
      <c r="M627" s="120" t="str">
        <f>IF(ISERROR(L627/H627), "", L627/H627)</f>
        <v/>
      </c>
    </row>
    <row r="628" spans="1:15" x14ac:dyDescent="0.2">
      <c r="A628" s="103" t="str">
        <f t="shared" si="67"/>
        <v>Residential (High)</v>
      </c>
      <c r="D628" s="114" t="s">
        <v>53</v>
      </c>
      <c r="E628" s="25"/>
      <c r="F628" s="26">
        <f t="shared" si="68"/>
        <v>2.0090912328787764</v>
      </c>
      <c r="G628" s="115">
        <v>1</v>
      </c>
      <c r="H628" s="116">
        <f>G628*F628</f>
        <v>2.0090912328787764</v>
      </c>
      <c r="I628" s="29">
        <f t="shared" si="69"/>
        <v>2.0090912328787764</v>
      </c>
      <c r="J628" s="117">
        <f>G628</f>
        <v>1</v>
      </c>
      <c r="K628" s="118">
        <f>J628*I628</f>
        <v>2.0090912328787764</v>
      </c>
      <c r="L628" s="119">
        <f t="shared" si="70"/>
        <v>0</v>
      </c>
      <c r="M628" s="120">
        <f>IF(ISERROR(L628/H628), "", L628/H628)</f>
        <v>0</v>
      </c>
    </row>
    <row r="629" spans="1:15" x14ac:dyDescent="0.2">
      <c r="A629" s="103" t="str">
        <f t="shared" si="67"/>
        <v>Residential (High)</v>
      </c>
      <c r="D629" s="114" t="s">
        <v>54</v>
      </c>
      <c r="E629" s="25"/>
      <c r="F629" s="36">
        <f t="shared" si="68"/>
        <v>0</v>
      </c>
      <c r="G629" s="115">
        <f>IF($E617&gt;0, $E617, $E616)</f>
        <v>1500</v>
      </c>
      <c r="H629" s="116">
        <f>G629*F629</f>
        <v>0</v>
      </c>
      <c r="I629" s="35">
        <f t="shared" si="69"/>
        <v>0</v>
      </c>
      <c r="J629" s="117">
        <f>IF($E617&gt;0, $E617, $E616)</f>
        <v>1500</v>
      </c>
      <c r="K629" s="118">
        <f>J629*I629</f>
        <v>0</v>
      </c>
      <c r="L629" s="119">
        <f t="shared" si="70"/>
        <v>0</v>
      </c>
      <c r="M629" s="120" t="str">
        <f>IF(ISERROR(L629/H629), "", L629/H629)</f>
        <v/>
      </c>
    </row>
    <row r="630" spans="1:15" ht="25.5" x14ac:dyDescent="0.2">
      <c r="A630" s="103" t="str">
        <f t="shared" si="67"/>
        <v>Residential (High)</v>
      </c>
      <c r="B630" s="103" t="s">
        <v>55</v>
      </c>
      <c r="C630" s="24">
        <f>B26</f>
        <v>11</v>
      </c>
      <c r="D630" s="46" t="s">
        <v>56</v>
      </c>
      <c r="E630" s="47"/>
      <c r="F630" s="48"/>
      <c r="G630" s="49"/>
      <c r="H630" s="50">
        <f>SUM(H624:H629)</f>
        <v>55.029091232878777</v>
      </c>
      <c r="I630" s="51"/>
      <c r="J630" s="52"/>
      <c r="K630" s="50">
        <f>SUM(K624:K629)</f>
        <v>57.759091232878774</v>
      </c>
      <c r="L630" s="41">
        <f t="shared" si="70"/>
        <v>2.7299999999999969</v>
      </c>
      <c r="M630" s="42">
        <f>IF((H630)=0,"",(L630/H630))</f>
        <v>4.9610123279100721E-2</v>
      </c>
    </row>
    <row r="631" spans="1:15" x14ac:dyDescent="0.2">
      <c r="A631" s="103" t="str">
        <f t="shared" si="67"/>
        <v>Residential (High)</v>
      </c>
      <c r="D631" s="123" t="s">
        <v>57</v>
      </c>
      <c r="E631" s="25"/>
      <c r="F631" s="34">
        <f t="shared" si="68"/>
        <v>0.12752000000000002</v>
      </c>
      <c r="G631" s="43">
        <f>IF(F631=0, 0, $E616*E618-E616)</f>
        <v>62.250000000000227</v>
      </c>
      <c r="H631" s="28">
        <f t="shared" ref="H631:H638" si="71">G631*F631</f>
        <v>7.9381200000000307</v>
      </c>
      <c r="I631" s="35">
        <f t="shared" si="69"/>
        <v>0.12752000000000002</v>
      </c>
      <c r="J631" s="44">
        <f>IF(I631=0, 0, E616*E619-E616)</f>
        <v>62.250000000000227</v>
      </c>
      <c r="K631" s="31">
        <f t="shared" ref="K631:K638" si="72">J631*I631</f>
        <v>7.9381200000000307</v>
      </c>
      <c r="L631" s="119">
        <f t="shared" si="70"/>
        <v>0</v>
      </c>
      <c r="M631" s="120">
        <f t="shared" ref="M631:M638" si="73">IF(ISERROR(L631/H631), "", L631/H631)</f>
        <v>0</v>
      </c>
    </row>
    <row r="632" spans="1:15" ht="25.5" x14ac:dyDescent="0.2">
      <c r="A632" s="103" t="str">
        <f t="shared" si="67"/>
        <v>Residential (High)</v>
      </c>
      <c r="D632" s="123" t="s">
        <v>58</v>
      </c>
      <c r="E632" s="25"/>
      <c r="F632" s="36">
        <f t="shared" si="68"/>
        <v>0</v>
      </c>
      <c r="G632" s="55">
        <f>IF($E617&gt;0, $E617, $E616)</f>
        <v>1500</v>
      </c>
      <c r="H632" s="116">
        <f t="shared" si="71"/>
        <v>0</v>
      </c>
      <c r="I632" s="35">
        <f t="shared" si="69"/>
        <v>0</v>
      </c>
      <c r="J632" s="56">
        <f>IF($E617&gt;0, $E617, $E616)</f>
        <v>1500</v>
      </c>
      <c r="K632" s="118">
        <f t="shared" si="72"/>
        <v>0</v>
      </c>
      <c r="L632" s="119">
        <f t="shared" si="70"/>
        <v>0</v>
      </c>
      <c r="M632" s="120" t="str">
        <f t="shared" si="73"/>
        <v/>
      </c>
    </row>
    <row r="633" spans="1:15" x14ac:dyDescent="0.2">
      <c r="A633" s="103" t="str">
        <f t="shared" si="67"/>
        <v>Residential (High)</v>
      </c>
      <c r="D633" s="123" t="s">
        <v>59</v>
      </c>
      <c r="E633" s="25"/>
      <c r="F633" s="36">
        <f t="shared" si="68"/>
        <v>0</v>
      </c>
      <c r="G633" s="55">
        <f>IF($E617&gt;0, $E617, $E616)</f>
        <v>1500</v>
      </c>
      <c r="H633" s="116">
        <f t="shared" si="71"/>
        <v>0</v>
      </c>
      <c r="I633" s="35">
        <f t="shared" si="69"/>
        <v>0</v>
      </c>
      <c r="J633" s="56">
        <f>IF($E617&gt;0, $E617, $E616)</f>
        <v>1500</v>
      </c>
      <c r="K633" s="118">
        <f t="shared" si="72"/>
        <v>0</v>
      </c>
      <c r="L633" s="119">
        <f t="shared" si="70"/>
        <v>0</v>
      </c>
      <c r="M633" s="120" t="str">
        <f t="shared" si="73"/>
        <v/>
      </c>
    </row>
    <row r="634" spans="1:15" x14ac:dyDescent="0.2">
      <c r="A634" s="103" t="str">
        <f t="shared" si="67"/>
        <v>Residential (High)</v>
      </c>
      <c r="D634" s="123" t="s">
        <v>60</v>
      </c>
      <c r="E634" s="25"/>
      <c r="F634" s="34">
        <f t="shared" si="68"/>
        <v>0</v>
      </c>
      <c r="G634" s="55">
        <f>E616</f>
        <v>1500</v>
      </c>
      <c r="H634" s="116">
        <f t="shared" si="71"/>
        <v>0</v>
      </c>
      <c r="I634" s="35">
        <f t="shared" si="69"/>
        <v>0</v>
      </c>
      <c r="J634" s="56">
        <f>E616</f>
        <v>1500</v>
      </c>
      <c r="K634" s="118">
        <f t="shared" si="72"/>
        <v>0</v>
      </c>
      <c r="L634" s="119">
        <f t="shared" si="70"/>
        <v>0</v>
      </c>
      <c r="M634" s="120" t="str">
        <f t="shared" si="73"/>
        <v/>
      </c>
    </row>
    <row r="635" spans="1:15" x14ac:dyDescent="0.2">
      <c r="A635" s="103" t="str">
        <f t="shared" si="67"/>
        <v>Residential (High)</v>
      </c>
      <c r="D635" s="114" t="s">
        <v>61</v>
      </c>
      <c r="E635" s="25"/>
      <c r="F635" s="36">
        <f t="shared" si="68"/>
        <v>1.6007410979661781E-3</v>
      </c>
      <c r="G635" s="55">
        <f>IF($E617&gt;0, $E617, $E616)</f>
        <v>1500</v>
      </c>
      <c r="H635" s="116">
        <f t="shared" si="71"/>
        <v>2.4011116469492673</v>
      </c>
      <c r="I635" s="35">
        <f t="shared" si="69"/>
        <v>1.6739183936243331E-3</v>
      </c>
      <c r="J635" s="56">
        <f>IF($E617&gt;0, $E617, $E616)</f>
        <v>1500</v>
      </c>
      <c r="K635" s="118">
        <f t="shared" si="72"/>
        <v>2.5108775904364999</v>
      </c>
      <c r="L635" s="119">
        <f t="shared" si="70"/>
        <v>0.10976594348723268</v>
      </c>
      <c r="M635" s="120">
        <f t="shared" si="73"/>
        <v>4.5714635396773742E-2</v>
      </c>
      <c r="O635" s="160"/>
    </row>
    <row r="636" spans="1:15" ht="25.5" x14ac:dyDescent="0.2">
      <c r="A636" s="103" t="str">
        <f t="shared" si="67"/>
        <v>Residential (High)</v>
      </c>
      <c r="D636" s="123" t="s">
        <v>62</v>
      </c>
      <c r="E636" s="25"/>
      <c r="F636" s="36">
        <f t="shared" si="68"/>
        <v>0.42</v>
      </c>
      <c r="G636" s="115">
        <v>1</v>
      </c>
      <c r="H636" s="116">
        <f t="shared" si="71"/>
        <v>0.42</v>
      </c>
      <c r="I636" s="45">
        <f t="shared" si="69"/>
        <v>0.42</v>
      </c>
      <c r="J636" s="121">
        <v>1</v>
      </c>
      <c r="K636" s="118">
        <f t="shared" si="72"/>
        <v>0.42</v>
      </c>
      <c r="L636" s="119">
        <f t="shared" si="70"/>
        <v>0</v>
      </c>
      <c r="M636" s="120">
        <f t="shared" si="73"/>
        <v>0</v>
      </c>
    </row>
    <row r="637" spans="1:15" x14ac:dyDescent="0.2">
      <c r="A637" s="103" t="str">
        <f t="shared" si="67"/>
        <v>Residential (High)</v>
      </c>
      <c r="D637" s="114" t="s">
        <v>63</v>
      </c>
      <c r="E637" s="25"/>
      <c r="F637" s="36">
        <f t="shared" si="68"/>
        <v>0.11976777650932291</v>
      </c>
      <c r="G637" s="115">
        <v>1</v>
      </c>
      <c r="H637" s="116">
        <f t="shared" si="71"/>
        <v>0.11976777650932291</v>
      </c>
      <c r="I637" s="29">
        <f t="shared" si="69"/>
        <v>0.11976777650932291</v>
      </c>
      <c r="J637" s="121">
        <v>1</v>
      </c>
      <c r="K637" s="118">
        <f t="shared" si="72"/>
        <v>0.11976777650932291</v>
      </c>
      <c r="L637" s="119">
        <f t="shared" si="70"/>
        <v>0</v>
      </c>
      <c r="M637" s="120">
        <f t="shared" si="73"/>
        <v>0</v>
      </c>
    </row>
    <row r="638" spans="1:15" x14ac:dyDescent="0.2">
      <c r="A638" s="103" t="str">
        <f t="shared" si="67"/>
        <v>Residential (High)</v>
      </c>
      <c r="D638" s="114" t="s">
        <v>64</v>
      </c>
      <c r="E638" s="25"/>
      <c r="F638" s="34">
        <f t="shared" si="68"/>
        <v>0</v>
      </c>
      <c r="G638" s="55">
        <f>IF($E617&gt;0, $E617, $E616)</f>
        <v>1500</v>
      </c>
      <c r="H638" s="116">
        <f t="shared" si="71"/>
        <v>0</v>
      </c>
      <c r="I638" s="35">
        <f t="shared" si="69"/>
        <v>0</v>
      </c>
      <c r="J638" s="56">
        <f>IF($E617&gt;0, $E617, $E616)</f>
        <v>1500</v>
      </c>
      <c r="K638" s="118">
        <f t="shared" si="72"/>
        <v>0</v>
      </c>
      <c r="L638" s="119">
        <f t="shared" si="70"/>
        <v>0</v>
      </c>
      <c r="M638" s="120" t="str">
        <f t="shared" si="73"/>
        <v/>
      </c>
    </row>
    <row r="639" spans="1:15" ht="25.5" x14ac:dyDescent="0.2">
      <c r="A639" s="103" t="str">
        <f t="shared" si="67"/>
        <v>Residential (High)</v>
      </c>
      <c r="B639" s="103" t="s">
        <v>65</v>
      </c>
      <c r="C639" s="24">
        <f>B26</f>
        <v>11</v>
      </c>
      <c r="D639" s="46" t="s">
        <v>66</v>
      </c>
      <c r="E639" s="47"/>
      <c r="F639" s="48"/>
      <c r="G639" s="49"/>
      <c r="H639" s="50">
        <f>SUM(H630:H638)</f>
        <v>65.908090656337393</v>
      </c>
      <c r="I639" s="51"/>
      <c r="J639" s="52"/>
      <c r="K639" s="50">
        <f>SUM(K630:K638)</f>
        <v>68.747856599824615</v>
      </c>
      <c r="L639" s="41">
        <f t="shared" si="70"/>
        <v>2.8397659434872224</v>
      </c>
      <c r="M639" s="42">
        <f>IF((H639)=0,"",(L639/H639))</f>
        <v>4.3086757865502888E-2</v>
      </c>
    </row>
    <row r="640" spans="1:15" x14ac:dyDescent="0.2">
      <c r="A640" s="103" t="str">
        <f t="shared" si="67"/>
        <v>Residential (High)</v>
      </c>
      <c r="D640" s="126" t="s">
        <v>67</v>
      </c>
      <c r="E640" s="25"/>
      <c r="F640" s="36">
        <f t="shared" si="68"/>
        <v>1.38E-2</v>
      </c>
      <c r="G640" s="43">
        <f>IF($E617&gt;0, $E617, $E616*$E618)</f>
        <v>1562.2500000000002</v>
      </c>
      <c r="H640" s="116">
        <f>G640*F640</f>
        <v>21.559050000000003</v>
      </c>
      <c r="I640" s="35">
        <f t="shared" si="69"/>
        <v>1.46E-2</v>
      </c>
      <c r="J640" s="44">
        <f>IF($E617&gt;0, $E617, $E616*$E619)</f>
        <v>1562.2500000000002</v>
      </c>
      <c r="K640" s="118">
        <f>J640*I640</f>
        <v>22.808850000000003</v>
      </c>
      <c r="L640" s="119">
        <f t="shared" si="70"/>
        <v>1.2498000000000005</v>
      </c>
      <c r="M640" s="120">
        <f>IF(ISERROR(L640/H640), "", L640/H640)</f>
        <v>5.7971014492753638E-2</v>
      </c>
      <c r="N640" s="127" t="str">
        <f>IF(ISERROR(ABS(M640)), "", IF(ABS(M640)&gt;=4%, "In the manager's summary, discuss the reasoning for the change in RTSR rates", ""))</f>
        <v>In the manager's summary, discuss the reasoning for the change in RTSR rates</v>
      </c>
      <c r="O640" s="160"/>
    </row>
    <row r="641" spans="1:15" ht="25.5" x14ac:dyDescent="0.2">
      <c r="A641" s="103" t="str">
        <f t="shared" si="67"/>
        <v>Residential (High)</v>
      </c>
      <c r="D641" s="128" t="s">
        <v>68</v>
      </c>
      <c r="E641" s="25"/>
      <c r="F641" s="36">
        <f t="shared" si="68"/>
        <v>0.01</v>
      </c>
      <c r="G641" s="43">
        <f>IF($E617&gt;0, $E617, $E616*$E618)</f>
        <v>1562.2500000000002</v>
      </c>
      <c r="H641" s="116">
        <f>G641*F641</f>
        <v>15.622500000000002</v>
      </c>
      <c r="I641" s="35">
        <f t="shared" si="69"/>
        <v>1.0500000000000001E-2</v>
      </c>
      <c r="J641" s="44">
        <f>IF($E617&gt;0, $E617, $E616*$E619)</f>
        <v>1562.2500000000002</v>
      </c>
      <c r="K641" s="118">
        <f>J641*I641</f>
        <v>16.403625000000002</v>
      </c>
      <c r="L641" s="119">
        <f t="shared" si="70"/>
        <v>0.7811249999999994</v>
      </c>
      <c r="M641" s="120">
        <f>IF(ISERROR(L641/H641), "", L641/H641)</f>
        <v>4.9999999999999954E-2</v>
      </c>
      <c r="N641" s="127" t="str">
        <f>IF(ISERROR(ABS(M641)), "", IF(ABS(M641)&gt;=4%, "In the manager's summary, discuss the reasoning for the change in RTSR rates", ""))</f>
        <v>In the manager's summary, discuss the reasoning for the change in RTSR rates</v>
      </c>
      <c r="O641" s="160"/>
    </row>
    <row r="642" spans="1:15" ht="25.5" x14ac:dyDescent="0.2">
      <c r="A642" s="103" t="str">
        <f t="shared" si="67"/>
        <v>Residential (High)</v>
      </c>
      <c r="B642" s="103" t="s">
        <v>69</v>
      </c>
      <c r="C642" s="24">
        <f>B26</f>
        <v>11</v>
      </c>
      <c r="D642" s="46" t="s">
        <v>70</v>
      </c>
      <c r="E642" s="47"/>
      <c r="F642" s="48"/>
      <c r="G642" s="49"/>
      <c r="H642" s="50">
        <f>SUM(H639:H641)</f>
        <v>103.08964065633739</v>
      </c>
      <c r="I642" s="51"/>
      <c r="J642" s="52"/>
      <c r="K642" s="50">
        <f>SUM(K639:K641)</f>
        <v>107.96033159982463</v>
      </c>
      <c r="L642" s="41">
        <f t="shared" si="70"/>
        <v>4.870690943487233</v>
      </c>
      <c r="M642" s="42">
        <f>IF((H642)=0,"",(L642/H642))</f>
        <v>4.7247142510897955E-2</v>
      </c>
    </row>
    <row r="643" spans="1:15" ht="25.5" x14ac:dyDescent="0.2">
      <c r="A643" s="103" t="str">
        <f t="shared" si="67"/>
        <v>Residential (High)</v>
      </c>
      <c r="D643" s="129" t="s">
        <v>71</v>
      </c>
      <c r="E643" s="25"/>
      <c r="F643" s="34">
        <f t="shared" si="68"/>
        <v>4.7000000000000002E-3</v>
      </c>
      <c r="G643" s="43">
        <f>E616*E618</f>
        <v>1562.2500000000002</v>
      </c>
      <c r="H643" s="53">
        <f>G643*F643</f>
        <v>7.342575000000001</v>
      </c>
      <c r="I643" s="35">
        <f t="shared" si="69"/>
        <v>4.7000000000000002E-3</v>
      </c>
      <c r="J643" s="44">
        <f>E616*E619</f>
        <v>1562.2500000000002</v>
      </c>
      <c r="K643" s="31">
        <f>J643*I643</f>
        <v>7.342575000000001</v>
      </c>
      <c r="L643" s="119">
        <f t="shared" si="70"/>
        <v>0</v>
      </c>
      <c r="M643" s="120">
        <f>IF(ISERROR(L643/H643), "", L643/H643)</f>
        <v>0</v>
      </c>
    </row>
    <row r="644" spans="1:15" ht="25.5" x14ac:dyDescent="0.2">
      <c r="A644" s="103" t="str">
        <f t="shared" si="67"/>
        <v>Residential (High)</v>
      </c>
      <c r="D644" s="129" t="s">
        <v>72</v>
      </c>
      <c r="E644" s="25"/>
      <c r="F644" s="34">
        <f t="shared" si="68"/>
        <v>5.9999999999999995E-4</v>
      </c>
      <c r="G644" s="43">
        <f>E616*E618</f>
        <v>1562.2500000000002</v>
      </c>
      <c r="H644" s="53">
        <f>G644*F644</f>
        <v>0.93735000000000002</v>
      </c>
      <c r="I644" s="35">
        <f t="shared" si="69"/>
        <v>5.9999999999999995E-4</v>
      </c>
      <c r="J644" s="44">
        <f>E616*E619</f>
        <v>1562.2500000000002</v>
      </c>
      <c r="K644" s="31">
        <f>J644*I644</f>
        <v>0.93735000000000002</v>
      </c>
      <c r="L644" s="119">
        <f t="shared" si="70"/>
        <v>0</v>
      </c>
      <c r="M644" s="120">
        <f>IF(ISERROR(L644/H644), "", L644/H644)</f>
        <v>0</v>
      </c>
    </row>
    <row r="645" spans="1:15" x14ac:dyDescent="0.2">
      <c r="A645" s="103" t="str">
        <f t="shared" si="67"/>
        <v>Residential (High)</v>
      </c>
      <c r="D645" s="25" t="s">
        <v>73</v>
      </c>
      <c r="E645" s="25"/>
      <c r="F645" s="54">
        <f t="shared" si="68"/>
        <v>0.25</v>
      </c>
      <c r="G645" s="115">
        <v>1</v>
      </c>
      <c r="H645" s="130">
        <f>G645*F645</f>
        <v>0.25</v>
      </c>
      <c r="I645" s="45">
        <f t="shared" si="69"/>
        <v>0.25</v>
      </c>
      <c r="J645" s="117">
        <v>1</v>
      </c>
      <c r="K645" s="118">
        <f>J645*I645</f>
        <v>0.25</v>
      </c>
      <c r="L645" s="119">
        <f t="shared" si="70"/>
        <v>0</v>
      </c>
      <c r="M645" s="120">
        <f>IF(ISERROR(L645/H645), "", L645/H645)</f>
        <v>0</v>
      </c>
    </row>
    <row r="646" spans="1:15" ht="25.5" x14ac:dyDescent="0.2">
      <c r="A646" s="103" t="str">
        <f t="shared" si="67"/>
        <v>Residential (High)</v>
      </c>
      <c r="D646" s="129" t="s">
        <v>74</v>
      </c>
      <c r="E646" s="25"/>
      <c r="F646" s="34">
        <f t="shared" si="68"/>
        <v>0</v>
      </c>
      <c r="G646" s="55"/>
      <c r="H646" s="130"/>
      <c r="I646" s="35">
        <f t="shared" si="69"/>
        <v>0</v>
      </c>
      <c r="J646" s="56"/>
      <c r="K646" s="118"/>
      <c r="L646" s="119"/>
      <c r="M646" s="120"/>
    </row>
    <row r="647" spans="1:15" x14ac:dyDescent="0.2">
      <c r="A647" s="103" t="str">
        <f t="shared" si="67"/>
        <v>Residential (High)</v>
      </c>
      <c r="B647" s="103" t="s">
        <v>12</v>
      </c>
      <c r="D647" s="25" t="s">
        <v>75</v>
      </c>
      <c r="E647" s="25"/>
      <c r="F647" s="34">
        <f t="shared" si="68"/>
        <v>9.8000000000000004E-2</v>
      </c>
      <c r="G647" s="55">
        <f>IF(AND(E616*12&gt;=150000),OffPeakPer*E616*E618,OffPeakPer*E616)</f>
        <v>960</v>
      </c>
      <c r="H647" s="130">
        <f>G647*F647</f>
        <v>94.08</v>
      </c>
      <c r="I647" s="35">
        <f t="shared" si="69"/>
        <v>9.8000000000000004E-2</v>
      </c>
      <c r="J647" s="56">
        <f>IF(AND(E616*12&gt;=150000),OffPeakPer*E616*E619,OffPeakPer*E616)</f>
        <v>960</v>
      </c>
      <c r="K647" s="118">
        <f>J647*I647</f>
        <v>94.08</v>
      </c>
      <c r="L647" s="119">
        <f>K647-H647</f>
        <v>0</v>
      </c>
      <c r="M647" s="120">
        <f>IF(ISERROR(L647/H647), "", L647/H647)</f>
        <v>0</v>
      </c>
    </row>
    <row r="648" spans="1:15" x14ac:dyDescent="0.2">
      <c r="A648" s="103" t="str">
        <f t="shared" si="67"/>
        <v>Residential (High)</v>
      </c>
      <c r="B648" s="103" t="s">
        <v>12</v>
      </c>
      <c r="D648" s="25" t="s">
        <v>76</v>
      </c>
      <c r="E648" s="25"/>
      <c r="F648" s="34">
        <f t="shared" si="68"/>
        <v>0.157</v>
      </c>
      <c r="G648" s="55">
        <f>IF(AND(E616*12&gt;=150000),MidPeakPer*E616*E618,MidPeakPer*E616)</f>
        <v>270</v>
      </c>
      <c r="H648" s="130">
        <f>G648*F648</f>
        <v>42.39</v>
      </c>
      <c r="I648" s="35">
        <f t="shared" si="69"/>
        <v>0.157</v>
      </c>
      <c r="J648" s="56">
        <f>IF(AND(E616*12&gt;=150000),MidPeakPer*E616*E619,MidPeakPer*E616)</f>
        <v>270</v>
      </c>
      <c r="K648" s="118">
        <f>J648*I648</f>
        <v>42.39</v>
      </c>
      <c r="L648" s="119">
        <f>K648-H648</f>
        <v>0</v>
      </c>
      <c r="M648" s="120">
        <f>IF(ISERROR(L648/H648), "", L648/H648)</f>
        <v>0</v>
      </c>
    </row>
    <row r="649" spans="1:15" ht="13.5" thickBot="1" x14ac:dyDescent="0.25">
      <c r="A649" s="103" t="str">
        <f t="shared" si="67"/>
        <v>Residential (High)</v>
      </c>
      <c r="B649" s="103" t="s">
        <v>12</v>
      </c>
      <c r="D649" s="103" t="s">
        <v>77</v>
      </c>
      <c r="E649" s="25"/>
      <c r="F649" s="34">
        <f t="shared" si="68"/>
        <v>0.20300000000000001</v>
      </c>
      <c r="G649" s="55">
        <f>IF(AND(E616*12&gt;=150000),OnPeakPer*E616*E618,OnPeakPer*E616)</f>
        <v>270</v>
      </c>
      <c r="H649" s="130">
        <f>G649*F649</f>
        <v>54.81</v>
      </c>
      <c r="I649" s="35">
        <f t="shared" si="69"/>
        <v>0.20300000000000001</v>
      </c>
      <c r="J649" s="56">
        <f>IF(AND(E616*12&gt;=150000),OnPeakPer*E616*E619,OnPeakPer*E616)</f>
        <v>270</v>
      </c>
      <c r="K649" s="118">
        <f>J649*I649</f>
        <v>54.81</v>
      </c>
      <c r="L649" s="119">
        <f>K649-H649</f>
        <v>0</v>
      </c>
      <c r="M649" s="120">
        <f>IF(ISERROR(L649/H649), "", L649/H649)</f>
        <v>0</v>
      </c>
    </row>
    <row r="650" spans="1:15" ht="13.15" hidden="1" customHeight="1" x14ac:dyDescent="0.2">
      <c r="A650" s="103" t="str">
        <f t="shared" si="67"/>
        <v>Residential (High)</v>
      </c>
      <c r="B650" s="103" t="s">
        <v>78</v>
      </c>
      <c r="D650" s="25" t="s">
        <v>79</v>
      </c>
      <c r="E650" s="25"/>
      <c r="F650" s="34">
        <f t="shared" si="68"/>
        <v>0.157</v>
      </c>
      <c r="G650" s="55">
        <f>IF(AND(E616*12&gt;=150000),E616*E618,E616)</f>
        <v>1500</v>
      </c>
      <c r="H650" s="130">
        <f>G650*F650</f>
        <v>235.5</v>
      </c>
      <c r="I650" s="35">
        <f t="shared" si="69"/>
        <v>0.157</v>
      </c>
      <c r="J650" s="56">
        <f>IF(AND(E616*12&gt;=150000),E616*E619,E616)</f>
        <v>1500</v>
      </c>
      <c r="K650" s="118">
        <f>J650*I650</f>
        <v>235.5</v>
      </c>
      <c r="L650" s="119">
        <f>K650-H650</f>
        <v>0</v>
      </c>
      <c r="M650" s="120">
        <f>IF(ISERROR(L650/H650), "", L650/H650)</f>
        <v>0</v>
      </c>
    </row>
    <row r="651" spans="1:15" ht="13.9" hidden="1" customHeight="1" thickBot="1" x14ac:dyDescent="0.25">
      <c r="A651" s="103" t="str">
        <f t="shared" si="67"/>
        <v>Residential (High)</v>
      </c>
      <c r="B651" s="103" t="s">
        <v>17</v>
      </c>
      <c r="D651" s="25" t="s">
        <v>80</v>
      </c>
      <c r="E651" s="25"/>
      <c r="F651" s="34">
        <f t="shared" si="68"/>
        <v>0.11308</v>
      </c>
      <c r="G651" s="55">
        <f>IF(AND(E616*12&gt;=150000),E616*E618,E616)</f>
        <v>1500</v>
      </c>
      <c r="H651" s="130">
        <f>G651*F651</f>
        <v>169.62</v>
      </c>
      <c r="I651" s="35">
        <f t="shared" si="69"/>
        <v>0.11308</v>
      </c>
      <c r="J651" s="56">
        <f>IF(AND(E616*12&gt;=150000),E616*E619,E616)</f>
        <v>1500</v>
      </c>
      <c r="K651" s="118">
        <f>J651*I651</f>
        <v>169.62</v>
      </c>
      <c r="L651" s="119">
        <f>K651-H651</f>
        <v>0</v>
      </c>
      <c r="M651" s="120">
        <f>IF(ISERROR(L651/H651), "", L651/H651)</f>
        <v>0</v>
      </c>
    </row>
    <row r="652" spans="1:15" ht="13.5" thickBot="1" x14ac:dyDescent="0.25">
      <c r="A652" s="103" t="str">
        <f t="shared" si="67"/>
        <v>Residential (High)</v>
      </c>
      <c r="D652" s="58"/>
      <c r="E652" s="59"/>
      <c r="F652" s="60"/>
      <c r="G652" s="61"/>
      <c r="H652" s="62"/>
      <c r="I652" s="60"/>
      <c r="J652" s="63"/>
      <c r="K652" s="62"/>
      <c r="L652" s="64"/>
      <c r="M652" s="65"/>
    </row>
    <row r="653" spans="1:15" x14ac:dyDescent="0.2">
      <c r="A653" s="103" t="str">
        <f t="shared" si="67"/>
        <v>Residential (High)</v>
      </c>
      <c r="B653" s="103" t="s">
        <v>12</v>
      </c>
      <c r="D653" s="135" t="s">
        <v>81</v>
      </c>
      <c r="E653" s="25"/>
      <c r="F653" s="136"/>
      <c r="G653" s="137"/>
      <c r="H653" s="138">
        <f>SUM(H643:H649,H642)</f>
        <v>302.89956565633742</v>
      </c>
      <c r="I653" s="139"/>
      <c r="J653" s="139"/>
      <c r="K653" s="138">
        <f>SUM(K643:K649,K642)</f>
        <v>307.77025659982462</v>
      </c>
      <c r="L653" s="140">
        <f>K653-H653</f>
        <v>4.8706909434872045</v>
      </c>
      <c r="M653" s="141">
        <f>IF((H653)=0,"",(L653/H653))</f>
        <v>1.6080217655423692E-2</v>
      </c>
    </row>
    <row r="654" spans="1:15" x14ac:dyDescent="0.2">
      <c r="A654" s="103" t="str">
        <f t="shared" si="67"/>
        <v>Residential (High)</v>
      </c>
      <c r="B654" s="103" t="s">
        <v>12</v>
      </c>
      <c r="D654" s="142" t="s">
        <v>82</v>
      </c>
      <c r="E654" s="25"/>
      <c r="F654" s="136">
        <v>0.13</v>
      </c>
      <c r="G654" s="143"/>
      <c r="H654" s="144">
        <f>H653*F654</f>
        <v>39.376943535323868</v>
      </c>
      <c r="I654" s="145">
        <v>0.13</v>
      </c>
      <c r="J654" s="115"/>
      <c r="K654" s="144">
        <f>K653*I654</f>
        <v>40.010133357977203</v>
      </c>
      <c r="L654" s="119">
        <f>K654-H654</f>
        <v>0.63318982265333545</v>
      </c>
      <c r="M654" s="146">
        <f>IF((H654)=0,"",(L654/H654))</f>
        <v>1.6080217655423661E-2</v>
      </c>
    </row>
    <row r="655" spans="1:15" ht="15" x14ac:dyDescent="0.25">
      <c r="A655" s="103" t="str">
        <f t="shared" si="67"/>
        <v>Residential (High)</v>
      </c>
      <c r="B655" s="103" t="s">
        <v>12</v>
      </c>
      <c r="D655" s="142" t="s">
        <v>83</v>
      </c>
      <c r="E655" s="147"/>
      <c r="F655" s="148">
        <f>OER</f>
        <v>0.23499999999999999</v>
      </c>
      <c r="G655" s="143"/>
      <c r="H655" s="144">
        <f>IF(OR(ISNUMBER(SEARCH("[DGEN]", E614))=TRUE, ISNUMBER(SEARCH("STREET LIGHT", E614))=TRUE), 0, IF(AND(E616=0, E617=0),0, IF(AND(E617=0, E616*12&gt;250000), 0, IF(AND(E616=0, E617&gt;=50), 0, IF(E616*12&lt;=250000, F655*H653*-1, IF(E617&lt;50, F655*H653*-1, 0))))))</f>
        <v>-71.181397929239282</v>
      </c>
      <c r="I655" s="148">
        <f>OER</f>
        <v>0.23499999999999999</v>
      </c>
      <c r="J655" s="115"/>
      <c r="K655" s="144">
        <f>IF(OR(ISNUMBER(SEARCH("[DGEN]", E614))=TRUE, ISNUMBER(SEARCH("STREET LIGHT", E614))=TRUE), 0, IF(AND(E616=0, E617=0),0, IF(AND(E617=0, E616*12&gt;250000), 0, IF(AND(E616=0, E617&gt;=50), 0, IF(E616*12&lt;=250000, I655*K653*-1, IF(E617&lt;50, I655*K653*-1, 0))))))</f>
        <v>-72.326010300958785</v>
      </c>
      <c r="L655" s="119">
        <f>K655-H655</f>
        <v>-1.1446123717195036</v>
      </c>
      <c r="M655" s="146"/>
    </row>
    <row r="656" spans="1:15" ht="13.5" thickBot="1" x14ac:dyDescent="0.25">
      <c r="A656" s="103" t="str">
        <f t="shared" si="67"/>
        <v>Residential (High)</v>
      </c>
      <c r="B656" s="103" t="s">
        <v>84</v>
      </c>
      <c r="C656" s="24">
        <f>B26</f>
        <v>11</v>
      </c>
      <c r="D656" s="226" t="s">
        <v>85</v>
      </c>
      <c r="E656" s="226"/>
      <c r="F656" s="77"/>
      <c r="G656" s="78"/>
      <c r="H656" s="79">
        <f>H653+H654+H655</f>
        <v>271.09511126242199</v>
      </c>
      <c r="I656" s="80"/>
      <c r="J656" s="80"/>
      <c r="K656" s="81">
        <f>K653+K654+K655</f>
        <v>275.45437965684306</v>
      </c>
      <c r="L656" s="82">
        <f>K656-H656</f>
        <v>4.3592683944210648</v>
      </c>
      <c r="M656" s="83">
        <f>IF((H656)=0,"",(L656/H656))</f>
        <v>1.6080217655423754E-2</v>
      </c>
    </row>
    <row r="657" spans="1:14" ht="13.5" thickBot="1" x14ac:dyDescent="0.25">
      <c r="A657" s="103" t="str">
        <f t="shared" si="67"/>
        <v>Residential (High)</v>
      </c>
      <c r="B657" s="103" t="s">
        <v>12</v>
      </c>
      <c r="D657" s="58"/>
      <c r="E657" s="59"/>
      <c r="F657" s="60"/>
      <c r="G657" s="61"/>
      <c r="H657" s="62"/>
      <c r="I657" s="60"/>
      <c r="J657" s="63"/>
      <c r="K657" s="62"/>
      <c r="L657" s="64"/>
      <c r="M657" s="65"/>
    </row>
    <row r="660" spans="1:14" x14ac:dyDescent="0.2">
      <c r="C660" s="103"/>
      <c r="D660" s="104" t="s">
        <v>34</v>
      </c>
      <c r="E660" s="229" t="str">
        <f>D27</f>
        <v>Seasonal Residential (Low)</v>
      </c>
      <c r="F660" s="229"/>
      <c r="G660" s="229"/>
      <c r="H660" s="229"/>
      <c r="I660" s="229"/>
      <c r="J660" s="229"/>
      <c r="K660" s="103" t="str">
        <f>IF(N612="DEMAND - INTERVAL","RTSR - INTERVAL METERED","")</f>
        <v/>
      </c>
    </row>
    <row r="661" spans="1:14" x14ac:dyDescent="0.2">
      <c r="C661" s="103"/>
      <c r="D661" s="104" t="s">
        <v>35</v>
      </c>
      <c r="E661" s="230" t="str">
        <f>H27</f>
        <v>RPP</v>
      </c>
      <c r="F661" s="230"/>
      <c r="G661" s="230"/>
      <c r="H661" s="20"/>
      <c r="I661" s="20"/>
    </row>
    <row r="662" spans="1:14" ht="15.75" x14ac:dyDescent="0.2">
      <c r="C662" s="103"/>
      <c r="D662" s="104" t="s">
        <v>36</v>
      </c>
      <c r="E662" s="21">
        <f>K27</f>
        <v>350</v>
      </c>
      <c r="F662" s="105" t="s">
        <v>11</v>
      </c>
      <c r="J662" s="22"/>
      <c r="K662" s="22"/>
      <c r="L662" s="22"/>
      <c r="M662" s="22"/>
      <c r="N662" s="22"/>
    </row>
    <row r="663" spans="1:14" ht="15.75" x14ac:dyDescent="0.25">
      <c r="C663" s="103"/>
      <c r="D663" s="104" t="s">
        <v>37</v>
      </c>
      <c r="E663" s="21">
        <f>L27</f>
        <v>0</v>
      </c>
      <c r="F663" s="106" t="s">
        <v>16</v>
      </c>
      <c r="G663" s="107"/>
      <c r="H663" s="108"/>
      <c r="I663" s="108"/>
      <c r="J663" s="108"/>
    </row>
    <row r="664" spans="1:14" x14ac:dyDescent="0.2">
      <c r="C664" s="103"/>
      <c r="D664" s="104" t="s">
        <v>38</v>
      </c>
      <c r="E664" s="23">
        <f>I27</f>
        <v>1.0415000000000001</v>
      </c>
    </row>
    <row r="665" spans="1:14" x14ac:dyDescent="0.2">
      <c r="C665" s="103"/>
      <c r="D665" s="104" t="s">
        <v>39</v>
      </c>
      <c r="E665" s="23">
        <f>J27</f>
        <v>1.0415000000000001</v>
      </c>
    </row>
    <row r="666" spans="1:14" x14ac:dyDescent="0.2">
      <c r="C666" s="103"/>
    </row>
    <row r="667" spans="1:14" x14ac:dyDescent="0.2">
      <c r="C667" s="103"/>
      <c r="E667" s="105"/>
      <c r="F667" s="231" t="s">
        <v>40</v>
      </c>
      <c r="G667" s="232"/>
      <c r="H667" s="233"/>
      <c r="I667" s="231" t="s">
        <v>41</v>
      </c>
      <c r="J667" s="232"/>
      <c r="K667" s="233"/>
      <c r="L667" s="231" t="s">
        <v>42</v>
      </c>
      <c r="M667" s="233"/>
    </row>
    <row r="668" spans="1:14" x14ac:dyDescent="0.2">
      <c r="C668" s="103"/>
      <c r="E668" s="220"/>
      <c r="F668" s="109" t="s">
        <v>43</v>
      </c>
      <c r="G668" s="109" t="s">
        <v>44</v>
      </c>
      <c r="H668" s="110" t="s">
        <v>45</v>
      </c>
      <c r="I668" s="109" t="s">
        <v>43</v>
      </c>
      <c r="J668" s="111" t="s">
        <v>44</v>
      </c>
      <c r="K668" s="110" t="s">
        <v>45</v>
      </c>
      <c r="L668" s="222" t="s">
        <v>46</v>
      </c>
      <c r="M668" s="224" t="s">
        <v>47</v>
      </c>
    </row>
    <row r="669" spans="1:14" x14ac:dyDescent="0.2">
      <c r="C669" s="103"/>
      <c r="E669" s="221"/>
      <c r="F669" s="112" t="s">
        <v>48</v>
      </c>
      <c r="G669" s="112"/>
      <c r="H669" s="113" t="s">
        <v>48</v>
      </c>
      <c r="I669" s="112" t="s">
        <v>48</v>
      </c>
      <c r="J669" s="113"/>
      <c r="K669" s="113" t="s">
        <v>48</v>
      </c>
      <c r="L669" s="223"/>
      <c r="M669" s="225"/>
    </row>
    <row r="670" spans="1:14" x14ac:dyDescent="0.2">
      <c r="A670" s="103" t="str">
        <f>$E660</f>
        <v>Seasonal Residential (Low)</v>
      </c>
      <c r="D670" s="114" t="s">
        <v>49</v>
      </c>
      <c r="E670" s="25"/>
      <c r="F670" s="26">
        <f>F130</f>
        <v>98.32</v>
      </c>
      <c r="G670" s="115">
        <v>1</v>
      </c>
      <c r="H670" s="116">
        <f>G670*F670</f>
        <v>98.32</v>
      </c>
      <c r="I670" s="29">
        <f>I130</f>
        <v>105.31</v>
      </c>
      <c r="J670" s="117">
        <f>G670</f>
        <v>1</v>
      </c>
      <c r="K670" s="118">
        <f>J670*I670</f>
        <v>105.31</v>
      </c>
      <c r="L670" s="119">
        <f>K670-H670</f>
        <v>6.9900000000000091</v>
      </c>
      <c r="M670" s="120">
        <f>IF(ISERROR(L670/H670), "", L670/H670)</f>
        <v>7.1094385679414257E-2</v>
      </c>
    </row>
    <row r="671" spans="1:14" x14ac:dyDescent="0.2">
      <c r="A671" s="103" t="str">
        <f t="shared" ref="A671:A703" si="74">A670</f>
        <v>Seasonal Residential (Low)</v>
      </c>
      <c r="D671" s="114" t="s">
        <v>50</v>
      </c>
      <c r="E671" s="25"/>
      <c r="F671" s="34">
        <f t="shared" ref="F671:F697" si="75">F131</f>
        <v>0</v>
      </c>
      <c r="G671" s="115">
        <f>IF($E663&gt;0, $E663, $E662)</f>
        <v>350</v>
      </c>
      <c r="H671" s="116">
        <f>G671*F671</f>
        <v>0</v>
      </c>
      <c r="I671" s="35">
        <f t="shared" ref="I671:I697" si="76">I131</f>
        <v>0</v>
      </c>
      <c r="J671" s="117">
        <f>IF($E663&gt;0, $E663, $E662)</f>
        <v>350</v>
      </c>
      <c r="K671" s="118">
        <f>J671*I671</f>
        <v>0</v>
      </c>
      <c r="L671" s="119">
        <f>K671-H671</f>
        <v>0</v>
      </c>
      <c r="M671" s="120" t="str">
        <f>IF(ISERROR(L671/H671), "", L671/H671)</f>
        <v/>
      </c>
    </row>
    <row r="672" spans="1:14" ht="13.15" hidden="1" customHeight="1" x14ac:dyDescent="0.2">
      <c r="A672" s="103" t="str">
        <f t="shared" si="74"/>
        <v>Seasonal Residential (Low)</v>
      </c>
      <c r="D672" s="114" t="s">
        <v>51</v>
      </c>
      <c r="E672" s="25"/>
      <c r="F672" s="34">
        <f t="shared" si="75"/>
        <v>0</v>
      </c>
      <c r="G672" s="115">
        <f>IF($E663&gt;0, $E663, $E662)</f>
        <v>350</v>
      </c>
      <c r="H672" s="116">
        <v>0</v>
      </c>
      <c r="I672" s="35">
        <f t="shared" si="76"/>
        <v>0</v>
      </c>
      <c r="J672" s="117">
        <f>IF($E663&gt;0, $E663, $E662)</f>
        <v>350</v>
      </c>
      <c r="K672" s="118">
        <v>0</v>
      </c>
      <c r="L672" s="119"/>
      <c r="M672" s="120"/>
    </row>
    <row r="673" spans="1:15" ht="13.15" hidden="1" customHeight="1" x14ac:dyDescent="0.2">
      <c r="A673" s="103" t="str">
        <f t="shared" si="74"/>
        <v>Seasonal Residential (Low)</v>
      </c>
      <c r="D673" s="114" t="s">
        <v>52</v>
      </c>
      <c r="E673" s="25"/>
      <c r="F673" s="34">
        <f t="shared" si="75"/>
        <v>0</v>
      </c>
      <c r="G673" s="115">
        <f>IF($E663&gt;0, $E663, $E662)</f>
        <v>350</v>
      </c>
      <c r="H673" s="116">
        <v>0</v>
      </c>
      <c r="I673" s="35">
        <f t="shared" si="76"/>
        <v>0</v>
      </c>
      <c r="J673" s="121">
        <f>IF($E663&gt;0, $E663, $E662)</f>
        <v>350</v>
      </c>
      <c r="K673" s="118">
        <v>0</v>
      </c>
      <c r="L673" s="119">
        <f t="shared" ref="L673:L691" si="77">K673-H673</f>
        <v>0</v>
      </c>
      <c r="M673" s="120" t="str">
        <f>IF(ISERROR(L673/H673), "", L673/H673)</f>
        <v/>
      </c>
    </row>
    <row r="674" spans="1:15" x14ac:dyDescent="0.2">
      <c r="A674" s="103" t="str">
        <f t="shared" si="74"/>
        <v>Seasonal Residential (Low)</v>
      </c>
      <c r="D674" s="114" t="s">
        <v>53</v>
      </c>
      <c r="E674" s="25"/>
      <c r="F674" s="26">
        <f t="shared" si="75"/>
        <v>3.2201751691573017</v>
      </c>
      <c r="G674" s="115">
        <v>1</v>
      </c>
      <c r="H674" s="116">
        <f>G674*F674</f>
        <v>3.2201751691573017</v>
      </c>
      <c r="I674" s="29">
        <f t="shared" si="76"/>
        <v>3.2201751691573017</v>
      </c>
      <c r="J674" s="117">
        <f>G674</f>
        <v>1</v>
      </c>
      <c r="K674" s="118">
        <f>J674*I674</f>
        <v>3.2201751691573017</v>
      </c>
      <c r="L674" s="119">
        <f t="shared" si="77"/>
        <v>0</v>
      </c>
      <c r="M674" s="120">
        <f>IF(ISERROR(L674/H674), "", L674/H674)</f>
        <v>0</v>
      </c>
    </row>
    <row r="675" spans="1:15" x14ac:dyDescent="0.2">
      <c r="A675" s="103" t="str">
        <f t="shared" si="74"/>
        <v>Seasonal Residential (Low)</v>
      </c>
      <c r="D675" s="114" t="s">
        <v>54</v>
      </c>
      <c r="E675" s="25"/>
      <c r="F675" s="36">
        <f t="shared" si="75"/>
        <v>0</v>
      </c>
      <c r="G675" s="115">
        <f>IF($E663&gt;0, $E663, $E662)</f>
        <v>350</v>
      </c>
      <c r="H675" s="116">
        <f>G675*F675</f>
        <v>0</v>
      </c>
      <c r="I675" s="35">
        <f t="shared" si="76"/>
        <v>0</v>
      </c>
      <c r="J675" s="117">
        <f>IF($E663&gt;0, $E663, $E662)</f>
        <v>350</v>
      </c>
      <c r="K675" s="118">
        <f>J675*I675</f>
        <v>0</v>
      </c>
      <c r="L675" s="119">
        <f t="shared" si="77"/>
        <v>0</v>
      </c>
      <c r="M675" s="120" t="str">
        <f>IF(ISERROR(L675/H675), "", L675/H675)</f>
        <v/>
      </c>
    </row>
    <row r="676" spans="1:15" ht="25.5" x14ac:dyDescent="0.2">
      <c r="A676" s="103" t="str">
        <f t="shared" si="74"/>
        <v>Seasonal Residential (Low)</v>
      </c>
      <c r="B676" s="103" t="s">
        <v>55</v>
      </c>
      <c r="C676" s="24">
        <f>B27</f>
        <v>12</v>
      </c>
      <c r="D676" s="46" t="s">
        <v>56</v>
      </c>
      <c r="E676" s="47"/>
      <c r="F676" s="48"/>
      <c r="G676" s="49"/>
      <c r="H676" s="50">
        <f>SUM(H670:H675)</f>
        <v>101.54017516915729</v>
      </c>
      <c r="I676" s="51"/>
      <c r="J676" s="52"/>
      <c r="K676" s="50">
        <f>SUM(K670:K675)</f>
        <v>108.5301751691573</v>
      </c>
      <c r="L676" s="41">
        <f t="shared" si="77"/>
        <v>6.9900000000000091</v>
      </c>
      <c r="M676" s="42">
        <f>IF((H676)=0,"",(L676/H676))</f>
        <v>6.8839747305490306E-2</v>
      </c>
    </row>
    <row r="677" spans="1:15" x14ac:dyDescent="0.2">
      <c r="A677" s="103" t="str">
        <f t="shared" si="74"/>
        <v>Seasonal Residential (Low)</v>
      </c>
      <c r="D677" s="123" t="s">
        <v>57</v>
      </c>
      <c r="E677" s="25"/>
      <c r="F677" s="34">
        <f t="shared" si="75"/>
        <v>0.12752000000000002</v>
      </c>
      <c r="G677" s="43">
        <f>IF(F677=0, 0, $E662*E664-E662)</f>
        <v>14.525000000000034</v>
      </c>
      <c r="H677" s="28">
        <f t="shared" ref="H677:H684" si="78">G677*F677</f>
        <v>1.8522280000000046</v>
      </c>
      <c r="I677" s="35">
        <f t="shared" si="76"/>
        <v>0.12752000000000002</v>
      </c>
      <c r="J677" s="44">
        <f>IF(I677=0, 0, E662*E665-E662)</f>
        <v>14.525000000000034</v>
      </c>
      <c r="K677" s="31">
        <f t="shared" ref="K677:K684" si="79">J677*I677</f>
        <v>1.8522280000000046</v>
      </c>
      <c r="L677" s="119">
        <f t="shared" si="77"/>
        <v>0</v>
      </c>
      <c r="M677" s="120">
        <f t="shared" ref="M677:M684" si="80">IF(ISERROR(L677/H677), "", L677/H677)</f>
        <v>0</v>
      </c>
    </row>
    <row r="678" spans="1:15" ht="25.5" x14ac:dyDescent="0.2">
      <c r="A678" s="103" t="str">
        <f t="shared" si="74"/>
        <v>Seasonal Residential (Low)</v>
      </c>
      <c r="D678" s="123" t="s">
        <v>58</v>
      </c>
      <c r="E678" s="25"/>
      <c r="F678" s="36">
        <f t="shared" si="75"/>
        <v>0</v>
      </c>
      <c r="G678" s="55">
        <f>IF($E663&gt;0, $E663, $E662)</f>
        <v>350</v>
      </c>
      <c r="H678" s="116">
        <f t="shared" si="78"/>
        <v>0</v>
      </c>
      <c r="I678" s="35">
        <f t="shared" si="76"/>
        <v>0</v>
      </c>
      <c r="J678" s="56">
        <f>IF($E663&gt;0, $E663, $E662)</f>
        <v>350</v>
      </c>
      <c r="K678" s="118">
        <f t="shared" si="79"/>
        <v>0</v>
      </c>
      <c r="L678" s="119">
        <f t="shared" si="77"/>
        <v>0</v>
      </c>
      <c r="M678" s="120" t="str">
        <f t="shared" si="80"/>
        <v/>
      </c>
    </row>
    <row r="679" spans="1:15" x14ac:dyDescent="0.2">
      <c r="A679" s="103" t="str">
        <f t="shared" si="74"/>
        <v>Seasonal Residential (Low)</v>
      </c>
      <c r="D679" s="123" t="s">
        <v>59</v>
      </c>
      <c r="E679" s="25"/>
      <c r="F679" s="36">
        <f t="shared" si="75"/>
        <v>0</v>
      </c>
      <c r="G679" s="55">
        <f>IF($E663&gt;0, $E663, $E662)</f>
        <v>350</v>
      </c>
      <c r="H679" s="116">
        <f t="shared" si="78"/>
        <v>0</v>
      </c>
      <c r="I679" s="35">
        <f t="shared" si="76"/>
        <v>0</v>
      </c>
      <c r="J679" s="56">
        <f>IF($E663&gt;0, $E663, $E662)</f>
        <v>350</v>
      </c>
      <c r="K679" s="118">
        <f t="shared" si="79"/>
        <v>0</v>
      </c>
      <c r="L679" s="119">
        <f t="shared" si="77"/>
        <v>0</v>
      </c>
      <c r="M679" s="120" t="str">
        <f t="shared" si="80"/>
        <v/>
      </c>
    </row>
    <row r="680" spans="1:15" x14ac:dyDescent="0.2">
      <c r="A680" s="103" t="str">
        <f t="shared" si="74"/>
        <v>Seasonal Residential (Low)</v>
      </c>
      <c r="D680" s="123" t="s">
        <v>60</v>
      </c>
      <c r="E680" s="25"/>
      <c r="F680" s="34">
        <f t="shared" si="75"/>
        <v>0</v>
      </c>
      <c r="G680" s="55">
        <f>E662</f>
        <v>350</v>
      </c>
      <c r="H680" s="116">
        <f t="shared" si="78"/>
        <v>0</v>
      </c>
      <c r="I680" s="35">
        <f t="shared" si="76"/>
        <v>0</v>
      </c>
      <c r="J680" s="56">
        <f>E662</f>
        <v>350</v>
      </c>
      <c r="K680" s="118">
        <f t="shared" si="79"/>
        <v>0</v>
      </c>
      <c r="L680" s="119">
        <f t="shared" si="77"/>
        <v>0</v>
      </c>
      <c r="M680" s="120" t="str">
        <f t="shared" si="80"/>
        <v/>
      </c>
    </row>
    <row r="681" spans="1:15" x14ac:dyDescent="0.2">
      <c r="A681" s="103" t="str">
        <f t="shared" si="74"/>
        <v>Seasonal Residential (Low)</v>
      </c>
      <c r="D681" s="114" t="s">
        <v>61</v>
      </c>
      <c r="E681" s="25"/>
      <c r="F681" s="36">
        <f t="shared" si="75"/>
        <v>1.9318997616367061E-3</v>
      </c>
      <c r="G681" s="55">
        <f>IF($E663&gt;0, $E663, $E662)</f>
        <v>350</v>
      </c>
      <c r="H681" s="116">
        <f t="shared" si="78"/>
        <v>0.67616491657284716</v>
      </c>
      <c r="I681" s="35">
        <f t="shared" si="76"/>
        <v>2.020215854863042E-3</v>
      </c>
      <c r="J681" s="56">
        <f>IF($E663&gt;0, $E663, $E662)</f>
        <v>350</v>
      </c>
      <c r="K681" s="118">
        <f t="shared" si="79"/>
        <v>0.70707554920206472</v>
      </c>
      <c r="L681" s="119">
        <f t="shared" si="77"/>
        <v>3.091063262921756E-2</v>
      </c>
      <c r="M681" s="120">
        <f t="shared" si="80"/>
        <v>4.5714635396773617E-2</v>
      </c>
      <c r="O681" s="160"/>
    </row>
    <row r="682" spans="1:15" ht="25.5" x14ac:dyDescent="0.2">
      <c r="A682" s="103" t="str">
        <f t="shared" si="74"/>
        <v>Seasonal Residential (Low)</v>
      </c>
      <c r="D682" s="123" t="s">
        <v>62</v>
      </c>
      <c r="E682" s="25"/>
      <c r="F682" s="36">
        <f t="shared" si="75"/>
        <v>0.42</v>
      </c>
      <c r="G682" s="115">
        <v>1</v>
      </c>
      <c r="H682" s="116">
        <f t="shared" si="78"/>
        <v>0.42</v>
      </c>
      <c r="I682" s="45">
        <f t="shared" si="76"/>
        <v>0.42</v>
      </c>
      <c r="J682" s="121">
        <v>1</v>
      </c>
      <c r="K682" s="118">
        <f t="shared" si="79"/>
        <v>0.42</v>
      </c>
      <c r="L682" s="119">
        <f t="shared" si="77"/>
        <v>0</v>
      </c>
      <c r="M682" s="120">
        <f t="shared" si="80"/>
        <v>0</v>
      </c>
    </row>
    <row r="683" spans="1:15" x14ac:dyDescent="0.2">
      <c r="A683" s="103" t="str">
        <f t="shared" si="74"/>
        <v>Seasonal Residential (Low)</v>
      </c>
      <c r="D683" s="114" t="s">
        <v>63</v>
      </c>
      <c r="E683" s="25"/>
      <c r="F683" s="36">
        <f t="shared" si="75"/>
        <v>0.23509396017000769</v>
      </c>
      <c r="G683" s="115">
        <v>1</v>
      </c>
      <c r="H683" s="116">
        <f t="shared" si="78"/>
        <v>0.23509396017000769</v>
      </c>
      <c r="I683" s="29">
        <f t="shared" si="76"/>
        <v>0.23509396017000769</v>
      </c>
      <c r="J683" s="121">
        <v>1</v>
      </c>
      <c r="K683" s="118">
        <f t="shared" si="79"/>
        <v>0.23509396017000769</v>
      </c>
      <c r="L683" s="119">
        <f t="shared" si="77"/>
        <v>0</v>
      </c>
      <c r="M683" s="120">
        <f t="shared" si="80"/>
        <v>0</v>
      </c>
    </row>
    <row r="684" spans="1:15" x14ac:dyDescent="0.2">
      <c r="A684" s="103" t="str">
        <f t="shared" si="74"/>
        <v>Seasonal Residential (Low)</v>
      </c>
      <c r="D684" s="114" t="s">
        <v>64</v>
      </c>
      <c r="E684" s="25"/>
      <c r="F684" s="34">
        <f t="shared" si="75"/>
        <v>0</v>
      </c>
      <c r="G684" s="55">
        <f>IF($E663&gt;0, $E663, $E662)</f>
        <v>350</v>
      </c>
      <c r="H684" s="116">
        <f t="shared" si="78"/>
        <v>0</v>
      </c>
      <c r="I684" s="35">
        <f t="shared" si="76"/>
        <v>0</v>
      </c>
      <c r="J684" s="56">
        <f>IF($E663&gt;0, $E663, $E662)</f>
        <v>350</v>
      </c>
      <c r="K684" s="118">
        <f t="shared" si="79"/>
        <v>0</v>
      </c>
      <c r="L684" s="119">
        <f t="shared" si="77"/>
        <v>0</v>
      </c>
      <c r="M684" s="120" t="str">
        <f t="shared" si="80"/>
        <v/>
      </c>
    </row>
    <row r="685" spans="1:15" ht="25.5" x14ac:dyDescent="0.2">
      <c r="A685" s="103" t="str">
        <f t="shared" si="74"/>
        <v>Seasonal Residential (Low)</v>
      </c>
      <c r="B685" s="103" t="s">
        <v>65</v>
      </c>
      <c r="C685" s="24">
        <f>B27</f>
        <v>12</v>
      </c>
      <c r="D685" s="46" t="s">
        <v>66</v>
      </c>
      <c r="E685" s="47"/>
      <c r="F685" s="48"/>
      <c r="G685" s="49"/>
      <c r="H685" s="50">
        <f>SUM(H676:H684)</f>
        <v>104.72366204590016</v>
      </c>
      <c r="I685" s="51"/>
      <c r="J685" s="52"/>
      <c r="K685" s="50">
        <f>SUM(K676:K684)</f>
        <v>111.74457267852938</v>
      </c>
      <c r="L685" s="41">
        <f t="shared" si="77"/>
        <v>7.0209106326292243</v>
      </c>
      <c r="M685" s="42">
        <f>IF((H685)=0,"",(L685/H685))</f>
        <v>6.704225669220748E-2</v>
      </c>
    </row>
    <row r="686" spans="1:15" x14ac:dyDescent="0.2">
      <c r="A686" s="103" t="str">
        <f t="shared" si="74"/>
        <v>Seasonal Residential (Low)</v>
      </c>
      <c r="D686" s="126" t="s">
        <v>67</v>
      </c>
      <c r="E686" s="25"/>
      <c r="F686" s="36">
        <f t="shared" si="75"/>
        <v>1.3899999999999999E-2</v>
      </c>
      <c r="G686" s="43">
        <f>IF($E663&gt;0, $E663, $E662*$E664)</f>
        <v>364.52500000000003</v>
      </c>
      <c r="H686" s="116">
        <f>G686*F686</f>
        <v>5.0668975000000005</v>
      </c>
      <c r="I686" s="35">
        <f t="shared" si="76"/>
        <v>1.47E-2</v>
      </c>
      <c r="J686" s="44">
        <f>IF($E663&gt;0, $E663, $E662*$E665)</f>
        <v>364.52500000000003</v>
      </c>
      <c r="K686" s="118">
        <f>J686*I686</f>
        <v>5.3585175000000005</v>
      </c>
      <c r="L686" s="119">
        <f t="shared" si="77"/>
        <v>0.29161999999999999</v>
      </c>
      <c r="M686" s="120">
        <f>IF(ISERROR(L686/H686), "", L686/H686)</f>
        <v>5.7553956834532363E-2</v>
      </c>
      <c r="N686" s="127" t="str">
        <f>IF(ISERROR(ABS(M686)), "", IF(ABS(M686)&gt;=4%, "In the manager's summary, discuss the reasoning for the change in RTSR rates", ""))</f>
        <v>In the manager's summary, discuss the reasoning for the change in RTSR rates</v>
      </c>
      <c r="O686" s="160"/>
    </row>
    <row r="687" spans="1:15" ht="25.5" x14ac:dyDescent="0.2">
      <c r="A687" s="103" t="str">
        <f t="shared" si="74"/>
        <v>Seasonal Residential (Low)</v>
      </c>
      <c r="D687" s="128" t="s">
        <v>68</v>
      </c>
      <c r="E687" s="25"/>
      <c r="F687" s="36">
        <f t="shared" si="75"/>
        <v>1.21E-2</v>
      </c>
      <c r="G687" s="43">
        <f>IF($E663&gt;0, $E663, $E662*$E664)</f>
        <v>364.52500000000003</v>
      </c>
      <c r="H687" s="116">
        <f>G687*F687</f>
        <v>4.4107525000000001</v>
      </c>
      <c r="I687" s="35">
        <f t="shared" si="76"/>
        <v>1.2800000000000001E-2</v>
      </c>
      <c r="J687" s="44">
        <f>IF($E663&gt;0, $E663, $E662*$E665)</f>
        <v>364.52500000000003</v>
      </c>
      <c r="K687" s="118">
        <f>J687*I687</f>
        <v>4.6659200000000007</v>
      </c>
      <c r="L687" s="119">
        <f t="shared" si="77"/>
        <v>0.25516750000000066</v>
      </c>
      <c r="M687" s="120">
        <f>IF(ISERROR(L687/H687), "", L687/H687)</f>
        <v>5.7851239669421635E-2</v>
      </c>
      <c r="N687" s="127" t="str">
        <f>IF(ISERROR(ABS(M687)), "", IF(ABS(M687)&gt;=4%, "In the manager's summary, discuss the reasoning for the change in RTSR rates", ""))</f>
        <v>In the manager's summary, discuss the reasoning for the change in RTSR rates</v>
      </c>
      <c r="O687" s="160"/>
    </row>
    <row r="688" spans="1:15" ht="25.5" x14ac:dyDescent="0.2">
      <c r="A688" s="103" t="str">
        <f t="shared" si="74"/>
        <v>Seasonal Residential (Low)</v>
      </c>
      <c r="B688" s="103" t="s">
        <v>69</v>
      </c>
      <c r="C688" s="24">
        <f>B27</f>
        <v>12</v>
      </c>
      <c r="D688" s="46" t="s">
        <v>70</v>
      </c>
      <c r="E688" s="47"/>
      <c r="F688" s="48"/>
      <c r="G688" s="49"/>
      <c r="H688" s="50">
        <f>SUM(H685:H687)</f>
        <v>114.20131204590015</v>
      </c>
      <c r="I688" s="51"/>
      <c r="J688" s="52"/>
      <c r="K688" s="50">
        <f>SUM(K685:K687)</f>
        <v>121.76901017852938</v>
      </c>
      <c r="L688" s="41">
        <f t="shared" si="77"/>
        <v>7.5676981326292321</v>
      </c>
      <c r="M688" s="42">
        <f>IF((H688)=0,"",(L688/H688))</f>
        <v>6.6266297620009823E-2</v>
      </c>
    </row>
    <row r="689" spans="1:13" ht="25.5" x14ac:dyDescent="0.2">
      <c r="A689" s="103" t="str">
        <f t="shared" si="74"/>
        <v>Seasonal Residential (Low)</v>
      </c>
      <c r="D689" s="129" t="s">
        <v>71</v>
      </c>
      <c r="E689" s="25"/>
      <c r="F689" s="34">
        <f t="shared" si="75"/>
        <v>4.7000000000000002E-3</v>
      </c>
      <c r="G689" s="43">
        <f>E662*E664</f>
        <v>364.52500000000003</v>
      </c>
      <c r="H689" s="53">
        <f>G689*F689</f>
        <v>1.7132675000000002</v>
      </c>
      <c r="I689" s="35">
        <f t="shared" si="76"/>
        <v>4.7000000000000002E-3</v>
      </c>
      <c r="J689" s="44">
        <f>E662*E665</f>
        <v>364.52500000000003</v>
      </c>
      <c r="K689" s="31">
        <f>J689*I689</f>
        <v>1.7132675000000002</v>
      </c>
      <c r="L689" s="119">
        <f t="shared" si="77"/>
        <v>0</v>
      </c>
      <c r="M689" s="120">
        <f>IF(ISERROR(L689/H689), "", L689/H689)</f>
        <v>0</v>
      </c>
    </row>
    <row r="690" spans="1:13" ht="25.5" x14ac:dyDescent="0.2">
      <c r="A690" s="103" t="str">
        <f t="shared" si="74"/>
        <v>Seasonal Residential (Low)</v>
      </c>
      <c r="D690" s="129" t="s">
        <v>72</v>
      </c>
      <c r="E690" s="25"/>
      <c r="F690" s="34">
        <f t="shared" si="75"/>
        <v>5.9999999999999995E-4</v>
      </c>
      <c r="G690" s="43">
        <f>E662*E664</f>
        <v>364.52500000000003</v>
      </c>
      <c r="H690" s="53">
        <f>G690*F690</f>
        <v>0.21871499999999999</v>
      </c>
      <c r="I690" s="35">
        <f t="shared" si="76"/>
        <v>5.9999999999999995E-4</v>
      </c>
      <c r="J690" s="44">
        <f>E662*E665</f>
        <v>364.52500000000003</v>
      </c>
      <c r="K690" s="31">
        <f>J690*I690</f>
        <v>0.21871499999999999</v>
      </c>
      <c r="L690" s="119">
        <f t="shared" si="77"/>
        <v>0</v>
      </c>
      <c r="M690" s="120">
        <f>IF(ISERROR(L690/H690), "", L690/H690)</f>
        <v>0</v>
      </c>
    </row>
    <row r="691" spans="1:13" x14ac:dyDescent="0.2">
      <c r="A691" s="103" t="str">
        <f t="shared" si="74"/>
        <v>Seasonal Residential (Low)</v>
      </c>
      <c r="D691" s="25" t="s">
        <v>73</v>
      </c>
      <c r="E691" s="25"/>
      <c r="F691" s="54">
        <f t="shared" si="75"/>
        <v>0.25</v>
      </c>
      <c r="G691" s="115">
        <v>1</v>
      </c>
      <c r="H691" s="130">
        <f>G691*F691</f>
        <v>0.25</v>
      </c>
      <c r="I691" s="45">
        <f t="shared" si="76"/>
        <v>0.25</v>
      </c>
      <c r="J691" s="117">
        <v>1</v>
      </c>
      <c r="K691" s="118">
        <f>J691*I691</f>
        <v>0.25</v>
      </c>
      <c r="L691" s="119">
        <f t="shared" si="77"/>
        <v>0</v>
      </c>
      <c r="M691" s="120">
        <f>IF(ISERROR(L691/H691), "", L691/H691)</f>
        <v>0</v>
      </c>
    </row>
    <row r="692" spans="1:13" ht="26.45" hidden="1" customHeight="1" x14ac:dyDescent="0.2">
      <c r="A692" s="103" t="str">
        <f t="shared" si="74"/>
        <v>Seasonal Residential (Low)</v>
      </c>
      <c r="D692" s="129" t="s">
        <v>74</v>
      </c>
      <c r="E692" s="25"/>
      <c r="F692" s="34">
        <f t="shared" si="75"/>
        <v>0</v>
      </c>
      <c r="G692" s="55"/>
      <c r="H692" s="130"/>
      <c r="I692" s="35">
        <f t="shared" si="76"/>
        <v>0</v>
      </c>
      <c r="J692" s="56"/>
      <c r="K692" s="118"/>
      <c r="L692" s="119"/>
      <c r="M692" s="120"/>
    </row>
    <row r="693" spans="1:13" x14ac:dyDescent="0.2">
      <c r="A693" s="103" t="str">
        <f t="shared" si="74"/>
        <v>Seasonal Residential (Low)</v>
      </c>
      <c r="B693" s="103" t="s">
        <v>12</v>
      </c>
      <c r="D693" s="25" t="s">
        <v>75</v>
      </c>
      <c r="E693" s="25"/>
      <c r="F693" s="34">
        <f t="shared" si="75"/>
        <v>9.8000000000000004E-2</v>
      </c>
      <c r="G693" s="55">
        <f>IF(AND(E662*12&gt;=150000),OffPeakPer*E662*E664,OffPeakPer*E662)</f>
        <v>224</v>
      </c>
      <c r="H693" s="130">
        <f>G693*F693</f>
        <v>21.952000000000002</v>
      </c>
      <c r="I693" s="35">
        <f t="shared" si="76"/>
        <v>9.8000000000000004E-2</v>
      </c>
      <c r="J693" s="56">
        <f>IF(AND(E662*12&gt;=150000),OffPeakPer*E662*E665,OffPeakPer*E662)</f>
        <v>224</v>
      </c>
      <c r="K693" s="118">
        <f>J693*I693</f>
        <v>21.952000000000002</v>
      </c>
      <c r="L693" s="119">
        <f>K693-H693</f>
        <v>0</v>
      </c>
      <c r="M693" s="120">
        <f>IF(ISERROR(L693/H693), "", L693/H693)</f>
        <v>0</v>
      </c>
    </row>
    <row r="694" spans="1:13" x14ac:dyDescent="0.2">
      <c r="A694" s="103" t="str">
        <f t="shared" si="74"/>
        <v>Seasonal Residential (Low)</v>
      </c>
      <c r="B694" s="103" t="s">
        <v>12</v>
      </c>
      <c r="D694" s="25" t="s">
        <v>76</v>
      </c>
      <c r="E694" s="25"/>
      <c r="F694" s="34">
        <f t="shared" si="75"/>
        <v>0.157</v>
      </c>
      <c r="G694" s="55">
        <f>IF(AND(E662*12&gt;=150000),MidPeakPer*E662*E664,MidPeakPer*E662)</f>
        <v>63</v>
      </c>
      <c r="H694" s="130">
        <f>G694*F694</f>
        <v>9.891</v>
      </c>
      <c r="I694" s="35">
        <f t="shared" si="76"/>
        <v>0.157</v>
      </c>
      <c r="J694" s="56">
        <f>IF(AND(E662*12&gt;=150000),MidPeakPer*E662*E665,MidPeakPer*E662)</f>
        <v>63</v>
      </c>
      <c r="K694" s="118">
        <f>J694*I694</f>
        <v>9.891</v>
      </c>
      <c r="L694" s="119">
        <f>K694-H694</f>
        <v>0</v>
      </c>
      <c r="M694" s="120">
        <f>IF(ISERROR(L694/H694), "", L694/H694)</f>
        <v>0</v>
      </c>
    </row>
    <row r="695" spans="1:13" ht="13.5" thickBot="1" x14ac:dyDescent="0.25">
      <c r="A695" s="103" t="str">
        <f t="shared" si="74"/>
        <v>Seasonal Residential (Low)</v>
      </c>
      <c r="B695" s="103" t="s">
        <v>12</v>
      </c>
      <c r="D695" s="103" t="s">
        <v>77</v>
      </c>
      <c r="E695" s="25"/>
      <c r="F695" s="34">
        <f t="shared" si="75"/>
        <v>0.20300000000000001</v>
      </c>
      <c r="G695" s="55">
        <f>IF(AND(E662*12&gt;=150000),OnPeakPer*E662*E664,OnPeakPer*E662)</f>
        <v>63</v>
      </c>
      <c r="H695" s="130">
        <f>G695*F695</f>
        <v>12.789000000000001</v>
      </c>
      <c r="I695" s="35">
        <f t="shared" si="76"/>
        <v>0.20300000000000001</v>
      </c>
      <c r="J695" s="56">
        <f>IF(AND(E662*12&gt;=150000),OnPeakPer*E662*E665,OnPeakPer*E662)</f>
        <v>63</v>
      </c>
      <c r="K695" s="118">
        <f>J695*I695</f>
        <v>12.789000000000001</v>
      </c>
      <c r="L695" s="119">
        <f>K695-H695</f>
        <v>0</v>
      </c>
      <c r="M695" s="120">
        <f>IF(ISERROR(L695/H695), "", L695/H695)</f>
        <v>0</v>
      </c>
    </row>
    <row r="696" spans="1:13" ht="13.15" hidden="1" customHeight="1" x14ac:dyDescent="0.2">
      <c r="A696" s="103" t="str">
        <f t="shared" si="74"/>
        <v>Seasonal Residential (Low)</v>
      </c>
      <c r="B696" s="103" t="s">
        <v>78</v>
      </c>
      <c r="D696" s="25" t="s">
        <v>79</v>
      </c>
      <c r="E696" s="25"/>
      <c r="F696" s="34">
        <f t="shared" si="75"/>
        <v>0.11308</v>
      </c>
      <c r="G696" s="55">
        <f>IF(AND(E662*12&gt;=150000),E662*E664,E662)</f>
        <v>350</v>
      </c>
      <c r="H696" s="130">
        <f>G696*F696</f>
        <v>39.578000000000003</v>
      </c>
      <c r="I696" s="35">
        <f t="shared" si="76"/>
        <v>0.11308</v>
      </c>
      <c r="J696" s="56">
        <f>IF(AND(E662*12&gt;=150000),E662*E665,E662)</f>
        <v>350</v>
      </c>
      <c r="K696" s="118">
        <f>J696*I696</f>
        <v>39.578000000000003</v>
      </c>
      <c r="L696" s="119">
        <f>K696-H696</f>
        <v>0</v>
      </c>
      <c r="M696" s="120">
        <f>IF(ISERROR(L696/H696), "", L696/H696)</f>
        <v>0</v>
      </c>
    </row>
    <row r="697" spans="1:13" ht="13.9" hidden="1" customHeight="1" thickBot="1" x14ac:dyDescent="0.25">
      <c r="A697" s="103" t="str">
        <f t="shared" si="74"/>
        <v>Seasonal Residential (Low)</v>
      </c>
      <c r="B697" s="103" t="s">
        <v>17</v>
      </c>
      <c r="D697" s="25" t="s">
        <v>80</v>
      </c>
      <c r="E697" s="25"/>
      <c r="F697" s="34">
        <f t="shared" si="75"/>
        <v>0.11308</v>
      </c>
      <c r="G697" s="55">
        <f>IF(AND(E662*12&gt;=150000),E662*E664,E662)</f>
        <v>350</v>
      </c>
      <c r="H697" s="130">
        <f>G697*F697</f>
        <v>39.578000000000003</v>
      </c>
      <c r="I697" s="35">
        <f t="shared" si="76"/>
        <v>0.11308</v>
      </c>
      <c r="J697" s="56">
        <f>IF(AND(E662*12&gt;=150000),E662*E665,E662)</f>
        <v>350</v>
      </c>
      <c r="K697" s="118">
        <f>J697*I697</f>
        <v>39.578000000000003</v>
      </c>
      <c r="L697" s="119">
        <f>K697-H697</f>
        <v>0</v>
      </c>
      <c r="M697" s="120">
        <f>IF(ISERROR(L697/H697), "", L697/H697)</f>
        <v>0</v>
      </c>
    </row>
    <row r="698" spans="1:13" ht="13.5" thickBot="1" x14ac:dyDescent="0.25">
      <c r="A698" s="103" t="str">
        <f t="shared" si="74"/>
        <v>Seasonal Residential (Low)</v>
      </c>
      <c r="D698" s="58"/>
      <c r="E698" s="59"/>
      <c r="F698" s="60"/>
      <c r="G698" s="61"/>
      <c r="H698" s="62"/>
      <c r="I698" s="60"/>
      <c r="J698" s="63"/>
      <c r="K698" s="62"/>
      <c r="L698" s="64"/>
      <c r="M698" s="65"/>
    </row>
    <row r="699" spans="1:13" x14ac:dyDescent="0.2">
      <c r="A699" s="103" t="str">
        <f t="shared" si="74"/>
        <v>Seasonal Residential (Low)</v>
      </c>
      <c r="B699" s="103" t="s">
        <v>12</v>
      </c>
      <c r="D699" s="135" t="s">
        <v>81</v>
      </c>
      <c r="E699" s="25"/>
      <c r="F699" s="136"/>
      <c r="G699" s="137"/>
      <c r="H699" s="138">
        <f>SUM(H689:H695,H688)</f>
        <v>161.01529454590016</v>
      </c>
      <c r="I699" s="139"/>
      <c r="J699" s="139"/>
      <c r="K699" s="138">
        <f>SUM(K689:K695,K688)</f>
        <v>168.58299267852939</v>
      </c>
      <c r="L699" s="140">
        <f>K699-H699</f>
        <v>7.5676981326292321</v>
      </c>
      <c r="M699" s="141">
        <f>IF((H699)=0,"",(L699/H699))</f>
        <v>4.6999871372293334E-2</v>
      </c>
    </row>
    <row r="700" spans="1:13" x14ac:dyDescent="0.2">
      <c r="A700" s="103" t="str">
        <f t="shared" si="74"/>
        <v>Seasonal Residential (Low)</v>
      </c>
      <c r="B700" s="103" t="s">
        <v>12</v>
      </c>
      <c r="D700" s="142" t="s">
        <v>82</v>
      </c>
      <c r="E700" s="25"/>
      <c r="F700" s="136">
        <v>0.13</v>
      </c>
      <c r="G700" s="143"/>
      <c r="H700" s="144">
        <f>H699*F700</f>
        <v>20.931988290967023</v>
      </c>
      <c r="I700" s="145">
        <v>0.13</v>
      </c>
      <c r="J700" s="115"/>
      <c r="K700" s="144">
        <f>K699*I700</f>
        <v>21.915789048208822</v>
      </c>
      <c r="L700" s="119">
        <f>K700-H700</f>
        <v>0.98380075724179861</v>
      </c>
      <c r="M700" s="146">
        <f>IF((H700)=0,"",(L700/H700))</f>
        <v>4.6999871372293257E-2</v>
      </c>
    </row>
    <row r="701" spans="1:13" ht="15" x14ac:dyDescent="0.25">
      <c r="A701" s="103" t="str">
        <f t="shared" si="74"/>
        <v>Seasonal Residential (Low)</v>
      </c>
      <c r="B701" s="103" t="s">
        <v>12</v>
      </c>
      <c r="D701" s="142" t="s">
        <v>83</v>
      </c>
      <c r="E701" s="147"/>
      <c r="F701" s="148">
        <f>OER</f>
        <v>0.23499999999999999</v>
      </c>
      <c r="G701" s="143"/>
      <c r="H701" s="144">
        <f>IF(OR(ISNUMBER(SEARCH("[DGEN]", E660))=TRUE, ISNUMBER(SEARCH("STREET LIGHT", E660))=TRUE), 0, IF(AND(E662=0, E663=0),0, IF(AND(E663=0, E662*12&gt;250000), 0, IF(AND(E662=0, E663&gt;=50), 0, IF(E662*12&lt;=250000, F701*H699*-1, IF(E663&lt;50, F701*H699*-1, 0))))))</f>
        <v>-37.838594218286538</v>
      </c>
      <c r="I701" s="148">
        <f>OER</f>
        <v>0.23499999999999999</v>
      </c>
      <c r="J701" s="115"/>
      <c r="K701" s="144">
        <f>IF(OR(ISNUMBER(SEARCH("[DGEN]", E660))=TRUE, ISNUMBER(SEARCH("STREET LIGHT", E660))=TRUE), 0, IF(AND(E662=0, E663=0),0, IF(AND(E663=0, E662*12&gt;250000), 0, IF(AND(E662=0, E663&gt;=50), 0, IF(E662*12&lt;=250000, I701*K699*-1, IF(E663&lt;50, I701*K699*-1, 0))))))</f>
        <v>-39.617003279454408</v>
      </c>
      <c r="L701" s="119">
        <f>K701-H701</f>
        <v>-1.7784090611678707</v>
      </c>
      <c r="M701" s="146"/>
    </row>
    <row r="702" spans="1:13" ht="13.5" thickBot="1" x14ac:dyDescent="0.25">
      <c r="A702" s="103" t="str">
        <f t="shared" si="74"/>
        <v>Seasonal Residential (Low)</v>
      </c>
      <c r="B702" s="103" t="s">
        <v>84</v>
      </c>
      <c r="C702" s="24">
        <f>B27</f>
        <v>12</v>
      </c>
      <c r="D702" s="226" t="s">
        <v>85</v>
      </c>
      <c r="E702" s="226"/>
      <c r="F702" s="77"/>
      <c r="G702" s="78"/>
      <c r="H702" s="79">
        <f>H699+H700+H701</f>
        <v>144.10868861858063</v>
      </c>
      <c r="I702" s="80"/>
      <c r="J702" s="80"/>
      <c r="K702" s="81">
        <f>K699+K700+K701</f>
        <v>150.88177844728381</v>
      </c>
      <c r="L702" s="82">
        <f>K702-H702</f>
        <v>6.7730898287031778</v>
      </c>
      <c r="M702" s="83">
        <f>IF((H702)=0,"",(L702/H702))</f>
        <v>4.6999871372293445E-2</v>
      </c>
    </row>
    <row r="703" spans="1:13" ht="13.5" thickBot="1" x14ac:dyDescent="0.25">
      <c r="A703" s="103" t="str">
        <f t="shared" si="74"/>
        <v>Seasonal Residential (Low)</v>
      </c>
      <c r="B703" s="103" t="s">
        <v>12</v>
      </c>
      <c r="D703" s="58"/>
      <c r="E703" s="59"/>
      <c r="F703" s="60"/>
      <c r="G703" s="61"/>
      <c r="H703" s="62"/>
      <c r="I703" s="60"/>
      <c r="J703" s="63"/>
      <c r="K703" s="62"/>
      <c r="L703" s="64"/>
      <c r="M703" s="65"/>
    </row>
    <row r="706" spans="1:14" x14ac:dyDescent="0.2">
      <c r="C706" s="103"/>
      <c r="D706" s="104" t="s">
        <v>34</v>
      </c>
      <c r="E706" s="229" t="str">
        <f>D28</f>
        <v>Seasonal Residential (High)</v>
      </c>
      <c r="F706" s="229"/>
      <c r="G706" s="229"/>
      <c r="H706" s="229"/>
      <c r="I706" s="229"/>
      <c r="J706" s="229"/>
      <c r="K706" s="103" t="str">
        <f>IF(N658="DEMAND - INTERVAL","RTSR - INTERVAL METERED","")</f>
        <v/>
      </c>
    </row>
    <row r="707" spans="1:14" x14ac:dyDescent="0.2">
      <c r="C707" s="103"/>
      <c r="D707" s="104" t="s">
        <v>35</v>
      </c>
      <c r="E707" s="230" t="str">
        <f>H28</f>
        <v>RPP</v>
      </c>
      <c r="F707" s="230"/>
      <c r="G707" s="230"/>
      <c r="H707" s="20"/>
      <c r="I707" s="20"/>
    </row>
    <row r="708" spans="1:14" ht="15.75" x14ac:dyDescent="0.2">
      <c r="C708" s="103"/>
      <c r="D708" s="104" t="s">
        <v>36</v>
      </c>
      <c r="E708" s="21">
        <f>K28</f>
        <v>1500</v>
      </c>
      <c r="F708" s="105" t="s">
        <v>11</v>
      </c>
      <c r="J708" s="22"/>
      <c r="K708" s="22"/>
      <c r="L708" s="22"/>
      <c r="M708" s="22"/>
      <c r="N708" s="22"/>
    </row>
    <row r="709" spans="1:14" ht="15.75" x14ac:dyDescent="0.25">
      <c r="C709" s="103"/>
      <c r="D709" s="104" t="s">
        <v>37</v>
      </c>
      <c r="E709" s="21">
        <f>L28</f>
        <v>0</v>
      </c>
      <c r="F709" s="106" t="s">
        <v>16</v>
      </c>
      <c r="G709" s="107"/>
      <c r="H709" s="108"/>
      <c r="I709" s="108"/>
      <c r="J709" s="108"/>
    </row>
    <row r="710" spans="1:14" x14ac:dyDescent="0.2">
      <c r="C710" s="103"/>
      <c r="D710" s="104" t="s">
        <v>38</v>
      </c>
      <c r="E710" s="23">
        <f>I28</f>
        <v>1.0415000000000001</v>
      </c>
    </row>
    <row r="711" spans="1:14" x14ac:dyDescent="0.2">
      <c r="C711" s="103"/>
      <c r="D711" s="104" t="s">
        <v>39</v>
      </c>
      <c r="E711" s="23">
        <f>J28</f>
        <v>1.0415000000000001</v>
      </c>
    </row>
    <row r="712" spans="1:14" x14ac:dyDescent="0.2">
      <c r="C712" s="103"/>
    </row>
    <row r="713" spans="1:14" x14ac:dyDescent="0.2">
      <c r="C713" s="103"/>
      <c r="E713" s="105"/>
      <c r="F713" s="231" t="s">
        <v>40</v>
      </c>
      <c r="G713" s="232"/>
      <c r="H713" s="233"/>
      <c r="I713" s="231" t="s">
        <v>41</v>
      </c>
      <c r="J713" s="232"/>
      <c r="K713" s="233"/>
      <c r="L713" s="231" t="s">
        <v>42</v>
      </c>
      <c r="M713" s="233"/>
    </row>
    <row r="714" spans="1:14" x14ac:dyDescent="0.2">
      <c r="C714" s="103"/>
      <c r="E714" s="220"/>
      <c r="F714" s="109" t="s">
        <v>43</v>
      </c>
      <c r="G714" s="109" t="s">
        <v>44</v>
      </c>
      <c r="H714" s="110" t="s">
        <v>45</v>
      </c>
      <c r="I714" s="109" t="s">
        <v>43</v>
      </c>
      <c r="J714" s="111" t="s">
        <v>44</v>
      </c>
      <c r="K714" s="110" t="s">
        <v>45</v>
      </c>
      <c r="L714" s="222" t="s">
        <v>46</v>
      </c>
      <c r="M714" s="224" t="s">
        <v>47</v>
      </c>
    </row>
    <row r="715" spans="1:14" x14ac:dyDescent="0.2">
      <c r="C715" s="103"/>
      <c r="E715" s="221"/>
      <c r="F715" s="112" t="s">
        <v>48</v>
      </c>
      <c r="G715" s="112"/>
      <c r="H715" s="113" t="s">
        <v>48</v>
      </c>
      <c r="I715" s="112" t="s">
        <v>48</v>
      </c>
      <c r="J715" s="113"/>
      <c r="K715" s="113" t="s">
        <v>48</v>
      </c>
      <c r="L715" s="223"/>
      <c r="M715" s="225"/>
    </row>
    <row r="716" spans="1:14" x14ac:dyDescent="0.2">
      <c r="A716" s="103" t="str">
        <f>$E706</f>
        <v>Seasonal Residential (High)</v>
      </c>
      <c r="D716" s="114" t="s">
        <v>49</v>
      </c>
      <c r="E716" s="25"/>
      <c r="F716" s="26">
        <f>F130</f>
        <v>98.32</v>
      </c>
      <c r="G716" s="115">
        <v>1</v>
      </c>
      <c r="H716" s="116">
        <f>G716*F716</f>
        <v>98.32</v>
      </c>
      <c r="I716" s="29">
        <f>I130</f>
        <v>105.31</v>
      </c>
      <c r="J716" s="117">
        <f>G716</f>
        <v>1</v>
      </c>
      <c r="K716" s="118">
        <f>J716*I716</f>
        <v>105.31</v>
      </c>
      <c r="L716" s="119">
        <f>K716-H716</f>
        <v>6.9900000000000091</v>
      </c>
      <c r="M716" s="120">
        <f>IF(ISERROR(L716/H716), "", L716/H716)</f>
        <v>7.1094385679414257E-2</v>
      </c>
    </row>
    <row r="717" spans="1:14" x14ac:dyDescent="0.2">
      <c r="A717" s="103" t="str">
        <f t="shared" ref="A717:A749" si="81">A716</f>
        <v>Seasonal Residential (High)</v>
      </c>
      <c r="D717" s="114" t="s">
        <v>50</v>
      </c>
      <c r="E717" s="25"/>
      <c r="F717" s="34">
        <f t="shared" ref="F717:F743" si="82">F131</f>
        <v>0</v>
      </c>
      <c r="G717" s="115">
        <f>IF($E709&gt;0, $E709, $E708)</f>
        <v>1500</v>
      </c>
      <c r="H717" s="116">
        <f>G717*F717</f>
        <v>0</v>
      </c>
      <c r="I717" s="35">
        <f t="shared" ref="I717:I743" si="83">I131</f>
        <v>0</v>
      </c>
      <c r="J717" s="117">
        <f>IF($E709&gt;0, $E709, $E708)</f>
        <v>1500</v>
      </c>
      <c r="K717" s="118">
        <f>J717*I717</f>
        <v>0</v>
      </c>
      <c r="L717" s="119">
        <f>K717-H717</f>
        <v>0</v>
      </c>
      <c r="M717" s="120" t="str">
        <f>IF(ISERROR(L717/H717), "", L717/H717)</f>
        <v/>
      </c>
    </row>
    <row r="718" spans="1:14" ht="13.15" hidden="1" customHeight="1" x14ac:dyDescent="0.2">
      <c r="A718" s="103" t="str">
        <f t="shared" si="81"/>
        <v>Seasonal Residential (High)</v>
      </c>
      <c r="D718" s="114" t="s">
        <v>51</v>
      </c>
      <c r="E718" s="25"/>
      <c r="F718" s="34">
        <f t="shared" si="82"/>
        <v>0</v>
      </c>
      <c r="G718" s="115">
        <f>IF($E709&gt;0, $E709, $E708)</f>
        <v>1500</v>
      </c>
      <c r="H718" s="116">
        <v>0</v>
      </c>
      <c r="I718" s="35">
        <f t="shared" si="83"/>
        <v>0</v>
      </c>
      <c r="J718" s="117">
        <f>IF($E709&gt;0, $E709, $E708)</f>
        <v>1500</v>
      </c>
      <c r="K718" s="118">
        <v>0</v>
      </c>
      <c r="L718" s="119"/>
      <c r="M718" s="120"/>
    </row>
    <row r="719" spans="1:14" ht="13.15" hidden="1" customHeight="1" x14ac:dyDescent="0.2">
      <c r="A719" s="103" t="str">
        <f t="shared" si="81"/>
        <v>Seasonal Residential (High)</v>
      </c>
      <c r="D719" s="114" t="s">
        <v>52</v>
      </c>
      <c r="E719" s="25"/>
      <c r="F719" s="34">
        <f t="shared" si="82"/>
        <v>0</v>
      </c>
      <c r="G719" s="115">
        <f>IF($E709&gt;0, $E709, $E708)</f>
        <v>1500</v>
      </c>
      <c r="H719" s="116">
        <v>0</v>
      </c>
      <c r="I719" s="35">
        <f t="shared" si="83"/>
        <v>0</v>
      </c>
      <c r="J719" s="121">
        <f>IF($E709&gt;0, $E709, $E708)</f>
        <v>1500</v>
      </c>
      <c r="K719" s="118">
        <v>0</v>
      </c>
      <c r="L719" s="119">
        <f t="shared" ref="L719:L737" si="84">K719-H719</f>
        <v>0</v>
      </c>
      <c r="M719" s="120" t="str">
        <f>IF(ISERROR(L719/H719), "", L719/H719)</f>
        <v/>
      </c>
    </row>
    <row r="720" spans="1:14" x14ac:dyDescent="0.2">
      <c r="A720" s="103" t="str">
        <f t="shared" si="81"/>
        <v>Seasonal Residential (High)</v>
      </c>
      <c r="D720" s="114" t="s">
        <v>53</v>
      </c>
      <c r="E720" s="25"/>
      <c r="F720" s="26">
        <f t="shared" si="82"/>
        <v>3.2201751691573017</v>
      </c>
      <c r="G720" s="115">
        <v>1</v>
      </c>
      <c r="H720" s="116">
        <f>G720*F720</f>
        <v>3.2201751691573017</v>
      </c>
      <c r="I720" s="29">
        <f t="shared" si="83"/>
        <v>3.2201751691573017</v>
      </c>
      <c r="J720" s="117">
        <f>G720</f>
        <v>1</v>
      </c>
      <c r="K720" s="118">
        <f>J720*I720</f>
        <v>3.2201751691573017</v>
      </c>
      <c r="L720" s="119">
        <f t="shared" si="84"/>
        <v>0</v>
      </c>
      <c r="M720" s="120">
        <f>IF(ISERROR(L720/H720), "", L720/H720)</f>
        <v>0</v>
      </c>
    </row>
    <row r="721" spans="1:15" x14ac:dyDescent="0.2">
      <c r="A721" s="103" t="str">
        <f t="shared" si="81"/>
        <v>Seasonal Residential (High)</v>
      </c>
      <c r="D721" s="114" t="s">
        <v>54</v>
      </c>
      <c r="E721" s="25"/>
      <c r="F721" s="36">
        <f t="shared" si="82"/>
        <v>0</v>
      </c>
      <c r="G721" s="115">
        <f>IF($E709&gt;0, $E709, $E708)</f>
        <v>1500</v>
      </c>
      <c r="H721" s="116">
        <f>G721*F721</f>
        <v>0</v>
      </c>
      <c r="I721" s="35">
        <f t="shared" si="83"/>
        <v>0</v>
      </c>
      <c r="J721" s="117">
        <f>IF($E709&gt;0, $E709, $E708)</f>
        <v>1500</v>
      </c>
      <c r="K721" s="118">
        <f>J721*I721</f>
        <v>0</v>
      </c>
      <c r="L721" s="119">
        <f t="shared" si="84"/>
        <v>0</v>
      </c>
      <c r="M721" s="120" t="str">
        <f>IF(ISERROR(L721/H721), "", L721/H721)</f>
        <v/>
      </c>
    </row>
    <row r="722" spans="1:15" ht="25.5" x14ac:dyDescent="0.2">
      <c r="A722" s="103" t="str">
        <f t="shared" si="81"/>
        <v>Seasonal Residential (High)</v>
      </c>
      <c r="B722" s="103" t="s">
        <v>55</v>
      </c>
      <c r="C722" s="24">
        <f>B28</f>
        <v>13</v>
      </c>
      <c r="D722" s="46" t="s">
        <v>56</v>
      </c>
      <c r="E722" s="47"/>
      <c r="F722" s="48"/>
      <c r="G722" s="49"/>
      <c r="H722" s="50">
        <f>SUM(H716:H721)</f>
        <v>101.54017516915729</v>
      </c>
      <c r="I722" s="51"/>
      <c r="J722" s="52"/>
      <c r="K722" s="50">
        <f>SUM(K716:K721)</f>
        <v>108.5301751691573</v>
      </c>
      <c r="L722" s="41">
        <f t="shared" si="84"/>
        <v>6.9900000000000091</v>
      </c>
      <c r="M722" s="42">
        <f>IF((H722)=0,"",(L722/H722))</f>
        <v>6.8839747305490306E-2</v>
      </c>
    </row>
    <row r="723" spans="1:15" x14ac:dyDescent="0.2">
      <c r="A723" s="103" t="str">
        <f t="shared" si="81"/>
        <v>Seasonal Residential (High)</v>
      </c>
      <c r="D723" s="123" t="s">
        <v>57</v>
      </c>
      <c r="E723" s="25"/>
      <c r="F723" s="34">
        <f t="shared" si="82"/>
        <v>0.12752000000000002</v>
      </c>
      <c r="G723" s="43">
        <f>IF(F723=0, 0, $E708*E710-E708)</f>
        <v>62.250000000000227</v>
      </c>
      <c r="H723" s="28">
        <f t="shared" ref="H723:H730" si="85">G723*F723</f>
        <v>7.9381200000000307</v>
      </c>
      <c r="I723" s="35">
        <f t="shared" si="83"/>
        <v>0.12752000000000002</v>
      </c>
      <c r="J723" s="44">
        <f>IF(I723=0, 0, E708*E711-E708)</f>
        <v>62.250000000000227</v>
      </c>
      <c r="K723" s="31">
        <f t="shared" ref="K723:K730" si="86">J723*I723</f>
        <v>7.9381200000000307</v>
      </c>
      <c r="L723" s="119">
        <f t="shared" si="84"/>
        <v>0</v>
      </c>
      <c r="M723" s="120">
        <f t="shared" ref="M723:M730" si="87">IF(ISERROR(L723/H723), "", L723/H723)</f>
        <v>0</v>
      </c>
    </row>
    <row r="724" spans="1:15" ht="25.5" x14ac:dyDescent="0.2">
      <c r="A724" s="103" t="str">
        <f t="shared" si="81"/>
        <v>Seasonal Residential (High)</v>
      </c>
      <c r="D724" s="123" t="s">
        <v>58</v>
      </c>
      <c r="E724" s="25"/>
      <c r="F724" s="36">
        <f t="shared" si="82"/>
        <v>0</v>
      </c>
      <c r="G724" s="55">
        <f>IF($E709&gt;0, $E709, $E708)</f>
        <v>1500</v>
      </c>
      <c r="H724" s="116">
        <f t="shared" si="85"/>
        <v>0</v>
      </c>
      <c r="I724" s="35">
        <f t="shared" si="83"/>
        <v>0</v>
      </c>
      <c r="J724" s="56">
        <f>IF($E709&gt;0, $E709, $E708)</f>
        <v>1500</v>
      </c>
      <c r="K724" s="118">
        <f t="shared" si="86"/>
        <v>0</v>
      </c>
      <c r="L724" s="119">
        <f t="shared" si="84"/>
        <v>0</v>
      </c>
      <c r="M724" s="120" t="str">
        <f t="shared" si="87"/>
        <v/>
      </c>
    </row>
    <row r="725" spans="1:15" x14ac:dyDescent="0.2">
      <c r="A725" s="103" t="str">
        <f t="shared" si="81"/>
        <v>Seasonal Residential (High)</v>
      </c>
      <c r="D725" s="123" t="s">
        <v>59</v>
      </c>
      <c r="E725" s="25"/>
      <c r="F725" s="36">
        <f t="shared" si="82"/>
        <v>0</v>
      </c>
      <c r="G725" s="55">
        <f>IF($E709&gt;0, $E709, $E708)</f>
        <v>1500</v>
      </c>
      <c r="H725" s="116">
        <f t="shared" si="85"/>
        <v>0</v>
      </c>
      <c r="I725" s="35">
        <f t="shared" si="83"/>
        <v>0</v>
      </c>
      <c r="J725" s="56">
        <f>IF($E709&gt;0, $E709, $E708)</f>
        <v>1500</v>
      </c>
      <c r="K725" s="118">
        <f t="shared" si="86"/>
        <v>0</v>
      </c>
      <c r="L725" s="119">
        <f t="shared" si="84"/>
        <v>0</v>
      </c>
      <c r="M725" s="120" t="str">
        <f t="shared" si="87"/>
        <v/>
      </c>
    </row>
    <row r="726" spans="1:15" x14ac:dyDescent="0.2">
      <c r="A726" s="103" t="str">
        <f t="shared" si="81"/>
        <v>Seasonal Residential (High)</v>
      </c>
      <c r="D726" s="123" t="s">
        <v>60</v>
      </c>
      <c r="E726" s="25"/>
      <c r="F726" s="34">
        <f t="shared" si="82"/>
        <v>0</v>
      </c>
      <c r="G726" s="55">
        <f>E708</f>
        <v>1500</v>
      </c>
      <c r="H726" s="116">
        <f t="shared" si="85"/>
        <v>0</v>
      </c>
      <c r="I726" s="35">
        <f t="shared" si="83"/>
        <v>0</v>
      </c>
      <c r="J726" s="56">
        <f>E708</f>
        <v>1500</v>
      </c>
      <c r="K726" s="118">
        <f t="shared" si="86"/>
        <v>0</v>
      </c>
      <c r="L726" s="119">
        <f t="shared" si="84"/>
        <v>0</v>
      </c>
      <c r="M726" s="120" t="str">
        <f t="shared" si="87"/>
        <v/>
      </c>
    </row>
    <row r="727" spans="1:15" x14ac:dyDescent="0.2">
      <c r="A727" s="103" t="str">
        <f t="shared" si="81"/>
        <v>Seasonal Residential (High)</v>
      </c>
      <c r="D727" s="114" t="s">
        <v>61</v>
      </c>
      <c r="E727" s="25"/>
      <c r="F727" s="36">
        <f t="shared" si="82"/>
        <v>1.9318997616367061E-3</v>
      </c>
      <c r="G727" s="55">
        <f>IF($E709&gt;0, $E709, $E708)</f>
        <v>1500</v>
      </c>
      <c r="H727" s="116">
        <f t="shared" si="85"/>
        <v>2.8978496424550593</v>
      </c>
      <c r="I727" s="35">
        <f t="shared" si="83"/>
        <v>2.020215854863042E-3</v>
      </c>
      <c r="J727" s="56">
        <f>IF($E709&gt;0, $E709, $E708)</f>
        <v>1500</v>
      </c>
      <c r="K727" s="118">
        <f t="shared" si="86"/>
        <v>3.030323782294563</v>
      </c>
      <c r="L727" s="119">
        <f t="shared" si="84"/>
        <v>0.13247413983950374</v>
      </c>
      <c r="M727" s="120">
        <f t="shared" si="87"/>
        <v>4.571463539677359E-2</v>
      </c>
      <c r="O727" s="160"/>
    </row>
    <row r="728" spans="1:15" ht="25.5" x14ac:dyDescent="0.2">
      <c r="A728" s="103" t="str">
        <f t="shared" si="81"/>
        <v>Seasonal Residential (High)</v>
      </c>
      <c r="D728" s="123" t="s">
        <v>62</v>
      </c>
      <c r="E728" s="25"/>
      <c r="F728" s="36">
        <f t="shared" si="82"/>
        <v>0.42</v>
      </c>
      <c r="G728" s="115">
        <v>1</v>
      </c>
      <c r="H728" s="116">
        <f t="shared" si="85"/>
        <v>0.42</v>
      </c>
      <c r="I728" s="45">
        <f t="shared" si="83"/>
        <v>0.42</v>
      </c>
      <c r="J728" s="121">
        <v>1</v>
      </c>
      <c r="K728" s="118">
        <f t="shared" si="86"/>
        <v>0.42</v>
      </c>
      <c r="L728" s="119">
        <f t="shared" si="84"/>
        <v>0</v>
      </c>
      <c r="M728" s="120">
        <f t="shared" si="87"/>
        <v>0</v>
      </c>
    </row>
    <row r="729" spans="1:15" x14ac:dyDescent="0.2">
      <c r="A729" s="103" t="str">
        <f t="shared" si="81"/>
        <v>Seasonal Residential (High)</v>
      </c>
      <c r="D729" s="114" t="s">
        <v>63</v>
      </c>
      <c r="E729" s="25"/>
      <c r="F729" s="36">
        <f t="shared" si="82"/>
        <v>0.23509396017000769</v>
      </c>
      <c r="G729" s="115">
        <v>1</v>
      </c>
      <c r="H729" s="116">
        <f t="shared" si="85"/>
        <v>0.23509396017000769</v>
      </c>
      <c r="I729" s="29">
        <f t="shared" si="83"/>
        <v>0.23509396017000769</v>
      </c>
      <c r="J729" s="121">
        <v>1</v>
      </c>
      <c r="K729" s="118">
        <f t="shared" si="86"/>
        <v>0.23509396017000769</v>
      </c>
      <c r="L729" s="119">
        <f t="shared" si="84"/>
        <v>0</v>
      </c>
      <c r="M729" s="120">
        <f t="shared" si="87"/>
        <v>0</v>
      </c>
    </row>
    <row r="730" spans="1:15" x14ac:dyDescent="0.2">
      <c r="A730" s="103" t="str">
        <f t="shared" si="81"/>
        <v>Seasonal Residential (High)</v>
      </c>
      <c r="D730" s="114" t="s">
        <v>64</v>
      </c>
      <c r="E730" s="25"/>
      <c r="F730" s="34">
        <f t="shared" si="82"/>
        <v>0</v>
      </c>
      <c r="G730" s="55">
        <f>IF($E709&gt;0, $E709, $E708)</f>
        <v>1500</v>
      </c>
      <c r="H730" s="116">
        <f t="shared" si="85"/>
        <v>0</v>
      </c>
      <c r="I730" s="35">
        <f t="shared" si="83"/>
        <v>0</v>
      </c>
      <c r="J730" s="56">
        <f>IF($E709&gt;0, $E709, $E708)</f>
        <v>1500</v>
      </c>
      <c r="K730" s="118">
        <f t="shared" si="86"/>
        <v>0</v>
      </c>
      <c r="L730" s="119">
        <f t="shared" si="84"/>
        <v>0</v>
      </c>
      <c r="M730" s="120" t="str">
        <f t="shared" si="87"/>
        <v/>
      </c>
    </row>
    <row r="731" spans="1:15" ht="25.5" x14ac:dyDescent="0.2">
      <c r="A731" s="103" t="str">
        <f t="shared" si="81"/>
        <v>Seasonal Residential (High)</v>
      </c>
      <c r="B731" s="103" t="s">
        <v>65</v>
      </c>
      <c r="C731" s="24">
        <f>B28</f>
        <v>13</v>
      </c>
      <c r="D731" s="46" t="s">
        <v>66</v>
      </c>
      <c r="E731" s="47"/>
      <c r="F731" s="48"/>
      <c r="G731" s="49"/>
      <c r="H731" s="50">
        <f>SUM(H722:H730)</f>
        <v>113.03123877178238</v>
      </c>
      <c r="I731" s="51"/>
      <c r="J731" s="52"/>
      <c r="K731" s="50">
        <f>SUM(K722:K730)</f>
        <v>120.15371291162189</v>
      </c>
      <c r="L731" s="41">
        <f t="shared" si="84"/>
        <v>7.1224741398395111</v>
      </c>
      <c r="M731" s="42">
        <f>IF((H731)=0,"",(L731/H731))</f>
        <v>6.3013324610378396E-2</v>
      </c>
    </row>
    <row r="732" spans="1:15" x14ac:dyDescent="0.2">
      <c r="A732" s="103" t="str">
        <f t="shared" si="81"/>
        <v>Seasonal Residential (High)</v>
      </c>
      <c r="D732" s="126" t="s">
        <v>67</v>
      </c>
      <c r="E732" s="25"/>
      <c r="F732" s="36">
        <f t="shared" si="82"/>
        <v>1.3899999999999999E-2</v>
      </c>
      <c r="G732" s="43">
        <f>IF($E709&gt;0, $E709, $E708*$E710)</f>
        <v>1562.2500000000002</v>
      </c>
      <c r="H732" s="116">
        <f>G732*F732</f>
        <v>21.715275000000002</v>
      </c>
      <c r="I732" s="35">
        <f t="shared" si="83"/>
        <v>1.47E-2</v>
      </c>
      <c r="J732" s="44">
        <f>IF($E709&gt;0, $E709, $E708*$E711)</f>
        <v>1562.2500000000002</v>
      </c>
      <c r="K732" s="118">
        <f>J732*I732</f>
        <v>22.965075000000002</v>
      </c>
      <c r="L732" s="119">
        <f t="shared" si="84"/>
        <v>1.2498000000000005</v>
      </c>
      <c r="M732" s="120">
        <f>IF(ISERROR(L732/H732), "", L732/H732)</f>
        <v>5.7553956834532391E-2</v>
      </c>
      <c r="N732" s="127" t="str">
        <f>IF(ISERROR(ABS(M732)), "", IF(ABS(M732)&gt;=4%, "In the manager's summary, discuss the reasoning for the change in RTSR rates", ""))</f>
        <v>In the manager's summary, discuss the reasoning for the change in RTSR rates</v>
      </c>
      <c r="O732" s="160"/>
    </row>
    <row r="733" spans="1:15" ht="25.5" x14ac:dyDescent="0.2">
      <c r="A733" s="103" t="str">
        <f t="shared" si="81"/>
        <v>Seasonal Residential (High)</v>
      </c>
      <c r="D733" s="128" t="s">
        <v>68</v>
      </c>
      <c r="E733" s="25"/>
      <c r="F733" s="36">
        <f t="shared" si="82"/>
        <v>1.21E-2</v>
      </c>
      <c r="G733" s="43">
        <f>IF($E709&gt;0, $E709, $E708*$E710)</f>
        <v>1562.2500000000002</v>
      </c>
      <c r="H733" s="116">
        <f>G733*F733</f>
        <v>18.903225000000003</v>
      </c>
      <c r="I733" s="35">
        <f t="shared" si="83"/>
        <v>1.2800000000000001E-2</v>
      </c>
      <c r="J733" s="44">
        <f>IF($E709&gt;0, $E709, $E708*$E711)</f>
        <v>1562.2500000000002</v>
      </c>
      <c r="K733" s="118">
        <f>J733*I733</f>
        <v>19.996800000000004</v>
      </c>
      <c r="L733" s="119">
        <f t="shared" si="84"/>
        <v>1.0935750000000013</v>
      </c>
      <c r="M733" s="120">
        <f>IF(ISERROR(L733/H733), "", L733/H733)</f>
        <v>5.7851239669421545E-2</v>
      </c>
      <c r="N733" s="127" t="str">
        <f>IF(ISERROR(ABS(M733)), "", IF(ABS(M733)&gt;=4%, "In the manager's summary, discuss the reasoning for the change in RTSR rates", ""))</f>
        <v>In the manager's summary, discuss the reasoning for the change in RTSR rates</v>
      </c>
      <c r="O733" s="160"/>
    </row>
    <row r="734" spans="1:15" ht="25.5" x14ac:dyDescent="0.2">
      <c r="A734" s="103" t="str">
        <f t="shared" si="81"/>
        <v>Seasonal Residential (High)</v>
      </c>
      <c r="B734" s="103" t="s">
        <v>69</v>
      </c>
      <c r="C734" s="24">
        <f>B28</f>
        <v>13</v>
      </c>
      <c r="D734" s="46" t="s">
        <v>70</v>
      </c>
      <c r="E734" s="47"/>
      <c r="F734" s="48"/>
      <c r="G734" s="49"/>
      <c r="H734" s="50">
        <f>SUM(H731:H733)</f>
        <v>153.64973877178238</v>
      </c>
      <c r="I734" s="51"/>
      <c r="J734" s="52"/>
      <c r="K734" s="50">
        <f>SUM(K731:K733)</f>
        <v>163.1155879116219</v>
      </c>
      <c r="L734" s="41">
        <f t="shared" si="84"/>
        <v>9.4658491398395199</v>
      </c>
      <c r="M734" s="42">
        <f>IF((H734)=0,"",(L734/H734))</f>
        <v>6.1606672523532552E-2</v>
      </c>
    </row>
    <row r="735" spans="1:15" ht="25.5" x14ac:dyDescent="0.2">
      <c r="A735" s="103" t="str">
        <f t="shared" si="81"/>
        <v>Seasonal Residential (High)</v>
      </c>
      <c r="D735" s="129" t="s">
        <v>71</v>
      </c>
      <c r="E735" s="25"/>
      <c r="F735" s="34">
        <f t="shared" si="82"/>
        <v>4.7000000000000002E-3</v>
      </c>
      <c r="G735" s="43">
        <f>E708*E710</f>
        <v>1562.2500000000002</v>
      </c>
      <c r="H735" s="53">
        <f>G735*F735</f>
        <v>7.342575000000001</v>
      </c>
      <c r="I735" s="35">
        <f t="shared" si="83"/>
        <v>4.7000000000000002E-3</v>
      </c>
      <c r="J735" s="44">
        <f>E708*E711</f>
        <v>1562.2500000000002</v>
      </c>
      <c r="K735" s="31">
        <f>J735*I735</f>
        <v>7.342575000000001</v>
      </c>
      <c r="L735" s="119">
        <f t="shared" si="84"/>
        <v>0</v>
      </c>
      <c r="M735" s="120">
        <f>IF(ISERROR(L735/H735), "", L735/H735)</f>
        <v>0</v>
      </c>
    </row>
    <row r="736" spans="1:15" ht="25.5" x14ac:dyDescent="0.2">
      <c r="A736" s="103" t="str">
        <f t="shared" si="81"/>
        <v>Seasonal Residential (High)</v>
      </c>
      <c r="D736" s="129" t="s">
        <v>72</v>
      </c>
      <c r="E736" s="25"/>
      <c r="F736" s="34">
        <f t="shared" si="82"/>
        <v>5.9999999999999995E-4</v>
      </c>
      <c r="G736" s="43">
        <f>E708*E710</f>
        <v>1562.2500000000002</v>
      </c>
      <c r="H736" s="53">
        <f>G736*F736</f>
        <v>0.93735000000000002</v>
      </c>
      <c r="I736" s="35">
        <f t="shared" si="83"/>
        <v>5.9999999999999995E-4</v>
      </c>
      <c r="J736" s="44">
        <f>E708*E711</f>
        <v>1562.2500000000002</v>
      </c>
      <c r="K736" s="31">
        <f>J736*I736</f>
        <v>0.93735000000000002</v>
      </c>
      <c r="L736" s="119">
        <f t="shared" si="84"/>
        <v>0</v>
      </c>
      <c r="M736" s="120">
        <f>IF(ISERROR(L736/H736), "", L736/H736)</f>
        <v>0</v>
      </c>
    </row>
    <row r="737" spans="1:13" x14ac:dyDescent="0.2">
      <c r="A737" s="103" t="str">
        <f t="shared" si="81"/>
        <v>Seasonal Residential (High)</v>
      </c>
      <c r="D737" s="25" t="s">
        <v>73</v>
      </c>
      <c r="E737" s="25"/>
      <c r="F737" s="54">
        <f t="shared" si="82"/>
        <v>0.25</v>
      </c>
      <c r="G737" s="115">
        <v>1</v>
      </c>
      <c r="H737" s="130">
        <f>G737*F737</f>
        <v>0.25</v>
      </c>
      <c r="I737" s="45">
        <f t="shared" si="83"/>
        <v>0.25</v>
      </c>
      <c r="J737" s="117">
        <v>1</v>
      </c>
      <c r="K737" s="118">
        <f>J737*I737</f>
        <v>0.25</v>
      </c>
      <c r="L737" s="119">
        <f t="shared" si="84"/>
        <v>0</v>
      </c>
      <c r="M737" s="120">
        <f>IF(ISERROR(L737/H737), "", L737/H737)</f>
        <v>0</v>
      </c>
    </row>
    <row r="738" spans="1:13" ht="25.5" x14ac:dyDescent="0.2">
      <c r="A738" s="103" t="str">
        <f t="shared" si="81"/>
        <v>Seasonal Residential (High)</v>
      </c>
      <c r="D738" s="129" t="s">
        <v>74</v>
      </c>
      <c r="E738" s="25"/>
      <c r="F738" s="34">
        <f t="shared" si="82"/>
        <v>0</v>
      </c>
      <c r="G738" s="55"/>
      <c r="H738" s="130"/>
      <c r="I738" s="35">
        <f t="shared" si="83"/>
        <v>0</v>
      </c>
      <c r="J738" s="56"/>
      <c r="K738" s="118"/>
      <c r="L738" s="119"/>
      <c r="M738" s="120"/>
    </row>
    <row r="739" spans="1:13" x14ac:dyDescent="0.2">
      <c r="A739" s="103" t="str">
        <f t="shared" si="81"/>
        <v>Seasonal Residential (High)</v>
      </c>
      <c r="B739" s="103" t="s">
        <v>12</v>
      </c>
      <c r="D739" s="25" t="s">
        <v>75</v>
      </c>
      <c r="E739" s="25"/>
      <c r="F739" s="34">
        <f t="shared" si="82"/>
        <v>9.8000000000000004E-2</v>
      </c>
      <c r="G739" s="55">
        <f>IF(AND(E708*12&gt;=150000),OffPeakPer*E708*E710,OffPeakPer*E708)</f>
        <v>960</v>
      </c>
      <c r="H739" s="130">
        <f>G739*F739</f>
        <v>94.08</v>
      </c>
      <c r="I739" s="35">
        <f t="shared" si="83"/>
        <v>9.8000000000000004E-2</v>
      </c>
      <c r="J739" s="56">
        <f>IF(AND(E708*12&gt;=150000),OffPeakPer*E708*E711,OffPeakPer*E708)</f>
        <v>960</v>
      </c>
      <c r="K739" s="118">
        <f>J739*I739</f>
        <v>94.08</v>
      </c>
      <c r="L739" s="119">
        <f>K739-H739</f>
        <v>0</v>
      </c>
      <c r="M739" s="120">
        <f>IF(ISERROR(L739/H739), "", L739/H739)</f>
        <v>0</v>
      </c>
    </row>
    <row r="740" spans="1:13" x14ac:dyDescent="0.2">
      <c r="A740" s="103" t="str">
        <f t="shared" si="81"/>
        <v>Seasonal Residential (High)</v>
      </c>
      <c r="B740" s="103" t="s">
        <v>12</v>
      </c>
      <c r="D740" s="25" t="s">
        <v>76</v>
      </c>
      <c r="E740" s="25"/>
      <c r="F740" s="34">
        <f t="shared" si="82"/>
        <v>0.157</v>
      </c>
      <c r="G740" s="55">
        <f>IF(AND(E708*12&gt;=150000),MidPeakPer*E708*E710,MidPeakPer*E708)</f>
        <v>270</v>
      </c>
      <c r="H740" s="130">
        <f>G740*F740</f>
        <v>42.39</v>
      </c>
      <c r="I740" s="35">
        <f t="shared" si="83"/>
        <v>0.157</v>
      </c>
      <c r="J740" s="56">
        <f>IF(AND(E708*12&gt;=150000),MidPeakPer*E708*E711,MidPeakPer*E708)</f>
        <v>270</v>
      </c>
      <c r="K740" s="118">
        <f>J740*I740</f>
        <v>42.39</v>
      </c>
      <c r="L740" s="119">
        <f>K740-H740</f>
        <v>0</v>
      </c>
      <c r="M740" s="120">
        <f>IF(ISERROR(L740/H740), "", L740/H740)</f>
        <v>0</v>
      </c>
    </row>
    <row r="741" spans="1:13" ht="13.5" thickBot="1" x14ac:dyDescent="0.25">
      <c r="A741" s="103" t="str">
        <f t="shared" si="81"/>
        <v>Seasonal Residential (High)</v>
      </c>
      <c r="B741" s="103" t="s">
        <v>12</v>
      </c>
      <c r="D741" s="103" t="s">
        <v>77</v>
      </c>
      <c r="E741" s="25"/>
      <c r="F741" s="34">
        <f t="shared" si="82"/>
        <v>0.20300000000000001</v>
      </c>
      <c r="G741" s="55">
        <f>IF(AND(E708*12&gt;=150000),OnPeakPer*E708*E710,OnPeakPer*E708)</f>
        <v>270</v>
      </c>
      <c r="H741" s="130">
        <f>G741*F741</f>
        <v>54.81</v>
      </c>
      <c r="I741" s="35">
        <f t="shared" si="83"/>
        <v>0.20300000000000001</v>
      </c>
      <c r="J741" s="56">
        <f>IF(AND(E708*12&gt;=150000),OnPeakPer*E708*E711,OnPeakPer*E708)</f>
        <v>270</v>
      </c>
      <c r="K741" s="118">
        <f>J741*I741</f>
        <v>54.81</v>
      </c>
      <c r="L741" s="119">
        <f>K741-H741</f>
        <v>0</v>
      </c>
      <c r="M741" s="120">
        <f>IF(ISERROR(L741/H741), "", L741/H741)</f>
        <v>0</v>
      </c>
    </row>
    <row r="742" spans="1:13" ht="13.15" hidden="1" customHeight="1" x14ac:dyDescent="0.2">
      <c r="A742" s="103" t="str">
        <f t="shared" si="81"/>
        <v>Seasonal Residential (High)</v>
      </c>
      <c r="B742" s="103" t="s">
        <v>78</v>
      </c>
      <c r="D742" s="25" t="s">
        <v>79</v>
      </c>
      <c r="E742" s="25"/>
      <c r="F742" s="34">
        <f t="shared" si="82"/>
        <v>0.11308</v>
      </c>
      <c r="G742" s="55">
        <f>IF(AND(E708*12&gt;=150000),E708*E710,E708)</f>
        <v>1500</v>
      </c>
      <c r="H742" s="130">
        <f>G742*F742</f>
        <v>169.62</v>
      </c>
      <c r="I742" s="35">
        <f t="shared" si="83"/>
        <v>0.11308</v>
      </c>
      <c r="J742" s="56">
        <f>IF(AND(E708*12&gt;=150000),E708*E711,E708)</f>
        <v>1500</v>
      </c>
      <c r="K742" s="118">
        <f>J742*I742</f>
        <v>169.62</v>
      </c>
      <c r="L742" s="119">
        <f>K742-H742</f>
        <v>0</v>
      </c>
      <c r="M742" s="120">
        <f>IF(ISERROR(L742/H742), "", L742/H742)</f>
        <v>0</v>
      </c>
    </row>
    <row r="743" spans="1:13" ht="13.9" hidden="1" customHeight="1" thickBot="1" x14ac:dyDescent="0.25">
      <c r="A743" s="103" t="str">
        <f t="shared" si="81"/>
        <v>Seasonal Residential (High)</v>
      </c>
      <c r="B743" s="103" t="s">
        <v>17</v>
      </c>
      <c r="D743" s="25" t="s">
        <v>80</v>
      </c>
      <c r="E743" s="25"/>
      <c r="F743" s="34">
        <f t="shared" si="82"/>
        <v>0.11308</v>
      </c>
      <c r="G743" s="55">
        <f>IF(AND(E708*12&gt;=150000),E708*E710,E708)</f>
        <v>1500</v>
      </c>
      <c r="H743" s="130">
        <f>G743*F743</f>
        <v>169.62</v>
      </c>
      <c r="I743" s="35">
        <f t="shared" si="83"/>
        <v>0.11308</v>
      </c>
      <c r="J743" s="56">
        <f>IF(AND(E708*12&gt;=150000),E708*E711,E708)</f>
        <v>1500</v>
      </c>
      <c r="K743" s="118">
        <f>J743*I743</f>
        <v>169.62</v>
      </c>
      <c r="L743" s="119">
        <f>K743-H743</f>
        <v>0</v>
      </c>
      <c r="M743" s="120">
        <f>IF(ISERROR(L743/H743), "", L743/H743)</f>
        <v>0</v>
      </c>
    </row>
    <row r="744" spans="1:13" ht="13.5" thickBot="1" x14ac:dyDescent="0.25">
      <c r="A744" s="103" t="str">
        <f t="shared" si="81"/>
        <v>Seasonal Residential (High)</v>
      </c>
      <c r="D744" s="58"/>
      <c r="E744" s="59"/>
      <c r="F744" s="60"/>
      <c r="G744" s="61"/>
      <c r="H744" s="62"/>
      <c r="I744" s="60"/>
      <c r="J744" s="63"/>
      <c r="K744" s="62"/>
      <c r="L744" s="64"/>
      <c r="M744" s="65"/>
    </row>
    <row r="745" spans="1:13" x14ac:dyDescent="0.2">
      <c r="A745" s="103" t="str">
        <f t="shared" si="81"/>
        <v>Seasonal Residential (High)</v>
      </c>
      <c r="B745" s="103" t="s">
        <v>12</v>
      </c>
      <c r="D745" s="135" t="s">
        <v>81</v>
      </c>
      <c r="E745" s="25"/>
      <c r="F745" s="136"/>
      <c r="G745" s="137"/>
      <c r="H745" s="138">
        <f>SUM(H735:H741,H734)</f>
        <v>353.4596637717824</v>
      </c>
      <c r="I745" s="139"/>
      <c r="J745" s="139"/>
      <c r="K745" s="138">
        <f>SUM(K735:K741,K734)</f>
        <v>362.92551291162192</v>
      </c>
      <c r="L745" s="140">
        <f>K745-H745</f>
        <v>9.4658491398395199</v>
      </c>
      <c r="M745" s="141">
        <f>IF((H745)=0,"",(L745/H745))</f>
        <v>2.678056397957566E-2</v>
      </c>
    </row>
    <row r="746" spans="1:13" x14ac:dyDescent="0.2">
      <c r="A746" s="103" t="str">
        <f t="shared" si="81"/>
        <v>Seasonal Residential (High)</v>
      </c>
      <c r="B746" s="103" t="s">
        <v>12</v>
      </c>
      <c r="D746" s="142" t="s">
        <v>82</v>
      </c>
      <c r="E746" s="25"/>
      <c r="F746" s="136">
        <v>0.13</v>
      </c>
      <c r="G746" s="143"/>
      <c r="H746" s="144">
        <f>H745*F746</f>
        <v>45.949756290331713</v>
      </c>
      <c r="I746" s="145">
        <v>0.13</v>
      </c>
      <c r="J746" s="115"/>
      <c r="K746" s="144">
        <f>K745*I746</f>
        <v>47.180316678510849</v>
      </c>
      <c r="L746" s="119">
        <f>K746-H746</f>
        <v>1.2305603881791356</v>
      </c>
      <c r="M746" s="146">
        <f>IF((H746)=0,"",(L746/H746))</f>
        <v>2.6780563979575615E-2</v>
      </c>
    </row>
    <row r="747" spans="1:13" ht="15" x14ac:dyDescent="0.25">
      <c r="A747" s="103" t="str">
        <f t="shared" si="81"/>
        <v>Seasonal Residential (High)</v>
      </c>
      <c r="B747" s="103" t="s">
        <v>12</v>
      </c>
      <c r="D747" s="142" t="s">
        <v>83</v>
      </c>
      <c r="E747" s="147"/>
      <c r="F747" s="148">
        <f>OER</f>
        <v>0.23499999999999999</v>
      </c>
      <c r="G747" s="143"/>
      <c r="H747" s="144">
        <f>IF(OR(ISNUMBER(SEARCH("[DGEN]", E706))=TRUE, ISNUMBER(SEARCH("STREET LIGHT", E706))=TRUE), 0, IF(AND(E708=0, E709=0),0, IF(AND(E709=0, E708*12&gt;250000), 0, IF(AND(E708=0, E709&gt;=50), 0, IF(E708*12&lt;=250000, F747*H745*-1, IF(E709&lt;50, F747*H745*-1, 0))))))</f>
        <v>-83.063020986368855</v>
      </c>
      <c r="I747" s="148">
        <f>OER</f>
        <v>0.23499999999999999</v>
      </c>
      <c r="J747" s="115"/>
      <c r="K747" s="144">
        <f>IF(OR(ISNUMBER(SEARCH("[DGEN]", E706))=TRUE, ISNUMBER(SEARCH("STREET LIGHT", E706))=TRUE), 0, IF(AND(E708=0, E709=0),0, IF(AND(E709=0, E708*12&gt;250000), 0, IF(AND(E708=0, E709&gt;=50), 0, IF(E708*12&lt;=250000, I747*K745*-1, IF(E709&lt;50, I747*K745*-1, 0))))))</f>
        <v>-85.287495534231141</v>
      </c>
      <c r="L747" s="119">
        <f>K747-H747</f>
        <v>-2.224474547862286</v>
      </c>
      <c r="M747" s="146"/>
    </row>
    <row r="748" spans="1:13" ht="13.5" thickBot="1" x14ac:dyDescent="0.25">
      <c r="A748" s="103" t="str">
        <f t="shared" si="81"/>
        <v>Seasonal Residential (High)</v>
      </c>
      <c r="B748" s="103" t="s">
        <v>84</v>
      </c>
      <c r="C748" s="24">
        <f>B28</f>
        <v>13</v>
      </c>
      <c r="D748" s="226" t="s">
        <v>85</v>
      </c>
      <c r="E748" s="226"/>
      <c r="F748" s="77"/>
      <c r="G748" s="78"/>
      <c r="H748" s="79">
        <f>H745+H746+H747</f>
        <v>316.34639907574524</v>
      </c>
      <c r="I748" s="80"/>
      <c r="J748" s="80"/>
      <c r="K748" s="81">
        <f>K745+K746+K747</f>
        <v>324.81833405590163</v>
      </c>
      <c r="L748" s="82">
        <f>K748-H748</f>
        <v>8.4719349801563908</v>
      </c>
      <c r="M748" s="83">
        <f>IF((H748)=0,"",(L748/H748))</f>
        <v>2.6780563979575726E-2</v>
      </c>
    </row>
    <row r="749" spans="1:13" ht="13.5" thickBot="1" x14ac:dyDescent="0.25">
      <c r="A749" s="103" t="str">
        <f t="shared" si="81"/>
        <v>Seasonal Residential (High)</v>
      </c>
      <c r="B749" s="103" t="s">
        <v>12</v>
      </c>
      <c r="D749" s="58"/>
      <c r="E749" s="59"/>
      <c r="F749" s="60"/>
      <c r="G749" s="61"/>
      <c r="H749" s="62"/>
      <c r="I749" s="60"/>
      <c r="J749" s="63"/>
      <c r="K749" s="62"/>
      <c r="L749" s="64"/>
      <c r="M749" s="65"/>
    </row>
    <row r="752" spans="1:13" x14ac:dyDescent="0.2">
      <c r="C752" s="103"/>
      <c r="D752" s="104" t="s">
        <v>34</v>
      </c>
      <c r="E752" s="229" t="str">
        <f>D29</f>
        <v>GS &lt; 50 (Low)</v>
      </c>
      <c r="F752" s="229"/>
      <c r="G752" s="229"/>
      <c r="H752" s="229"/>
      <c r="I752" s="229"/>
      <c r="J752" s="229"/>
      <c r="K752" s="103" t="str">
        <f>IF(N704="DEMAND - INTERVAL","RTSR - INTERVAL METERED","")</f>
        <v/>
      </c>
    </row>
    <row r="753" spans="1:14" x14ac:dyDescent="0.2">
      <c r="C753" s="103"/>
      <c r="D753" s="104" t="s">
        <v>35</v>
      </c>
      <c r="E753" s="230" t="str">
        <f>H29</f>
        <v>RPP</v>
      </c>
      <c r="F753" s="230"/>
      <c r="G753" s="230"/>
      <c r="H753" s="20"/>
      <c r="I753" s="20"/>
    </row>
    <row r="754" spans="1:14" ht="15.75" x14ac:dyDescent="0.2">
      <c r="C754" s="103"/>
      <c r="D754" s="104" t="s">
        <v>36</v>
      </c>
      <c r="E754" s="21">
        <f>K29</f>
        <v>1000</v>
      </c>
      <c r="F754" s="105" t="s">
        <v>11</v>
      </c>
      <c r="J754" s="22"/>
      <c r="K754" s="22"/>
      <c r="L754" s="22"/>
      <c r="M754" s="22"/>
      <c r="N754" s="22"/>
    </row>
    <row r="755" spans="1:14" ht="15.75" x14ac:dyDescent="0.25">
      <c r="C755" s="103"/>
      <c r="D755" s="104" t="s">
        <v>37</v>
      </c>
      <c r="E755" s="21">
        <f>L29</f>
        <v>0</v>
      </c>
      <c r="F755" s="106" t="s">
        <v>16</v>
      </c>
      <c r="G755" s="107"/>
      <c r="H755" s="108"/>
      <c r="I755" s="108"/>
      <c r="J755" s="108"/>
    </row>
    <row r="756" spans="1:14" x14ac:dyDescent="0.2">
      <c r="C756" s="103"/>
      <c r="D756" s="104" t="s">
        <v>38</v>
      </c>
      <c r="E756" s="23">
        <f>I29</f>
        <v>1.0415000000000001</v>
      </c>
    </row>
    <row r="757" spans="1:14" x14ac:dyDescent="0.2">
      <c r="C757" s="103"/>
      <c r="D757" s="104" t="s">
        <v>39</v>
      </c>
      <c r="E757" s="23">
        <f>J29</f>
        <v>1.0415000000000001</v>
      </c>
    </row>
    <row r="758" spans="1:14" x14ac:dyDescent="0.2">
      <c r="C758" s="103"/>
    </row>
    <row r="759" spans="1:14" x14ac:dyDescent="0.2">
      <c r="C759" s="103"/>
      <c r="E759" s="105"/>
      <c r="F759" s="231" t="s">
        <v>40</v>
      </c>
      <c r="G759" s="232"/>
      <c r="H759" s="233"/>
      <c r="I759" s="231" t="s">
        <v>41</v>
      </c>
      <c r="J759" s="232"/>
      <c r="K759" s="233"/>
      <c r="L759" s="231" t="s">
        <v>42</v>
      </c>
      <c r="M759" s="233"/>
    </row>
    <row r="760" spans="1:14" x14ac:dyDescent="0.2">
      <c r="C760" s="103"/>
      <c r="E760" s="220"/>
      <c r="F760" s="109" t="s">
        <v>43</v>
      </c>
      <c r="G760" s="109" t="s">
        <v>44</v>
      </c>
      <c r="H760" s="110" t="s">
        <v>45</v>
      </c>
      <c r="I760" s="109" t="s">
        <v>43</v>
      </c>
      <c r="J760" s="111" t="s">
        <v>44</v>
      </c>
      <c r="K760" s="110" t="s">
        <v>45</v>
      </c>
      <c r="L760" s="222" t="s">
        <v>46</v>
      </c>
      <c r="M760" s="224" t="s">
        <v>47</v>
      </c>
    </row>
    <row r="761" spans="1:14" x14ac:dyDescent="0.2">
      <c r="C761" s="103"/>
      <c r="E761" s="221"/>
      <c r="F761" s="112" t="s">
        <v>48</v>
      </c>
      <c r="G761" s="112"/>
      <c r="H761" s="113" t="s">
        <v>48</v>
      </c>
      <c r="I761" s="112" t="s">
        <v>48</v>
      </c>
      <c r="J761" s="113"/>
      <c r="K761" s="113" t="s">
        <v>48</v>
      </c>
      <c r="L761" s="223"/>
      <c r="M761" s="225"/>
    </row>
    <row r="762" spans="1:14" x14ac:dyDescent="0.2">
      <c r="A762" s="103" t="str">
        <f>$E752</f>
        <v>GS &lt; 50 (Low)</v>
      </c>
      <c r="D762" s="114" t="s">
        <v>49</v>
      </c>
      <c r="E762" s="25"/>
      <c r="F762" s="26">
        <f>F186</f>
        <v>32.270000000000003</v>
      </c>
      <c r="G762" s="115">
        <v>1</v>
      </c>
      <c r="H762" s="116">
        <f>G762*F762</f>
        <v>32.270000000000003</v>
      </c>
      <c r="I762" s="29">
        <f>I186</f>
        <v>34.200000000000003</v>
      </c>
      <c r="J762" s="117">
        <f>G762</f>
        <v>1</v>
      </c>
      <c r="K762" s="118">
        <f>J762*I762</f>
        <v>34.200000000000003</v>
      </c>
      <c r="L762" s="119">
        <f>K762-H762</f>
        <v>1.9299999999999997</v>
      </c>
      <c r="M762" s="120">
        <f>IF(ISERROR(L762/H762), "", L762/H762)</f>
        <v>5.9807871087697535E-2</v>
      </c>
    </row>
    <row r="763" spans="1:14" x14ac:dyDescent="0.2">
      <c r="A763" s="103" t="str">
        <f t="shared" ref="A763:A795" si="88">A762</f>
        <v>GS &lt; 50 (Low)</v>
      </c>
      <c r="D763" s="114" t="s">
        <v>50</v>
      </c>
      <c r="E763" s="25"/>
      <c r="F763" s="34">
        <f t="shared" ref="F763:F789" si="89">F187</f>
        <v>3.7100000000000001E-2</v>
      </c>
      <c r="G763" s="115">
        <f>IF($E755&gt;0, $E755, $E754)</f>
        <v>1000</v>
      </c>
      <c r="H763" s="116">
        <f>G763*F763</f>
        <v>37.1</v>
      </c>
      <c r="I763" s="35">
        <f t="shared" ref="I763:I789" si="90">I187</f>
        <v>3.9600000000000003E-2</v>
      </c>
      <c r="J763" s="117">
        <f>IF($E755&gt;0, $E755, $E754)</f>
        <v>1000</v>
      </c>
      <c r="K763" s="118">
        <f>J763*I763</f>
        <v>39.6</v>
      </c>
      <c r="L763" s="119">
        <f>K763-H763</f>
        <v>2.5</v>
      </c>
      <c r="M763" s="120">
        <f>IF(ISERROR(L763/H763), "", L763/H763)</f>
        <v>6.7385444743935305E-2</v>
      </c>
    </row>
    <row r="764" spans="1:14" ht="13.15" hidden="1" customHeight="1" x14ac:dyDescent="0.2">
      <c r="A764" s="103" t="str">
        <f t="shared" si="88"/>
        <v>GS &lt; 50 (Low)</v>
      </c>
      <c r="D764" s="114" t="s">
        <v>51</v>
      </c>
      <c r="E764" s="25"/>
      <c r="F764" s="34">
        <f t="shared" si="89"/>
        <v>0</v>
      </c>
      <c r="G764" s="115">
        <f>IF($E755&gt;0, $E755, $E754)</f>
        <v>1000</v>
      </c>
      <c r="H764" s="116">
        <v>0</v>
      </c>
      <c r="I764" s="35">
        <f t="shared" si="90"/>
        <v>0</v>
      </c>
      <c r="J764" s="117">
        <f>IF($E755&gt;0, $E755, $E754)</f>
        <v>1000</v>
      </c>
      <c r="K764" s="118">
        <v>0</v>
      </c>
      <c r="L764" s="119"/>
      <c r="M764" s="120"/>
    </row>
    <row r="765" spans="1:14" ht="13.15" hidden="1" customHeight="1" x14ac:dyDescent="0.2">
      <c r="A765" s="103" t="str">
        <f t="shared" si="88"/>
        <v>GS &lt; 50 (Low)</v>
      </c>
      <c r="D765" s="114" t="s">
        <v>52</v>
      </c>
      <c r="E765" s="25"/>
      <c r="F765" s="34">
        <f t="shared" si="89"/>
        <v>0</v>
      </c>
      <c r="G765" s="115">
        <f>IF($E755&gt;0, $E755, $E754)</f>
        <v>1000</v>
      </c>
      <c r="H765" s="116">
        <v>0</v>
      </c>
      <c r="I765" s="35">
        <f t="shared" si="90"/>
        <v>0</v>
      </c>
      <c r="J765" s="121">
        <f>IF($E755&gt;0, $E755, $E754)</f>
        <v>1000</v>
      </c>
      <c r="K765" s="118">
        <v>0</v>
      </c>
      <c r="L765" s="119">
        <f t="shared" ref="L765:L783" si="91">K765-H765</f>
        <v>0</v>
      </c>
      <c r="M765" s="120" t="str">
        <f>IF(ISERROR(L765/H765), "", L765/H765)</f>
        <v/>
      </c>
    </row>
    <row r="766" spans="1:14" x14ac:dyDescent="0.2">
      <c r="A766" s="103" t="str">
        <f t="shared" si="88"/>
        <v>GS &lt; 50 (Low)</v>
      </c>
      <c r="D766" s="114" t="s">
        <v>53</v>
      </c>
      <c r="E766" s="25"/>
      <c r="F766" s="26">
        <f t="shared" si="89"/>
        <v>0</v>
      </c>
      <c r="G766" s="115">
        <v>1</v>
      </c>
      <c r="H766" s="116">
        <f>G766*F766</f>
        <v>0</v>
      </c>
      <c r="I766" s="29">
        <f t="shared" si="90"/>
        <v>0</v>
      </c>
      <c r="J766" s="117">
        <f>G766</f>
        <v>1</v>
      </c>
      <c r="K766" s="118">
        <f>J766*I766</f>
        <v>0</v>
      </c>
      <c r="L766" s="119">
        <f t="shared" si="91"/>
        <v>0</v>
      </c>
      <c r="M766" s="120" t="str">
        <f>IF(ISERROR(L766/H766), "", L766/H766)</f>
        <v/>
      </c>
    </row>
    <row r="767" spans="1:14" x14ac:dyDescent="0.2">
      <c r="A767" s="103" t="str">
        <f t="shared" si="88"/>
        <v>GS &lt; 50 (Low)</v>
      </c>
      <c r="D767" s="114" t="s">
        <v>54</v>
      </c>
      <c r="E767" s="25"/>
      <c r="F767" s="36">
        <f t="shared" si="89"/>
        <v>2.2204907479117498E-3</v>
      </c>
      <c r="G767" s="115">
        <f>IF($E755&gt;0, $E755, $E754)</f>
        <v>1000</v>
      </c>
      <c r="H767" s="116">
        <f>G767*F767</f>
        <v>2.2204907479117497</v>
      </c>
      <c r="I767" s="35">
        <f t="shared" si="90"/>
        <v>2.2204907479117498E-3</v>
      </c>
      <c r="J767" s="117">
        <f>IF($E755&gt;0, $E755, $E754)</f>
        <v>1000</v>
      </c>
      <c r="K767" s="118">
        <f>J767*I767</f>
        <v>2.2204907479117497</v>
      </c>
      <c r="L767" s="119">
        <f t="shared" si="91"/>
        <v>0</v>
      </c>
      <c r="M767" s="120">
        <f>IF(ISERROR(L767/H767), "", L767/H767)</f>
        <v>0</v>
      </c>
    </row>
    <row r="768" spans="1:14" ht="25.5" x14ac:dyDescent="0.2">
      <c r="A768" s="103" t="str">
        <f t="shared" si="88"/>
        <v>GS &lt; 50 (Low)</v>
      </c>
      <c r="B768" s="103" t="s">
        <v>55</v>
      </c>
      <c r="C768" s="24">
        <f>B29</f>
        <v>14</v>
      </c>
      <c r="D768" s="46" t="s">
        <v>56</v>
      </c>
      <c r="E768" s="47"/>
      <c r="F768" s="48"/>
      <c r="G768" s="49"/>
      <c r="H768" s="50">
        <f>SUM(H762:H767)</f>
        <v>71.590490747911758</v>
      </c>
      <c r="I768" s="51"/>
      <c r="J768" s="52"/>
      <c r="K768" s="50">
        <f>SUM(K762:K767)</f>
        <v>76.020490747911765</v>
      </c>
      <c r="L768" s="41">
        <f t="shared" si="91"/>
        <v>4.4300000000000068</v>
      </c>
      <c r="M768" s="42">
        <f>IF((H768)=0,"",(L768/H768))</f>
        <v>6.1879726674861864E-2</v>
      </c>
    </row>
    <row r="769" spans="1:14" x14ac:dyDescent="0.2">
      <c r="A769" s="103" t="str">
        <f t="shared" si="88"/>
        <v>GS &lt; 50 (Low)</v>
      </c>
      <c r="D769" s="123" t="s">
        <v>57</v>
      </c>
      <c r="E769" s="25"/>
      <c r="F769" s="34">
        <f t="shared" si="89"/>
        <v>0.12752000000000002</v>
      </c>
      <c r="G769" s="43">
        <f>IF(F769=0, 0, $E754*E756-E754)</f>
        <v>41.5</v>
      </c>
      <c r="H769" s="28">
        <f t="shared" ref="H769:H776" si="92">G769*F769</f>
        <v>5.2920800000000012</v>
      </c>
      <c r="I769" s="35">
        <f t="shared" si="90"/>
        <v>0.12752000000000002</v>
      </c>
      <c r="J769" s="44">
        <f>IF(I769=0, 0, E754*E757-E754)</f>
        <v>41.5</v>
      </c>
      <c r="K769" s="31">
        <f t="shared" ref="K769:K776" si="93">J769*I769</f>
        <v>5.2920800000000012</v>
      </c>
      <c r="L769" s="119">
        <f t="shared" si="91"/>
        <v>0</v>
      </c>
      <c r="M769" s="120">
        <f t="shared" ref="M769:M776" si="94">IF(ISERROR(L769/H769), "", L769/H769)</f>
        <v>0</v>
      </c>
    </row>
    <row r="770" spans="1:14" ht="25.5" x14ac:dyDescent="0.2">
      <c r="A770" s="103" t="str">
        <f t="shared" si="88"/>
        <v>GS &lt; 50 (Low)</v>
      </c>
      <c r="D770" s="123" t="s">
        <v>58</v>
      </c>
      <c r="E770" s="25"/>
      <c r="F770" s="36">
        <f t="shared" si="89"/>
        <v>0</v>
      </c>
      <c r="G770" s="55">
        <f>IF($E755&gt;0, $E755, $E754)</f>
        <v>1000</v>
      </c>
      <c r="H770" s="116">
        <f t="shared" si="92"/>
        <v>0</v>
      </c>
      <c r="I770" s="35">
        <f t="shared" si="90"/>
        <v>0</v>
      </c>
      <c r="J770" s="56">
        <f>IF($E755&gt;0, $E755, $E754)</f>
        <v>1000</v>
      </c>
      <c r="K770" s="118">
        <f t="shared" si="93"/>
        <v>0</v>
      </c>
      <c r="L770" s="119">
        <f t="shared" si="91"/>
        <v>0</v>
      </c>
      <c r="M770" s="120" t="str">
        <f t="shared" si="94"/>
        <v/>
      </c>
    </row>
    <row r="771" spans="1:14" x14ac:dyDescent="0.2">
      <c r="A771" s="103" t="str">
        <f t="shared" si="88"/>
        <v>GS &lt; 50 (Low)</v>
      </c>
      <c r="D771" s="123" t="s">
        <v>59</v>
      </c>
      <c r="E771" s="25"/>
      <c r="F771" s="36">
        <f t="shared" si="89"/>
        <v>0</v>
      </c>
      <c r="G771" s="55">
        <f>IF($E755&gt;0, $E755, $E754)</f>
        <v>1000</v>
      </c>
      <c r="H771" s="116">
        <f t="shared" si="92"/>
        <v>0</v>
      </c>
      <c r="I771" s="35">
        <f t="shared" si="90"/>
        <v>0</v>
      </c>
      <c r="J771" s="56">
        <f>IF($E755&gt;0, $E755, $E754)</f>
        <v>1000</v>
      </c>
      <c r="K771" s="118">
        <f t="shared" si="93"/>
        <v>0</v>
      </c>
      <c r="L771" s="119">
        <f t="shared" si="91"/>
        <v>0</v>
      </c>
      <c r="M771" s="120" t="str">
        <f t="shared" si="94"/>
        <v/>
      </c>
    </row>
    <row r="772" spans="1:14" x14ac:dyDescent="0.2">
      <c r="A772" s="103" t="str">
        <f t="shared" si="88"/>
        <v>GS &lt; 50 (Low)</v>
      </c>
      <c r="D772" s="123" t="s">
        <v>60</v>
      </c>
      <c r="E772" s="25"/>
      <c r="F772" s="34">
        <f t="shared" si="89"/>
        <v>0</v>
      </c>
      <c r="G772" s="55">
        <f>E754</f>
        <v>1000</v>
      </c>
      <c r="H772" s="116">
        <f t="shared" si="92"/>
        <v>0</v>
      </c>
      <c r="I772" s="35">
        <f t="shared" si="90"/>
        <v>0</v>
      </c>
      <c r="J772" s="56">
        <f>E754</f>
        <v>1000</v>
      </c>
      <c r="K772" s="118">
        <f t="shared" si="93"/>
        <v>0</v>
      </c>
      <c r="L772" s="119">
        <f t="shared" si="91"/>
        <v>0</v>
      </c>
      <c r="M772" s="120" t="str">
        <f t="shared" si="94"/>
        <v/>
      </c>
    </row>
    <row r="773" spans="1:14" x14ac:dyDescent="0.2">
      <c r="A773" s="103" t="str">
        <f t="shared" si="88"/>
        <v>GS &lt; 50 (Low)</v>
      </c>
      <c r="D773" s="114" t="s">
        <v>61</v>
      </c>
      <c r="E773" s="25"/>
      <c r="F773" s="36">
        <f t="shared" si="89"/>
        <v>1.5001937404516264E-3</v>
      </c>
      <c r="G773" s="55">
        <f>IF($E755&gt;0, $E755, $E754)</f>
        <v>1000</v>
      </c>
      <c r="H773" s="116">
        <f t="shared" si="92"/>
        <v>1.5001937404516263</v>
      </c>
      <c r="I773" s="35">
        <f t="shared" si="90"/>
        <v>1.5687745503208945E-3</v>
      </c>
      <c r="J773" s="56">
        <f>IF($E755&gt;0, $E755, $E754)</f>
        <v>1000</v>
      </c>
      <c r="K773" s="118">
        <f t="shared" si="93"/>
        <v>1.5687745503208945</v>
      </c>
      <c r="L773" s="119">
        <f t="shared" si="91"/>
        <v>6.8580809869268178E-2</v>
      </c>
      <c r="M773" s="120">
        <f t="shared" si="94"/>
        <v>4.5714635396773652E-2</v>
      </c>
    </row>
    <row r="774" spans="1:14" ht="25.5" x14ac:dyDescent="0.2">
      <c r="A774" s="103" t="str">
        <f t="shared" si="88"/>
        <v>GS &lt; 50 (Low)</v>
      </c>
      <c r="D774" s="123" t="s">
        <v>62</v>
      </c>
      <c r="E774" s="25"/>
      <c r="F774" s="36">
        <f t="shared" si="89"/>
        <v>0.42</v>
      </c>
      <c r="G774" s="115">
        <v>1</v>
      </c>
      <c r="H774" s="116">
        <f t="shared" si="92"/>
        <v>0.42</v>
      </c>
      <c r="I774" s="45">
        <f t="shared" si="90"/>
        <v>0.42</v>
      </c>
      <c r="J774" s="121">
        <v>1</v>
      </c>
      <c r="K774" s="118">
        <f t="shared" si="93"/>
        <v>0.42</v>
      </c>
      <c r="L774" s="119">
        <f t="shared" si="91"/>
        <v>0</v>
      </c>
      <c r="M774" s="120">
        <f t="shared" si="94"/>
        <v>0</v>
      </c>
    </row>
    <row r="775" spans="1:14" x14ac:dyDescent="0.2">
      <c r="A775" s="103" t="str">
        <f t="shared" si="88"/>
        <v>GS &lt; 50 (Low)</v>
      </c>
      <c r="D775" s="114" t="s">
        <v>63</v>
      </c>
      <c r="E775" s="25"/>
      <c r="F775" s="36">
        <f t="shared" si="89"/>
        <v>0</v>
      </c>
      <c r="G775" s="115">
        <v>1</v>
      </c>
      <c r="H775" s="116">
        <f t="shared" si="92"/>
        <v>0</v>
      </c>
      <c r="I775" s="29">
        <f t="shared" si="90"/>
        <v>0</v>
      </c>
      <c r="J775" s="121">
        <v>1</v>
      </c>
      <c r="K775" s="118">
        <f t="shared" si="93"/>
        <v>0</v>
      </c>
      <c r="L775" s="119">
        <f t="shared" si="91"/>
        <v>0</v>
      </c>
      <c r="M775" s="120" t="str">
        <f t="shared" si="94"/>
        <v/>
      </c>
    </row>
    <row r="776" spans="1:14" x14ac:dyDescent="0.2">
      <c r="A776" s="103" t="str">
        <f t="shared" si="88"/>
        <v>GS &lt; 50 (Low)</v>
      </c>
      <c r="D776" s="114" t="s">
        <v>64</v>
      </c>
      <c r="E776" s="25"/>
      <c r="F776" s="34">
        <f t="shared" si="89"/>
        <v>1.3448684688911199E-4</v>
      </c>
      <c r="G776" s="55">
        <f>IF($E755&gt;0, $E755, $E754)</f>
        <v>1000</v>
      </c>
      <c r="H776" s="116">
        <f t="shared" si="92"/>
        <v>0.134486846889112</v>
      </c>
      <c r="I776" s="35">
        <f t="shared" si="90"/>
        <v>1.3448684688911199E-4</v>
      </c>
      <c r="J776" s="56">
        <f>IF($E755&gt;0, $E755, $E754)</f>
        <v>1000</v>
      </c>
      <c r="K776" s="118">
        <f t="shared" si="93"/>
        <v>0.134486846889112</v>
      </c>
      <c r="L776" s="119">
        <f t="shared" si="91"/>
        <v>0</v>
      </c>
      <c r="M776" s="120">
        <f t="shared" si="94"/>
        <v>0</v>
      </c>
    </row>
    <row r="777" spans="1:14" ht="25.5" x14ac:dyDescent="0.2">
      <c r="A777" s="103" t="str">
        <f t="shared" si="88"/>
        <v>GS &lt; 50 (Low)</v>
      </c>
      <c r="B777" s="103" t="s">
        <v>65</v>
      </c>
      <c r="C777" s="24">
        <f>B29</f>
        <v>14</v>
      </c>
      <c r="D777" s="46" t="s">
        <v>66</v>
      </c>
      <c r="E777" s="47"/>
      <c r="F777" s="48"/>
      <c r="G777" s="49"/>
      <c r="H777" s="50">
        <f>SUM(H768:H776)</f>
        <v>78.937251335252498</v>
      </c>
      <c r="I777" s="51"/>
      <c r="J777" s="52"/>
      <c r="K777" s="50">
        <f>SUM(K768:K776)</f>
        <v>83.435832145121779</v>
      </c>
      <c r="L777" s="41">
        <f t="shared" si="91"/>
        <v>4.4985808098692814</v>
      </c>
      <c r="M777" s="42">
        <f>IF((H777)=0,"",(L777/H777))</f>
        <v>5.6989326759852167E-2</v>
      </c>
    </row>
    <row r="778" spans="1:14" x14ac:dyDescent="0.2">
      <c r="A778" s="103" t="str">
        <f t="shared" si="88"/>
        <v>GS &lt; 50 (Low)</v>
      </c>
      <c r="D778" s="126" t="s">
        <v>67</v>
      </c>
      <c r="E778" s="25"/>
      <c r="F778" s="36">
        <f t="shared" si="89"/>
        <v>1.2699999999999999E-2</v>
      </c>
      <c r="G778" s="43">
        <f>IF($E755&gt;0, $E755, $E754*$E756)</f>
        <v>1041.5</v>
      </c>
      <c r="H778" s="116">
        <f>G778*F778</f>
        <v>13.22705</v>
      </c>
      <c r="I778" s="35">
        <f t="shared" si="90"/>
        <v>1.34E-2</v>
      </c>
      <c r="J778" s="44">
        <f>IF($E755&gt;0, $E755, $E754*$E757)</f>
        <v>1041.5</v>
      </c>
      <c r="K778" s="118">
        <f>J778*I778</f>
        <v>13.956100000000001</v>
      </c>
      <c r="L778" s="119">
        <f t="shared" si="91"/>
        <v>0.72905000000000086</v>
      </c>
      <c r="M778" s="120">
        <f>IF(ISERROR(L778/H778), "", L778/H778)</f>
        <v>5.5118110236220534E-2</v>
      </c>
      <c r="N778" s="127" t="str">
        <f>IF(ISERROR(ABS(M778)), "", IF(ABS(M778)&gt;=4%, "In the manager's summary, discuss the reasoning for the change in RTSR rates", ""))</f>
        <v>In the manager's summary, discuss the reasoning for the change in RTSR rates</v>
      </c>
    </row>
    <row r="779" spans="1:14" ht="25.5" x14ac:dyDescent="0.2">
      <c r="A779" s="103" t="str">
        <f t="shared" si="88"/>
        <v>GS &lt; 50 (Low)</v>
      </c>
      <c r="D779" s="128" t="s">
        <v>68</v>
      </c>
      <c r="E779" s="25"/>
      <c r="F779" s="36">
        <f t="shared" si="89"/>
        <v>9.4000000000000004E-3</v>
      </c>
      <c r="G779" s="43">
        <f>IF($E755&gt;0, $E755, $E754*$E756)</f>
        <v>1041.5</v>
      </c>
      <c r="H779" s="116">
        <f>G779*F779</f>
        <v>9.7901000000000007</v>
      </c>
      <c r="I779" s="35">
        <f t="shared" si="90"/>
        <v>9.9000000000000008E-3</v>
      </c>
      <c r="J779" s="44">
        <f>IF($E755&gt;0, $E755, $E754*$E757)</f>
        <v>1041.5</v>
      </c>
      <c r="K779" s="118">
        <f>J779*I779</f>
        <v>10.31085</v>
      </c>
      <c r="L779" s="119">
        <f t="shared" si="91"/>
        <v>0.5207499999999996</v>
      </c>
      <c r="M779" s="120">
        <f>IF(ISERROR(L779/H779), "", L779/H779)</f>
        <v>5.3191489361702086E-2</v>
      </c>
      <c r="N779" s="127" t="str">
        <f>IF(ISERROR(ABS(M779)), "", IF(ABS(M779)&gt;=4%, "In the manager's summary, discuss the reasoning for the change in RTSR rates", ""))</f>
        <v>In the manager's summary, discuss the reasoning for the change in RTSR rates</v>
      </c>
    </row>
    <row r="780" spans="1:14" ht="25.5" x14ac:dyDescent="0.2">
      <c r="A780" s="103" t="str">
        <f t="shared" si="88"/>
        <v>GS &lt; 50 (Low)</v>
      </c>
      <c r="B780" s="103" t="s">
        <v>69</v>
      </c>
      <c r="C780" s="24">
        <f>B29</f>
        <v>14</v>
      </c>
      <c r="D780" s="46" t="s">
        <v>70</v>
      </c>
      <c r="E780" s="47"/>
      <c r="F780" s="48"/>
      <c r="G780" s="49"/>
      <c r="H780" s="50">
        <f>SUM(H777:H779)</f>
        <v>101.9544013352525</v>
      </c>
      <c r="I780" s="51"/>
      <c r="J780" s="52"/>
      <c r="K780" s="50">
        <f>SUM(K777:K779)</f>
        <v>107.70278214512179</v>
      </c>
      <c r="L780" s="41">
        <f t="shared" si="91"/>
        <v>5.748380809869289</v>
      </c>
      <c r="M780" s="42">
        <f>IF((H780)=0,"",(L780/H780))</f>
        <v>5.6381879885372709E-2</v>
      </c>
    </row>
    <row r="781" spans="1:14" ht="25.5" x14ac:dyDescent="0.2">
      <c r="A781" s="103" t="str">
        <f t="shared" si="88"/>
        <v>GS &lt; 50 (Low)</v>
      </c>
      <c r="D781" s="129" t="s">
        <v>71</v>
      </c>
      <c r="E781" s="25"/>
      <c r="F781" s="34">
        <f t="shared" si="89"/>
        <v>4.7000000000000002E-3</v>
      </c>
      <c r="G781" s="43">
        <f>E754*E756</f>
        <v>1041.5</v>
      </c>
      <c r="H781" s="53">
        <f>G781*F781</f>
        <v>4.8950500000000003</v>
      </c>
      <c r="I781" s="35">
        <f t="shared" si="90"/>
        <v>4.7000000000000002E-3</v>
      </c>
      <c r="J781" s="44">
        <f>E754*E757</f>
        <v>1041.5</v>
      </c>
      <c r="K781" s="31">
        <f>J781*I781</f>
        <v>4.8950500000000003</v>
      </c>
      <c r="L781" s="119">
        <f t="shared" si="91"/>
        <v>0</v>
      </c>
      <c r="M781" s="120">
        <f>IF(ISERROR(L781/H781), "", L781/H781)</f>
        <v>0</v>
      </c>
    </row>
    <row r="782" spans="1:14" ht="25.5" x14ac:dyDescent="0.2">
      <c r="A782" s="103" t="str">
        <f t="shared" si="88"/>
        <v>GS &lt; 50 (Low)</v>
      </c>
      <c r="D782" s="129" t="s">
        <v>72</v>
      </c>
      <c r="E782" s="25"/>
      <c r="F782" s="34">
        <f t="shared" si="89"/>
        <v>5.9999999999999995E-4</v>
      </c>
      <c r="G782" s="43">
        <f>E754*E756</f>
        <v>1041.5</v>
      </c>
      <c r="H782" s="53">
        <f>G782*F782</f>
        <v>0.6248999999999999</v>
      </c>
      <c r="I782" s="35">
        <f t="shared" si="90"/>
        <v>5.9999999999999995E-4</v>
      </c>
      <c r="J782" s="44">
        <f>E754*E757</f>
        <v>1041.5</v>
      </c>
      <c r="K782" s="31">
        <f>J782*I782</f>
        <v>0.6248999999999999</v>
      </c>
      <c r="L782" s="119">
        <f t="shared" si="91"/>
        <v>0</v>
      </c>
      <c r="M782" s="120">
        <f>IF(ISERROR(L782/H782), "", L782/H782)</f>
        <v>0</v>
      </c>
    </row>
    <row r="783" spans="1:14" x14ac:dyDescent="0.2">
      <c r="A783" s="103" t="str">
        <f t="shared" si="88"/>
        <v>GS &lt; 50 (Low)</v>
      </c>
      <c r="D783" s="25" t="s">
        <v>73</v>
      </c>
      <c r="E783" s="25"/>
      <c r="F783" s="54">
        <f t="shared" si="89"/>
        <v>0.25</v>
      </c>
      <c r="G783" s="115">
        <v>1</v>
      </c>
      <c r="H783" s="130">
        <f>G783*F783</f>
        <v>0.25</v>
      </c>
      <c r="I783" s="45">
        <f t="shared" si="90"/>
        <v>0.25</v>
      </c>
      <c r="J783" s="117">
        <v>1</v>
      </c>
      <c r="K783" s="118">
        <f>J783*I783</f>
        <v>0.25</v>
      </c>
      <c r="L783" s="119">
        <f t="shared" si="91"/>
        <v>0</v>
      </c>
      <c r="M783" s="120">
        <f>IF(ISERROR(L783/H783), "", L783/H783)</f>
        <v>0</v>
      </c>
    </row>
    <row r="784" spans="1:14" ht="25.5" x14ac:dyDescent="0.2">
      <c r="A784" s="103" t="str">
        <f t="shared" si="88"/>
        <v>GS &lt; 50 (Low)</v>
      </c>
      <c r="D784" s="129" t="s">
        <v>74</v>
      </c>
      <c r="E784" s="25"/>
      <c r="F784" s="34">
        <f t="shared" si="89"/>
        <v>0</v>
      </c>
      <c r="G784" s="55"/>
      <c r="H784" s="130"/>
      <c r="I784" s="35">
        <f t="shared" si="90"/>
        <v>0</v>
      </c>
      <c r="J784" s="56"/>
      <c r="K784" s="118"/>
      <c r="L784" s="119"/>
      <c r="M784" s="120"/>
    </row>
    <row r="785" spans="1:14" x14ac:dyDescent="0.2">
      <c r="A785" s="103" t="str">
        <f t="shared" si="88"/>
        <v>GS &lt; 50 (Low)</v>
      </c>
      <c r="B785" s="103" t="s">
        <v>12</v>
      </c>
      <c r="D785" s="25" t="s">
        <v>75</v>
      </c>
      <c r="E785" s="25"/>
      <c r="F785" s="34">
        <f t="shared" si="89"/>
        <v>9.8000000000000004E-2</v>
      </c>
      <c r="G785" s="55">
        <f>IF(AND(E754*12&gt;=150000),OffPeakPer*E754*E756,OffPeakPer*E754)</f>
        <v>640</v>
      </c>
      <c r="H785" s="130">
        <f>G785*F785</f>
        <v>62.72</v>
      </c>
      <c r="I785" s="35">
        <f t="shared" si="90"/>
        <v>9.8000000000000004E-2</v>
      </c>
      <c r="J785" s="56">
        <f>IF(AND(E754*12&gt;=150000),OffPeakPer*E754*E757,OffPeakPer*E754)</f>
        <v>640</v>
      </c>
      <c r="K785" s="118">
        <f>J785*I785</f>
        <v>62.72</v>
      </c>
      <c r="L785" s="119">
        <f>K785-H785</f>
        <v>0</v>
      </c>
      <c r="M785" s="120">
        <f>IF(ISERROR(L785/H785), "", L785/H785)</f>
        <v>0</v>
      </c>
    </row>
    <row r="786" spans="1:14" x14ac:dyDescent="0.2">
      <c r="A786" s="103" t="str">
        <f t="shared" si="88"/>
        <v>GS &lt; 50 (Low)</v>
      </c>
      <c r="B786" s="103" t="s">
        <v>12</v>
      </c>
      <c r="D786" s="25" t="s">
        <v>76</v>
      </c>
      <c r="E786" s="25"/>
      <c r="F786" s="34">
        <f t="shared" si="89"/>
        <v>0.157</v>
      </c>
      <c r="G786" s="55">
        <f>IF(AND(E754*12&gt;=150000),MidPeakPer*E754*E756,MidPeakPer*E754)</f>
        <v>180</v>
      </c>
      <c r="H786" s="130">
        <f>G786*F786</f>
        <v>28.26</v>
      </c>
      <c r="I786" s="35">
        <f t="shared" si="90"/>
        <v>0.157</v>
      </c>
      <c r="J786" s="56">
        <f>IF(AND(E754*12&gt;=150000),MidPeakPer*E754*E757,MidPeakPer*E754)</f>
        <v>180</v>
      </c>
      <c r="K786" s="118">
        <f>J786*I786</f>
        <v>28.26</v>
      </c>
      <c r="L786" s="119">
        <f>K786-H786</f>
        <v>0</v>
      </c>
      <c r="M786" s="120">
        <f>IF(ISERROR(L786/H786), "", L786/H786)</f>
        <v>0</v>
      </c>
    </row>
    <row r="787" spans="1:14" ht="13.5" thickBot="1" x14ac:dyDescent="0.25">
      <c r="A787" s="103" t="str">
        <f t="shared" si="88"/>
        <v>GS &lt; 50 (Low)</v>
      </c>
      <c r="B787" s="103" t="s">
        <v>12</v>
      </c>
      <c r="D787" s="103" t="s">
        <v>77</v>
      </c>
      <c r="E787" s="25"/>
      <c r="F787" s="34">
        <f t="shared" si="89"/>
        <v>0.20300000000000001</v>
      </c>
      <c r="G787" s="55">
        <f>IF(AND(E754*12&gt;=150000),OnPeakPer*E754*E756,OnPeakPer*E754)</f>
        <v>180</v>
      </c>
      <c r="H787" s="130">
        <f>G787*F787</f>
        <v>36.54</v>
      </c>
      <c r="I787" s="35">
        <f t="shared" si="90"/>
        <v>0.20300000000000001</v>
      </c>
      <c r="J787" s="56">
        <f>IF(AND(E754*12&gt;=150000),OnPeakPer*E754*E757,OnPeakPer*E754)</f>
        <v>180</v>
      </c>
      <c r="K787" s="118">
        <f>J787*I787</f>
        <v>36.54</v>
      </c>
      <c r="L787" s="119">
        <f>K787-H787</f>
        <v>0</v>
      </c>
      <c r="M787" s="120">
        <f>IF(ISERROR(L787/H787), "", L787/H787)</f>
        <v>0</v>
      </c>
    </row>
    <row r="788" spans="1:14" ht="13.15" hidden="1" customHeight="1" x14ac:dyDescent="0.2">
      <c r="A788" s="103" t="str">
        <f t="shared" si="88"/>
        <v>GS &lt; 50 (Low)</v>
      </c>
      <c r="B788" s="103" t="s">
        <v>78</v>
      </c>
      <c r="D788" s="25" t="s">
        <v>79</v>
      </c>
      <c r="E788" s="25"/>
      <c r="F788" s="34">
        <f t="shared" si="89"/>
        <v>0.11308</v>
      </c>
      <c r="G788" s="55">
        <f>IF(AND(E754*12&gt;=150000),E754*E756,E754)</f>
        <v>1000</v>
      </c>
      <c r="H788" s="130">
        <f>G788*F788</f>
        <v>113.08</v>
      </c>
      <c r="I788" s="35">
        <f t="shared" si="90"/>
        <v>0.11308</v>
      </c>
      <c r="J788" s="56">
        <f>IF(AND(E754*12&gt;=150000),E754*E757,E754)</f>
        <v>1000</v>
      </c>
      <c r="K788" s="118">
        <f>J788*I788</f>
        <v>113.08</v>
      </c>
      <c r="L788" s="119">
        <f>K788-H788</f>
        <v>0</v>
      </c>
      <c r="M788" s="120">
        <f>IF(ISERROR(L788/H788), "", L788/H788)</f>
        <v>0</v>
      </c>
    </row>
    <row r="789" spans="1:14" ht="13.9" hidden="1" customHeight="1" thickBot="1" x14ac:dyDescent="0.25">
      <c r="A789" s="103" t="str">
        <f t="shared" si="88"/>
        <v>GS &lt; 50 (Low)</v>
      </c>
      <c r="B789" s="103" t="s">
        <v>17</v>
      </c>
      <c r="D789" s="25" t="s">
        <v>80</v>
      </c>
      <c r="E789" s="25"/>
      <c r="F789" s="34">
        <f t="shared" si="89"/>
        <v>0.11308</v>
      </c>
      <c r="G789" s="55">
        <f>IF(AND(E754*12&gt;=150000),E754*E756,E754)</f>
        <v>1000</v>
      </c>
      <c r="H789" s="130">
        <f>G789*F789</f>
        <v>113.08</v>
      </c>
      <c r="I789" s="35">
        <f t="shared" si="90"/>
        <v>0.11308</v>
      </c>
      <c r="J789" s="56">
        <f>IF(AND(E754*12&gt;=150000),E754*E757,E754)</f>
        <v>1000</v>
      </c>
      <c r="K789" s="118">
        <f>J789*I789</f>
        <v>113.08</v>
      </c>
      <c r="L789" s="119">
        <f>K789-H789</f>
        <v>0</v>
      </c>
      <c r="M789" s="120">
        <f>IF(ISERROR(L789/H789), "", L789/H789)</f>
        <v>0</v>
      </c>
    </row>
    <row r="790" spans="1:14" ht="13.5" thickBot="1" x14ac:dyDescent="0.25">
      <c r="A790" s="103" t="str">
        <f t="shared" si="88"/>
        <v>GS &lt; 50 (Low)</v>
      </c>
      <c r="D790" s="58"/>
      <c r="E790" s="59"/>
      <c r="F790" s="60"/>
      <c r="G790" s="61"/>
      <c r="H790" s="62"/>
      <c r="I790" s="60"/>
      <c r="J790" s="63"/>
      <c r="K790" s="62"/>
      <c r="L790" s="64"/>
      <c r="M790" s="65"/>
    </row>
    <row r="791" spans="1:14" x14ac:dyDescent="0.2">
      <c r="A791" s="103" t="str">
        <f t="shared" si="88"/>
        <v>GS &lt; 50 (Low)</v>
      </c>
      <c r="B791" s="103" t="s">
        <v>12</v>
      </c>
      <c r="D791" s="135" t="s">
        <v>81</v>
      </c>
      <c r="E791" s="25"/>
      <c r="F791" s="136"/>
      <c r="G791" s="137"/>
      <c r="H791" s="138">
        <f>SUM(H781:H787,H780)</f>
        <v>235.2443513352525</v>
      </c>
      <c r="I791" s="139"/>
      <c r="J791" s="139"/>
      <c r="K791" s="138">
        <f>SUM(K781:K787,K780)</f>
        <v>240.99273214512181</v>
      </c>
      <c r="L791" s="140">
        <f>K791-H791</f>
        <v>5.7483808098693032</v>
      </c>
      <c r="M791" s="141">
        <f>IF((H791)=0,"",(L791/H791))</f>
        <v>2.4435786777626572E-2</v>
      </c>
    </row>
    <row r="792" spans="1:14" x14ac:dyDescent="0.2">
      <c r="A792" s="103" t="str">
        <f t="shared" si="88"/>
        <v>GS &lt; 50 (Low)</v>
      </c>
      <c r="B792" s="103" t="s">
        <v>12</v>
      </c>
      <c r="D792" s="142" t="s">
        <v>82</v>
      </c>
      <c r="E792" s="25"/>
      <c r="F792" s="136">
        <v>0.13</v>
      </c>
      <c r="G792" s="143"/>
      <c r="H792" s="144">
        <f>H791*F792</f>
        <v>30.581765673582826</v>
      </c>
      <c r="I792" s="145">
        <v>0.13</v>
      </c>
      <c r="J792" s="115"/>
      <c r="K792" s="144">
        <f>K791*I792</f>
        <v>31.329055178865836</v>
      </c>
      <c r="L792" s="119">
        <f>K792-H792</f>
        <v>0.74728950528301041</v>
      </c>
      <c r="M792" s="146">
        <f>IF((H792)=0,"",(L792/H792))</f>
        <v>2.4435786777626606E-2</v>
      </c>
    </row>
    <row r="793" spans="1:14" ht="15" x14ac:dyDescent="0.25">
      <c r="A793" s="103" t="str">
        <f t="shared" si="88"/>
        <v>GS &lt; 50 (Low)</v>
      </c>
      <c r="B793" s="103" t="s">
        <v>12</v>
      </c>
      <c r="D793" s="142" t="s">
        <v>83</v>
      </c>
      <c r="E793" s="147"/>
      <c r="F793" s="148">
        <f>OER</f>
        <v>0.23499999999999999</v>
      </c>
      <c r="G793" s="143"/>
      <c r="H793" s="144">
        <f>IF(OR(ISNUMBER(SEARCH("[DGEN]", E752))=TRUE, ISNUMBER(SEARCH("STREET LIGHT", E752))=TRUE), 0, IF(AND(E754=0, E755=0),0, IF(AND(E755=0, E754*12&gt;250000), 0, IF(AND(E754=0, E755&gt;=50), 0, IF(E754*12&lt;=250000, F793*H791*-1, IF(E755&lt;50, F793*H791*-1, 0))))))</f>
        <v>-55.282422563784337</v>
      </c>
      <c r="I793" s="148">
        <f>OER</f>
        <v>0.23499999999999999</v>
      </c>
      <c r="J793" s="115"/>
      <c r="K793" s="144">
        <f>IF(OR(ISNUMBER(SEARCH("[DGEN]", E752))=TRUE, ISNUMBER(SEARCH("STREET LIGHT", E752))=TRUE), 0, IF(AND(E754=0, E755=0),0, IF(AND(E755=0, E754*12&gt;250000), 0, IF(AND(E754=0, E755&gt;=50), 0, IF(E754*12&lt;=250000, I793*K791*-1, IF(E755&lt;50, I793*K791*-1, 0))))))</f>
        <v>-56.63329205410362</v>
      </c>
      <c r="L793" s="119">
        <f>K793-H793</f>
        <v>-1.3508694903192833</v>
      </c>
      <c r="M793" s="146"/>
    </row>
    <row r="794" spans="1:14" ht="13.5" thickBot="1" x14ac:dyDescent="0.25">
      <c r="A794" s="103" t="str">
        <f t="shared" si="88"/>
        <v>GS &lt; 50 (Low)</v>
      </c>
      <c r="B794" s="103" t="s">
        <v>84</v>
      </c>
      <c r="C794" s="24">
        <f>B29</f>
        <v>14</v>
      </c>
      <c r="D794" s="226" t="s">
        <v>85</v>
      </c>
      <c r="E794" s="226"/>
      <c r="F794" s="77"/>
      <c r="G794" s="78"/>
      <c r="H794" s="79">
        <f>H791+H792+H793</f>
        <v>210.54369444505102</v>
      </c>
      <c r="I794" s="80"/>
      <c r="J794" s="80"/>
      <c r="K794" s="81">
        <f>K791+K792+K793</f>
        <v>215.68849526988402</v>
      </c>
      <c r="L794" s="82">
        <f>K794-H794</f>
        <v>5.1448008248329984</v>
      </c>
      <c r="M794" s="83">
        <f>IF((H794)=0,"",(L794/H794))</f>
        <v>2.4435786777626436E-2</v>
      </c>
    </row>
    <row r="795" spans="1:14" ht="13.5" thickBot="1" x14ac:dyDescent="0.25">
      <c r="A795" s="103" t="str">
        <f t="shared" si="88"/>
        <v>GS &lt; 50 (Low)</v>
      </c>
      <c r="B795" s="103" t="s">
        <v>12</v>
      </c>
      <c r="D795" s="58"/>
      <c r="E795" s="59"/>
      <c r="F795" s="60"/>
      <c r="G795" s="61"/>
      <c r="H795" s="62"/>
      <c r="I795" s="60"/>
      <c r="J795" s="63"/>
      <c r="K795" s="62"/>
      <c r="L795" s="64"/>
      <c r="M795" s="65"/>
    </row>
    <row r="798" spans="1:14" x14ac:dyDescent="0.2">
      <c r="C798" s="103"/>
      <c r="D798" s="104" t="s">
        <v>34</v>
      </c>
      <c r="E798" s="229" t="str">
        <f>D30</f>
        <v>GS &lt; 50 (High)</v>
      </c>
      <c r="F798" s="229"/>
      <c r="G798" s="229"/>
      <c r="H798" s="229"/>
      <c r="I798" s="229"/>
      <c r="J798" s="229"/>
      <c r="K798" s="103" t="str">
        <f>IF(N750="DEMAND - INTERVAL","RTSR - INTERVAL METERED","")</f>
        <v/>
      </c>
    </row>
    <row r="799" spans="1:14" x14ac:dyDescent="0.2">
      <c r="C799" s="103"/>
      <c r="D799" s="104" t="s">
        <v>35</v>
      </c>
      <c r="E799" s="230" t="str">
        <f>H30</f>
        <v>RPP</v>
      </c>
      <c r="F799" s="230"/>
      <c r="G799" s="230"/>
      <c r="H799" s="20"/>
      <c r="I799" s="20"/>
    </row>
    <row r="800" spans="1:14" ht="15.75" x14ac:dyDescent="0.2">
      <c r="C800" s="103"/>
      <c r="D800" s="104" t="s">
        <v>36</v>
      </c>
      <c r="E800" s="21">
        <f>K30</f>
        <v>5000</v>
      </c>
      <c r="F800" s="105" t="s">
        <v>11</v>
      </c>
      <c r="J800" s="22"/>
      <c r="K800" s="22"/>
      <c r="L800" s="22"/>
      <c r="M800" s="22"/>
      <c r="N800" s="22"/>
    </row>
    <row r="801" spans="1:13" ht="15.75" x14ac:dyDescent="0.25">
      <c r="C801" s="103"/>
      <c r="D801" s="104" t="s">
        <v>37</v>
      </c>
      <c r="E801" s="21">
        <f>L30</f>
        <v>0</v>
      </c>
      <c r="F801" s="106" t="s">
        <v>16</v>
      </c>
      <c r="G801" s="107"/>
      <c r="H801" s="108"/>
      <c r="I801" s="108"/>
      <c r="J801" s="108"/>
    </row>
    <row r="802" spans="1:13" x14ac:dyDescent="0.2">
      <c r="C802" s="103"/>
      <c r="D802" s="104" t="s">
        <v>38</v>
      </c>
      <c r="E802" s="23">
        <f>I30</f>
        <v>1.0415000000000001</v>
      </c>
    </row>
    <row r="803" spans="1:13" x14ac:dyDescent="0.2">
      <c r="C803" s="103"/>
      <c r="D803" s="104" t="s">
        <v>39</v>
      </c>
      <c r="E803" s="23">
        <f>J30</f>
        <v>1.0415000000000001</v>
      </c>
    </row>
    <row r="804" spans="1:13" x14ac:dyDescent="0.2">
      <c r="C804" s="103"/>
    </row>
    <row r="805" spans="1:13" x14ac:dyDescent="0.2">
      <c r="C805" s="103"/>
      <c r="E805" s="105"/>
      <c r="F805" s="231" t="s">
        <v>40</v>
      </c>
      <c r="G805" s="232"/>
      <c r="H805" s="233"/>
      <c r="I805" s="231" t="s">
        <v>41</v>
      </c>
      <c r="J805" s="232"/>
      <c r="K805" s="233"/>
      <c r="L805" s="231" t="s">
        <v>42</v>
      </c>
      <c r="M805" s="233"/>
    </row>
    <row r="806" spans="1:13" x14ac:dyDescent="0.2">
      <c r="C806" s="103"/>
      <c r="E806" s="220"/>
      <c r="F806" s="109" t="s">
        <v>43</v>
      </c>
      <c r="G806" s="109" t="s">
        <v>44</v>
      </c>
      <c r="H806" s="110" t="s">
        <v>45</v>
      </c>
      <c r="I806" s="109" t="s">
        <v>43</v>
      </c>
      <c r="J806" s="111" t="s">
        <v>44</v>
      </c>
      <c r="K806" s="110" t="s">
        <v>45</v>
      </c>
      <c r="L806" s="222" t="s">
        <v>46</v>
      </c>
      <c r="M806" s="224" t="s">
        <v>47</v>
      </c>
    </row>
    <row r="807" spans="1:13" x14ac:dyDescent="0.2">
      <c r="C807" s="103"/>
      <c r="E807" s="221"/>
      <c r="F807" s="112" t="s">
        <v>48</v>
      </c>
      <c r="G807" s="112"/>
      <c r="H807" s="113" t="s">
        <v>48</v>
      </c>
      <c r="I807" s="112" t="s">
        <v>48</v>
      </c>
      <c r="J807" s="113"/>
      <c r="K807" s="113" t="s">
        <v>48</v>
      </c>
      <c r="L807" s="223"/>
      <c r="M807" s="225"/>
    </row>
    <row r="808" spans="1:13" x14ac:dyDescent="0.2">
      <c r="A808" s="103" t="str">
        <f>$E798</f>
        <v>GS &lt; 50 (High)</v>
      </c>
      <c r="D808" s="114" t="s">
        <v>49</v>
      </c>
      <c r="E808" s="25"/>
      <c r="F808" s="26">
        <f>F186</f>
        <v>32.270000000000003</v>
      </c>
      <c r="G808" s="115">
        <v>1</v>
      </c>
      <c r="H808" s="116">
        <f>G808*F808</f>
        <v>32.270000000000003</v>
      </c>
      <c r="I808" s="29">
        <f>I186</f>
        <v>34.200000000000003</v>
      </c>
      <c r="J808" s="117">
        <f>G808</f>
        <v>1</v>
      </c>
      <c r="K808" s="118">
        <f>J808*I808</f>
        <v>34.200000000000003</v>
      </c>
      <c r="L808" s="119">
        <f>K808-H808</f>
        <v>1.9299999999999997</v>
      </c>
      <c r="M808" s="120">
        <f>IF(ISERROR(L808/H808), "", L808/H808)</f>
        <v>5.9807871087697535E-2</v>
      </c>
    </row>
    <row r="809" spans="1:13" x14ac:dyDescent="0.2">
      <c r="A809" s="103" t="str">
        <f t="shared" ref="A809:A841" si="95">A808</f>
        <v>GS &lt; 50 (High)</v>
      </c>
      <c r="D809" s="114" t="s">
        <v>50</v>
      </c>
      <c r="E809" s="25"/>
      <c r="F809" s="34">
        <f t="shared" ref="F809:F835" si="96">F187</f>
        <v>3.7100000000000001E-2</v>
      </c>
      <c r="G809" s="115">
        <f>IF($E801&gt;0, $E801, $E800)</f>
        <v>5000</v>
      </c>
      <c r="H809" s="116">
        <f>G809*F809</f>
        <v>185.5</v>
      </c>
      <c r="I809" s="35">
        <f t="shared" ref="I809:I835" si="97">I187</f>
        <v>3.9600000000000003E-2</v>
      </c>
      <c r="J809" s="117">
        <f>IF($E801&gt;0, $E801, $E800)</f>
        <v>5000</v>
      </c>
      <c r="K809" s="118">
        <f>J809*I809</f>
        <v>198.00000000000003</v>
      </c>
      <c r="L809" s="119">
        <f>K809-H809</f>
        <v>12.500000000000028</v>
      </c>
      <c r="M809" s="120">
        <f>IF(ISERROR(L809/H809), "", L809/H809)</f>
        <v>6.7385444743935458E-2</v>
      </c>
    </row>
    <row r="810" spans="1:13" ht="13.15" hidden="1" customHeight="1" x14ac:dyDescent="0.2">
      <c r="A810" s="103" t="str">
        <f t="shared" si="95"/>
        <v>GS &lt; 50 (High)</v>
      </c>
      <c r="D810" s="114" t="s">
        <v>51</v>
      </c>
      <c r="E810" s="25"/>
      <c r="F810" s="34">
        <f t="shared" si="96"/>
        <v>0</v>
      </c>
      <c r="G810" s="115">
        <f>IF($E801&gt;0, $E801, $E800)</f>
        <v>5000</v>
      </c>
      <c r="H810" s="116">
        <v>0</v>
      </c>
      <c r="I810" s="35">
        <f t="shared" si="97"/>
        <v>0</v>
      </c>
      <c r="J810" s="117">
        <f>IF($E801&gt;0, $E801, $E800)</f>
        <v>5000</v>
      </c>
      <c r="K810" s="118">
        <v>0</v>
      </c>
      <c r="L810" s="119"/>
      <c r="M810" s="120"/>
    </row>
    <row r="811" spans="1:13" ht="13.15" hidden="1" customHeight="1" x14ac:dyDescent="0.2">
      <c r="A811" s="103" t="str">
        <f t="shared" si="95"/>
        <v>GS &lt; 50 (High)</v>
      </c>
      <c r="D811" s="114" t="s">
        <v>52</v>
      </c>
      <c r="E811" s="25"/>
      <c r="F811" s="34">
        <f t="shared" si="96"/>
        <v>0</v>
      </c>
      <c r="G811" s="115">
        <f>IF($E801&gt;0, $E801, $E800)</f>
        <v>5000</v>
      </c>
      <c r="H811" s="116">
        <v>0</v>
      </c>
      <c r="I811" s="35">
        <f t="shared" si="97"/>
        <v>0</v>
      </c>
      <c r="J811" s="121">
        <f>IF($E801&gt;0, $E801, $E800)</f>
        <v>5000</v>
      </c>
      <c r="K811" s="118">
        <v>0</v>
      </c>
      <c r="L811" s="119">
        <f t="shared" ref="L811:L829" si="98">K811-H811</f>
        <v>0</v>
      </c>
      <c r="M811" s="120" t="str">
        <f>IF(ISERROR(L811/H811), "", L811/H811)</f>
        <v/>
      </c>
    </row>
    <row r="812" spans="1:13" x14ac:dyDescent="0.2">
      <c r="A812" s="103" t="str">
        <f t="shared" si="95"/>
        <v>GS &lt; 50 (High)</v>
      </c>
      <c r="D812" s="114" t="s">
        <v>53</v>
      </c>
      <c r="E812" s="25"/>
      <c r="F812" s="26">
        <f t="shared" si="96"/>
        <v>0</v>
      </c>
      <c r="G812" s="115">
        <v>1</v>
      </c>
      <c r="H812" s="116">
        <f>G812*F812</f>
        <v>0</v>
      </c>
      <c r="I812" s="29">
        <f t="shared" si="97"/>
        <v>0</v>
      </c>
      <c r="J812" s="117">
        <f>G812</f>
        <v>1</v>
      </c>
      <c r="K812" s="118">
        <f>J812*I812</f>
        <v>0</v>
      </c>
      <c r="L812" s="119">
        <f t="shared" si="98"/>
        <v>0</v>
      </c>
      <c r="M812" s="120" t="str">
        <f>IF(ISERROR(L812/H812), "", L812/H812)</f>
        <v/>
      </c>
    </row>
    <row r="813" spans="1:13" x14ac:dyDescent="0.2">
      <c r="A813" s="103" t="str">
        <f t="shared" si="95"/>
        <v>GS &lt; 50 (High)</v>
      </c>
      <c r="D813" s="114" t="s">
        <v>54</v>
      </c>
      <c r="E813" s="25"/>
      <c r="F813" s="36">
        <f t="shared" si="96"/>
        <v>2.2204907479117498E-3</v>
      </c>
      <c r="G813" s="115">
        <f>IF($E801&gt;0, $E801, $E800)</f>
        <v>5000</v>
      </c>
      <c r="H813" s="116">
        <f>G813*F813</f>
        <v>11.102453739558749</v>
      </c>
      <c r="I813" s="35">
        <f t="shared" si="97"/>
        <v>2.2204907479117498E-3</v>
      </c>
      <c r="J813" s="117">
        <f>IF($E801&gt;0, $E801, $E800)</f>
        <v>5000</v>
      </c>
      <c r="K813" s="118">
        <f>J813*I813</f>
        <v>11.102453739558749</v>
      </c>
      <c r="L813" s="119">
        <f t="shared" si="98"/>
        <v>0</v>
      </c>
      <c r="M813" s="120">
        <f>IF(ISERROR(L813/H813), "", L813/H813)</f>
        <v>0</v>
      </c>
    </row>
    <row r="814" spans="1:13" ht="25.5" x14ac:dyDescent="0.2">
      <c r="A814" s="103" t="str">
        <f t="shared" si="95"/>
        <v>GS &lt; 50 (High)</v>
      </c>
      <c r="B814" s="103" t="s">
        <v>55</v>
      </c>
      <c r="C814" s="24">
        <f>B30</f>
        <v>15</v>
      </c>
      <c r="D814" s="46" t="s">
        <v>56</v>
      </c>
      <c r="E814" s="47"/>
      <c r="F814" s="48"/>
      <c r="G814" s="49"/>
      <c r="H814" s="50">
        <f>SUM(H808:H813)</f>
        <v>228.87245373955875</v>
      </c>
      <c r="I814" s="51"/>
      <c r="J814" s="52"/>
      <c r="K814" s="50">
        <f>SUM(K808:K813)</f>
        <v>243.30245373955879</v>
      </c>
      <c r="L814" s="41">
        <f t="shared" si="98"/>
        <v>14.430000000000035</v>
      </c>
      <c r="M814" s="42">
        <f>IF((H814)=0,"",(L814/H814))</f>
        <v>6.3048216437703739E-2</v>
      </c>
    </row>
    <row r="815" spans="1:13" x14ac:dyDescent="0.2">
      <c r="A815" s="103" t="str">
        <f t="shared" si="95"/>
        <v>GS &lt; 50 (High)</v>
      </c>
      <c r="D815" s="123" t="s">
        <v>57</v>
      </c>
      <c r="E815" s="25"/>
      <c r="F815" s="34">
        <f t="shared" si="96"/>
        <v>0.12752000000000002</v>
      </c>
      <c r="G815" s="43">
        <f>IF(F815=0, 0, $E800*E802-E800)</f>
        <v>207.50000000000091</v>
      </c>
      <c r="H815" s="28">
        <f t="shared" ref="H815:H822" si="99">G815*F815</f>
        <v>26.460400000000121</v>
      </c>
      <c r="I815" s="35">
        <f t="shared" si="97"/>
        <v>0.12752000000000002</v>
      </c>
      <c r="J815" s="44">
        <f>IF(I815=0, 0, E800*E803-E800)</f>
        <v>207.50000000000091</v>
      </c>
      <c r="K815" s="31">
        <f t="shared" ref="K815:K822" si="100">J815*I815</f>
        <v>26.460400000000121</v>
      </c>
      <c r="L815" s="119">
        <f t="shared" si="98"/>
        <v>0</v>
      </c>
      <c r="M815" s="120">
        <f t="shared" ref="M815:M822" si="101">IF(ISERROR(L815/H815), "", L815/H815)</f>
        <v>0</v>
      </c>
    </row>
    <row r="816" spans="1:13" ht="25.5" x14ac:dyDescent="0.2">
      <c r="A816" s="103" t="str">
        <f t="shared" si="95"/>
        <v>GS &lt; 50 (High)</v>
      </c>
      <c r="D816" s="123" t="s">
        <v>58</v>
      </c>
      <c r="E816" s="25"/>
      <c r="F816" s="36">
        <f t="shared" si="96"/>
        <v>0</v>
      </c>
      <c r="G816" s="55">
        <f>IF($E801&gt;0, $E801, $E800)</f>
        <v>5000</v>
      </c>
      <c r="H816" s="116">
        <f t="shared" si="99"/>
        <v>0</v>
      </c>
      <c r="I816" s="35">
        <f t="shared" si="97"/>
        <v>0</v>
      </c>
      <c r="J816" s="56">
        <f>IF($E801&gt;0, $E801, $E800)</f>
        <v>5000</v>
      </c>
      <c r="K816" s="118">
        <f t="shared" si="100"/>
        <v>0</v>
      </c>
      <c r="L816" s="119">
        <f t="shared" si="98"/>
        <v>0</v>
      </c>
      <c r="M816" s="120" t="str">
        <f t="shared" si="101"/>
        <v/>
      </c>
    </row>
    <row r="817" spans="1:14" x14ac:dyDescent="0.2">
      <c r="A817" s="103" t="str">
        <f t="shared" si="95"/>
        <v>GS &lt; 50 (High)</v>
      </c>
      <c r="D817" s="123" t="s">
        <v>59</v>
      </c>
      <c r="E817" s="25"/>
      <c r="F817" s="36">
        <f t="shared" si="96"/>
        <v>0</v>
      </c>
      <c r="G817" s="55">
        <f>IF($E801&gt;0, $E801, $E800)</f>
        <v>5000</v>
      </c>
      <c r="H817" s="116">
        <f t="shared" si="99"/>
        <v>0</v>
      </c>
      <c r="I817" s="35">
        <f t="shared" si="97"/>
        <v>0</v>
      </c>
      <c r="J817" s="56">
        <f>IF($E801&gt;0, $E801, $E800)</f>
        <v>5000</v>
      </c>
      <c r="K817" s="118">
        <f t="shared" si="100"/>
        <v>0</v>
      </c>
      <c r="L817" s="119">
        <f t="shared" si="98"/>
        <v>0</v>
      </c>
      <c r="M817" s="120" t="str">
        <f t="shared" si="101"/>
        <v/>
      </c>
    </row>
    <row r="818" spans="1:14" x14ac:dyDescent="0.2">
      <c r="A818" s="103" t="str">
        <f t="shared" si="95"/>
        <v>GS &lt; 50 (High)</v>
      </c>
      <c r="D818" s="123" t="s">
        <v>60</v>
      </c>
      <c r="E818" s="25"/>
      <c r="F818" s="34">
        <f t="shared" si="96"/>
        <v>0</v>
      </c>
      <c r="G818" s="55">
        <f>E800</f>
        <v>5000</v>
      </c>
      <c r="H818" s="116">
        <f t="shared" si="99"/>
        <v>0</v>
      </c>
      <c r="I818" s="35">
        <f t="shared" si="97"/>
        <v>0</v>
      </c>
      <c r="J818" s="56">
        <f>E800</f>
        <v>5000</v>
      </c>
      <c r="K818" s="118">
        <f t="shared" si="100"/>
        <v>0</v>
      </c>
      <c r="L818" s="119">
        <f t="shared" si="98"/>
        <v>0</v>
      </c>
      <c r="M818" s="120" t="str">
        <f t="shared" si="101"/>
        <v/>
      </c>
    </row>
    <row r="819" spans="1:14" x14ac:dyDescent="0.2">
      <c r="A819" s="103" t="str">
        <f t="shared" si="95"/>
        <v>GS &lt; 50 (High)</v>
      </c>
      <c r="D819" s="114" t="s">
        <v>61</v>
      </c>
      <c r="E819" s="25"/>
      <c r="F819" s="36">
        <f t="shared" si="96"/>
        <v>1.5001937404516264E-3</v>
      </c>
      <c r="G819" s="55">
        <f>IF($E801&gt;0, $E801, $E800)</f>
        <v>5000</v>
      </c>
      <c r="H819" s="116">
        <f t="shared" si="99"/>
        <v>7.5009687022581319</v>
      </c>
      <c r="I819" s="35">
        <f t="shared" si="97"/>
        <v>1.5687745503208945E-3</v>
      </c>
      <c r="J819" s="56">
        <f>IF($E801&gt;0, $E801, $E800)</f>
        <v>5000</v>
      </c>
      <c r="K819" s="118">
        <f t="shared" si="100"/>
        <v>7.8438727516044731</v>
      </c>
      <c r="L819" s="119">
        <f t="shared" si="98"/>
        <v>0.34290404934634111</v>
      </c>
      <c r="M819" s="120">
        <f t="shared" si="101"/>
        <v>4.571463539677368E-2</v>
      </c>
    </row>
    <row r="820" spans="1:14" ht="25.5" x14ac:dyDescent="0.2">
      <c r="A820" s="103" t="str">
        <f t="shared" si="95"/>
        <v>GS &lt; 50 (High)</v>
      </c>
      <c r="D820" s="123" t="s">
        <v>62</v>
      </c>
      <c r="E820" s="25"/>
      <c r="F820" s="36">
        <f t="shared" si="96"/>
        <v>0.42</v>
      </c>
      <c r="G820" s="115">
        <v>1</v>
      </c>
      <c r="H820" s="116">
        <f t="shared" si="99"/>
        <v>0.42</v>
      </c>
      <c r="I820" s="45">
        <f t="shared" si="97"/>
        <v>0.42</v>
      </c>
      <c r="J820" s="121">
        <v>1</v>
      </c>
      <c r="K820" s="118">
        <f t="shared" si="100"/>
        <v>0.42</v>
      </c>
      <c r="L820" s="119">
        <f t="shared" si="98"/>
        <v>0</v>
      </c>
      <c r="M820" s="120">
        <f t="shared" si="101"/>
        <v>0</v>
      </c>
    </row>
    <row r="821" spans="1:14" x14ac:dyDescent="0.2">
      <c r="A821" s="103" t="str">
        <f t="shared" si="95"/>
        <v>GS &lt; 50 (High)</v>
      </c>
      <c r="D821" s="114" t="s">
        <v>63</v>
      </c>
      <c r="E821" s="25"/>
      <c r="F821" s="36">
        <f t="shared" si="96"/>
        <v>0</v>
      </c>
      <c r="G821" s="115">
        <v>1</v>
      </c>
      <c r="H821" s="116">
        <f t="shared" si="99"/>
        <v>0</v>
      </c>
      <c r="I821" s="29">
        <f t="shared" si="97"/>
        <v>0</v>
      </c>
      <c r="J821" s="121">
        <v>1</v>
      </c>
      <c r="K821" s="118">
        <f t="shared" si="100"/>
        <v>0</v>
      </c>
      <c r="L821" s="119">
        <f t="shared" si="98"/>
        <v>0</v>
      </c>
      <c r="M821" s="120" t="str">
        <f t="shared" si="101"/>
        <v/>
      </c>
    </row>
    <row r="822" spans="1:14" x14ac:dyDescent="0.2">
      <c r="A822" s="103" t="str">
        <f t="shared" si="95"/>
        <v>GS &lt; 50 (High)</v>
      </c>
      <c r="D822" s="114" t="s">
        <v>64</v>
      </c>
      <c r="E822" s="25"/>
      <c r="F822" s="34">
        <f t="shared" si="96"/>
        <v>1.3448684688911199E-4</v>
      </c>
      <c r="G822" s="55">
        <f>IF($E801&gt;0, $E801, $E800)</f>
        <v>5000</v>
      </c>
      <c r="H822" s="116">
        <f t="shared" si="99"/>
        <v>0.67243423444555994</v>
      </c>
      <c r="I822" s="35">
        <f t="shared" si="97"/>
        <v>1.3448684688911199E-4</v>
      </c>
      <c r="J822" s="56">
        <f>IF($E801&gt;0, $E801, $E800)</f>
        <v>5000</v>
      </c>
      <c r="K822" s="118">
        <f t="shared" si="100"/>
        <v>0.67243423444555994</v>
      </c>
      <c r="L822" s="119">
        <f t="shared" si="98"/>
        <v>0</v>
      </c>
      <c r="M822" s="120">
        <f t="shared" si="101"/>
        <v>0</v>
      </c>
    </row>
    <row r="823" spans="1:14" ht="25.5" x14ac:dyDescent="0.2">
      <c r="A823" s="103" t="str">
        <f t="shared" si="95"/>
        <v>GS &lt; 50 (High)</v>
      </c>
      <c r="B823" s="103" t="s">
        <v>65</v>
      </c>
      <c r="C823" s="24">
        <f>B30</f>
        <v>15</v>
      </c>
      <c r="D823" s="46" t="s">
        <v>66</v>
      </c>
      <c r="E823" s="47"/>
      <c r="F823" s="48"/>
      <c r="G823" s="49"/>
      <c r="H823" s="50">
        <f>SUM(H814:H822)</f>
        <v>263.9262566762626</v>
      </c>
      <c r="I823" s="51"/>
      <c r="J823" s="52"/>
      <c r="K823" s="50">
        <f>SUM(K814:K822)</f>
        <v>278.69916072560898</v>
      </c>
      <c r="L823" s="41">
        <f t="shared" si="98"/>
        <v>14.77290404934638</v>
      </c>
      <c r="M823" s="42">
        <f>IF((H823)=0,"",(L823/H823))</f>
        <v>5.5973605034178656E-2</v>
      </c>
    </row>
    <row r="824" spans="1:14" x14ac:dyDescent="0.2">
      <c r="A824" s="103" t="str">
        <f t="shared" si="95"/>
        <v>GS &lt; 50 (High)</v>
      </c>
      <c r="D824" s="126" t="s">
        <v>67</v>
      </c>
      <c r="E824" s="25"/>
      <c r="F824" s="36">
        <f t="shared" si="96"/>
        <v>1.2699999999999999E-2</v>
      </c>
      <c r="G824" s="43">
        <f>IF($E801&gt;0, $E801, $E800*$E802)</f>
        <v>5207.5000000000009</v>
      </c>
      <c r="H824" s="116">
        <f>G824*F824</f>
        <v>66.135250000000013</v>
      </c>
      <c r="I824" s="35">
        <f t="shared" si="97"/>
        <v>1.34E-2</v>
      </c>
      <c r="J824" s="44">
        <f>IF($E801&gt;0, $E801, $E800*$E803)</f>
        <v>5207.5000000000009</v>
      </c>
      <c r="K824" s="118">
        <f>J824*I824</f>
        <v>69.780500000000018</v>
      </c>
      <c r="L824" s="119">
        <f t="shared" si="98"/>
        <v>3.6452500000000043</v>
      </c>
      <c r="M824" s="120">
        <f>IF(ISERROR(L824/H824), "", L824/H824)</f>
        <v>5.5118110236220527E-2</v>
      </c>
      <c r="N824" s="127" t="str">
        <f>IF(ISERROR(ABS(M824)), "", IF(ABS(M824)&gt;=4%, "In the manager's summary, discuss the reasoning for the change in RTSR rates", ""))</f>
        <v>In the manager's summary, discuss the reasoning for the change in RTSR rates</v>
      </c>
    </row>
    <row r="825" spans="1:14" ht="25.5" x14ac:dyDescent="0.2">
      <c r="A825" s="103" t="str">
        <f t="shared" si="95"/>
        <v>GS &lt; 50 (High)</v>
      </c>
      <c r="D825" s="128" t="s">
        <v>68</v>
      </c>
      <c r="E825" s="25"/>
      <c r="F825" s="36">
        <f t="shared" si="96"/>
        <v>9.4000000000000004E-3</v>
      </c>
      <c r="G825" s="43">
        <f>IF($E801&gt;0, $E801, $E800*$E802)</f>
        <v>5207.5000000000009</v>
      </c>
      <c r="H825" s="116">
        <f>G825*F825</f>
        <v>48.950500000000012</v>
      </c>
      <c r="I825" s="35">
        <f t="shared" si="97"/>
        <v>9.9000000000000008E-3</v>
      </c>
      <c r="J825" s="44">
        <f>IF($E801&gt;0, $E801, $E800*$E803)</f>
        <v>5207.5000000000009</v>
      </c>
      <c r="K825" s="118">
        <f>J825*I825</f>
        <v>51.55425000000001</v>
      </c>
      <c r="L825" s="119">
        <f t="shared" si="98"/>
        <v>2.603749999999998</v>
      </c>
      <c r="M825" s="120">
        <f>IF(ISERROR(L825/H825), "", L825/H825)</f>
        <v>5.3191489361702073E-2</v>
      </c>
      <c r="N825" s="127" t="str">
        <f>IF(ISERROR(ABS(M825)), "", IF(ABS(M825)&gt;=4%, "In the manager's summary, discuss the reasoning for the change in RTSR rates", ""))</f>
        <v>In the manager's summary, discuss the reasoning for the change in RTSR rates</v>
      </c>
    </row>
    <row r="826" spans="1:14" ht="25.5" x14ac:dyDescent="0.2">
      <c r="A826" s="103" t="str">
        <f t="shared" si="95"/>
        <v>GS &lt; 50 (High)</v>
      </c>
      <c r="B826" s="103" t="s">
        <v>69</v>
      </c>
      <c r="C826" s="24">
        <f>B30</f>
        <v>15</v>
      </c>
      <c r="D826" s="46" t="s">
        <v>70</v>
      </c>
      <c r="E826" s="47"/>
      <c r="F826" s="48"/>
      <c r="G826" s="49"/>
      <c r="H826" s="50">
        <f>SUM(H823:H825)</f>
        <v>379.01200667626267</v>
      </c>
      <c r="I826" s="51"/>
      <c r="J826" s="52"/>
      <c r="K826" s="50">
        <f>SUM(K823:K825)</f>
        <v>400.03391072560902</v>
      </c>
      <c r="L826" s="41">
        <f t="shared" si="98"/>
        <v>21.021904049346347</v>
      </c>
      <c r="M826" s="42">
        <f>IF((H826)=0,"",(L826/H826))</f>
        <v>5.5465008176647131E-2</v>
      </c>
    </row>
    <row r="827" spans="1:14" ht="25.5" x14ac:dyDescent="0.2">
      <c r="A827" s="103" t="str">
        <f t="shared" si="95"/>
        <v>GS &lt; 50 (High)</v>
      </c>
      <c r="D827" s="129" t="s">
        <v>71</v>
      </c>
      <c r="E827" s="25"/>
      <c r="F827" s="34">
        <f t="shared" si="96"/>
        <v>4.7000000000000002E-3</v>
      </c>
      <c r="G827" s="43">
        <f>E800*E802</f>
        <v>5207.5000000000009</v>
      </c>
      <c r="H827" s="53">
        <f>G827*F827</f>
        <v>24.475250000000006</v>
      </c>
      <c r="I827" s="35">
        <f t="shared" si="97"/>
        <v>4.7000000000000002E-3</v>
      </c>
      <c r="J827" s="44">
        <f>E800*E803</f>
        <v>5207.5000000000009</v>
      </c>
      <c r="K827" s="31">
        <f>J827*I827</f>
        <v>24.475250000000006</v>
      </c>
      <c r="L827" s="119">
        <f t="shared" si="98"/>
        <v>0</v>
      </c>
      <c r="M827" s="120">
        <f>IF(ISERROR(L827/H827), "", L827/H827)</f>
        <v>0</v>
      </c>
    </row>
    <row r="828" spans="1:14" ht="25.5" x14ac:dyDescent="0.2">
      <c r="A828" s="103" t="str">
        <f t="shared" si="95"/>
        <v>GS &lt; 50 (High)</v>
      </c>
      <c r="D828" s="129" t="s">
        <v>72</v>
      </c>
      <c r="E828" s="25"/>
      <c r="F828" s="34">
        <f t="shared" si="96"/>
        <v>5.9999999999999995E-4</v>
      </c>
      <c r="G828" s="43">
        <f>E800*E802</f>
        <v>5207.5000000000009</v>
      </c>
      <c r="H828" s="53">
        <f>G828*F828</f>
        <v>3.1245000000000003</v>
      </c>
      <c r="I828" s="35">
        <f t="shared" si="97"/>
        <v>5.9999999999999995E-4</v>
      </c>
      <c r="J828" s="44">
        <f>E800*E803</f>
        <v>5207.5000000000009</v>
      </c>
      <c r="K828" s="31">
        <f>J828*I828</f>
        <v>3.1245000000000003</v>
      </c>
      <c r="L828" s="119">
        <f t="shared" si="98"/>
        <v>0</v>
      </c>
      <c r="M828" s="120">
        <f>IF(ISERROR(L828/H828), "", L828/H828)</f>
        <v>0</v>
      </c>
    </row>
    <row r="829" spans="1:14" x14ac:dyDescent="0.2">
      <c r="A829" s="103" t="str">
        <f t="shared" si="95"/>
        <v>GS &lt; 50 (High)</v>
      </c>
      <c r="D829" s="25" t="s">
        <v>73</v>
      </c>
      <c r="E829" s="25"/>
      <c r="F829" s="54">
        <f t="shared" si="96"/>
        <v>0.25</v>
      </c>
      <c r="G829" s="115">
        <v>1</v>
      </c>
      <c r="H829" s="130">
        <f>G829*F829</f>
        <v>0.25</v>
      </c>
      <c r="I829" s="45">
        <f t="shared" si="97"/>
        <v>0.25</v>
      </c>
      <c r="J829" s="117">
        <v>1</v>
      </c>
      <c r="K829" s="118">
        <f>J829*I829</f>
        <v>0.25</v>
      </c>
      <c r="L829" s="119">
        <f t="shared" si="98"/>
        <v>0</v>
      </c>
      <c r="M829" s="120">
        <f>IF(ISERROR(L829/H829), "", L829/H829)</f>
        <v>0</v>
      </c>
    </row>
    <row r="830" spans="1:14" ht="25.5" x14ac:dyDescent="0.2">
      <c r="A830" s="103" t="str">
        <f t="shared" si="95"/>
        <v>GS &lt; 50 (High)</v>
      </c>
      <c r="D830" s="129" t="s">
        <v>74</v>
      </c>
      <c r="E830" s="25"/>
      <c r="F830" s="34">
        <f t="shared" si="96"/>
        <v>0</v>
      </c>
      <c r="G830" s="55"/>
      <c r="H830" s="130"/>
      <c r="I830" s="35">
        <f t="shared" si="97"/>
        <v>0</v>
      </c>
      <c r="J830" s="56"/>
      <c r="K830" s="118"/>
      <c r="L830" s="119"/>
      <c r="M830" s="120"/>
    </row>
    <row r="831" spans="1:14" x14ac:dyDescent="0.2">
      <c r="A831" s="103" t="str">
        <f t="shared" si="95"/>
        <v>GS &lt; 50 (High)</v>
      </c>
      <c r="B831" s="103" t="s">
        <v>12</v>
      </c>
      <c r="D831" s="25" t="s">
        <v>75</v>
      </c>
      <c r="E831" s="25"/>
      <c r="F831" s="34">
        <f t="shared" si="96"/>
        <v>9.8000000000000004E-2</v>
      </c>
      <c r="G831" s="55">
        <f>IF(AND(E800*12&gt;=150000),OffPeakPer*E800*E802,OffPeakPer*E800)</f>
        <v>3200</v>
      </c>
      <c r="H831" s="130">
        <f>G831*F831</f>
        <v>313.60000000000002</v>
      </c>
      <c r="I831" s="35">
        <f t="shared" si="97"/>
        <v>9.8000000000000004E-2</v>
      </c>
      <c r="J831" s="56">
        <f>IF(AND(E800*12&gt;=150000),OffPeakPer*E800*E803,OffPeakPer*E800)</f>
        <v>3200</v>
      </c>
      <c r="K831" s="118">
        <f>J831*I831</f>
        <v>313.60000000000002</v>
      </c>
      <c r="L831" s="119">
        <f>K831-H831</f>
        <v>0</v>
      </c>
      <c r="M831" s="120">
        <f>IF(ISERROR(L831/H831), "", L831/H831)</f>
        <v>0</v>
      </c>
    </row>
    <row r="832" spans="1:14" x14ac:dyDescent="0.2">
      <c r="A832" s="103" t="str">
        <f t="shared" si="95"/>
        <v>GS &lt; 50 (High)</v>
      </c>
      <c r="B832" s="103" t="s">
        <v>12</v>
      </c>
      <c r="D832" s="25" t="s">
        <v>76</v>
      </c>
      <c r="E832" s="25"/>
      <c r="F832" s="34">
        <f t="shared" si="96"/>
        <v>0.157</v>
      </c>
      <c r="G832" s="55">
        <f>IF(AND(E800*12&gt;=150000),MidPeakPer*E800*E802,MidPeakPer*E800)</f>
        <v>900</v>
      </c>
      <c r="H832" s="130">
        <f>G832*F832</f>
        <v>141.30000000000001</v>
      </c>
      <c r="I832" s="35">
        <f t="shared" si="97"/>
        <v>0.157</v>
      </c>
      <c r="J832" s="56">
        <f>IF(AND(E800*12&gt;=150000),MidPeakPer*E800*E803,MidPeakPer*E800)</f>
        <v>900</v>
      </c>
      <c r="K832" s="118">
        <f>J832*I832</f>
        <v>141.30000000000001</v>
      </c>
      <c r="L832" s="119">
        <f>K832-H832</f>
        <v>0</v>
      </c>
      <c r="M832" s="120">
        <f>IF(ISERROR(L832/H832), "", L832/H832)</f>
        <v>0</v>
      </c>
    </row>
    <row r="833" spans="1:13" ht="13.5" thickBot="1" x14ac:dyDescent="0.25">
      <c r="A833" s="103" t="str">
        <f t="shared" si="95"/>
        <v>GS &lt; 50 (High)</v>
      </c>
      <c r="B833" s="103" t="s">
        <v>12</v>
      </c>
      <c r="D833" s="103" t="s">
        <v>77</v>
      </c>
      <c r="E833" s="25"/>
      <c r="F833" s="34">
        <f t="shared" si="96"/>
        <v>0.20300000000000001</v>
      </c>
      <c r="G833" s="55">
        <f>IF(AND(E800*12&gt;=150000),OnPeakPer*E800*E802,OnPeakPer*E800)</f>
        <v>900</v>
      </c>
      <c r="H833" s="130">
        <f>G833*F833</f>
        <v>182.70000000000002</v>
      </c>
      <c r="I833" s="35">
        <f t="shared" si="97"/>
        <v>0.20300000000000001</v>
      </c>
      <c r="J833" s="56">
        <f>IF(AND(E800*12&gt;=150000),OnPeakPer*E800*E803,OnPeakPer*E800)</f>
        <v>900</v>
      </c>
      <c r="K833" s="118">
        <f>J833*I833</f>
        <v>182.70000000000002</v>
      </c>
      <c r="L833" s="119">
        <f>K833-H833</f>
        <v>0</v>
      </c>
      <c r="M833" s="120">
        <f>IF(ISERROR(L833/H833), "", L833/H833)</f>
        <v>0</v>
      </c>
    </row>
    <row r="834" spans="1:13" ht="13.15" hidden="1" customHeight="1" x14ac:dyDescent="0.2">
      <c r="A834" s="103" t="str">
        <f t="shared" si="95"/>
        <v>GS &lt; 50 (High)</v>
      </c>
      <c r="B834" s="103" t="s">
        <v>78</v>
      </c>
      <c r="D834" s="25" t="s">
        <v>79</v>
      </c>
      <c r="E834" s="25"/>
      <c r="F834" s="34">
        <f t="shared" si="96"/>
        <v>0.11308</v>
      </c>
      <c r="G834" s="55">
        <f>IF(AND(E800*12&gt;=150000),E800*E802,E800)</f>
        <v>5000</v>
      </c>
      <c r="H834" s="130">
        <f>G834*F834</f>
        <v>565.4</v>
      </c>
      <c r="I834" s="35">
        <f t="shared" si="97"/>
        <v>0.11308</v>
      </c>
      <c r="J834" s="56">
        <f>IF(AND(E800*12&gt;=150000),E800*E803,E800)</f>
        <v>5000</v>
      </c>
      <c r="K834" s="118">
        <f>J834*I834</f>
        <v>565.4</v>
      </c>
      <c r="L834" s="119">
        <f>K834-H834</f>
        <v>0</v>
      </c>
      <c r="M834" s="120">
        <f>IF(ISERROR(L834/H834), "", L834/H834)</f>
        <v>0</v>
      </c>
    </row>
    <row r="835" spans="1:13" ht="13.9" hidden="1" customHeight="1" thickBot="1" x14ac:dyDescent="0.25">
      <c r="A835" s="103" t="str">
        <f t="shared" si="95"/>
        <v>GS &lt; 50 (High)</v>
      </c>
      <c r="B835" s="103" t="s">
        <v>17</v>
      </c>
      <c r="D835" s="25" t="s">
        <v>80</v>
      </c>
      <c r="E835" s="25"/>
      <c r="F835" s="34">
        <f t="shared" si="96"/>
        <v>0.11308</v>
      </c>
      <c r="G835" s="55">
        <f>IF(AND(E800*12&gt;=150000),E800*E802,E800)</f>
        <v>5000</v>
      </c>
      <c r="H835" s="130">
        <f>G835*F835</f>
        <v>565.4</v>
      </c>
      <c r="I835" s="35">
        <f t="shared" si="97"/>
        <v>0.11308</v>
      </c>
      <c r="J835" s="56">
        <f>IF(AND(E800*12&gt;=150000),E800*E803,E800)</f>
        <v>5000</v>
      </c>
      <c r="K835" s="118">
        <f>J835*I835</f>
        <v>565.4</v>
      </c>
      <c r="L835" s="119">
        <f>K835-H835</f>
        <v>0</v>
      </c>
      <c r="M835" s="120">
        <f>IF(ISERROR(L835/H835), "", L835/H835)</f>
        <v>0</v>
      </c>
    </row>
    <row r="836" spans="1:13" ht="13.5" thickBot="1" x14ac:dyDescent="0.25">
      <c r="A836" s="103" t="str">
        <f t="shared" si="95"/>
        <v>GS &lt; 50 (High)</v>
      </c>
      <c r="D836" s="58"/>
      <c r="E836" s="59"/>
      <c r="F836" s="60"/>
      <c r="G836" s="61"/>
      <c r="H836" s="62"/>
      <c r="I836" s="60"/>
      <c r="J836" s="63"/>
      <c r="K836" s="62"/>
      <c r="L836" s="64"/>
      <c r="M836" s="65"/>
    </row>
    <row r="837" spans="1:13" x14ac:dyDescent="0.2">
      <c r="A837" s="103" t="str">
        <f t="shared" si="95"/>
        <v>GS &lt; 50 (High)</v>
      </c>
      <c r="B837" s="103" t="s">
        <v>12</v>
      </c>
      <c r="D837" s="135" t="s">
        <v>81</v>
      </c>
      <c r="E837" s="25"/>
      <c r="F837" s="136"/>
      <c r="G837" s="137"/>
      <c r="H837" s="138">
        <f>SUM(H827:H833,H826)</f>
        <v>1044.4617566762627</v>
      </c>
      <c r="I837" s="139"/>
      <c r="J837" s="139"/>
      <c r="K837" s="138">
        <f>SUM(K827:K833,K826)</f>
        <v>1065.4836607256091</v>
      </c>
      <c r="L837" s="140">
        <f>K837-H837</f>
        <v>21.021904049346404</v>
      </c>
      <c r="M837" s="141">
        <f>IF((H837)=0,"",(L837/H837))</f>
        <v>2.0127021324594339E-2</v>
      </c>
    </row>
    <row r="838" spans="1:13" x14ac:dyDescent="0.2">
      <c r="A838" s="103" t="str">
        <f t="shared" si="95"/>
        <v>GS &lt; 50 (High)</v>
      </c>
      <c r="B838" s="103" t="s">
        <v>12</v>
      </c>
      <c r="D838" s="142" t="s">
        <v>82</v>
      </c>
      <c r="E838" s="25"/>
      <c r="F838" s="136">
        <v>0.13</v>
      </c>
      <c r="G838" s="143"/>
      <c r="H838" s="144">
        <f>H837*F838</f>
        <v>135.78002836791416</v>
      </c>
      <c r="I838" s="145">
        <v>0.13</v>
      </c>
      <c r="J838" s="115"/>
      <c r="K838" s="144">
        <f>K837*I838</f>
        <v>138.51287589432917</v>
      </c>
      <c r="L838" s="119">
        <f>K838-H838</f>
        <v>2.7328475264150143</v>
      </c>
      <c r="M838" s="146">
        <f>IF((H838)=0,"",(L838/H838))</f>
        <v>2.0127021324594204E-2</v>
      </c>
    </row>
    <row r="839" spans="1:13" ht="15" x14ac:dyDescent="0.25">
      <c r="A839" s="103" t="str">
        <f t="shared" si="95"/>
        <v>GS &lt; 50 (High)</v>
      </c>
      <c r="B839" s="103" t="s">
        <v>12</v>
      </c>
      <c r="D839" s="142" t="s">
        <v>83</v>
      </c>
      <c r="E839" s="147"/>
      <c r="F839" s="148">
        <f>OER</f>
        <v>0.23499999999999999</v>
      </c>
      <c r="G839" s="143"/>
      <c r="H839" s="144">
        <f>IF(OR(ISNUMBER(SEARCH("[DGEN]", E798))=TRUE, ISNUMBER(SEARCH("STREET LIGHT", E798))=TRUE), 0, IF(AND(E800=0, E801=0),0, IF(AND(E801=0, E800*12&gt;250000), 0, IF(AND(E800=0, E801&gt;=50), 0, IF(E800*12&lt;=250000, F839*H837*-1, IF(E801&lt;50, F839*H837*-1, 0))))))</f>
        <v>-245.4485128189217</v>
      </c>
      <c r="I839" s="148">
        <f>OER</f>
        <v>0.23499999999999999</v>
      </c>
      <c r="J839" s="115"/>
      <c r="K839" s="144">
        <f>IF(OR(ISNUMBER(SEARCH("[DGEN]", E798))=TRUE, ISNUMBER(SEARCH("STREET LIGHT", E798))=TRUE), 0, IF(AND(E800=0, E801=0),0, IF(AND(E801=0, E800*12&gt;250000), 0, IF(AND(E800=0, E801&gt;=50), 0, IF(E800*12&lt;=250000, I839*K837*-1, IF(E801&lt;50, I839*K837*-1, 0))))))</f>
        <v>-250.38866027051813</v>
      </c>
      <c r="L839" s="119">
        <f>K839-H839</f>
        <v>-4.940147451596431</v>
      </c>
      <c r="M839" s="146"/>
    </row>
    <row r="840" spans="1:13" ht="13.5" thickBot="1" x14ac:dyDescent="0.25">
      <c r="A840" s="103" t="str">
        <f t="shared" si="95"/>
        <v>GS &lt; 50 (High)</v>
      </c>
      <c r="B840" s="103" t="s">
        <v>84</v>
      </c>
      <c r="C840" s="24">
        <f>B30</f>
        <v>15</v>
      </c>
      <c r="D840" s="226" t="s">
        <v>85</v>
      </c>
      <c r="E840" s="226"/>
      <c r="F840" s="77"/>
      <c r="G840" s="78"/>
      <c r="H840" s="79">
        <f>H837+H838+H839</f>
        <v>934.79327222525512</v>
      </c>
      <c r="I840" s="80"/>
      <c r="J840" s="80"/>
      <c r="K840" s="81">
        <f>K837+K838+K839</f>
        <v>953.60787634942017</v>
      </c>
      <c r="L840" s="82">
        <f>K840-H840</f>
        <v>18.814604124165044</v>
      </c>
      <c r="M840" s="83">
        <f>IF((H840)=0,"",(L840/H840))</f>
        <v>2.0127021324594353E-2</v>
      </c>
    </row>
    <row r="841" spans="1:13" ht="13.5" thickBot="1" x14ac:dyDescent="0.25">
      <c r="A841" s="103" t="str">
        <f t="shared" si="95"/>
        <v>GS &lt; 50 (High)</v>
      </c>
      <c r="B841" s="103" t="s">
        <v>12</v>
      </c>
      <c r="D841" s="58"/>
      <c r="E841" s="59"/>
      <c r="F841" s="60"/>
      <c r="G841" s="61"/>
      <c r="H841" s="62"/>
      <c r="I841" s="60"/>
      <c r="J841" s="63"/>
      <c r="K841" s="62"/>
      <c r="L841" s="64"/>
      <c r="M841" s="65"/>
    </row>
  </sheetData>
  <mergeCells count="182">
    <mergeCell ref="D15:F15"/>
    <mergeCell ref="D41:F41"/>
    <mergeCell ref="D42:F42"/>
    <mergeCell ref="D38:F40"/>
    <mergeCell ref="G38:G40"/>
    <mergeCell ref="H38:M38"/>
    <mergeCell ref="N38:O38"/>
    <mergeCell ref="H39:I39"/>
    <mergeCell ref="J39:K39"/>
    <mergeCell ref="L39:M39"/>
    <mergeCell ref="N39:O39"/>
    <mergeCell ref="D49:F49"/>
    <mergeCell ref="D50:F50"/>
    <mergeCell ref="D51:F51"/>
    <mergeCell ref="D52:F52"/>
    <mergeCell ref="D53:F53"/>
    <mergeCell ref="D54:F54"/>
    <mergeCell ref="D43:F43"/>
    <mergeCell ref="D44:F44"/>
    <mergeCell ref="D45:F45"/>
    <mergeCell ref="D46:F46"/>
    <mergeCell ref="D47:F47"/>
    <mergeCell ref="D48:F48"/>
    <mergeCell ref="L71:M71"/>
    <mergeCell ref="E72:E73"/>
    <mergeCell ref="L72:L73"/>
    <mergeCell ref="M72:M73"/>
    <mergeCell ref="D55:F55"/>
    <mergeCell ref="D56:F56"/>
    <mergeCell ref="D57:F57"/>
    <mergeCell ref="D58:F58"/>
    <mergeCell ref="D59:F59"/>
    <mergeCell ref="D60:F60"/>
    <mergeCell ref="D106:E106"/>
    <mergeCell ref="D111:E111"/>
    <mergeCell ref="D116:E116"/>
    <mergeCell ref="E120:J120"/>
    <mergeCell ref="E121:G121"/>
    <mergeCell ref="F127:H127"/>
    <mergeCell ref="I127:K127"/>
    <mergeCell ref="E64:J64"/>
    <mergeCell ref="E65:G65"/>
    <mergeCell ref="F71:H71"/>
    <mergeCell ref="I71:K71"/>
    <mergeCell ref="D172:E172"/>
    <mergeCell ref="E176:J176"/>
    <mergeCell ref="E177:G177"/>
    <mergeCell ref="F183:H183"/>
    <mergeCell ref="I183:K183"/>
    <mergeCell ref="L183:M183"/>
    <mergeCell ref="L127:M127"/>
    <mergeCell ref="E128:E129"/>
    <mergeCell ref="L128:L129"/>
    <mergeCell ref="M128:M129"/>
    <mergeCell ref="D162:E162"/>
    <mergeCell ref="D167:E167"/>
    <mergeCell ref="L239:M239"/>
    <mergeCell ref="E240:E241"/>
    <mergeCell ref="L240:L241"/>
    <mergeCell ref="M240:M241"/>
    <mergeCell ref="E184:E185"/>
    <mergeCell ref="L184:L185"/>
    <mergeCell ref="M184:M185"/>
    <mergeCell ref="D218:E218"/>
    <mergeCell ref="D223:E223"/>
    <mergeCell ref="D228:E228"/>
    <mergeCell ref="D274:E274"/>
    <mergeCell ref="D279:E279"/>
    <mergeCell ref="D284:E284"/>
    <mergeCell ref="E288:J288"/>
    <mergeCell ref="E289:G289"/>
    <mergeCell ref="F295:H295"/>
    <mergeCell ref="I295:K295"/>
    <mergeCell ref="E232:J232"/>
    <mergeCell ref="E233:G233"/>
    <mergeCell ref="F239:H239"/>
    <mergeCell ref="I239:K239"/>
    <mergeCell ref="D340:E340"/>
    <mergeCell ref="E344:J344"/>
    <mergeCell ref="E345:G345"/>
    <mergeCell ref="F351:H351"/>
    <mergeCell ref="I351:K351"/>
    <mergeCell ref="L351:M351"/>
    <mergeCell ref="L295:M295"/>
    <mergeCell ref="E296:E297"/>
    <mergeCell ref="L296:L297"/>
    <mergeCell ref="M296:M297"/>
    <mergeCell ref="D330:E330"/>
    <mergeCell ref="D335:E335"/>
    <mergeCell ref="L407:M407"/>
    <mergeCell ref="E408:E409"/>
    <mergeCell ref="L408:L409"/>
    <mergeCell ref="M408:M409"/>
    <mergeCell ref="E352:E353"/>
    <mergeCell ref="L352:L353"/>
    <mergeCell ref="M352:M353"/>
    <mergeCell ref="D386:E386"/>
    <mergeCell ref="D391:E391"/>
    <mergeCell ref="D396:E396"/>
    <mergeCell ref="D442:E442"/>
    <mergeCell ref="D447:E447"/>
    <mergeCell ref="D452:E452"/>
    <mergeCell ref="E456:J456"/>
    <mergeCell ref="E457:G457"/>
    <mergeCell ref="F463:H463"/>
    <mergeCell ref="I463:K463"/>
    <mergeCell ref="E400:J400"/>
    <mergeCell ref="E401:G401"/>
    <mergeCell ref="F407:H407"/>
    <mergeCell ref="I407:K407"/>
    <mergeCell ref="D508:E508"/>
    <mergeCell ref="E512:J512"/>
    <mergeCell ref="E513:G513"/>
    <mergeCell ref="F519:H519"/>
    <mergeCell ref="I519:K519"/>
    <mergeCell ref="L519:M519"/>
    <mergeCell ref="L463:M463"/>
    <mergeCell ref="E464:E465"/>
    <mergeCell ref="L464:L465"/>
    <mergeCell ref="M464:M465"/>
    <mergeCell ref="D498:E498"/>
    <mergeCell ref="D503:E503"/>
    <mergeCell ref="E568:J568"/>
    <mergeCell ref="E569:G569"/>
    <mergeCell ref="F575:H575"/>
    <mergeCell ref="I575:K575"/>
    <mergeCell ref="L575:M575"/>
    <mergeCell ref="E576:E577"/>
    <mergeCell ref="L576:L577"/>
    <mergeCell ref="M576:M577"/>
    <mergeCell ref="E520:E521"/>
    <mergeCell ref="L520:L521"/>
    <mergeCell ref="M520:M521"/>
    <mergeCell ref="D554:E554"/>
    <mergeCell ref="D559:E559"/>
    <mergeCell ref="D564:E564"/>
    <mergeCell ref="E622:E623"/>
    <mergeCell ref="L622:L623"/>
    <mergeCell ref="M622:M623"/>
    <mergeCell ref="D656:E656"/>
    <mergeCell ref="E660:J660"/>
    <mergeCell ref="E661:G661"/>
    <mergeCell ref="D610:E610"/>
    <mergeCell ref="E614:J614"/>
    <mergeCell ref="E615:G615"/>
    <mergeCell ref="F621:H621"/>
    <mergeCell ref="I621:K621"/>
    <mergeCell ref="L621:M621"/>
    <mergeCell ref="D702:E702"/>
    <mergeCell ref="E706:J706"/>
    <mergeCell ref="E707:G707"/>
    <mergeCell ref="F713:H713"/>
    <mergeCell ref="I713:K713"/>
    <mergeCell ref="L713:M713"/>
    <mergeCell ref="F667:H667"/>
    <mergeCell ref="I667:K667"/>
    <mergeCell ref="L667:M667"/>
    <mergeCell ref="E668:E669"/>
    <mergeCell ref="L668:L669"/>
    <mergeCell ref="M668:M669"/>
    <mergeCell ref="F759:H759"/>
    <mergeCell ref="I759:K759"/>
    <mergeCell ref="L759:M759"/>
    <mergeCell ref="E760:E761"/>
    <mergeCell ref="L760:L761"/>
    <mergeCell ref="M760:M761"/>
    <mergeCell ref="E714:E715"/>
    <mergeCell ref="L714:L715"/>
    <mergeCell ref="M714:M715"/>
    <mergeCell ref="D748:E748"/>
    <mergeCell ref="E752:J752"/>
    <mergeCell ref="E753:G753"/>
    <mergeCell ref="E806:E807"/>
    <mergeCell ref="L806:L807"/>
    <mergeCell ref="M806:M807"/>
    <mergeCell ref="D840:E840"/>
    <mergeCell ref="D794:E794"/>
    <mergeCell ref="E798:J798"/>
    <mergeCell ref="E799:G799"/>
    <mergeCell ref="F805:H805"/>
    <mergeCell ref="I805:K805"/>
    <mergeCell ref="L805:M805"/>
  </mergeCells>
  <conditionalFormatting sqref="K16:K35">
    <cfRule type="expression" dxfId="8" priority="3">
      <formula>$G16="kVa"</formula>
    </cfRule>
    <cfRule type="expression" dxfId="7" priority="4">
      <formula>$G16="kWh"</formula>
    </cfRule>
  </conditionalFormatting>
  <conditionalFormatting sqref="K16:L35">
    <cfRule type="expression" dxfId="6" priority="1">
      <formula>$G16="kW"</formula>
    </cfRule>
  </conditionalFormatting>
  <dataValidations count="4">
    <dataValidation type="list" allowBlank="1" showInputMessage="1" showErrorMessage="1" sqref="M16:M35" xr:uid="{AA25EA39-E703-4B5E-837C-F22E3DC3C045}">
      <formula1>"CONSUMPTION, DEMAND, DEMAND - INTERVAL"</formula1>
    </dataValidation>
    <dataValidation type="list" allowBlank="1" showInputMessage="1" showErrorMessage="1" prompt="Select Charge Unit - monthly, per kWh, per kW" sqref="E107 E112 E117 E102 E163 E168 E173 E158 E219 E224 E229 E214 E275 E280 E285 E270 E331 E336 E341 E326 E387 E392 E397 E382 E443 E448 E453 E438 E499 E504 E509 E494 E555 E560 E565 E550 E611 E606 E657 E652 E703 E698 E749 E744 E795 E790 E841 E836" xr:uid="{4D243E8F-9BA8-4CD8-B89F-18484C480A8D}">
      <formula1>"Monthly, per kWh, per kW"</formula1>
    </dataValidation>
    <dataValidation allowBlank="1" showInputMessage="1" showErrorMessage="1" sqref="D16:D24" xr:uid="{5737C9C9-B3B8-47DD-B378-2B3C4C27A6A7}"/>
    <dataValidation type="list" allowBlank="1" showInputMessage="1" showErrorMessage="1" sqref="H16:H35" xr:uid="{A4292719-CFA7-4333-A0F8-F4A8F1B7A90F}">
      <formula1>"RPP, Non-RPP (Retailer), Non-RPP (Other)"</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47B8C15D0BE76408B82A0742E168167" ma:contentTypeVersion="40" ma:contentTypeDescription="Create a new document." ma:contentTypeScope="" ma:versionID="fbf636a83ed33d1a8511b3ae1346ce36">
  <xsd:schema xmlns:xsd="http://www.w3.org/2001/XMLSchema" xmlns:xs="http://www.w3.org/2001/XMLSchema" xmlns:p="http://schemas.microsoft.com/office/2006/metadata/properties" xmlns:ns2="58d57b1b-a19e-4a29-a760-feed0c630544" targetNamespace="http://schemas.microsoft.com/office/2006/metadata/properties" ma:root="true" ma:fieldsID="cecec819ba6e4cd2c03a19d1e32a474f" ns2:_="">
    <xsd:import namespace="58d57b1b-a19e-4a29-a760-feed0c630544"/>
    <xsd:element name="properties">
      <xsd:complexType>
        <xsd:sequence>
          <xsd:element name="documentManagement">
            <xsd:complexType>
              <xsd:all>
                <xsd:element ref="ns2:IRR_x0020_Label" minOccurs="0"/>
                <xsd:element ref="ns2:Status" minOccurs="0"/>
                <xsd:element ref="ns2:Strategic_x003f_" minOccurs="0"/>
                <xsd:element ref="ns2:Witness_x0028_es_x0029_" minOccurs="0"/>
                <xsd:element ref="ns2:FinanceInputs_x002f_Validation" minOccurs="0"/>
                <xsd:element ref="ns2:Confidential" minOccurs="0"/>
                <xsd:element ref="ns2:TorysCounsel" minOccurs="0"/>
                <xsd:element ref="ns2:AnchorIRR" minOccurs="0"/>
                <xsd:element ref="ns2:CrossReference" minOccurs="0"/>
                <xsd:element ref="ns2:HasExcelAttachment" minOccurs="0"/>
                <xsd:element ref="ns2:RegContact" minOccurs="0"/>
                <xsd:element ref="ns2:Round2Topic" minOccurs="0"/>
                <xsd:element ref="ns2:Issue_x002f_Theme" minOccurs="0"/>
                <xsd:element ref="ns2:SME_x0028_s_x0029_" minOccurs="0"/>
                <xsd:element ref="ns2:Intervenor" minOccurs="0"/>
                <xsd:element ref="ns2:S_x002e_SheehyStatus" minOccurs="0"/>
                <xsd:element ref="ns2:UsmanStatus" minOccurs="0"/>
                <xsd:element ref="ns2:SaadStatus" minOccurs="0"/>
                <xsd:element ref="ns2:SamStatus" minOccurs="0"/>
                <xsd:element ref="ns2:MunishStatus" minOccurs="0"/>
                <xsd:element ref="ns2:LincolnStatus" minOccurs="0"/>
                <xsd:element ref="ns2:KristonStatus" minOccurs="0"/>
                <xsd:element ref="ns2:BradStatus" minOccurs="0"/>
                <xsd:element ref="ns2:S_x002e_VetsisStatus" minOccurs="0"/>
                <xsd:element ref="ns2:CynthiaStatus" minOccurs="0"/>
                <xsd:element ref="ns2:ZubairStatus" minOccurs="0"/>
                <xsd:element ref="ns2:ExhibitRef" minOccurs="0"/>
                <xsd:element ref="ns2:Ex_x002e_" minOccurs="0"/>
                <xsd:element ref="ns2:BBA_DRP" minOccurs="0"/>
                <xsd:element ref="ns2:ErinIntervention" minOccurs="0"/>
                <xsd:element ref="ns2:Attachment" minOccurs="0"/>
                <xsd:element ref="ns2:GlenWinn" minOccurs="0"/>
                <xsd:element ref="ns2:StatusNotes" minOccurs="0"/>
                <xsd:element ref="ns2:GeneralNotes" minOccurs="0"/>
                <xsd:element ref="ns2:BBA_Comments" minOccurs="0"/>
                <xsd:element ref="ns2:IRR" minOccurs="0"/>
                <xsd:element ref="ns2:ABlairStatus" minOccurs="0"/>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57b1b-a19e-4a29-a760-feed0c630544" elementFormDefault="qualified">
    <xsd:import namespace="http://schemas.microsoft.com/office/2006/documentManagement/types"/>
    <xsd:import namespace="http://schemas.microsoft.com/office/infopath/2007/PartnerControls"/>
    <xsd:element name="IRR_x0020_Label" ma:index="8" nillable="true" ma:displayName="IRR Label" ma:description="Exhibit-Intervenor-#" ma:internalName="IRR_x0020_Label">
      <xsd:simpleType>
        <xsd:restriction base="dms:Text">
          <xsd:maxLength value="255"/>
        </xsd:restriction>
      </xsd:simpleType>
    </xsd:element>
    <xsd:element name="Status" ma:index="9" nillable="true" ma:displayName="Main Status (REG ONLY)" ma:default="Drafting stage" ma:description="Stage of production" ma:format="Dropdown" ma:internalName="Status">
      <xsd:simpleType>
        <xsd:restriction base="dms:Choice">
          <xsd:enumeration value="Drafting stage"/>
          <xsd:enumeration value="Draft - ready for Reg review"/>
          <xsd:enumeration value="Witness signed off"/>
          <xsd:enumeration value="Final - To be redacted"/>
          <xsd:enumeration value="Final - Ready for PDF"/>
          <xsd:enumeration value="Torys review required"/>
          <xsd:enumeration value="Torys review complete"/>
          <xsd:enumeration value="ERIN or Στέφανος to review"/>
          <xsd:enumeration value="Reg review complete - ready for sign off"/>
          <xsd:enumeration value="Deferred to Round 2"/>
        </xsd:restriction>
      </xsd:simpleType>
    </xsd:element>
    <xsd:element name="Strategic_x003f_" ma:index="10" nillable="true" ma:displayName="Strategic?" ma:default="0" ma:description="IRRs that require legal review, tie to broader issues, and/or bear risk due to questions asked" ma:format="Dropdown" ma:internalName="Strategic_x003f_">
      <xsd:simpleType>
        <xsd:restriction base="dms:Boolean"/>
      </xsd:simpleType>
    </xsd:element>
    <xsd:element name="Witness_x0028_es_x0029_" ma:index="11" nillable="true" ma:displayName="Witness(es)" ma:description="All Witnesses responsible for approving responses" ma:format="Dropdown" ma:internalName="Witness_x0028_es_x0029_">
      <xsd:complexType>
        <xsd:complexContent>
          <xsd:extension base="dms:MultiChoice">
            <xsd:sequence>
              <xsd:element name="Value" maxOccurs="unbounded" minOccurs="0" nillable="true">
                <xsd:simpleType>
                  <xsd:restriction base="dms:Choice">
                    <xsd:enumeration value="Cynthia"/>
                    <xsd:enumeration value="Zubair"/>
                    <xsd:enumeration value="S. Sheehy"/>
                    <xsd:enumeration value="S. Vetsis"/>
                    <xsd:enumeration value="Sam"/>
                    <xsd:enumeration value="Usman"/>
                    <xsd:enumeration value="Saad"/>
                    <xsd:enumeration value="Munish"/>
                    <xsd:enumeration value="Kriston"/>
                    <xsd:enumeration value="Lincoln"/>
                    <xsd:enumeration value="Brad"/>
                    <xsd:enumeration value="A. Blair"/>
                    <xsd:enumeration value="S. Fenrick (SV)"/>
                    <xsd:enumeration value="Not Yet Assigned"/>
                  </xsd:restriction>
                </xsd:simpleType>
              </xsd:element>
            </xsd:sequence>
          </xsd:extension>
        </xsd:complexContent>
      </xsd:complexType>
    </xsd:element>
    <xsd:element name="FinanceInputs_x002f_Validation" ma:index="12" nillable="true" ma:displayName="Finance Inputs/Validation" ma:default="N/A" ma:description="Response requires data from Finance, or Finance review and validation" ma:format="Dropdown" ma:internalName="FinanceInputs_x002f_Validation">
      <xsd:simpleType>
        <xsd:restriction base="dms:Choice">
          <xsd:enumeration value="Finance review or inputs outstanding"/>
          <xsd:enumeration value="Ready for Finance review"/>
          <xsd:enumeration value="Finance review/input complete"/>
          <xsd:enumeration value="N/A"/>
        </xsd:restriction>
      </xsd:simpleType>
    </xsd:element>
    <xsd:element name="Confidential" ma:index="13" nillable="true" ma:displayName="Confidential" ma:default="N/A" ma:description="Stage of confidentiality for those requiring that treatment" ma:format="Dropdown" ma:internalName="Confidential">
      <xsd:simpleType>
        <xsd:restriction base="dms:Choice">
          <xsd:enumeration value="Possibly Confidential - Internal review required"/>
          <xsd:enumeration value="Confidential - Redactions needed"/>
          <xsd:enumeration value="Confidential - Proposed redactions ready"/>
          <xsd:enumeration value="Confidential - Torys review required"/>
          <xsd:enumeration value="Confidential - Elexicon input required"/>
          <xsd:enumeration value="Confidential - Ready - Marked-up version"/>
          <xsd:enumeration value="Confidential - Ready - Public version"/>
          <xsd:enumeration value="N/A"/>
          <xsd:enumeration value="Reviewed - Confirmed not confidential"/>
        </xsd:restriction>
      </xsd:simpleType>
    </xsd:element>
    <xsd:element name="TorysCounsel" ma:index="14" nillable="true" ma:displayName="Torys' Counsel" ma:default="N/A" ma:description="Name of lawyer" ma:format="Dropdown" ma:internalName="TorysCounsel">
      <xsd:complexType>
        <xsd:complexContent>
          <xsd:extension base="dms:MultiChoice">
            <xsd:sequence>
              <xsd:element name="Value" maxOccurs="unbounded" minOccurs="0" nillable="true">
                <xsd:simpleType>
                  <xsd:restriction base="dms:Choice">
                    <xsd:enumeration value="Daliana"/>
                    <xsd:enumeration value="Daniel"/>
                    <xsd:enumeration value="Meghan"/>
                    <xsd:enumeration value="Arlen"/>
                    <xsd:enumeration value="Jonathan"/>
                    <xsd:enumeration value="N/A"/>
                  </xsd:restriction>
                </xsd:simpleType>
              </xsd:element>
            </xsd:sequence>
          </xsd:extension>
        </xsd:complexContent>
      </xsd:complexType>
    </xsd:element>
    <xsd:element name="AnchorIRR" ma:index="15" nillable="true" ma:displayName="Anchor IRR" ma:default="0" ma:description="Identifies IRRs that address key topics and are cite in other IR responses" ma:format="Dropdown" ma:internalName="AnchorIRR">
      <xsd:simpleType>
        <xsd:restriction base="dms:Boolean"/>
      </xsd:simpleType>
    </xsd:element>
    <xsd:element name="CrossReference" ma:index="16" nillable="true" ma:displayName="Cross Reference" ma:description="Captures duplicative or related IRRs to Anchor responses" ma:format="Dropdown" ma:internalName="CrossReference">
      <xsd:simpleType>
        <xsd:restriction base="dms:Note">
          <xsd:maxLength value="255"/>
        </xsd:restriction>
      </xsd:simpleType>
    </xsd:element>
    <xsd:element name="HasExcelAttachment" ma:index="17" nillable="true" ma:displayName="Has Excel Attachment" ma:default="0" ma:description="Identifies IRRs that have Excel attachments that need to be reviewed by the Witness" ma:format="Dropdown" ma:internalName="HasExcelAttachment">
      <xsd:simpleType>
        <xsd:restriction base="dms:Boolean"/>
      </xsd:simpleType>
    </xsd:element>
    <xsd:element name="RegContact" ma:index="18" nillable="true" ma:displayName="Reg Contact" ma:description="Regulatory team member responsible for project management / review" ma:format="Dropdown" ma:internalName="RegContact">
      <xsd:complexType>
        <xsd:complexContent>
          <xsd:extension base="dms:MultiChoice">
            <xsd:sequence>
              <xsd:element name="Value" maxOccurs="unbounded" minOccurs="0" nillable="true">
                <xsd:simpleType>
                  <xsd:restriction base="dms:Choice">
                    <xsd:enumeration value="Carlisle"/>
                    <xsd:enumeration value="Jeff"/>
                    <xsd:enumeration value="Susan"/>
                    <xsd:enumeration value="Erin"/>
                    <xsd:enumeration value="Not Yet Assigned"/>
                  </xsd:restriction>
                </xsd:simpleType>
              </xsd:element>
            </xsd:sequence>
          </xsd:extension>
        </xsd:complexContent>
      </xsd:complexType>
    </xsd:element>
    <xsd:element name="Round2Topic" ma:index="19" nillable="true" ma:displayName="Round 2 Topic" ma:default="0" ma:description="IRRs that relate to evidence update items and should be deferred to the second round. " ma:format="Dropdown" ma:internalName="Round2Topic">
      <xsd:simpleType>
        <xsd:restriction base="dms:Boolean"/>
      </xsd:simpleType>
    </xsd:element>
    <xsd:element name="Issue_x002f_Theme" ma:index="20" nillable="true" ma:displayName="Issue/Theme" ma:description="Tag issue/theme to ensure alignment across multiple IRRs" ma:format="Dropdown" ma:internalName="Issue_x002f_Theme">
      <xsd:complexType>
        <xsd:complexContent>
          <xsd:extension base="dms:MultiChoiceFillIn">
            <xsd:sequence>
              <xsd:element name="Value" maxOccurs="unbounded" minOccurs="0" nillable="true">
                <xsd:simpleType>
                  <xsd:union memberTypes="dms:Text">
                    <xsd:simpleType>
                      <xsd:restriction base="dms:Choice">
                        <xsd:enumeration value="Synergies"/>
                        <xsd:enumeration value="Merger"/>
                        <xsd:enumeration value="Productivity and Efficiency"/>
                        <xsd:enumeration value="Modernization and/or Dx NEXT"/>
                        <xsd:enumeration value="Rate Framework and Clearspring"/>
                        <xsd:enumeration value="Stretch Factor"/>
                        <xsd:enumeration value="Inflation"/>
                        <xsd:enumeration value="Benchmarking"/>
                        <xsd:enumeration value="Investment Planning"/>
                        <xsd:enumeration value="Customer Growth"/>
                        <xsd:enumeration value="Stations Investments"/>
                        <xsd:enumeration value="Reactive Captial"/>
                        <xsd:enumeration value="Customer Engagement"/>
                        <xsd:enumeration value="Reliability"/>
                        <xsd:enumeration value="eDSM"/>
                        <xsd:enumeration value="Capacity and Load Forecast"/>
                        <xsd:enumeration value="Asset Condition and ACA"/>
                        <xsd:enumeration value="Execution and Contractors"/>
                        <xsd:enumeration value="NWS and DERs"/>
                        <xsd:enumeration value="DVAs"/>
                        <xsd:enumeration value="New DVAs"/>
                        <xsd:enumeration value="Workforce and Compensation"/>
                        <xsd:enumeration value="Shared Services"/>
                        <xsd:enumeration value="Letters of Comment"/>
                        <xsd:enumeration value="RRWF"/>
                        <xsd:enumeration value="Chapter 2 Appendices"/>
                        <xsd:enumeration value="Application Costs"/>
                        <xsd:enumeration value="Historical ISA"/>
                      </xsd:restriction>
                    </xsd:simpleType>
                  </xsd:union>
                </xsd:simpleType>
              </xsd:element>
            </xsd:sequence>
          </xsd:extension>
        </xsd:complexContent>
      </xsd:complexType>
    </xsd:element>
    <xsd:element name="SME_x0028_s_x0029_" ma:index="21" nillable="true" ma:displayName="SME(s)" ma:description="Magda Sulzycki" ma:format="Dropdown" ma:internalName="SME_x0028_s_x0029_">
      <xsd:simpleType>
        <xsd:restriction base="dms:Text">
          <xsd:maxLength value="255"/>
        </xsd:restriction>
      </xsd:simpleType>
    </xsd:element>
    <xsd:element name="Intervenor" ma:index="22" nillable="true" ma:displayName="Intervenor" ma:description="Acronym identifying Intervenor" ma:format="Dropdown" ma:internalName="Intervenor">
      <xsd:simpleType>
        <xsd:restriction base="dms:Choice">
          <xsd:enumeration value="OEB Staff"/>
          <xsd:enumeration value="BOMA"/>
          <xsd:enumeration value="CCMBC"/>
          <xsd:enumeration value="CCC"/>
          <xsd:enumeration value="DRC"/>
          <xsd:enumeration value="Energy Probe"/>
          <xsd:enumeration value="Pollution Probe"/>
          <xsd:enumeration value="PWU"/>
          <xsd:enumeration value="QMA"/>
          <xsd:enumeration value="SEC"/>
          <xsd:enumeration value="VECC"/>
          <xsd:enumeration value="N/A"/>
        </xsd:restriction>
      </xsd:simpleType>
    </xsd:element>
    <xsd:element name="S_x002e_SheehyStatus" ma:index="23" nillable="true" ma:displayName="S. Sheehy Status" ma:default="N/A" ma:format="Dropdown" ma:internalName="S_x002e_Sheehy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UsmanStatus" ma:index="24" nillable="true" ma:displayName="Usman Status" ma:default="N/A" ma:format="Dropdown" ma:internalName="Usman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SaadStatus" ma:index="25" nillable="true" ma:displayName="Saad Status" ma:default="N/A" ma:format="Dropdown" ma:internalName="Saad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SamStatus" ma:index="26" nillable="true" ma:displayName="Sam Status" ma:default="N/A" ma:format="Dropdown" ma:internalName="Sam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MunishStatus" ma:index="27" nillable="true" ma:displayName="Munish Status" ma:default="N/A" ma:format="Dropdown" ma:internalName="Munish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LincolnStatus" ma:index="28" nillable="true" ma:displayName="Lincoln Status" ma:default="N/A" ma:format="Dropdown" ma:internalName="Lincoln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KristonStatus" ma:index="29" nillable="true" ma:displayName="Kriston Status" ma:default="N/A" ma:format="Dropdown" ma:internalName="Kriston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BradStatus" ma:index="30" nillable="true" ma:displayName="Brad Status" ma:default="N/A" ma:format="Dropdown" ma:internalName="Brad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S_x002e_VetsisStatus" ma:index="31" nillable="true" ma:displayName="Στέφανος" ma:default="N/A" ma:format="Dropdown" ma:internalName="S_x002e_Vetsis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CynthiaStatus" ma:index="32" nillable="true" ma:displayName="Cynthia Status" ma:default="N/A" ma:format="Dropdown" ma:internalName="Cynthia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ady for sign-off"/>
          <xsd:enumeration value="Witness signed off"/>
          <xsd:enumeration value="N/A"/>
        </xsd:restriction>
      </xsd:simpleType>
    </xsd:element>
    <xsd:element name="ZubairStatus" ma:index="33" nillable="true" ma:displayName="Zubair Status" ma:default="N/A" ma:format="Dropdown" ma:internalName="ZubairStatus">
      <xsd:simpleType>
        <xsd:restriction base="dms:Choice">
          <xsd:enumeration value="Draft - with DRP/SME"/>
          <xsd:enumeration value="Draft - Ready for Witness review"/>
          <xsd:enumeration value="DRP/SME - Revisions/inputs required"/>
          <xsd:enumeration value="Revised draft - with DRP/SME"/>
          <xsd:enumeration value="Revised draft - Ready for Witness review"/>
          <xsd:enumeration value="Witness review complete"/>
          <xsd:enumeration value="Reg review complete - Ready for sign-off"/>
          <xsd:enumeration value="Witness signed off"/>
          <xsd:enumeration value="N/A"/>
        </xsd:restriction>
      </xsd:simpleType>
    </xsd:element>
    <xsd:element name="ExhibitRef" ma:index="34" nillable="true" ma:displayName="Exhibit Ref" ma:format="Dropdown" ma:internalName="ExhibitRef">
      <xsd:simpleType>
        <xsd:restriction base="dms:Text">
          <xsd:maxLength value="255"/>
        </xsd:restriction>
      </xsd:simpleType>
    </xsd:element>
    <xsd:element name="Ex_x002e_" ma:index="35" nillable="true" ma:displayName="Ex." ma:default="Ex 1" ma:format="RadioButtons" ma:internalName="Ex_x002e_">
      <xsd:simpleType>
        <xsd:restriction base="dms:Choice">
          <xsd:enumeration value="Ex 1"/>
          <xsd:enumeration value="Ex 2"/>
          <xsd:enumeration value="Ex 3"/>
          <xsd:enumeration value="Ex 4"/>
          <xsd:enumeration value="Ex 5"/>
          <xsd:enumeration value="Ex 6"/>
          <xsd:enumeration value="Ex 7"/>
          <xsd:enumeration value="Ex 8"/>
          <xsd:enumeration value="Ex 9"/>
          <xsd:enumeration value="Ex 10"/>
        </xsd:restriction>
      </xsd:simpleType>
    </xsd:element>
    <xsd:element name="BBA_DRP" ma:index="36" nillable="true" ma:displayName="BBA_DRP" ma:format="Dropdown" ma:list="UserInfo" ma:SharePointGroup="0" ma:internalName="BBA_DRP">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nIntervention" ma:index="37" nillable="true" ma:displayName="Erin Intervention" ma:default="0" ma:format="Dropdown" ma:internalName="ErinIntervention">
      <xsd:simpleType>
        <xsd:restriction base="dms:Boolean"/>
      </xsd:simpleType>
    </xsd:element>
    <xsd:element name="Attachment" ma:index="38" nillable="true" ma:displayName="Attachment" ma:default="0" ma:format="Dropdown" ma:internalName="Attachment">
      <xsd:simpleType>
        <xsd:restriction base="dms:Boolean"/>
      </xsd:simpleType>
    </xsd:element>
    <xsd:element name="GlenWinn" ma:index="39" nillable="true" ma:displayName="Glen Winn" ma:format="Dropdown" ma:list="UserInfo" ma:SharePointGroup="0" ma:internalName="GlenWin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Notes" ma:index="40" nillable="true" ma:displayName="Status Notes" ma:format="Dropdown" ma:internalName="StatusNotes">
      <xsd:simpleType>
        <xsd:restriction base="dms:Note">
          <xsd:maxLength value="255"/>
        </xsd:restriction>
      </xsd:simpleType>
    </xsd:element>
    <xsd:element name="GeneralNotes" ma:index="41" nillable="true" ma:displayName="General Notes" ma:description="General notes to aid in completion of IRs" ma:format="Dropdown" ma:internalName="GeneralNotes">
      <xsd:simpleType>
        <xsd:restriction base="dms:Note">
          <xsd:maxLength value="255"/>
        </xsd:restriction>
      </xsd:simpleType>
    </xsd:element>
    <xsd:element name="BBA_Comments" ma:index="42" nillable="true" ma:displayName="BBA_Comments" ma:format="Dropdown" ma:internalName="BBA_Comments">
      <xsd:simpleType>
        <xsd:restriction base="dms:Note">
          <xsd:maxLength value="255"/>
        </xsd:restriction>
      </xsd:simpleType>
    </xsd:element>
    <xsd:element name="IRR" ma:index="43" nillable="true" ma:displayName="Item (not IRR)" ma:default="0" ma:format="Dropdown" ma:internalName="IRR">
      <xsd:simpleType>
        <xsd:restriction base="dms:Boolean"/>
      </xsd:simpleType>
    </xsd:element>
    <xsd:element name="ABlairStatus" ma:index="44" nillable="true" ma:displayName="A Blair Status" ma:default="N/A" ma:format="Dropdown" ma:internalName="ABlairStatus">
      <xsd:simpleType>
        <xsd:restriction base="dms:Choice">
          <xsd:enumeration value="Draft - with DRP"/>
          <xsd:enumeration value="Draft - Ready for Review"/>
          <xsd:enumeration value="DRP/SME input required"/>
          <xsd:enumeration value="Revised draft - with DRP"/>
          <xsd:enumeration value="Revised draft ready for review"/>
          <xsd:enumeration value="Reg done ready for Witness Sign-off"/>
          <xsd:enumeration value="Witness sign-off"/>
          <xsd:enumeration value="AB done - ready for SK"/>
          <xsd:enumeration value="N/A"/>
        </xsd:restriction>
      </xsd:simpleType>
    </xsd:element>
    <xsd:element name="MediaServiceMetadata" ma:index="45" nillable="true" ma:displayName="MediaServiceMetadata" ma:hidden="true" ma:internalName="MediaServiceMetadata" ma:readOnly="true">
      <xsd:simpleType>
        <xsd:restriction base="dms:Note"/>
      </xsd:simpleType>
    </xsd:element>
    <xsd:element name="MediaServiceFastMetadata" ma:index="46" nillable="true" ma:displayName="MediaServiceFastMetadata" ma:hidden="true" ma:internalName="MediaServiceFastMetadata" ma:readOnly="true">
      <xsd:simpleType>
        <xsd:restriction base="dms:Note"/>
      </xsd:simpleType>
    </xsd:element>
    <xsd:element name="MediaServiceSearchProperties" ma:index="4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nchorIRR xmlns="58d57b1b-a19e-4a29-a760-feed0c630544">false</AnchorIRR>
    <Attachment xmlns="58d57b1b-a19e-4a29-a760-feed0c630544">false</Attachment>
    <S_x002e_VetsisStatus xmlns="58d57b1b-a19e-4a29-a760-feed0c630544">Draft - Ready for Witness review</S_x002e_VetsisStatus>
    <Round2Topic xmlns="58d57b1b-a19e-4a29-a760-feed0c630544">false</Round2Topic>
    <FinanceInputs_x002f_Validation xmlns="58d57b1b-a19e-4a29-a760-feed0c630544">N/A</FinanceInputs_x002f_Validation>
    <SaadStatus xmlns="58d57b1b-a19e-4a29-a760-feed0c630544">N/A</SaadStatus>
    <Strategic_x003f_ xmlns="58d57b1b-a19e-4a29-a760-feed0c630544">false</Strategic_x003f_>
    <HasExcelAttachment xmlns="58d57b1b-a19e-4a29-a760-feed0c630544">false</HasExcelAttachment>
    <CynthiaStatus xmlns="58d57b1b-a19e-4a29-a760-feed0c630544">N/A</CynthiaStatus>
    <ErinIntervention xmlns="58d57b1b-a19e-4a29-a760-feed0c630544">false</ErinIntervention>
    <ABlairStatus xmlns="58d57b1b-a19e-4a29-a760-feed0c630544">N/A</ABlairStatus>
    <KristonStatus xmlns="58d57b1b-a19e-4a29-a760-feed0c630544">N/A</KristonStatus>
    <ZubairStatus xmlns="58d57b1b-a19e-4a29-a760-feed0c630544">N/A</ZubairStatus>
    <BradStatus xmlns="58d57b1b-a19e-4a29-a760-feed0c630544">N/A</BradStatus>
    <Ex_x002e_ xmlns="58d57b1b-a19e-4a29-a760-feed0c630544">Ex 1</Ex_x002e_>
    <TorysCounsel xmlns="58d57b1b-a19e-4a29-a760-feed0c630544">
      <Value>N/A</Value>
    </TorysCounsel>
    <LincolnStatus xmlns="58d57b1b-a19e-4a29-a760-feed0c630544">N/A</LincolnStatus>
    <S_x002e_SheehyStatus xmlns="58d57b1b-a19e-4a29-a760-feed0c630544">N/A</S_x002e_SheehyStatus>
    <IRR xmlns="58d57b1b-a19e-4a29-a760-feed0c630544">false</IRR>
    <Confidential xmlns="58d57b1b-a19e-4a29-a760-feed0c630544">N/A</Confidential>
    <SamStatus xmlns="58d57b1b-a19e-4a29-a760-feed0c630544">N/A</SamStatus>
    <MunishStatus xmlns="58d57b1b-a19e-4a29-a760-feed0c630544">N/A</MunishStatus>
    <UsmanStatus xmlns="58d57b1b-a19e-4a29-a760-feed0c630544">N/A</UsmanStatus>
    <Status xmlns="58d57b1b-a19e-4a29-a760-feed0c630544">Witness signed off</Status>
    <Issue_x002f_Theme xmlns="58d57b1b-a19e-4a29-a760-feed0c630544" xsi:nil="true"/>
    <SME_x0028_s_x0029_ xmlns="58d57b1b-a19e-4a29-a760-feed0c630544">Andrew Blair</SME_x0028_s_x0029_>
    <IRR_x0020_Label xmlns="58d57b1b-a19e-4a29-a760-feed0c630544" xsi:nil="true"/>
    <Intervenor xmlns="58d57b1b-a19e-4a29-a760-feed0c630544">OEB Staff</Intervenor>
    <GeneralNotes xmlns="58d57b1b-a19e-4a29-a760-feed0c630544" xsi:nil="true"/>
    <StatusNotes xmlns="58d57b1b-a19e-4a29-a760-feed0c630544" xsi:nil="true"/>
    <RegContact xmlns="58d57b1b-a19e-4a29-a760-feed0c630544" xsi:nil="true"/>
    <Witness_x0028_es_x0029_ xmlns="58d57b1b-a19e-4a29-a760-feed0c630544">
      <Value>S. Vetsis</Value>
    </Witness_x0028_es_x0029_>
    <CrossReference xmlns="58d57b1b-a19e-4a29-a760-feed0c630544" xsi:nil="true"/>
    <ExhibitRef xmlns="58d57b1b-a19e-4a29-a760-feed0c630544" xsi:nil="true"/>
    <BBA_DRP xmlns="58d57b1b-a19e-4a29-a760-feed0c630544">
      <UserInfo>
        <DisplayName/>
        <AccountId xsi:nil="true"/>
        <AccountType/>
      </UserInfo>
    </BBA_DRP>
    <GlenWinn xmlns="58d57b1b-a19e-4a29-a760-feed0c630544">
      <UserInfo>
        <DisplayName/>
        <AccountId xsi:nil="true"/>
        <AccountType/>
      </UserInfo>
    </GlenWinn>
    <BBA_Comments xmlns="58d57b1b-a19e-4a29-a760-feed0c63054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A02D67-6E95-4228-9450-E366ED92B6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d57b1b-a19e-4a29-a760-feed0c6305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508B5F-00A2-47CB-BB4C-EACA43EEEAB8}">
  <ds:schemaRefs>
    <ds:schemaRef ds:uri="http://schemas.microsoft.com/office/2006/documentManagement/types"/>
    <ds:schemaRef ds:uri="http://schemas.microsoft.com/office/infopath/2007/PartnerControls"/>
    <ds:schemaRef ds:uri="http://purl.org/dc/terms/"/>
    <ds:schemaRef ds:uri="http://www.w3.org/XML/1998/namespace"/>
    <ds:schemaRef ds:uri="http://schemas.microsoft.com/office/2006/metadata/properties"/>
    <ds:schemaRef ds:uri="http://schemas.openxmlformats.org/package/2006/metadata/core-properties"/>
    <ds:schemaRef ds:uri="58d57b1b-a19e-4a29-a760-feed0c630544"/>
    <ds:schemaRef ds:uri="http://purl.org/dc/dcmitype/"/>
    <ds:schemaRef ds:uri="http://purl.org/dc/elements/1.1/"/>
  </ds:schemaRefs>
</ds:datastoreItem>
</file>

<file path=customXml/itemProps3.xml><?xml version="1.0" encoding="utf-8"?>
<ds:datastoreItem xmlns:ds="http://schemas.openxmlformats.org/officeDocument/2006/customXml" ds:itemID="{C96054FB-C4D5-4E1D-A6A4-233B164A6A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Summary</vt:lpstr>
      <vt:lpstr>WRZ BI (2027)</vt:lpstr>
      <vt:lpstr>VRZ BI (2027)</vt:lpstr>
      <vt:lpstr>WRZ BI (2028)</vt:lpstr>
      <vt:lpstr>VRZ BI (2028)</vt:lpstr>
      <vt:lpstr>WRZ BI (2029)</vt:lpstr>
      <vt:lpstr>VRZ BI (2029)</vt:lpstr>
      <vt:lpstr>WRZ BI (2030)</vt:lpstr>
      <vt:lpstr>VRZ BI (2030)</vt:lpstr>
      <vt:lpstr>WRZ BI (2031)</vt:lpstr>
      <vt:lpstr>VRZ BI (2031)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Blair</dc:creator>
  <cp:lastModifiedBy>Susan Kim</cp:lastModifiedBy>
  <dcterms:created xsi:type="dcterms:W3CDTF">2025-12-02T17:12:31Z</dcterms:created>
  <dcterms:modified xsi:type="dcterms:W3CDTF">2026-05-27T03:24:24Z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0x010100447B8C15D0BE76408B82A0742E168167</vt:lpwstr>
  </property>
</Properties>
</file>