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-FULL" sheetId="1" r:id="rId4"/>
    <sheet state="visible" name="2027-FULL" sheetId="2" r:id="rId5"/>
    <sheet state="visible" name="2028-FULL" sheetId="3" r:id="rId6"/>
    <sheet state="visible" name="2029-FULL" sheetId="4" r:id="rId7"/>
    <sheet state="visible" name="2030-FULL" sheetId="5" r:id="rId8"/>
    <sheet state="visible" name="2026 PDF" sheetId="6" r:id="rId9"/>
    <sheet state="visible" name="2027 PDF" sheetId="7" r:id="rId10"/>
    <sheet state="visible" name="2028 PDF" sheetId="8" r:id="rId11"/>
    <sheet state="visible" name="2029 PDF" sheetId="9" r:id="rId12"/>
    <sheet state="visible" name="2030 PDF" sheetId="10" r:id="rId13"/>
  </sheets>
  <definedNames/>
  <calcPr/>
  <extLst>
    <ext uri="GoogleSheetsCustomDataVersion2">
      <go:sheetsCustomData xmlns:go="http://customooxmlschemas.google.com/" r:id="rId14" roundtripDataChecksum="a4cBKLyVziY4xA2qf5T5I2zjuqB1E1AYiiy9tq+FugU="/>
    </ext>
  </extLst>
</workbook>
</file>

<file path=xl/sharedStrings.xml><?xml version="1.0" encoding="utf-8"?>
<sst xmlns="http://schemas.openxmlformats.org/spreadsheetml/2006/main" count="527" uniqueCount="114">
  <si>
    <t>Dry Core Transformer Losses Effective Date January  1, 2026</t>
  </si>
  <si>
    <t>Implementation Date June 1, 2026</t>
  </si>
  <si>
    <t>Transformers</t>
  </si>
  <si>
    <t>No Load Loss (W)</t>
  </si>
  <si>
    <t>Load Loss (W)</t>
  </si>
  <si>
    <t xml:space="preserve">Monthly No Load Loss (kW) </t>
  </si>
  <si>
    <t>Monthly No Load Loss (kWH)</t>
  </si>
  <si>
    <t>Monthly  Load Loss (kW)</t>
  </si>
  <si>
    <t>Monthly Load Loss (kWH)</t>
  </si>
  <si>
    <t>Monthly Total Loss (kW)</t>
  </si>
  <si>
    <t>Monthly Total Loss (kWH)</t>
  </si>
  <si>
    <t>Cost of Transmission and LV per kW</t>
  </si>
  <si>
    <t>Cost of Energy and Wholesale Market per kWh**</t>
  </si>
  <si>
    <t>Total Monthly cost of power</t>
  </si>
  <si>
    <t>Cost of Distribution per kW</t>
  </si>
  <si>
    <t>Total</t>
  </si>
  <si>
    <t>Rates</t>
  </si>
  <si>
    <t xml:space="preserve"> </t>
  </si>
  <si>
    <t>1.5 KVA 1PH, 1.2kV BIL</t>
  </si>
  <si>
    <t>25 KVA 1 PH, 1.2kV BIL</t>
  </si>
  <si>
    <t>37.5 KVA 1 PH, 1.2kV BIL</t>
  </si>
  <si>
    <t>50 KVA 1 PH, 1.2kV BIL</t>
  </si>
  <si>
    <t>75 KVA 1 PH, 1.2kV BIL</t>
  </si>
  <si>
    <t>100 KVA 1 PH, 1.2kV BIL</t>
  </si>
  <si>
    <t>2026 Proposed Rates</t>
  </si>
  <si>
    <t>112.5 kVA 1 PH, 1.2kV BIL</t>
  </si>
  <si>
    <t>LV</t>
  </si>
  <si>
    <t>Network</t>
  </si>
  <si>
    <t>Line &amp; Transmission</t>
  </si>
  <si>
    <t>Variable</t>
  </si>
  <si>
    <t>Forgone-Variable</t>
  </si>
  <si>
    <t>*150 KVA 1 PH, 1.2kV BIL</t>
  </si>
  <si>
    <t>GS 50 to 1,499 kW</t>
  </si>
  <si>
    <t>167 KVA 1 PH, 1.2kV BIL</t>
  </si>
  <si>
    <t xml:space="preserve">GS 1,500 to 4,999 kW </t>
  </si>
  <si>
    <t>175 KVA 1PH, 1.2kV BIL</t>
  </si>
  <si>
    <t>Large Use</t>
  </si>
  <si>
    <t>*200 KVA 1 PH, 1.2kV BIL</t>
  </si>
  <si>
    <t>*225 KVA 1 PH, 1.2kV BIL</t>
  </si>
  <si>
    <t>250 KVA 1 PH, 1.2kV BIL</t>
  </si>
  <si>
    <t>Tier 1</t>
  </si>
  <si>
    <t>November 1, 2025 Rate</t>
  </si>
  <si>
    <t>300 KVA 1 PH, 1.2kV BIL</t>
  </si>
  <si>
    <t>333 KVA 1PH 1.2kV BIL</t>
  </si>
  <si>
    <t>Tier 2</t>
  </si>
  <si>
    <t>*10 kVA 3 PH, 1.2kV BIL</t>
  </si>
  <si>
    <t>*15 KVA 3 PH, 1.2kV BIL</t>
  </si>
  <si>
    <t>WMSR</t>
  </si>
  <si>
    <t>Jan 1, 2026 Rate</t>
  </si>
  <si>
    <t>30 kVA 3PH, 1.2kV BIL</t>
  </si>
  <si>
    <t>CBR</t>
  </si>
  <si>
    <t>45 KVA 3 PH, 1.2kV BIL</t>
  </si>
  <si>
    <t>RRRP</t>
  </si>
  <si>
    <t>75 KVA 3 PH, 1.2kV BIL</t>
  </si>
  <si>
    <t>*90 KVA 3 PH, 1.2kV BIL</t>
  </si>
  <si>
    <t>112.5 KVA 3 PH, 1.2kV BIL</t>
  </si>
  <si>
    <t>125 KVA 3PH, 1.2kV BIL</t>
  </si>
  <si>
    <t>150 KVA 3 PH, 1.2kV BIL</t>
  </si>
  <si>
    <t>*175 KVA 3PH, 1.2kV BIL</t>
  </si>
  <si>
    <t>*200 KVA 3PH, 1.2kV BIL</t>
  </si>
  <si>
    <t>225 KVA 3 PH, 1.2kV BIL</t>
  </si>
  <si>
    <t>*250 KVA 3 PH, 1.2kV BIL</t>
  </si>
  <si>
    <t>300 KVA 3 PH, 1.2kV BIL</t>
  </si>
  <si>
    <t>400 KVA 3 PH, 1.2kV BIL</t>
  </si>
  <si>
    <t>*450 KVA 3PH, 1.2kV BIL</t>
  </si>
  <si>
    <t>500 KVA 3 PH, 95kV BIL</t>
  </si>
  <si>
    <t>750 KVA 3 PH, 95kV BIL</t>
  </si>
  <si>
    <t>1000 KVA 3 PH, 95kV BIL</t>
  </si>
  <si>
    <t>1500 KVA 3 PH, 95kV BIL</t>
  </si>
  <si>
    <t>2000 KVA 3 PH, 95kV BIL</t>
  </si>
  <si>
    <t>2500 KVA 3 PH, 95kV BIL</t>
  </si>
  <si>
    <t>3000 KVA 3PH, 95kV BIL</t>
  </si>
  <si>
    <t>3750 KVA 3PH, 95kV BIL</t>
  </si>
  <si>
    <t>5000 KVA 3PH, 95kV BIL</t>
  </si>
  <si>
    <t>No Load and load losses from CSA standard C802-94: Maximum losses for distribution, power and dry-type transformers commercial use</t>
  </si>
  <si>
    <t>Average load factor = 0.46 average loss factor = 0.2489</t>
  </si>
  <si>
    <t>Loss factor = 0.15*load factor + 0.85(load factor)2</t>
  </si>
  <si>
    <t>Average perunit loading squared=0.0714; per unit loading=0.2672</t>
  </si>
  <si>
    <t>*For transformer sizes not included in the CSA standard, no load losses, load losses and associated costs are interpolated based on transformer size</t>
  </si>
  <si>
    <t>** Cost of Energy and Wholesale Market per kWh contains Nov 1, 2025 RPP Tiered Pricing,  WMSR Pricing to be effective January 1, 2026</t>
  </si>
  <si>
    <t>Monthly No Load Loss (kW) = no load loss (kW) * .75 (responsibility factor)</t>
  </si>
  <si>
    <t>Monthly No Load Loss (kWh) = monthly no load loss (kW) * 8760/12</t>
  </si>
  <si>
    <t>Monthly Load loss (kW) = load loss (kW)*average perunit loading squared (.0714)*.75 (responsibility factor?)</t>
  </si>
  <si>
    <t>Monthly Load loss (kWh) = monthly load loss (kW) *8760/12*average loss factor (.2489)</t>
  </si>
  <si>
    <t>Responsibility Factor= (load at system peak/peak load)2= the ratio of the transformer load at system peak to the peak load, all squared=.75</t>
  </si>
  <si>
    <t>Utilization Factor = peak load/rated load = 1</t>
  </si>
  <si>
    <t>Dry Core Transformer Losses Effective Jan 1, 2027</t>
  </si>
  <si>
    <t>2027 Proposed Rates</t>
  </si>
  <si>
    <t>Forgone-Variable Effective Until May 31, 2027</t>
  </si>
  <si>
    <t>** Cost of Energy and Wholesale Market per kWh contains Nov 1, 2025 RPP Tiered Pricing,  WMSR Pricing to be effective January 1, 2027</t>
  </si>
  <si>
    <t>Dry Core Transformer Losses Effective Jan 1, 2028</t>
  </si>
  <si>
    <t>2028 Proposed Rates</t>
  </si>
  <si>
    <t>** Cost of Energy and Wholesale Market per kWh contains Nov 1, 2025 RPP Tiered Pricing,  WMSR Pricing to be effective January 1, 2028</t>
  </si>
  <si>
    <t>Dry Core Transformer Losses Effective Jan 1, 2029</t>
  </si>
  <si>
    <t>2029 Proposed Rates</t>
  </si>
  <si>
    <t>** Cost of Energy and Wholesale Market per kWh contains Nov 1, 2025 RPP Tiered Pricing,  WMSR Pricing to be effective January 1, 2029</t>
  </si>
  <si>
    <t>Dry Core Transformer Losses Effective Jan 1, 2030</t>
  </si>
  <si>
    <t>2030 Proposed Rates</t>
  </si>
  <si>
    <t>** Cost of Energy and Wholesale Market per kWh contains Nov 1, 2025 RPP Tiered Pricing,  WMSR Pricing to be effective January 1, 2030</t>
  </si>
  <si>
    <t xml:space="preserve">DRAFT - TARIFF OF RATES AND CHARGES </t>
  </si>
  <si>
    <t xml:space="preserve">Effective Date January 1, 2026 </t>
  </si>
  <si>
    <t>This schedule supersedes and replaces all previously</t>
  </si>
  <si>
    <t>approved schedules of Rates, Charges and Loss Factors</t>
  </si>
  <si>
    <t>EB-2024-0115</t>
  </si>
  <si>
    <t>Dry Core Transformer Charges</t>
  </si>
  <si>
    <t>Cost of Energy and Wholesale Market per kWh</t>
  </si>
  <si>
    <t xml:space="preserve">No Load and load losses from CSA standard C802-94: Maximum losses for distribution, power and dry-type </t>
  </si>
  <si>
    <t>transformers commercial use.</t>
  </si>
  <si>
    <t>*For non-preferred KVA ratings no load and load losses are interpolated as per CSA standard</t>
  </si>
  <si>
    <t xml:space="preserve">PROPOSED - TARIFF OF RATES AND CHARGES </t>
  </si>
  <si>
    <t>Effective and Implementation Date January 1, 2027</t>
  </si>
  <si>
    <t>Effective and Implementation Date January 1, 2028</t>
  </si>
  <si>
    <t>Effective and Implementation Date January 1, 2029</t>
  </si>
  <si>
    <t>Effective and Implementation Date January 1, 2030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</si>
</sst>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2">
    <numFmt numFmtId="164" formatCode="&quot;$&quot;#,##0.0000"/>
    <numFmt numFmtId="165" formatCode="0.000"/>
    <numFmt numFmtId="166" formatCode="_-* #,##0_-;\-* #,##0_-;_-* &quot;-&quot;??_-;_-@"/>
    <numFmt numFmtId="167" formatCode="&quot;$&quot;#,##0.00"/>
    <numFmt numFmtId="168" formatCode="&quot;$&quot;#,##0.00;[Red]\-&quot;$&quot;#,##0.00"/>
    <numFmt numFmtId="169" formatCode="&quot;$&quot;#,##0.00000"/>
    <numFmt numFmtId="170" formatCode="0.00000"/>
    <numFmt numFmtId="171" formatCode="0.0000"/>
    <numFmt numFmtId="172" formatCode="_(&quot;$&quot;* #,##0.00_);_(&quot;$&quot;* \(#,##0.00\);_(&quot;$&quot;* &quot;-&quot;??_);_(@_)"/>
    <numFmt numFmtId="173" formatCode="_-&quot;$&quot;* #,##0.0000_-;\-&quot;$&quot;* #,##0.0000_-;_-&quot;$&quot;* &quot;-&quot;??_-;_-@"/>
    <numFmt numFmtId="174" formatCode="_(&quot;$&quot;* #,##0.0000_);_(&quot;$&quot;* \(#,##0.0000\);_(&quot;$&quot;* &quot;-&quot;??_);_(@_)"/>
    <numFmt numFmtId="175" formatCode="_-&quot;$&quot;* #,##0.00_-;\-&quot;$&quot;* #,##0.00_-;_-&quot;$&quot;* &quot;-&quot;??_-;_-@"/>
  </numFmts>
  <fonts count="9">
    <font>
      <sz val="10.0"/>
      <color rgb="FF000000"/>
      <name val="Arial"/>
      <scheme val="minor"/>
    </font>
    <font>
      <b/>
      <sz val="16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8.0"/>
      <color theme="1"/>
      <name val="Arial"/>
    </font>
    <font>
      <b/>
      <sz val="14.0"/>
      <color theme="1"/>
      <name val="Arial"/>
    </font>
    <font>
      <b/>
      <sz val="12.0"/>
      <color theme="1"/>
      <name val="Arial"/>
    </font>
    <font>
      <sz val="8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</fills>
  <borders count="2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3" numFmtId="0" xfId="0" applyAlignment="1" applyFont="1">
      <alignment horizontal="center" shrinkToFit="0" wrapText="1"/>
    </xf>
    <xf borderId="0" fillId="0" fontId="3" numFmtId="0" xfId="0" applyFont="1"/>
    <xf borderId="0" fillId="0" fontId="3" numFmtId="0" xfId="0" applyAlignment="1" applyFont="1">
      <alignment horizont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center" shrinkToFit="0" vertical="center" wrapText="1"/>
    </xf>
    <xf borderId="3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5" fillId="0" fontId="3" numFmtId="0" xfId="0" applyBorder="1" applyFont="1"/>
    <xf borderId="6" fillId="0" fontId="3" numFmtId="0" xfId="0" applyAlignment="1" applyBorder="1" applyFont="1">
      <alignment horizontal="center" shrinkToFit="0" wrapText="1"/>
    </xf>
    <xf borderId="6" fillId="0" fontId="3" numFmtId="164" xfId="0" applyAlignment="1" applyBorder="1" applyFont="1" applyNumberFormat="1">
      <alignment horizontal="center" shrinkToFit="0" wrapText="1"/>
    </xf>
    <xf borderId="6" fillId="0" fontId="3" numFmtId="0" xfId="0" applyAlignment="1" applyBorder="1" applyFont="1">
      <alignment horizontal="center"/>
    </xf>
    <xf borderId="7" fillId="0" fontId="3" numFmtId="164" xfId="0" applyAlignment="1" applyBorder="1" applyFont="1" applyNumberFormat="1">
      <alignment horizontal="center" shrinkToFit="0" wrapText="1"/>
    </xf>
    <xf borderId="8" fillId="0" fontId="3" numFmtId="0" xfId="0" applyBorder="1" applyFont="1"/>
    <xf borderId="9" fillId="0" fontId="3" numFmtId="0" xfId="0" applyBorder="1" applyFont="1"/>
    <xf borderId="10" fillId="0" fontId="3" numFmtId="0" xfId="0" applyAlignment="1" applyBorder="1" applyFont="1">
      <alignment horizontal="center" shrinkToFit="0" wrapText="1"/>
    </xf>
    <xf borderId="10" fillId="0" fontId="3" numFmtId="165" xfId="0" applyAlignment="1" applyBorder="1" applyFont="1" applyNumberFormat="1">
      <alignment horizontal="center" shrinkToFit="0" wrapText="1"/>
    </xf>
    <xf borderId="10" fillId="0" fontId="3" numFmtId="1" xfId="0" applyAlignment="1" applyBorder="1" applyFont="1" applyNumberFormat="1">
      <alignment horizontal="center" shrinkToFit="0" wrapText="1"/>
    </xf>
    <xf borderId="10" fillId="0" fontId="3" numFmtId="166" xfId="0" applyAlignment="1" applyBorder="1" applyFont="1" applyNumberFormat="1">
      <alignment horizontal="center" shrinkToFit="0" wrapText="1"/>
    </xf>
    <xf borderId="10" fillId="0" fontId="3" numFmtId="167" xfId="0" applyAlignment="1" applyBorder="1" applyFont="1" applyNumberFormat="1">
      <alignment horizontal="center" shrinkToFit="0" wrapText="1"/>
    </xf>
    <xf borderId="11" fillId="0" fontId="3" numFmtId="167" xfId="0" applyAlignment="1" applyBorder="1" applyFont="1" applyNumberFormat="1">
      <alignment horizontal="center" shrinkToFit="0" wrapText="1"/>
    </xf>
    <xf borderId="12" fillId="0" fontId="3" numFmtId="167" xfId="0" applyAlignment="1" applyBorder="1" applyFont="1" applyNumberFormat="1">
      <alignment horizontal="right"/>
    </xf>
    <xf borderId="0" fillId="0" fontId="3" numFmtId="168" xfId="0" applyFont="1" applyNumberFormat="1"/>
    <xf borderId="0" fillId="0" fontId="3" numFmtId="9" xfId="0" applyFont="1" applyNumberFormat="1"/>
    <xf borderId="0" fillId="0" fontId="3" numFmtId="169" xfId="0" applyFont="1" applyNumberFormat="1"/>
    <xf borderId="0" fillId="0" fontId="3" numFmtId="2" xfId="0" applyFont="1" applyNumberFormat="1"/>
    <xf borderId="12" fillId="0" fontId="3" numFmtId="167" xfId="0" applyBorder="1" applyFont="1" applyNumberFormat="1"/>
    <xf borderId="0" fillId="0" fontId="2" numFmtId="9" xfId="0" applyFont="1" applyNumberFormat="1"/>
    <xf borderId="0" fillId="0" fontId="2" numFmtId="169" xfId="0" applyFont="1" applyNumberFormat="1"/>
    <xf borderId="13" fillId="2" fontId="3" numFmtId="170" xfId="0" applyBorder="1" applyFill="1" applyFont="1" applyNumberFormat="1"/>
    <xf borderId="13" fillId="2" fontId="3" numFmtId="171" xfId="0" applyBorder="1" applyFont="1" applyNumberFormat="1"/>
    <xf borderId="13" fillId="2" fontId="4" numFmtId="171" xfId="0" applyBorder="1" applyFont="1" applyNumberFormat="1"/>
    <xf borderId="13" fillId="2" fontId="3" numFmtId="171" xfId="0" applyAlignment="1" applyBorder="1" applyFont="1" applyNumberFormat="1">
      <alignment readingOrder="0"/>
    </xf>
    <xf borderId="13" fillId="3" fontId="3" numFmtId="165" xfId="0" applyBorder="1" applyFill="1" applyFont="1" applyNumberFormat="1"/>
    <xf borderId="0" fillId="0" fontId="3" numFmtId="165" xfId="0" applyFont="1" applyNumberFormat="1"/>
    <xf borderId="0" fillId="0" fontId="3" numFmtId="171" xfId="0" applyFont="1" applyNumberFormat="1"/>
    <xf borderId="10" fillId="0" fontId="3" numFmtId="1" xfId="0" applyAlignment="1" applyBorder="1" applyFont="1" applyNumberFormat="1">
      <alignment horizontal="center"/>
    </xf>
    <xf borderId="0" fillId="0" fontId="3" numFmtId="168" xfId="0" applyAlignment="1" applyFont="1" applyNumberFormat="1">
      <alignment horizontal="center"/>
    </xf>
    <xf borderId="0" fillId="0" fontId="3" numFmtId="9" xfId="0" applyAlignment="1" applyFont="1" applyNumberFormat="1">
      <alignment horizontal="center"/>
    </xf>
    <xf borderId="14" fillId="0" fontId="3" numFmtId="0" xfId="0" applyBorder="1" applyFont="1"/>
    <xf borderId="15" fillId="0" fontId="3" numFmtId="0" xfId="0" applyAlignment="1" applyBorder="1" applyFont="1">
      <alignment horizontal="center" shrinkToFit="0" wrapText="1"/>
    </xf>
    <xf borderId="16" fillId="0" fontId="3" numFmtId="0" xfId="0" applyAlignment="1" applyBorder="1" applyFont="1">
      <alignment horizontal="center" shrinkToFit="0" wrapText="1"/>
    </xf>
    <xf borderId="15" fillId="0" fontId="3" numFmtId="165" xfId="0" applyAlignment="1" applyBorder="1" applyFont="1" applyNumberFormat="1">
      <alignment horizontal="center" shrinkToFit="0" wrapText="1"/>
    </xf>
    <xf borderId="15" fillId="0" fontId="3" numFmtId="1" xfId="0" applyAlignment="1" applyBorder="1" applyFont="1" applyNumberFormat="1">
      <alignment horizontal="center" shrinkToFit="0" wrapText="1"/>
    </xf>
    <xf borderId="15" fillId="0" fontId="3" numFmtId="166" xfId="0" applyAlignment="1" applyBorder="1" applyFont="1" applyNumberFormat="1">
      <alignment horizontal="center" shrinkToFit="0" wrapText="1"/>
    </xf>
    <xf borderId="15" fillId="0" fontId="3" numFmtId="167" xfId="0" applyAlignment="1" applyBorder="1" applyFont="1" applyNumberFormat="1">
      <alignment horizontal="center" shrinkToFit="0" wrapText="1"/>
    </xf>
    <xf borderId="17" fillId="0" fontId="3" numFmtId="167" xfId="0" applyAlignment="1" applyBorder="1" applyFont="1" applyNumberFormat="1">
      <alignment horizontal="center" shrinkToFit="0" wrapText="1"/>
    </xf>
    <xf borderId="18" fillId="0" fontId="3" numFmtId="167" xfId="0" applyBorder="1" applyFont="1" applyNumberFormat="1"/>
    <xf borderId="0" fillId="0" fontId="3" numFmtId="165" xfId="0" applyAlignment="1" applyFont="1" applyNumberFormat="1">
      <alignment horizontal="center" shrinkToFit="0" wrapText="1"/>
    </xf>
    <xf borderId="0" fillId="0" fontId="3" numFmtId="167" xfId="0" applyAlignment="1" applyFont="1" applyNumberFormat="1">
      <alignment horizontal="center" shrinkToFit="0" wrapText="1"/>
    </xf>
    <xf borderId="0" fillId="0" fontId="3" numFmtId="167" xfId="0" applyFont="1" applyNumberFormat="1"/>
    <xf borderId="0" fillId="0" fontId="3" numFmtId="0" xfId="0" applyAlignment="1" applyFont="1">
      <alignment vertical="center"/>
    </xf>
    <xf borderId="0" fillId="0" fontId="3" numFmtId="171" xfId="0" applyAlignment="1" applyFont="1" applyNumberFormat="1">
      <alignment horizontal="center" shrinkToFit="0" wrapText="1"/>
    </xf>
    <xf borderId="0" fillId="0" fontId="5" numFmtId="9" xfId="0" applyAlignment="1" applyFont="1" applyNumberFormat="1">
      <alignment horizontal="center" shrinkToFit="0" wrapText="1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8" numFmtId="0" xfId="0" applyAlignment="1" applyFont="1">
      <alignment horizontal="right" vertical="center"/>
    </xf>
    <xf borderId="0" fillId="0" fontId="3" numFmtId="172" xfId="0" applyFont="1" applyNumberFormat="1"/>
    <xf borderId="0" fillId="0" fontId="2" numFmtId="0" xfId="0" applyFont="1"/>
    <xf borderId="0" fillId="0" fontId="3" numFmtId="172" xfId="0" applyAlignment="1" applyFont="1" applyNumberFormat="1">
      <alignment horizontal="center"/>
    </xf>
    <xf borderId="0" fillId="0" fontId="3" numFmtId="172" xfId="0" applyAlignment="1" applyFont="1" applyNumberFormat="1">
      <alignment horizontal="center" shrinkToFit="0" wrapText="1"/>
    </xf>
    <xf borderId="1" fillId="4" fontId="2" numFmtId="0" xfId="0" applyAlignment="1" applyBorder="1" applyFill="1" applyFont="1">
      <alignment horizontal="center" vertical="center"/>
    </xf>
    <xf borderId="2" fillId="4" fontId="2" numFmtId="0" xfId="0" applyAlignment="1" applyBorder="1" applyFont="1">
      <alignment horizontal="center" shrinkToFit="0" vertical="center" wrapText="1"/>
    </xf>
    <xf borderId="2" fillId="4" fontId="2" numFmtId="172" xfId="0" applyAlignment="1" applyBorder="1" applyFont="1" applyNumberFormat="1">
      <alignment horizontal="center" shrinkToFit="0" vertical="center" wrapText="1"/>
    </xf>
    <xf borderId="19" fillId="4" fontId="2" numFmtId="172" xfId="0" applyAlignment="1" applyBorder="1" applyFont="1" applyNumberFormat="1">
      <alignment horizontal="center" shrinkToFit="0" vertical="center" wrapText="1"/>
    </xf>
    <xf borderId="20" fillId="0" fontId="3" numFmtId="0" xfId="0" applyBorder="1" applyFont="1"/>
    <xf borderId="21" fillId="0" fontId="3" numFmtId="0" xfId="0" applyAlignment="1" applyBorder="1" applyFont="1">
      <alignment horizontal="center" shrinkToFit="0" wrapText="1"/>
    </xf>
    <xf borderId="21" fillId="0" fontId="3" numFmtId="173" xfId="0" applyAlignment="1" applyBorder="1" applyFont="1" applyNumberFormat="1">
      <alignment horizontal="center" shrinkToFit="0" wrapText="1"/>
    </xf>
    <xf borderId="21" fillId="0" fontId="3" numFmtId="174" xfId="0" applyAlignment="1" applyBorder="1" applyFont="1" applyNumberFormat="1">
      <alignment horizontal="center" shrinkToFit="0" wrapText="1"/>
    </xf>
    <xf borderId="21" fillId="0" fontId="3" numFmtId="172" xfId="0" applyAlignment="1" applyBorder="1" applyFont="1" applyNumberFormat="1">
      <alignment horizontal="center" shrinkToFit="0" wrapText="1"/>
    </xf>
    <xf borderId="22" fillId="0" fontId="3" numFmtId="172" xfId="0" applyAlignment="1" applyBorder="1" applyFont="1" applyNumberFormat="1">
      <alignment horizontal="center" shrinkToFit="0" wrapText="1"/>
    </xf>
    <xf borderId="10" fillId="0" fontId="3" numFmtId="175" xfId="0" applyAlignment="1" applyBorder="1" applyFont="1" applyNumberFormat="1">
      <alignment horizontal="center" shrinkToFit="0" wrapText="1"/>
    </xf>
    <xf borderId="10" fillId="0" fontId="3" numFmtId="172" xfId="0" applyAlignment="1" applyBorder="1" applyFont="1" applyNumberFormat="1">
      <alignment horizontal="center" shrinkToFit="0" wrapText="1"/>
    </xf>
    <xf borderId="12" fillId="0" fontId="3" numFmtId="172" xfId="0" applyAlignment="1" applyBorder="1" applyFont="1" applyNumberFormat="1">
      <alignment horizontal="center" shrinkToFit="0" wrapText="1"/>
    </xf>
    <xf borderId="23" fillId="0" fontId="3" numFmtId="0" xfId="0" applyBorder="1" applyFont="1"/>
    <xf borderId="23" fillId="0" fontId="3" numFmtId="0" xfId="0" applyAlignment="1" applyBorder="1" applyFont="1">
      <alignment horizontal="center" shrinkToFit="0" wrapText="1"/>
    </xf>
    <xf borderId="23" fillId="0" fontId="3" numFmtId="175" xfId="0" applyAlignment="1" applyBorder="1" applyFont="1" applyNumberFormat="1">
      <alignment horizontal="center" shrinkToFit="0" wrapText="1"/>
    </xf>
    <xf borderId="23" fillId="0" fontId="3" numFmtId="172" xfId="0" applyAlignment="1" applyBorder="1" applyFont="1" applyNumberFormat="1">
      <alignment horizontal="center" shrinkToFit="0" wrapText="1"/>
    </xf>
    <xf borderId="0" fillId="0" fontId="3" numFmtId="175" xfId="0" applyAlignment="1" applyFont="1" applyNumberFormat="1">
      <alignment horizontal="center" shrinkToFit="0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left" vertical="top"/>
    </xf>
    <xf borderId="0" fillId="0" fontId="5" numFmtId="172" xfId="0" applyAlignment="1" applyFont="1" applyNumberFormat="1">
      <alignment horizontal="center" vertical="center"/>
    </xf>
    <xf borderId="0" fillId="0" fontId="8" numFmtId="17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2.63" defaultRowHeight="15.0"/>
  <cols>
    <col customWidth="1" min="1" max="1" width="26.88"/>
    <col customWidth="1" min="2" max="3" width="8.0"/>
    <col customWidth="1" min="4" max="4" width="10.38"/>
    <col customWidth="1" min="5" max="5" width="9.88"/>
    <col customWidth="1" min="6" max="6" width="8.88"/>
    <col customWidth="1" min="7" max="7" width="9.13"/>
    <col customWidth="1" min="8" max="8" width="9.0"/>
    <col customWidth="1" min="9" max="9" width="9.38"/>
    <col customWidth="1" min="10" max="10" width="14.38"/>
    <col customWidth="1" min="11" max="11" width="12.88"/>
    <col customWidth="1" min="12" max="12" width="11.38"/>
    <col customWidth="1" min="13" max="13" width="13.0"/>
    <col customWidth="1" min="14" max="14" width="9.13"/>
    <col customWidth="1" min="15" max="15" width="8.13"/>
    <col customWidth="1" min="16" max="16" width="28.0"/>
    <col customWidth="1" min="17" max="17" width="9.13"/>
    <col customWidth="1" min="18" max="18" width="11.38"/>
    <col customWidth="1" min="19" max="19" width="17.25"/>
    <col customWidth="1" min="20" max="20" width="11.88"/>
    <col customWidth="1" min="21" max="21" width="15.38"/>
    <col customWidth="1" min="22" max="22" width="9.13"/>
    <col customWidth="1" min="23" max="23" width="10.13"/>
    <col customWidth="1" min="24" max="24" width="11.38"/>
    <col customWidth="1" min="25" max="26" width="9.13"/>
  </cols>
  <sheetData>
    <row r="1" ht="19.5" customHeight="1">
      <c r="A1" s="1" t="s">
        <v>0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75" customHeight="1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0.7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10" t="s">
        <v>15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ht="12.0" customHeight="1">
      <c r="A5" s="12" t="s">
        <v>16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7.570336667</v>
      </c>
      <c r="K5" s="14">
        <f>((Q18+Q21)/2)+(Q23+Q24+Q25)</f>
        <v>0.1363</v>
      </c>
      <c r="L5" s="15" t="s">
        <v>17</v>
      </c>
      <c r="M5" s="16">
        <f>((T13)+(T14)+(T15))/3+((U13+U14+U15)/3)</f>
        <v>8.176133333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8" t="s">
        <v>18</v>
      </c>
      <c r="B6" s="19">
        <v>58.0</v>
      </c>
      <c r="C6" s="19">
        <v>243.0</v>
      </c>
      <c r="D6" s="20">
        <f t="shared" ref="D6:D20" si="2">B6/1000*0.75</f>
        <v>0.0435</v>
      </c>
      <c r="E6" s="21">
        <f t="shared" ref="E6:E20" si="3">D6*8760/12</f>
        <v>31.755</v>
      </c>
      <c r="F6" s="20">
        <f t="shared" ref="F6:F20" si="4">C6/1000*0.0714*0.75</f>
        <v>0.01301265</v>
      </c>
      <c r="G6" s="21">
        <f t="shared" ref="G6:G20" si="5">F6*8760/12*0.2489</f>
        <v>2.364359467</v>
      </c>
      <c r="H6" s="20">
        <f t="shared" ref="H6:I6" si="1">F6+D6</f>
        <v>0.05651265</v>
      </c>
      <c r="I6" s="22">
        <f t="shared" si="1"/>
        <v>34.11935947</v>
      </c>
      <c r="J6" s="23">
        <f t="shared" ref="J6:J20" si="7">+$H6*$J$5</f>
        <v>0.4278197864</v>
      </c>
      <c r="K6" s="23">
        <f t="shared" ref="K6:K20" si="8">+I6*$K$5</f>
        <v>4.650468695</v>
      </c>
      <c r="L6" s="23">
        <f t="shared" ref="L6:L20" si="9">+K6+J6</f>
        <v>5.078288482</v>
      </c>
      <c r="M6" s="24">
        <f t="shared" ref="M6:M7" si="10">+$H6*$M$5</f>
        <v>0.4620549614</v>
      </c>
      <c r="N6" s="25">
        <f t="shared" ref="N6:N20" si="11">M6+L6</f>
        <v>5.540343443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ht="12.0" customHeight="1">
      <c r="A7" s="18" t="s">
        <v>19</v>
      </c>
      <c r="B7" s="19">
        <v>150.0</v>
      </c>
      <c r="C7" s="19">
        <v>900.0</v>
      </c>
      <c r="D7" s="20">
        <f t="shared" si="2"/>
        <v>0.1125</v>
      </c>
      <c r="E7" s="21">
        <f t="shared" si="3"/>
        <v>82.125</v>
      </c>
      <c r="F7" s="20">
        <f t="shared" si="4"/>
        <v>0.048195</v>
      </c>
      <c r="G7" s="21">
        <f t="shared" si="5"/>
        <v>8.756886915</v>
      </c>
      <c r="H7" s="20">
        <f t="shared" ref="H7:I7" si="6">F7+D7</f>
        <v>0.160695</v>
      </c>
      <c r="I7" s="22">
        <f t="shared" si="6"/>
        <v>90.88188692</v>
      </c>
      <c r="J7" s="23">
        <f t="shared" si="7"/>
        <v>1.216515251</v>
      </c>
      <c r="K7" s="23">
        <f t="shared" si="8"/>
        <v>12.38720119</v>
      </c>
      <c r="L7" s="23">
        <f t="shared" si="9"/>
        <v>13.60371644</v>
      </c>
      <c r="M7" s="24">
        <f t="shared" si="10"/>
        <v>1.313863746</v>
      </c>
      <c r="N7" s="30">
        <f t="shared" si="11"/>
        <v>14.91758018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ht="12.0" customHeight="1">
      <c r="A8" s="18" t="s">
        <v>20</v>
      </c>
      <c r="B8" s="19">
        <v>200.0</v>
      </c>
      <c r="C8" s="19">
        <v>1200.0</v>
      </c>
      <c r="D8" s="20">
        <f t="shared" si="2"/>
        <v>0.15</v>
      </c>
      <c r="E8" s="21">
        <f t="shared" si="3"/>
        <v>109.5</v>
      </c>
      <c r="F8" s="20">
        <f t="shared" si="4"/>
        <v>0.06426</v>
      </c>
      <c r="G8" s="21">
        <f t="shared" si="5"/>
        <v>11.67584922</v>
      </c>
      <c r="H8" s="20">
        <f t="shared" ref="H8:I8" si="12">F8+D8</f>
        <v>0.21426</v>
      </c>
      <c r="I8" s="22">
        <f t="shared" si="12"/>
        <v>121.1758492</v>
      </c>
      <c r="J8" s="23">
        <f t="shared" si="7"/>
        <v>1.622020334</v>
      </c>
      <c r="K8" s="23">
        <f t="shared" si="8"/>
        <v>16.51626825</v>
      </c>
      <c r="L8" s="23">
        <f t="shared" si="9"/>
        <v>18.13828858</v>
      </c>
      <c r="M8" s="24">
        <f t="shared" ref="M8:M20" si="14">+H8*$M$5</f>
        <v>1.751818328</v>
      </c>
      <c r="N8" s="30">
        <f t="shared" si="11"/>
        <v>19.89010691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ht="12.0" customHeight="1">
      <c r="A9" s="18" t="s">
        <v>21</v>
      </c>
      <c r="B9" s="19">
        <v>250.0</v>
      </c>
      <c r="C9" s="19">
        <v>1600.0</v>
      </c>
      <c r="D9" s="20">
        <f t="shared" si="2"/>
        <v>0.1875</v>
      </c>
      <c r="E9" s="21">
        <f t="shared" si="3"/>
        <v>136.875</v>
      </c>
      <c r="F9" s="20">
        <f t="shared" si="4"/>
        <v>0.08568</v>
      </c>
      <c r="G9" s="21">
        <f t="shared" si="5"/>
        <v>15.56779896</v>
      </c>
      <c r="H9" s="20">
        <f t="shared" ref="H9:I9" si="13">F9+D9</f>
        <v>0.27318</v>
      </c>
      <c r="I9" s="22">
        <f t="shared" si="13"/>
        <v>152.442799</v>
      </c>
      <c r="J9" s="23">
        <f t="shared" si="7"/>
        <v>2.068064571</v>
      </c>
      <c r="K9" s="23">
        <f t="shared" si="8"/>
        <v>20.7779535</v>
      </c>
      <c r="L9" s="23">
        <f t="shared" si="9"/>
        <v>22.84601807</v>
      </c>
      <c r="M9" s="24">
        <f t="shared" si="14"/>
        <v>2.233556104</v>
      </c>
      <c r="N9" s="30">
        <f t="shared" si="11"/>
        <v>25.07957417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ht="12.75" customHeight="1">
      <c r="A10" s="18" t="s">
        <v>22</v>
      </c>
      <c r="B10" s="19">
        <v>350.0</v>
      </c>
      <c r="C10" s="19">
        <v>1900.0</v>
      </c>
      <c r="D10" s="20">
        <f t="shared" si="2"/>
        <v>0.2625</v>
      </c>
      <c r="E10" s="21">
        <f t="shared" si="3"/>
        <v>191.625</v>
      </c>
      <c r="F10" s="20">
        <f t="shared" si="4"/>
        <v>0.101745</v>
      </c>
      <c r="G10" s="21">
        <f t="shared" si="5"/>
        <v>18.48676127</v>
      </c>
      <c r="H10" s="20">
        <f t="shared" ref="H10:I10" si="15">F10+D10</f>
        <v>0.364245</v>
      </c>
      <c r="I10" s="22">
        <f t="shared" si="15"/>
        <v>210.1117613</v>
      </c>
      <c r="J10" s="23">
        <f t="shared" si="7"/>
        <v>2.757457279</v>
      </c>
      <c r="K10" s="23">
        <f t="shared" si="8"/>
        <v>28.63823306</v>
      </c>
      <c r="L10" s="23">
        <f t="shared" si="9"/>
        <v>31.39569034</v>
      </c>
      <c r="M10" s="24">
        <f t="shared" si="14"/>
        <v>2.978115686</v>
      </c>
      <c r="N10" s="30">
        <f t="shared" si="11"/>
        <v>34.37380603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ht="12.75" customHeight="1">
      <c r="A11" s="18" t="s">
        <v>23</v>
      </c>
      <c r="B11" s="19">
        <v>400.0</v>
      </c>
      <c r="C11" s="19">
        <v>2600.0</v>
      </c>
      <c r="D11" s="20">
        <f t="shared" si="2"/>
        <v>0.3</v>
      </c>
      <c r="E11" s="21">
        <f t="shared" si="3"/>
        <v>219</v>
      </c>
      <c r="F11" s="20">
        <f t="shared" si="4"/>
        <v>0.13923</v>
      </c>
      <c r="G11" s="21">
        <f t="shared" si="5"/>
        <v>25.29767331</v>
      </c>
      <c r="H11" s="20">
        <f t="shared" ref="H11:I11" si="16">F11+D11</f>
        <v>0.43923</v>
      </c>
      <c r="I11" s="22">
        <f t="shared" si="16"/>
        <v>244.2976733</v>
      </c>
      <c r="J11" s="23">
        <f t="shared" si="7"/>
        <v>3.325118974</v>
      </c>
      <c r="K11" s="23">
        <f t="shared" si="8"/>
        <v>33.29777287</v>
      </c>
      <c r="L11" s="23">
        <f t="shared" si="9"/>
        <v>36.62289185</v>
      </c>
      <c r="M11" s="24">
        <f t="shared" si="14"/>
        <v>3.591203044</v>
      </c>
      <c r="N11" s="30">
        <f t="shared" si="11"/>
        <v>40.21409489</v>
      </c>
      <c r="O11" s="26"/>
      <c r="P11" s="27"/>
      <c r="Q11" s="2" t="s">
        <v>24</v>
      </c>
      <c r="U11" s="29"/>
      <c r="V11" s="5"/>
      <c r="W11" s="5"/>
      <c r="X11" s="27"/>
      <c r="Y11" s="5"/>
      <c r="Z11" s="5"/>
    </row>
    <row r="12" ht="12.0" customHeight="1">
      <c r="A12" s="18" t="s">
        <v>25</v>
      </c>
      <c r="B12" s="19">
        <v>447.0</v>
      </c>
      <c r="C12" s="19">
        <v>2936.0</v>
      </c>
      <c r="D12" s="20">
        <f t="shared" si="2"/>
        <v>0.33525</v>
      </c>
      <c r="E12" s="21">
        <f t="shared" si="3"/>
        <v>244.7325</v>
      </c>
      <c r="F12" s="20">
        <f t="shared" si="4"/>
        <v>0.1572228</v>
      </c>
      <c r="G12" s="21">
        <f t="shared" si="5"/>
        <v>28.56691109</v>
      </c>
      <c r="H12" s="20">
        <f t="shared" ref="H12:I12" si="17">F12+D12</f>
        <v>0.4924728</v>
      </c>
      <c r="I12" s="22">
        <f t="shared" si="17"/>
        <v>273.2994111</v>
      </c>
      <c r="J12" s="23">
        <f t="shared" si="7"/>
        <v>3.728184895</v>
      </c>
      <c r="K12" s="23">
        <f t="shared" si="8"/>
        <v>37.25070973</v>
      </c>
      <c r="L12" s="23">
        <f t="shared" si="9"/>
        <v>40.97889463</v>
      </c>
      <c r="M12" s="24">
        <f t="shared" si="14"/>
        <v>4.026523276</v>
      </c>
      <c r="N12" s="30">
        <f t="shared" si="11"/>
        <v>45.0054179</v>
      </c>
      <c r="O12" s="26"/>
      <c r="P12" s="27"/>
      <c r="Q12" s="31" t="s">
        <v>26</v>
      </c>
      <c r="R12" s="31" t="s">
        <v>27</v>
      </c>
      <c r="S12" s="32" t="s">
        <v>28</v>
      </c>
      <c r="T12" s="31" t="s">
        <v>29</v>
      </c>
      <c r="U12" s="31" t="s">
        <v>30</v>
      </c>
      <c r="V12" s="5"/>
      <c r="W12" s="5"/>
      <c r="X12" s="27"/>
      <c r="Y12" s="5"/>
      <c r="Z12" s="5"/>
    </row>
    <row r="13" ht="12.0" customHeight="1">
      <c r="A13" s="18" t="s">
        <v>31</v>
      </c>
      <c r="B13" s="19">
        <v>525.0</v>
      </c>
      <c r="C13" s="19">
        <v>3500.0</v>
      </c>
      <c r="D13" s="20">
        <f t="shared" si="2"/>
        <v>0.39375</v>
      </c>
      <c r="E13" s="21">
        <f t="shared" si="3"/>
        <v>287.4375</v>
      </c>
      <c r="F13" s="20">
        <f t="shared" si="4"/>
        <v>0.187425</v>
      </c>
      <c r="G13" s="21">
        <f t="shared" si="5"/>
        <v>34.05456023</v>
      </c>
      <c r="H13" s="20">
        <f t="shared" ref="H13:I13" si="18">F13+D13</f>
        <v>0.581175</v>
      </c>
      <c r="I13" s="22">
        <f t="shared" si="18"/>
        <v>321.4920602</v>
      </c>
      <c r="J13" s="23">
        <f t="shared" si="7"/>
        <v>4.399690412</v>
      </c>
      <c r="K13" s="23">
        <f t="shared" si="8"/>
        <v>43.81936781</v>
      </c>
      <c r="L13" s="23">
        <f t="shared" si="9"/>
        <v>48.21905822</v>
      </c>
      <c r="M13" s="24">
        <f t="shared" si="14"/>
        <v>4.75176429</v>
      </c>
      <c r="N13" s="30">
        <f t="shared" si="11"/>
        <v>52.97082251</v>
      </c>
      <c r="O13" s="26"/>
      <c r="P13" s="31" t="s">
        <v>32</v>
      </c>
      <c r="Q13" s="33">
        <v>0.02332</v>
      </c>
      <c r="R13" s="34">
        <v>4.5787</v>
      </c>
      <c r="S13" s="35">
        <v>2.5918</v>
      </c>
      <c r="T13" s="34">
        <v>7.6543</v>
      </c>
      <c r="U13" s="36">
        <v>0.4447</v>
      </c>
      <c r="V13" s="5"/>
      <c r="W13" s="5"/>
      <c r="X13" s="27"/>
      <c r="Y13" s="5"/>
      <c r="Z13" s="5"/>
    </row>
    <row r="14" ht="12.0" customHeight="1">
      <c r="A14" s="18" t="s">
        <v>33</v>
      </c>
      <c r="B14" s="19">
        <v>650.0</v>
      </c>
      <c r="C14" s="19">
        <v>4400.0</v>
      </c>
      <c r="D14" s="20">
        <f t="shared" si="2"/>
        <v>0.4875</v>
      </c>
      <c r="E14" s="21">
        <f t="shared" si="3"/>
        <v>355.875</v>
      </c>
      <c r="F14" s="20">
        <f t="shared" si="4"/>
        <v>0.23562</v>
      </c>
      <c r="G14" s="21">
        <f t="shared" si="5"/>
        <v>42.81144714</v>
      </c>
      <c r="H14" s="20">
        <f t="shared" ref="H14:I14" si="19">F14+D14</f>
        <v>0.72312</v>
      </c>
      <c r="I14" s="22">
        <f t="shared" si="19"/>
        <v>398.6864471</v>
      </c>
      <c r="J14" s="23">
        <f t="shared" si="7"/>
        <v>5.47426185</v>
      </c>
      <c r="K14" s="23">
        <f t="shared" si="8"/>
        <v>54.34096275</v>
      </c>
      <c r="L14" s="23">
        <f t="shared" si="9"/>
        <v>59.8152246</v>
      </c>
      <c r="M14" s="24">
        <f t="shared" si="14"/>
        <v>5.912325536</v>
      </c>
      <c r="N14" s="30">
        <f t="shared" si="11"/>
        <v>65.72755013</v>
      </c>
      <c r="O14" s="26"/>
      <c r="P14" s="31" t="s">
        <v>34</v>
      </c>
      <c r="Q14" s="33">
        <v>0.02313</v>
      </c>
      <c r="R14" s="34">
        <v>4.5424</v>
      </c>
      <c r="S14" s="35">
        <v>2.5712</v>
      </c>
      <c r="T14" s="34">
        <v>7.292</v>
      </c>
      <c r="U14" s="36">
        <v>0.4759</v>
      </c>
      <c r="V14" s="5"/>
      <c r="W14" s="5"/>
      <c r="X14" s="27"/>
      <c r="Y14" s="5"/>
      <c r="Z14" s="5"/>
    </row>
    <row r="15" ht="12.0" customHeight="1">
      <c r="A15" s="18" t="s">
        <v>35</v>
      </c>
      <c r="B15" s="19">
        <v>665.0</v>
      </c>
      <c r="C15" s="19">
        <v>4496.0</v>
      </c>
      <c r="D15" s="20">
        <f t="shared" si="2"/>
        <v>0.49875</v>
      </c>
      <c r="E15" s="21">
        <f t="shared" si="3"/>
        <v>364.0875</v>
      </c>
      <c r="F15" s="20">
        <f t="shared" si="4"/>
        <v>0.2407608</v>
      </c>
      <c r="G15" s="21">
        <f t="shared" si="5"/>
        <v>43.74551508</v>
      </c>
      <c r="H15" s="20">
        <f t="shared" ref="H15:I15" si="20">F15+D15</f>
        <v>0.7395108</v>
      </c>
      <c r="I15" s="22">
        <f t="shared" si="20"/>
        <v>407.8330151</v>
      </c>
      <c r="J15" s="23">
        <f t="shared" si="7"/>
        <v>5.598345725</v>
      </c>
      <c r="K15" s="23">
        <f t="shared" si="8"/>
        <v>55.58763996</v>
      </c>
      <c r="L15" s="23">
        <f t="shared" si="9"/>
        <v>61.18598568</v>
      </c>
      <c r="M15" s="24">
        <f t="shared" si="14"/>
        <v>6.046338902</v>
      </c>
      <c r="N15" s="30">
        <f t="shared" si="11"/>
        <v>67.23232458</v>
      </c>
      <c r="O15" s="26"/>
      <c r="P15" s="31" t="s">
        <v>36</v>
      </c>
      <c r="Q15" s="33">
        <v>0.02716</v>
      </c>
      <c r="R15" s="34">
        <v>5.334</v>
      </c>
      <c r="S15" s="35">
        <v>3.0193</v>
      </c>
      <c r="T15" s="34">
        <v>7.9119</v>
      </c>
      <c r="U15" s="36">
        <v>0.7496</v>
      </c>
      <c r="V15" s="5"/>
      <c r="W15" s="5"/>
      <c r="X15" s="27"/>
      <c r="Y15" s="5"/>
      <c r="Z15" s="5"/>
    </row>
    <row r="16" ht="12.0" customHeight="1">
      <c r="A16" s="18" t="s">
        <v>37</v>
      </c>
      <c r="B16" s="19">
        <v>696.0</v>
      </c>
      <c r="C16" s="19">
        <v>4700.0</v>
      </c>
      <c r="D16" s="20">
        <f t="shared" si="2"/>
        <v>0.522</v>
      </c>
      <c r="E16" s="21">
        <f t="shared" si="3"/>
        <v>381.06</v>
      </c>
      <c r="F16" s="20">
        <f t="shared" si="4"/>
        <v>0.251685</v>
      </c>
      <c r="G16" s="21">
        <f t="shared" si="5"/>
        <v>45.73040945</v>
      </c>
      <c r="H16" s="20">
        <f t="shared" ref="H16:I16" si="21">F16+D16</f>
        <v>0.773685</v>
      </c>
      <c r="I16" s="22">
        <f t="shared" si="21"/>
        <v>426.7904094</v>
      </c>
      <c r="J16" s="23">
        <f t="shared" si="7"/>
        <v>5.857055924</v>
      </c>
      <c r="K16" s="23">
        <f t="shared" si="8"/>
        <v>58.17153281</v>
      </c>
      <c r="L16" s="23">
        <f t="shared" si="9"/>
        <v>64.02858873</v>
      </c>
      <c r="M16" s="24">
        <f t="shared" si="14"/>
        <v>6.325751718</v>
      </c>
      <c r="N16" s="30">
        <f t="shared" si="11"/>
        <v>70.35434045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ht="12.0" customHeight="1">
      <c r="A17" s="18" t="s">
        <v>38</v>
      </c>
      <c r="B17" s="19">
        <v>748.0</v>
      </c>
      <c r="C17" s="19">
        <v>5050.0</v>
      </c>
      <c r="D17" s="20">
        <f t="shared" si="2"/>
        <v>0.561</v>
      </c>
      <c r="E17" s="21">
        <f t="shared" si="3"/>
        <v>409.53</v>
      </c>
      <c r="F17" s="20">
        <f t="shared" si="4"/>
        <v>0.2704275</v>
      </c>
      <c r="G17" s="21">
        <f t="shared" si="5"/>
        <v>49.13586547</v>
      </c>
      <c r="H17" s="20">
        <f t="shared" ref="H17:I17" si="22">F17+D17</f>
        <v>0.8314275</v>
      </c>
      <c r="I17" s="22">
        <f t="shared" si="22"/>
        <v>458.6658655</v>
      </c>
      <c r="J17" s="23">
        <f t="shared" si="7"/>
        <v>6.294186089</v>
      </c>
      <c r="K17" s="23">
        <f t="shared" si="8"/>
        <v>62.51615746</v>
      </c>
      <c r="L17" s="23">
        <f t="shared" si="9"/>
        <v>68.81034355</v>
      </c>
      <c r="M17" s="24">
        <f t="shared" si="14"/>
        <v>6.797862097</v>
      </c>
      <c r="N17" s="30">
        <f t="shared" si="11"/>
        <v>75.60820565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ht="12.75" customHeight="1">
      <c r="A18" s="18" t="s">
        <v>39</v>
      </c>
      <c r="B18" s="19">
        <v>800.0</v>
      </c>
      <c r="C18" s="19">
        <v>5400.0</v>
      </c>
      <c r="D18" s="20">
        <f t="shared" si="2"/>
        <v>0.6</v>
      </c>
      <c r="E18" s="21">
        <f t="shared" si="3"/>
        <v>438</v>
      </c>
      <c r="F18" s="20">
        <f t="shared" si="4"/>
        <v>0.28917</v>
      </c>
      <c r="G18" s="21">
        <f t="shared" si="5"/>
        <v>52.54132149</v>
      </c>
      <c r="H18" s="20">
        <f t="shared" ref="H18:I18" si="23">F18+D18</f>
        <v>0.88917</v>
      </c>
      <c r="I18" s="22">
        <f t="shared" si="23"/>
        <v>490.5413215</v>
      </c>
      <c r="J18" s="23">
        <f t="shared" si="7"/>
        <v>6.731316254</v>
      </c>
      <c r="K18" s="23">
        <f t="shared" si="8"/>
        <v>66.86078212</v>
      </c>
      <c r="L18" s="23">
        <f t="shared" si="9"/>
        <v>73.59209837</v>
      </c>
      <c r="M18" s="24">
        <f t="shared" si="14"/>
        <v>7.269972476</v>
      </c>
      <c r="N18" s="30">
        <f t="shared" si="11"/>
        <v>80.86207085</v>
      </c>
      <c r="O18" s="26"/>
      <c r="P18" s="31" t="s">
        <v>40</v>
      </c>
      <c r="Q18" s="37">
        <v>0.12</v>
      </c>
      <c r="R18" s="5" t="s">
        <v>41</v>
      </c>
      <c r="S18" s="28"/>
      <c r="T18" s="5"/>
      <c r="U18" s="29"/>
      <c r="V18" s="5"/>
      <c r="W18" s="5"/>
      <c r="X18" s="27"/>
      <c r="Y18" s="5"/>
      <c r="Z18" s="5"/>
    </row>
    <row r="19" ht="12.75" customHeight="1">
      <c r="A19" s="18" t="s">
        <v>42</v>
      </c>
      <c r="B19" s="19">
        <v>920.0</v>
      </c>
      <c r="C19" s="19">
        <v>6123.0</v>
      </c>
      <c r="D19" s="20">
        <f t="shared" si="2"/>
        <v>0.69</v>
      </c>
      <c r="E19" s="21">
        <f t="shared" si="3"/>
        <v>503.7</v>
      </c>
      <c r="F19" s="20">
        <f t="shared" si="4"/>
        <v>0.32788665</v>
      </c>
      <c r="G19" s="21">
        <f t="shared" si="5"/>
        <v>59.57602065</v>
      </c>
      <c r="H19" s="20">
        <f t="shared" ref="H19:I19" si="24">F19+D19</f>
        <v>1.01788665</v>
      </c>
      <c r="I19" s="22">
        <f t="shared" si="24"/>
        <v>563.2760206</v>
      </c>
      <c r="J19" s="23">
        <f t="shared" si="7"/>
        <v>7.705744629</v>
      </c>
      <c r="K19" s="23">
        <f t="shared" si="8"/>
        <v>76.77452161</v>
      </c>
      <c r="L19" s="23">
        <f t="shared" si="9"/>
        <v>84.48026624</v>
      </c>
      <c r="M19" s="24">
        <f t="shared" si="14"/>
        <v>8.322376969</v>
      </c>
      <c r="N19" s="25">
        <f t="shared" si="11"/>
        <v>92.80264321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ht="12.75" customHeight="1">
      <c r="A20" s="18" t="s">
        <v>43</v>
      </c>
      <c r="B20" s="19">
        <v>1000.0</v>
      </c>
      <c r="C20" s="19">
        <v>6600.0</v>
      </c>
      <c r="D20" s="20">
        <f t="shared" si="2"/>
        <v>0.75</v>
      </c>
      <c r="E20" s="21">
        <f t="shared" si="3"/>
        <v>547.5</v>
      </c>
      <c r="F20" s="20">
        <f t="shared" si="4"/>
        <v>0.35343</v>
      </c>
      <c r="G20" s="21">
        <f t="shared" si="5"/>
        <v>64.21717071</v>
      </c>
      <c r="H20" s="20">
        <f t="shared" ref="H20:I20" si="25">F20+D20</f>
        <v>1.10343</v>
      </c>
      <c r="I20" s="22">
        <f t="shared" si="25"/>
        <v>611.7171707</v>
      </c>
      <c r="J20" s="23">
        <f t="shared" si="7"/>
        <v>8.353336588</v>
      </c>
      <c r="K20" s="23">
        <f t="shared" si="8"/>
        <v>83.37705037</v>
      </c>
      <c r="L20" s="23">
        <f t="shared" si="9"/>
        <v>91.73038696</v>
      </c>
      <c r="M20" s="24">
        <f t="shared" si="14"/>
        <v>9.021790804</v>
      </c>
      <c r="N20" s="30">
        <f t="shared" si="11"/>
        <v>100.7521778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ht="12.0" customHeight="1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44</v>
      </c>
      <c r="Q21" s="37">
        <v>0.142</v>
      </c>
      <c r="R21" s="5" t="s">
        <v>41</v>
      </c>
      <c r="S21" s="28"/>
      <c r="T21" s="5"/>
      <c r="U21" s="29"/>
      <c r="V21" s="5"/>
      <c r="W21" s="5"/>
      <c r="X21" s="27"/>
      <c r="Y21" s="5"/>
      <c r="Z21" s="5"/>
    </row>
    <row r="22" ht="12.0" customHeight="1">
      <c r="A22" s="18" t="s">
        <v>45</v>
      </c>
      <c r="B22" s="19">
        <v>83.0</v>
      </c>
      <c r="C22" s="19">
        <v>400.0</v>
      </c>
      <c r="D22" s="20">
        <f t="shared" ref="D22:D46" si="27">B22/1000*0.75</f>
        <v>0.06225</v>
      </c>
      <c r="E22" s="21">
        <f t="shared" ref="E22:E46" si="28">D22*8760/12</f>
        <v>45.4425</v>
      </c>
      <c r="F22" s="20">
        <f t="shared" ref="F22:F46" si="29">C22/1000*0.0714*0.75</f>
        <v>0.02142</v>
      </c>
      <c r="G22" s="21">
        <f t="shared" ref="G22:G46" si="30">F22*8760/12*0.2489</f>
        <v>3.89194974</v>
      </c>
      <c r="H22" s="20">
        <f t="shared" ref="H22:I22" si="26">F22+D22</f>
        <v>0.08367</v>
      </c>
      <c r="I22" s="22">
        <f t="shared" si="26"/>
        <v>49.33444974</v>
      </c>
      <c r="J22" s="23">
        <f t="shared" ref="J22:J46" si="32">+$H22*$J$5</f>
        <v>0.6334100689</v>
      </c>
      <c r="K22" s="23">
        <f t="shared" ref="K22:K46" si="33">+I22*$K$5</f>
        <v>6.7242855</v>
      </c>
      <c r="L22" s="23">
        <f t="shared" ref="L22:L46" si="34">+K22+J22</f>
        <v>7.357695568</v>
      </c>
      <c r="M22" s="24">
        <f t="shared" ref="M22:M46" si="35">+H22*$M$5</f>
        <v>0.684097076</v>
      </c>
      <c r="N22" s="30">
        <f t="shared" ref="N22:N46" si="36">M22+L22</f>
        <v>8.041792644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ht="12.0" customHeight="1">
      <c r="A23" s="18" t="s">
        <v>46</v>
      </c>
      <c r="B23" s="19">
        <v>125.0</v>
      </c>
      <c r="C23" s="19">
        <v>650.0</v>
      </c>
      <c r="D23" s="20">
        <f t="shared" si="27"/>
        <v>0.09375</v>
      </c>
      <c r="E23" s="21">
        <f t="shared" si="28"/>
        <v>68.4375</v>
      </c>
      <c r="F23" s="20">
        <f t="shared" si="29"/>
        <v>0.0348075</v>
      </c>
      <c r="G23" s="21">
        <f t="shared" si="30"/>
        <v>6.324418328</v>
      </c>
      <c r="H23" s="20">
        <f t="shared" ref="H23:I23" si="31">F23+D23</f>
        <v>0.1285575</v>
      </c>
      <c r="I23" s="22">
        <f t="shared" si="31"/>
        <v>74.76191833</v>
      </c>
      <c r="J23" s="23">
        <f t="shared" si="32"/>
        <v>0.973223556</v>
      </c>
      <c r="K23" s="23">
        <f t="shared" si="33"/>
        <v>10.19004947</v>
      </c>
      <c r="L23" s="23">
        <f t="shared" si="34"/>
        <v>11.16327302</v>
      </c>
      <c r="M23" s="24">
        <f t="shared" si="35"/>
        <v>1.051103261</v>
      </c>
      <c r="N23" s="30">
        <f t="shared" si="36"/>
        <v>12.21437629</v>
      </c>
      <c r="O23" s="26"/>
      <c r="P23" s="31" t="s">
        <v>47</v>
      </c>
      <c r="Q23" s="39">
        <v>0.0041</v>
      </c>
      <c r="R23" s="27" t="s">
        <v>48</v>
      </c>
      <c r="S23" s="28"/>
      <c r="T23" s="5"/>
      <c r="U23" s="29"/>
      <c r="V23" s="5"/>
      <c r="W23" s="5"/>
      <c r="X23" s="27"/>
      <c r="Y23" s="5"/>
      <c r="Z23" s="5"/>
    </row>
    <row r="24" ht="12.0" customHeight="1">
      <c r="A24" s="18" t="s">
        <v>49</v>
      </c>
      <c r="B24" s="19">
        <v>250.0</v>
      </c>
      <c r="C24" s="19">
        <v>1300.0</v>
      </c>
      <c r="D24" s="20">
        <f t="shared" si="27"/>
        <v>0.1875</v>
      </c>
      <c r="E24" s="21">
        <f t="shared" si="28"/>
        <v>136.875</v>
      </c>
      <c r="F24" s="20">
        <f t="shared" si="29"/>
        <v>0.069615</v>
      </c>
      <c r="G24" s="21">
        <f t="shared" si="30"/>
        <v>12.64883666</v>
      </c>
      <c r="H24" s="20">
        <f t="shared" ref="H24:I24" si="37">F24+D24</f>
        <v>0.257115</v>
      </c>
      <c r="I24" s="22">
        <f t="shared" si="37"/>
        <v>149.5238367</v>
      </c>
      <c r="J24" s="23">
        <f t="shared" si="32"/>
        <v>1.946447112</v>
      </c>
      <c r="K24" s="23">
        <f t="shared" si="33"/>
        <v>20.38009894</v>
      </c>
      <c r="L24" s="23">
        <f t="shared" si="34"/>
        <v>22.32654605</v>
      </c>
      <c r="M24" s="24">
        <f t="shared" si="35"/>
        <v>2.102206522</v>
      </c>
      <c r="N24" s="30">
        <f t="shared" si="36"/>
        <v>24.42875257</v>
      </c>
      <c r="O24" s="26"/>
      <c r="P24" s="31" t="s">
        <v>50</v>
      </c>
      <c r="Q24" s="39">
        <v>6.0E-4</v>
      </c>
      <c r="R24" s="27" t="s">
        <v>48</v>
      </c>
      <c r="S24" s="28"/>
      <c r="T24" s="5"/>
      <c r="U24" s="29"/>
      <c r="V24" s="5"/>
      <c r="W24" s="5"/>
      <c r="X24" s="27"/>
      <c r="Y24" s="5"/>
      <c r="Z24" s="5"/>
    </row>
    <row r="25" ht="12.0" customHeight="1">
      <c r="A25" s="18" t="s">
        <v>51</v>
      </c>
      <c r="B25" s="19">
        <v>300.0</v>
      </c>
      <c r="C25" s="19">
        <v>1800.0</v>
      </c>
      <c r="D25" s="20">
        <f t="shared" si="27"/>
        <v>0.225</v>
      </c>
      <c r="E25" s="21">
        <f t="shared" si="28"/>
        <v>164.25</v>
      </c>
      <c r="F25" s="20">
        <f t="shared" si="29"/>
        <v>0.09639</v>
      </c>
      <c r="G25" s="21">
        <f t="shared" si="30"/>
        <v>17.51377383</v>
      </c>
      <c r="H25" s="20">
        <f t="shared" ref="H25:I25" si="38">F25+D25</f>
        <v>0.32139</v>
      </c>
      <c r="I25" s="22">
        <f t="shared" si="38"/>
        <v>181.7637738</v>
      </c>
      <c r="J25" s="23">
        <f t="shared" si="32"/>
        <v>2.433030501</v>
      </c>
      <c r="K25" s="23">
        <f t="shared" si="33"/>
        <v>24.77440237</v>
      </c>
      <c r="L25" s="23">
        <f t="shared" si="34"/>
        <v>27.20743287</v>
      </c>
      <c r="M25" s="24">
        <f t="shared" si="35"/>
        <v>2.627727492</v>
      </c>
      <c r="N25" s="30">
        <f t="shared" si="36"/>
        <v>29.83516037</v>
      </c>
      <c r="O25" s="26"/>
      <c r="P25" s="31" t="s">
        <v>52</v>
      </c>
      <c r="Q25" s="39">
        <v>6.0E-4</v>
      </c>
      <c r="R25" s="27" t="s">
        <v>48</v>
      </c>
      <c r="S25" s="28"/>
      <c r="T25" s="5"/>
      <c r="U25" s="29"/>
      <c r="V25" s="5"/>
      <c r="W25" s="5"/>
      <c r="X25" s="27"/>
      <c r="Y25" s="5"/>
      <c r="Z25" s="5"/>
    </row>
    <row r="26" ht="12.0" customHeight="1">
      <c r="A26" s="18" t="s">
        <v>53</v>
      </c>
      <c r="B26" s="19">
        <v>400.0</v>
      </c>
      <c r="C26" s="19">
        <v>2400.0</v>
      </c>
      <c r="D26" s="20">
        <f t="shared" si="27"/>
        <v>0.3</v>
      </c>
      <c r="E26" s="21">
        <f t="shared" si="28"/>
        <v>219</v>
      </c>
      <c r="F26" s="20">
        <f t="shared" si="29"/>
        <v>0.12852</v>
      </c>
      <c r="G26" s="21">
        <f t="shared" si="30"/>
        <v>23.35169844</v>
      </c>
      <c r="H26" s="20">
        <f t="shared" ref="H26:I26" si="39">F26+D26</f>
        <v>0.42852</v>
      </c>
      <c r="I26" s="22">
        <f t="shared" si="39"/>
        <v>242.3516984</v>
      </c>
      <c r="J26" s="23">
        <f t="shared" si="32"/>
        <v>3.244040668</v>
      </c>
      <c r="K26" s="23">
        <f t="shared" si="33"/>
        <v>33.0325365</v>
      </c>
      <c r="L26" s="23">
        <f t="shared" si="34"/>
        <v>36.27657717</v>
      </c>
      <c r="M26" s="24">
        <f t="shared" si="35"/>
        <v>3.503636656</v>
      </c>
      <c r="N26" s="30">
        <f t="shared" si="36"/>
        <v>39.78021382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ht="12.0" customHeight="1">
      <c r="A27" s="18" t="s">
        <v>54</v>
      </c>
      <c r="B27" s="19">
        <v>480.0</v>
      </c>
      <c r="C27" s="19">
        <v>2800.0</v>
      </c>
      <c r="D27" s="20">
        <f t="shared" si="27"/>
        <v>0.36</v>
      </c>
      <c r="E27" s="21">
        <f t="shared" si="28"/>
        <v>262.8</v>
      </c>
      <c r="F27" s="20">
        <f t="shared" si="29"/>
        <v>0.14994</v>
      </c>
      <c r="G27" s="21">
        <f t="shared" si="30"/>
        <v>27.24364818</v>
      </c>
      <c r="H27" s="20">
        <f t="shared" ref="H27:I27" si="40">F27+D27</f>
        <v>0.50994</v>
      </c>
      <c r="I27" s="22">
        <f t="shared" si="40"/>
        <v>290.0436482</v>
      </c>
      <c r="J27" s="23">
        <f t="shared" si="32"/>
        <v>3.86041748</v>
      </c>
      <c r="K27" s="23">
        <f t="shared" si="33"/>
        <v>39.53294925</v>
      </c>
      <c r="L27" s="23">
        <f t="shared" si="34"/>
        <v>43.39336673</v>
      </c>
      <c r="M27" s="24">
        <f t="shared" si="35"/>
        <v>4.169337432</v>
      </c>
      <c r="N27" s="30">
        <f t="shared" si="36"/>
        <v>47.56270416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ht="11.25" customHeight="1">
      <c r="A28" s="18" t="s">
        <v>55</v>
      </c>
      <c r="B28" s="19">
        <v>600.0</v>
      </c>
      <c r="C28" s="19">
        <v>3400.0</v>
      </c>
      <c r="D28" s="20">
        <f t="shared" si="27"/>
        <v>0.45</v>
      </c>
      <c r="E28" s="21">
        <f t="shared" si="28"/>
        <v>328.5</v>
      </c>
      <c r="F28" s="20">
        <f t="shared" si="29"/>
        <v>0.18207</v>
      </c>
      <c r="G28" s="21">
        <f t="shared" si="30"/>
        <v>33.08157279</v>
      </c>
      <c r="H28" s="20">
        <f t="shared" ref="H28:I28" si="41">F28+D28</f>
        <v>0.63207</v>
      </c>
      <c r="I28" s="22">
        <f t="shared" si="41"/>
        <v>361.5815728</v>
      </c>
      <c r="J28" s="23">
        <f t="shared" si="32"/>
        <v>4.784982697</v>
      </c>
      <c r="K28" s="23">
        <f t="shared" si="33"/>
        <v>49.28356837</v>
      </c>
      <c r="L28" s="23">
        <f t="shared" si="34"/>
        <v>54.06855107</v>
      </c>
      <c r="M28" s="24">
        <f t="shared" si="35"/>
        <v>5.167888596</v>
      </c>
      <c r="N28" s="30">
        <f t="shared" si="36"/>
        <v>59.23643966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ht="11.25" customHeight="1">
      <c r="A29" s="18" t="s">
        <v>56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7"/>
        <v>0.47475</v>
      </c>
      <c r="E29" s="21">
        <f t="shared" si="28"/>
        <v>346.5675</v>
      </c>
      <c r="F29" s="20">
        <f t="shared" si="29"/>
        <v>0.2017051785</v>
      </c>
      <c r="G29" s="21">
        <f t="shared" si="30"/>
        <v>36.64922582</v>
      </c>
      <c r="H29" s="20">
        <f t="shared" ref="H29:I29" si="42">F29+D29</f>
        <v>0.6764551785</v>
      </c>
      <c r="I29" s="22">
        <f t="shared" si="42"/>
        <v>383.2167258</v>
      </c>
      <c r="J29" s="23">
        <f t="shared" si="32"/>
        <v>5.120993441</v>
      </c>
      <c r="K29" s="23">
        <f t="shared" si="33"/>
        <v>52.23243973</v>
      </c>
      <c r="L29" s="23">
        <f t="shared" si="34"/>
        <v>57.35343317</v>
      </c>
      <c r="M29" s="24">
        <f t="shared" si="35"/>
        <v>5.530787733</v>
      </c>
      <c r="N29" s="30">
        <f t="shared" si="36"/>
        <v>62.8842209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ht="11.25" customHeight="1">
      <c r="A30" s="18" t="s">
        <v>57</v>
      </c>
      <c r="B30" s="19">
        <v>700.0</v>
      </c>
      <c r="C30" s="19">
        <v>4500.0</v>
      </c>
      <c r="D30" s="20">
        <f t="shared" si="27"/>
        <v>0.525</v>
      </c>
      <c r="E30" s="21">
        <f t="shared" si="28"/>
        <v>383.25</v>
      </c>
      <c r="F30" s="20">
        <f t="shared" si="29"/>
        <v>0.240975</v>
      </c>
      <c r="G30" s="21">
        <f t="shared" si="30"/>
        <v>43.78443458</v>
      </c>
      <c r="H30" s="20">
        <f t="shared" ref="H30:I30" si="43">F30+D30</f>
        <v>0.765975</v>
      </c>
      <c r="I30" s="22">
        <f t="shared" si="43"/>
        <v>427.0344346</v>
      </c>
      <c r="J30" s="23">
        <f t="shared" si="32"/>
        <v>5.798688628</v>
      </c>
      <c r="K30" s="23">
        <f t="shared" si="33"/>
        <v>58.20479343</v>
      </c>
      <c r="L30" s="23">
        <f t="shared" si="34"/>
        <v>64.00348206</v>
      </c>
      <c r="M30" s="24">
        <f t="shared" si="35"/>
        <v>6.26271373</v>
      </c>
      <c r="N30" s="30">
        <f t="shared" si="36"/>
        <v>70.26619579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ht="11.25" customHeight="1">
      <c r="A31" s="18" t="s">
        <v>58</v>
      </c>
      <c r="B31" s="19">
        <v>766.0</v>
      </c>
      <c r="C31" s="19">
        <v>4767.0</v>
      </c>
      <c r="D31" s="20">
        <f t="shared" si="27"/>
        <v>0.5745</v>
      </c>
      <c r="E31" s="21">
        <f t="shared" si="28"/>
        <v>419.385</v>
      </c>
      <c r="F31" s="20">
        <f t="shared" si="29"/>
        <v>0.25527285</v>
      </c>
      <c r="G31" s="21">
        <f t="shared" si="30"/>
        <v>46.38231103</v>
      </c>
      <c r="H31" s="20">
        <f t="shared" ref="H31:I31" si="44">F31+D31</f>
        <v>0.82977285</v>
      </c>
      <c r="I31" s="22">
        <f t="shared" si="44"/>
        <v>465.767311</v>
      </c>
      <c r="J31" s="23">
        <f t="shared" si="32"/>
        <v>6.281659831</v>
      </c>
      <c r="K31" s="23">
        <f t="shared" si="33"/>
        <v>63.48408449</v>
      </c>
      <c r="L31" s="23">
        <f t="shared" si="34"/>
        <v>69.76574432</v>
      </c>
      <c r="M31" s="24">
        <f t="shared" si="35"/>
        <v>6.784333458</v>
      </c>
      <c r="N31" s="30">
        <f t="shared" si="36"/>
        <v>76.55007778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ht="12.0" customHeight="1">
      <c r="A32" s="18" t="s">
        <v>59</v>
      </c>
      <c r="B32" s="19">
        <v>833.0</v>
      </c>
      <c r="C32" s="19">
        <v>5033.0</v>
      </c>
      <c r="D32" s="20">
        <f t="shared" si="27"/>
        <v>0.62475</v>
      </c>
      <c r="E32" s="21">
        <f t="shared" si="28"/>
        <v>456.0675</v>
      </c>
      <c r="F32" s="20">
        <f t="shared" si="29"/>
        <v>0.26951715</v>
      </c>
      <c r="G32" s="21">
        <f t="shared" si="30"/>
        <v>48.9704576</v>
      </c>
      <c r="H32" s="20">
        <f t="shared" ref="H32:I32" si="45">F32+D32</f>
        <v>0.89426715</v>
      </c>
      <c r="I32" s="22">
        <f t="shared" si="45"/>
        <v>505.0379576</v>
      </c>
      <c r="J32" s="23">
        <f t="shared" si="32"/>
        <v>6.769903395</v>
      </c>
      <c r="K32" s="23">
        <f t="shared" si="33"/>
        <v>68.83667362</v>
      </c>
      <c r="L32" s="23">
        <f t="shared" si="34"/>
        <v>75.60657702</v>
      </c>
      <c r="M32" s="24">
        <f t="shared" si="35"/>
        <v>7.311647454</v>
      </c>
      <c r="N32" s="30">
        <f t="shared" si="36"/>
        <v>82.91822447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ht="12.0" customHeight="1">
      <c r="A33" s="18" t="s">
        <v>60</v>
      </c>
      <c r="B33" s="19">
        <v>900.0</v>
      </c>
      <c r="C33" s="19">
        <v>5300.0</v>
      </c>
      <c r="D33" s="20">
        <f t="shared" si="27"/>
        <v>0.675</v>
      </c>
      <c r="E33" s="21">
        <f t="shared" si="28"/>
        <v>492.75</v>
      </c>
      <c r="F33" s="20">
        <f t="shared" si="29"/>
        <v>0.283815</v>
      </c>
      <c r="G33" s="21">
        <f t="shared" si="30"/>
        <v>51.56833406</v>
      </c>
      <c r="H33" s="20">
        <f t="shared" ref="H33:I33" si="46">F33+D33</f>
        <v>0.958815</v>
      </c>
      <c r="I33" s="22">
        <f t="shared" si="46"/>
        <v>544.3183341</v>
      </c>
      <c r="J33" s="23">
        <f t="shared" si="32"/>
        <v>7.258552351</v>
      </c>
      <c r="K33" s="23">
        <f t="shared" si="33"/>
        <v>74.19058893</v>
      </c>
      <c r="L33" s="23">
        <f t="shared" si="34"/>
        <v>81.44914128</v>
      </c>
      <c r="M33" s="24">
        <f t="shared" si="35"/>
        <v>7.839399282</v>
      </c>
      <c r="N33" s="30">
        <f t="shared" si="36"/>
        <v>89.28854056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ht="12.0" customHeight="1">
      <c r="A34" s="18" t="s">
        <v>61</v>
      </c>
      <c r="B34" s="19">
        <v>967.0</v>
      </c>
      <c r="C34" s="19">
        <v>5633.0</v>
      </c>
      <c r="D34" s="20">
        <f t="shared" si="27"/>
        <v>0.72525</v>
      </c>
      <c r="E34" s="21">
        <f t="shared" si="28"/>
        <v>529.4325</v>
      </c>
      <c r="F34" s="20">
        <f t="shared" si="29"/>
        <v>0.30164715</v>
      </c>
      <c r="G34" s="21">
        <f t="shared" si="30"/>
        <v>54.80838221</v>
      </c>
      <c r="H34" s="20">
        <f t="shared" ref="H34:I34" si="47">F34+D34</f>
        <v>1.02689715</v>
      </c>
      <c r="I34" s="22">
        <f t="shared" si="47"/>
        <v>584.2408822</v>
      </c>
      <c r="J34" s="23">
        <f t="shared" si="32"/>
        <v>7.773957148</v>
      </c>
      <c r="K34" s="23">
        <f t="shared" si="33"/>
        <v>79.63203225</v>
      </c>
      <c r="L34" s="23">
        <f t="shared" si="34"/>
        <v>87.40598939</v>
      </c>
      <c r="M34" s="24">
        <f t="shared" si="35"/>
        <v>8.396048018</v>
      </c>
      <c r="N34" s="30">
        <f t="shared" si="36"/>
        <v>95.80203741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ht="12.0" customHeight="1">
      <c r="A35" s="18" t="s">
        <v>62</v>
      </c>
      <c r="B35" s="19">
        <v>1100.0</v>
      </c>
      <c r="C35" s="19">
        <v>6300.0</v>
      </c>
      <c r="D35" s="20">
        <f t="shared" si="27"/>
        <v>0.825</v>
      </c>
      <c r="E35" s="21">
        <f t="shared" si="28"/>
        <v>602.25</v>
      </c>
      <c r="F35" s="20">
        <f t="shared" si="29"/>
        <v>0.337365</v>
      </c>
      <c r="G35" s="21">
        <f t="shared" si="30"/>
        <v>61.29820841</v>
      </c>
      <c r="H35" s="20">
        <f t="shared" ref="H35:I35" si="48">F35+D35</f>
        <v>1.162365</v>
      </c>
      <c r="I35" s="22">
        <f t="shared" si="48"/>
        <v>663.5482084</v>
      </c>
      <c r="J35" s="23">
        <f t="shared" si="32"/>
        <v>8.79949438</v>
      </c>
      <c r="K35" s="23">
        <f t="shared" si="33"/>
        <v>90.44162081</v>
      </c>
      <c r="L35" s="23">
        <f t="shared" si="34"/>
        <v>99.24111519</v>
      </c>
      <c r="M35" s="24">
        <f t="shared" si="35"/>
        <v>9.503651222</v>
      </c>
      <c r="N35" s="30">
        <f t="shared" si="36"/>
        <v>108.7447664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ht="12.0" customHeight="1">
      <c r="A36" s="18" t="s">
        <v>63</v>
      </c>
      <c r="B36" s="19">
        <v>1750.0</v>
      </c>
      <c r="C36" s="19">
        <v>6950.0</v>
      </c>
      <c r="D36" s="20">
        <f t="shared" si="27"/>
        <v>1.3125</v>
      </c>
      <c r="E36" s="21">
        <f t="shared" si="28"/>
        <v>958.125</v>
      </c>
      <c r="F36" s="20">
        <f t="shared" si="29"/>
        <v>0.3721725</v>
      </c>
      <c r="G36" s="21">
        <f t="shared" si="30"/>
        <v>67.62262673</v>
      </c>
      <c r="H36" s="20">
        <f t="shared" ref="H36:I36" si="49">F36+D36</f>
        <v>1.6846725</v>
      </c>
      <c r="I36" s="22">
        <f t="shared" si="49"/>
        <v>1025.747627</v>
      </c>
      <c r="J36" s="23">
        <f t="shared" si="32"/>
        <v>12.753538</v>
      </c>
      <c r="K36" s="23">
        <f t="shared" si="33"/>
        <v>139.8094015</v>
      </c>
      <c r="L36" s="23">
        <f t="shared" si="34"/>
        <v>152.5629395</v>
      </c>
      <c r="M36" s="24">
        <f t="shared" si="35"/>
        <v>13.77410698</v>
      </c>
      <c r="N36" s="30">
        <f t="shared" si="36"/>
        <v>166.3370465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ht="12.0" customHeight="1">
      <c r="A37" s="18" t="s">
        <v>64</v>
      </c>
      <c r="B37" s="19">
        <v>2075.0</v>
      </c>
      <c r="C37" s="19">
        <v>7275.0</v>
      </c>
      <c r="D37" s="20">
        <f t="shared" si="27"/>
        <v>1.55625</v>
      </c>
      <c r="E37" s="21">
        <f t="shared" si="28"/>
        <v>1136.0625</v>
      </c>
      <c r="F37" s="20">
        <f t="shared" si="29"/>
        <v>0.38957625</v>
      </c>
      <c r="G37" s="21">
        <f t="shared" si="30"/>
        <v>70.7848359</v>
      </c>
      <c r="H37" s="20">
        <f t="shared" ref="H37:I37" si="50">F37+D37</f>
        <v>1.94582625</v>
      </c>
      <c r="I37" s="22">
        <f t="shared" si="50"/>
        <v>1206.847336</v>
      </c>
      <c r="J37" s="23">
        <f t="shared" si="32"/>
        <v>14.73055981</v>
      </c>
      <c r="K37" s="23">
        <f t="shared" si="33"/>
        <v>164.4932919</v>
      </c>
      <c r="L37" s="23">
        <f t="shared" si="34"/>
        <v>179.2238517</v>
      </c>
      <c r="M37" s="24">
        <f t="shared" si="35"/>
        <v>15.90933486</v>
      </c>
      <c r="N37" s="30">
        <f t="shared" si="36"/>
        <v>195.1331866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ht="12.0" customHeight="1">
      <c r="A38" s="18" t="s">
        <v>65</v>
      </c>
      <c r="B38" s="19">
        <v>2400.0</v>
      </c>
      <c r="C38" s="19">
        <v>7600.0</v>
      </c>
      <c r="D38" s="20">
        <f t="shared" si="27"/>
        <v>1.8</v>
      </c>
      <c r="E38" s="21">
        <f t="shared" si="28"/>
        <v>1314</v>
      </c>
      <c r="F38" s="20">
        <f t="shared" si="29"/>
        <v>0.40698</v>
      </c>
      <c r="G38" s="21">
        <f t="shared" si="30"/>
        <v>73.94704506</v>
      </c>
      <c r="H38" s="20">
        <f t="shared" ref="H38:I38" si="51">F38+D38</f>
        <v>2.20698</v>
      </c>
      <c r="I38" s="22">
        <f t="shared" si="51"/>
        <v>1387.947045</v>
      </c>
      <c r="J38" s="23">
        <f t="shared" si="32"/>
        <v>16.70758162</v>
      </c>
      <c r="K38" s="23">
        <f t="shared" si="33"/>
        <v>189.1771822</v>
      </c>
      <c r="L38" s="23">
        <f t="shared" si="34"/>
        <v>205.8847639</v>
      </c>
      <c r="M38" s="24">
        <f t="shared" si="35"/>
        <v>18.04456274</v>
      </c>
      <c r="N38" s="30">
        <f t="shared" si="36"/>
        <v>223.9293266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ht="12.0" customHeight="1">
      <c r="A39" s="18" t="s">
        <v>66</v>
      </c>
      <c r="B39" s="19">
        <v>3000.0</v>
      </c>
      <c r="C39" s="19">
        <v>12000.0</v>
      </c>
      <c r="D39" s="20">
        <f t="shared" si="27"/>
        <v>2.25</v>
      </c>
      <c r="E39" s="21">
        <f t="shared" si="28"/>
        <v>1642.5</v>
      </c>
      <c r="F39" s="20">
        <f t="shared" si="29"/>
        <v>0.6426</v>
      </c>
      <c r="G39" s="21">
        <f t="shared" si="30"/>
        <v>116.7584922</v>
      </c>
      <c r="H39" s="20">
        <f t="shared" ref="H39:I39" si="52">F39+D39</f>
        <v>2.8926</v>
      </c>
      <c r="I39" s="22">
        <f t="shared" si="52"/>
        <v>1759.258492</v>
      </c>
      <c r="J39" s="23">
        <f t="shared" si="32"/>
        <v>21.89795584</v>
      </c>
      <c r="K39" s="23">
        <f t="shared" si="33"/>
        <v>239.7869325</v>
      </c>
      <c r="L39" s="23">
        <f t="shared" si="34"/>
        <v>261.6848883</v>
      </c>
      <c r="M39" s="24">
        <f t="shared" si="35"/>
        <v>23.65028328</v>
      </c>
      <c r="N39" s="30">
        <f t="shared" si="36"/>
        <v>285.3351716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ht="12.0" customHeight="1">
      <c r="A40" s="18" t="s">
        <v>67</v>
      </c>
      <c r="B40" s="19">
        <v>3400.0</v>
      </c>
      <c r="C40" s="19">
        <v>13000.0</v>
      </c>
      <c r="D40" s="20">
        <f t="shared" si="27"/>
        <v>2.55</v>
      </c>
      <c r="E40" s="21">
        <f t="shared" si="28"/>
        <v>1861.5</v>
      </c>
      <c r="F40" s="20">
        <f t="shared" si="29"/>
        <v>0.69615</v>
      </c>
      <c r="G40" s="21">
        <f t="shared" si="30"/>
        <v>126.4883666</v>
      </c>
      <c r="H40" s="20">
        <f t="shared" ref="H40:I40" si="53">F40+D40</f>
        <v>3.24615</v>
      </c>
      <c r="I40" s="22">
        <f t="shared" si="53"/>
        <v>1987.988367</v>
      </c>
      <c r="J40" s="23">
        <f t="shared" si="32"/>
        <v>24.57444837</v>
      </c>
      <c r="K40" s="23">
        <f t="shared" si="33"/>
        <v>270.9628144</v>
      </c>
      <c r="L40" s="23">
        <f t="shared" si="34"/>
        <v>295.5372627</v>
      </c>
      <c r="M40" s="24">
        <f t="shared" si="35"/>
        <v>26.54095522</v>
      </c>
      <c r="N40" s="30">
        <f t="shared" si="36"/>
        <v>322.078218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ht="12.0" customHeight="1">
      <c r="A41" s="18" t="s">
        <v>68</v>
      </c>
      <c r="B41" s="19">
        <v>4500.0</v>
      </c>
      <c r="C41" s="19">
        <v>18000.0</v>
      </c>
      <c r="D41" s="20">
        <f t="shared" si="27"/>
        <v>3.375</v>
      </c>
      <c r="E41" s="21">
        <f t="shared" si="28"/>
        <v>2463.75</v>
      </c>
      <c r="F41" s="20">
        <f t="shared" si="29"/>
        <v>0.9639</v>
      </c>
      <c r="G41" s="21">
        <f t="shared" si="30"/>
        <v>175.1377383</v>
      </c>
      <c r="H41" s="20">
        <f t="shared" ref="H41:I41" si="54">F41+D41</f>
        <v>4.3389</v>
      </c>
      <c r="I41" s="22">
        <f t="shared" si="54"/>
        <v>2638.887738</v>
      </c>
      <c r="J41" s="23">
        <f t="shared" si="32"/>
        <v>32.84693376</v>
      </c>
      <c r="K41" s="23">
        <f t="shared" si="33"/>
        <v>359.6803987</v>
      </c>
      <c r="L41" s="23">
        <f t="shared" si="34"/>
        <v>392.5273325</v>
      </c>
      <c r="M41" s="24">
        <f t="shared" si="35"/>
        <v>35.47542492</v>
      </c>
      <c r="N41" s="30">
        <f t="shared" si="36"/>
        <v>428.0027574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ht="12.0" customHeight="1">
      <c r="A42" s="18" t="s">
        <v>69</v>
      </c>
      <c r="B42" s="19">
        <v>5400.0</v>
      </c>
      <c r="C42" s="19">
        <v>21000.0</v>
      </c>
      <c r="D42" s="20">
        <f t="shared" si="27"/>
        <v>4.05</v>
      </c>
      <c r="E42" s="21">
        <f t="shared" si="28"/>
        <v>2956.5</v>
      </c>
      <c r="F42" s="20">
        <f t="shared" si="29"/>
        <v>1.12455</v>
      </c>
      <c r="G42" s="21">
        <f t="shared" si="30"/>
        <v>204.3273614</v>
      </c>
      <c r="H42" s="20">
        <f t="shared" ref="H42:I42" si="55">F42+D42</f>
        <v>5.17455</v>
      </c>
      <c r="I42" s="22">
        <f t="shared" si="55"/>
        <v>3160.827361</v>
      </c>
      <c r="J42" s="23">
        <f t="shared" si="32"/>
        <v>39.1730856</v>
      </c>
      <c r="K42" s="23">
        <f t="shared" si="33"/>
        <v>430.8207694</v>
      </c>
      <c r="L42" s="23">
        <f t="shared" si="34"/>
        <v>469.993855</v>
      </c>
      <c r="M42" s="24">
        <f t="shared" si="35"/>
        <v>42.30781074</v>
      </c>
      <c r="N42" s="30">
        <f t="shared" si="36"/>
        <v>512.3016657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ht="12.0" customHeight="1">
      <c r="A43" s="18" t="s">
        <v>70</v>
      </c>
      <c r="B43" s="19">
        <v>6500.0</v>
      </c>
      <c r="C43" s="19">
        <v>25000.0</v>
      </c>
      <c r="D43" s="20">
        <f t="shared" si="27"/>
        <v>4.875</v>
      </c>
      <c r="E43" s="21">
        <f t="shared" si="28"/>
        <v>3558.75</v>
      </c>
      <c r="F43" s="20">
        <f t="shared" si="29"/>
        <v>1.33875</v>
      </c>
      <c r="G43" s="21">
        <f t="shared" si="30"/>
        <v>243.2468588</v>
      </c>
      <c r="H43" s="20">
        <f t="shared" ref="H43:I43" si="56">F43+D43</f>
        <v>6.21375</v>
      </c>
      <c r="I43" s="22">
        <f t="shared" si="56"/>
        <v>3801.996859</v>
      </c>
      <c r="J43" s="23">
        <f t="shared" si="32"/>
        <v>47.04017946</v>
      </c>
      <c r="K43" s="23">
        <f t="shared" si="33"/>
        <v>518.2121718</v>
      </c>
      <c r="L43" s="23">
        <f t="shared" si="34"/>
        <v>565.2523513</v>
      </c>
      <c r="M43" s="24">
        <f t="shared" si="35"/>
        <v>50.8044485</v>
      </c>
      <c r="N43" s="30">
        <f t="shared" si="36"/>
        <v>616.0567998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ht="12.0" customHeight="1">
      <c r="A44" s="18" t="s">
        <v>71</v>
      </c>
      <c r="B44" s="19">
        <v>7700.0</v>
      </c>
      <c r="C44" s="19">
        <v>29000.0</v>
      </c>
      <c r="D44" s="20">
        <f t="shared" si="27"/>
        <v>5.775</v>
      </c>
      <c r="E44" s="21">
        <f t="shared" si="28"/>
        <v>4215.75</v>
      </c>
      <c r="F44" s="20">
        <f t="shared" si="29"/>
        <v>1.55295</v>
      </c>
      <c r="G44" s="21">
        <f t="shared" si="30"/>
        <v>282.1663562</v>
      </c>
      <c r="H44" s="20">
        <f t="shared" ref="H44:I44" si="57">F44+D44</f>
        <v>7.32795</v>
      </c>
      <c r="I44" s="22">
        <f t="shared" si="57"/>
        <v>4497.916356</v>
      </c>
      <c r="J44" s="23">
        <f t="shared" si="32"/>
        <v>55.47504858</v>
      </c>
      <c r="K44" s="23">
        <f t="shared" si="33"/>
        <v>613.0659993</v>
      </c>
      <c r="L44" s="23">
        <f t="shared" si="34"/>
        <v>668.5410479</v>
      </c>
      <c r="M44" s="24">
        <f t="shared" si="35"/>
        <v>59.91429626</v>
      </c>
      <c r="N44" s="30">
        <f t="shared" si="36"/>
        <v>728.4553442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">
        <v>72</v>
      </c>
      <c r="B45" s="19">
        <v>9500.0</v>
      </c>
      <c r="C45" s="19">
        <v>35000.0</v>
      </c>
      <c r="D45" s="20">
        <f t="shared" si="27"/>
        <v>7.125</v>
      </c>
      <c r="E45" s="21">
        <f t="shared" si="28"/>
        <v>5201.25</v>
      </c>
      <c r="F45" s="20">
        <f t="shared" si="29"/>
        <v>1.87425</v>
      </c>
      <c r="G45" s="21">
        <f t="shared" si="30"/>
        <v>340.5456023</v>
      </c>
      <c r="H45" s="20">
        <f t="shared" ref="H45:I45" si="58">F45+D45</f>
        <v>8.99925</v>
      </c>
      <c r="I45" s="22">
        <f t="shared" si="58"/>
        <v>5541.795602</v>
      </c>
      <c r="J45" s="23">
        <f t="shared" si="32"/>
        <v>68.12735225</v>
      </c>
      <c r="K45" s="23">
        <f t="shared" si="33"/>
        <v>755.3467406</v>
      </c>
      <c r="L45" s="23">
        <f t="shared" si="34"/>
        <v>823.4740928</v>
      </c>
      <c r="M45" s="24">
        <f t="shared" si="35"/>
        <v>73.5790679</v>
      </c>
      <c r="N45" s="30">
        <f t="shared" si="36"/>
        <v>897.0531607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ht="12.0" customHeight="1">
      <c r="A46" s="43" t="s">
        <v>73</v>
      </c>
      <c r="B46" s="44">
        <v>11000.0</v>
      </c>
      <c r="C46" s="45">
        <v>39000.0</v>
      </c>
      <c r="D46" s="46">
        <f t="shared" si="27"/>
        <v>8.25</v>
      </c>
      <c r="E46" s="47">
        <f t="shared" si="28"/>
        <v>6022.5</v>
      </c>
      <c r="F46" s="46">
        <f t="shared" si="29"/>
        <v>2.08845</v>
      </c>
      <c r="G46" s="47">
        <f t="shared" si="30"/>
        <v>379.4650997</v>
      </c>
      <c r="H46" s="46">
        <f t="shared" ref="H46:I46" si="59">F46+D46</f>
        <v>10.33845</v>
      </c>
      <c r="I46" s="48">
        <f t="shared" si="59"/>
        <v>6401.9651</v>
      </c>
      <c r="J46" s="49">
        <f t="shared" si="32"/>
        <v>78.26554711</v>
      </c>
      <c r="K46" s="49">
        <f t="shared" si="33"/>
        <v>872.5878431</v>
      </c>
      <c r="L46" s="49">
        <f t="shared" si="34"/>
        <v>950.8533902</v>
      </c>
      <c r="M46" s="50">
        <f t="shared" si="35"/>
        <v>84.52854566</v>
      </c>
      <c r="N46" s="51">
        <f t="shared" si="36"/>
        <v>1035.381936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 t="s">
        <v>74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 t="s">
        <v>75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 t="s">
        <v>76</v>
      </c>
      <c r="B50" s="4"/>
      <c r="C50" s="4"/>
      <c r="D50" s="4"/>
      <c r="E50" s="4" t="s">
        <v>17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 t="s">
        <v>77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 t="s">
        <v>78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5" t="s">
        <v>79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80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81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 t="s">
        <v>82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83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 t="s">
        <v>84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 t="s">
        <v>85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ht="15.75" customHeight="1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Q11:T1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2.63" defaultRowHeight="15.0"/>
  <cols>
    <col customWidth="1" min="1" max="1" width="29.0"/>
    <col customWidth="1" min="2" max="3" width="9.13"/>
    <col customWidth="1" min="4" max="4" width="13.38"/>
    <col customWidth="1" min="5" max="6" width="10.38"/>
    <col customWidth="1" min="7" max="7" width="11.38"/>
    <col customWidth="1" min="8" max="8" width="10.38"/>
    <col customWidth="1" min="9" max="26" width="9.13"/>
  </cols>
  <sheetData>
    <row r="1" ht="12.0" customHeight="1">
      <c r="A1" s="58" t="s">
        <v>109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9" t="s">
        <v>113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85"/>
      <c r="B3" s="85"/>
      <c r="C3" s="86"/>
      <c r="D3" s="85"/>
      <c r="E3" s="87"/>
      <c r="F3" s="87"/>
      <c r="G3" s="88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60" t="s">
        <v>101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60" t="s">
        <v>102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61" t="s">
        <v>103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63" t="s">
        <v>104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92.25" customHeight="1">
      <c r="A10" s="66" t="s">
        <v>2</v>
      </c>
      <c r="B10" s="67" t="s">
        <v>3</v>
      </c>
      <c r="C10" s="67" t="s">
        <v>4</v>
      </c>
      <c r="D10" s="67" t="s">
        <v>11</v>
      </c>
      <c r="E10" s="68" t="s">
        <v>105</v>
      </c>
      <c r="F10" s="68" t="s">
        <v>13</v>
      </c>
      <c r="G10" s="68" t="s">
        <v>14</v>
      </c>
      <c r="H10" s="69" t="s">
        <v>15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70" t="s">
        <v>16</v>
      </c>
      <c r="B11" s="71"/>
      <c r="C11" s="71"/>
      <c r="D11" s="72">
        <f>'2030-FULL'!J5</f>
        <v>7.57215</v>
      </c>
      <c r="E11" s="73">
        <f>'2030-FULL'!K5</f>
        <v>0.1363</v>
      </c>
      <c r="F11" s="74" t="str">
        <f>'2026-FULL'!L5</f>
        <v> </v>
      </c>
      <c r="G11" s="73">
        <f>'2030-FULL'!M5</f>
        <v>9.790566667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18" t="str">
        <f>'2026-FULL'!A6</f>
        <v>1.5 KVA 1PH, 1.2kV BIL</v>
      </c>
      <c r="B12" s="19">
        <f>'2030-FULL'!B6</f>
        <v>58</v>
      </c>
      <c r="C12" s="19">
        <f>'2030-FULL'!C6</f>
        <v>243</v>
      </c>
      <c r="D12" s="76">
        <f>'2030-FULL'!J6</f>
        <v>0.4279222627</v>
      </c>
      <c r="E12" s="77">
        <f>'2030-FULL'!K6</f>
        <v>4.650468695</v>
      </c>
      <c r="F12" s="77">
        <f>'2030-FULL'!L6</f>
        <v>5.078390958</v>
      </c>
      <c r="G12" s="77">
        <f>'2030-FULL'!M6</f>
        <v>0.5532908673</v>
      </c>
      <c r="H12" s="78">
        <f>'2030-FULL'!N6</f>
        <v>5.631681825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18" t="str">
        <f>'2026-FULL'!A7</f>
        <v>25 KVA 1 PH, 1.2kV BIL</v>
      </c>
      <c r="B13" s="19">
        <f>'2030-FULL'!B7</f>
        <v>150</v>
      </c>
      <c r="C13" s="19">
        <f>'2030-FULL'!C7</f>
        <v>900</v>
      </c>
      <c r="D13" s="76">
        <f>'2030-FULL'!J7</f>
        <v>1.216806644</v>
      </c>
      <c r="E13" s="77">
        <f>'2030-FULL'!K7</f>
        <v>12.38720119</v>
      </c>
      <c r="F13" s="77">
        <f>'2030-FULL'!L7</f>
        <v>13.60400783</v>
      </c>
      <c r="G13" s="77">
        <f>'2030-FULL'!M7</f>
        <v>1.573295111</v>
      </c>
      <c r="H13" s="78">
        <f>'2030-FULL'!N7</f>
        <v>15.17730294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18" t="str">
        <f>'2026-FULL'!A8</f>
        <v>37.5 KVA 1 PH, 1.2kV BIL</v>
      </c>
      <c r="B14" s="19">
        <f>'2030-FULL'!B8</f>
        <v>200</v>
      </c>
      <c r="C14" s="19">
        <f>'2030-FULL'!C8</f>
        <v>1200</v>
      </c>
      <c r="D14" s="76">
        <f>'2030-FULL'!J8</f>
        <v>1.622408859</v>
      </c>
      <c r="E14" s="77">
        <f>'2030-FULL'!K8</f>
        <v>16.51626825</v>
      </c>
      <c r="F14" s="77">
        <f>'2030-FULL'!L8</f>
        <v>18.13867711</v>
      </c>
      <c r="G14" s="77">
        <f>'2030-FULL'!M8</f>
        <v>2.097726814</v>
      </c>
      <c r="H14" s="78">
        <f>'2030-FULL'!N8</f>
        <v>20.23640392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18" t="str">
        <f>'2026-FULL'!A9</f>
        <v>50 KVA 1 PH, 1.2kV BIL</v>
      </c>
      <c r="B15" s="19">
        <f>'2030-FULL'!B9</f>
        <v>250</v>
      </c>
      <c r="C15" s="19">
        <f>'2030-FULL'!C9</f>
        <v>1600</v>
      </c>
      <c r="D15" s="76">
        <f>'2030-FULL'!J9</f>
        <v>2.068559937</v>
      </c>
      <c r="E15" s="77">
        <f>'2030-FULL'!K9</f>
        <v>20.7779535</v>
      </c>
      <c r="F15" s="77">
        <f>'2030-FULL'!L9</f>
        <v>22.84651344</v>
      </c>
      <c r="G15" s="77">
        <f>'2030-FULL'!M9</f>
        <v>2.674587002</v>
      </c>
      <c r="H15" s="78">
        <f>'2030-FULL'!N9</f>
        <v>25.52110044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18" t="str">
        <f>'2026-FULL'!A10</f>
        <v>75 KVA 1 PH, 1.2kV BIL</v>
      </c>
      <c r="B16" s="19">
        <f>'2030-FULL'!B10</f>
        <v>350</v>
      </c>
      <c r="C16" s="19">
        <f>'2030-FULL'!C10</f>
        <v>1900</v>
      </c>
      <c r="D16" s="76">
        <f>'2030-FULL'!J10</f>
        <v>2.758117777</v>
      </c>
      <c r="E16" s="77">
        <f>'2030-FULL'!K10</f>
        <v>28.63823306</v>
      </c>
      <c r="F16" s="77">
        <f>'2030-FULL'!L10</f>
        <v>31.39635084</v>
      </c>
      <c r="G16" s="77">
        <f>'2030-FULL'!M10</f>
        <v>3.566164956</v>
      </c>
      <c r="H16" s="78">
        <f>'2030-FULL'!N10</f>
        <v>34.96251579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8" t="str">
        <f>'2026-FULL'!A11</f>
        <v>100 KVA 1 PH, 1.2kV BIL</v>
      </c>
      <c r="B17" s="19">
        <f>'2030-FULL'!B11</f>
        <v>400</v>
      </c>
      <c r="C17" s="19">
        <f>'2030-FULL'!C11</f>
        <v>2600</v>
      </c>
      <c r="D17" s="76">
        <f>'2030-FULL'!J11</f>
        <v>3.325915445</v>
      </c>
      <c r="E17" s="77">
        <f>'2030-FULL'!K11</f>
        <v>33.29777287</v>
      </c>
      <c r="F17" s="77">
        <f>'2030-FULL'!L11</f>
        <v>36.62368832</v>
      </c>
      <c r="G17" s="77">
        <f>'2030-FULL'!M11</f>
        <v>4.300310597</v>
      </c>
      <c r="H17" s="78">
        <f>'2030-FULL'!N11</f>
        <v>40.92399891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18" t="str">
        <f>'2026-FULL'!A12</f>
        <v>112.5 kVA 1 PH, 1.2kV BIL</v>
      </c>
      <c r="B18" s="19">
        <f>'2030-FULL'!B12</f>
        <v>447</v>
      </c>
      <c r="C18" s="19">
        <f>'2030-FULL'!C12</f>
        <v>2936</v>
      </c>
      <c r="D18" s="76">
        <f>'2030-FULL'!J12</f>
        <v>3.729077913</v>
      </c>
      <c r="E18" s="77">
        <f>'2030-FULL'!K12</f>
        <v>37.25070973</v>
      </c>
      <c r="F18" s="77">
        <f>'2030-FULL'!L12</f>
        <v>40.97978764</v>
      </c>
      <c r="G18" s="77">
        <f>'2030-FULL'!M12</f>
        <v>4.82158778</v>
      </c>
      <c r="H18" s="78">
        <f>'2030-FULL'!N12</f>
        <v>45.80137542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18" t="str">
        <f>'2026-FULL'!A13</f>
        <v>*150 KVA 1 PH, 1.2kV BIL</v>
      </c>
      <c r="B19" s="19">
        <f>'2030-FULL'!B13</f>
        <v>525</v>
      </c>
      <c r="C19" s="19">
        <f>'2030-FULL'!C13</f>
        <v>3500</v>
      </c>
      <c r="D19" s="76">
        <f>'2030-FULL'!J13</f>
        <v>4.400744276</v>
      </c>
      <c r="E19" s="77">
        <f>'2030-FULL'!K13</f>
        <v>43.81936781</v>
      </c>
      <c r="F19" s="77">
        <f>'2030-FULL'!L13</f>
        <v>48.22011208</v>
      </c>
      <c r="G19" s="77">
        <f>'2030-FULL'!M13</f>
        <v>5.690032583</v>
      </c>
      <c r="H19" s="78">
        <f>'2030-FULL'!N13</f>
        <v>53.91014467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18" t="str">
        <f>'2026-FULL'!A14</f>
        <v>167 KVA 1 PH, 1.2kV BIL</v>
      </c>
      <c r="B20" s="19">
        <f>'2030-FULL'!B14</f>
        <v>650</v>
      </c>
      <c r="C20" s="19">
        <f>'2030-FULL'!C14</f>
        <v>4400</v>
      </c>
      <c r="D20" s="76">
        <f>'2030-FULL'!J14</f>
        <v>5.475573108</v>
      </c>
      <c r="E20" s="77">
        <f>'2030-FULL'!K14</f>
        <v>54.34096275</v>
      </c>
      <c r="F20" s="77">
        <f>'2030-FULL'!L14</f>
        <v>59.81653585</v>
      </c>
      <c r="G20" s="77">
        <f>'2030-FULL'!M14</f>
        <v>7.079754568</v>
      </c>
      <c r="H20" s="78">
        <f>'2030-FULL'!N14</f>
        <v>66.89629042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18" t="str">
        <f>'2026-FULL'!A15</f>
        <v>175 KVA 1PH, 1.2kV BIL</v>
      </c>
      <c r="B21" s="19">
        <f>'2030-FULL'!B15</f>
        <v>665</v>
      </c>
      <c r="C21" s="19">
        <f>'2030-FULL'!C15</f>
        <v>4496</v>
      </c>
      <c r="D21" s="76">
        <f>'2030-FULL'!J15</f>
        <v>5.599686704</v>
      </c>
      <c r="E21" s="77">
        <f>'2030-FULL'!K15</f>
        <v>55.58763996</v>
      </c>
      <c r="F21" s="77">
        <f>'2030-FULL'!L15</f>
        <v>61.18732666</v>
      </c>
      <c r="G21" s="77">
        <f>'2030-FULL'!M15</f>
        <v>7.240229788</v>
      </c>
      <c r="H21" s="78">
        <f>'2030-FULL'!N15</f>
        <v>68.42755645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18" t="str">
        <f>'2026-FULL'!A16</f>
        <v>*200 KVA 1 PH, 1.2kV BIL</v>
      </c>
      <c r="B22" s="19">
        <f>'2030-FULL'!B16</f>
        <v>696</v>
      </c>
      <c r="C22" s="19">
        <f>'2030-FULL'!C16</f>
        <v>4700</v>
      </c>
      <c r="D22" s="76">
        <f>'2030-FULL'!J16</f>
        <v>5.858458873</v>
      </c>
      <c r="E22" s="77">
        <f>'2030-FULL'!K16</f>
        <v>58.17153281</v>
      </c>
      <c r="F22" s="77">
        <f>'2030-FULL'!L16</f>
        <v>64.02999168</v>
      </c>
      <c r="G22" s="77">
        <f>'2030-FULL'!M16</f>
        <v>7.574814572</v>
      </c>
      <c r="H22" s="78">
        <f>'2030-FULL'!N16</f>
        <v>71.60480625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18" t="str">
        <f>'2026-FULL'!A17</f>
        <v>*225 KVA 1 PH, 1.2kV BIL</v>
      </c>
      <c r="B23" s="19">
        <f>'2030-FULL'!B17</f>
        <v>748</v>
      </c>
      <c r="C23" s="19">
        <f>'2030-FULL'!C17</f>
        <v>5050</v>
      </c>
      <c r="D23" s="76">
        <f>'2030-FULL'!J17</f>
        <v>6.295693744</v>
      </c>
      <c r="E23" s="77">
        <f>'2030-FULL'!K17</f>
        <v>62.51615746</v>
      </c>
      <c r="F23" s="77">
        <f>'2030-FULL'!L17</f>
        <v>68.81185121</v>
      </c>
      <c r="G23" s="77">
        <f>'2030-FULL'!M17</f>
        <v>8.140146367</v>
      </c>
      <c r="H23" s="78">
        <f>'2030-FULL'!N17</f>
        <v>76.95199757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18" t="str">
        <f>'2026-FULL'!A18</f>
        <v>250 KVA 1 PH, 1.2kV BIL</v>
      </c>
      <c r="B24" s="19">
        <f>'2030-FULL'!B18</f>
        <v>800</v>
      </c>
      <c r="C24" s="19">
        <f>'2030-FULL'!C18</f>
        <v>5400</v>
      </c>
      <c r="D24" s="76">
        <f>'2030-FULL'!J18</f>
        <v>6.732928616</v>
      </c>
      <c r="E24" s="77">
        <f>'2030-FULL'!K18</f>
        <v>66.86078212</v>
      </c>
      <c r="F24" s="77">
        <f>'2030-FULL'!L18</f>
        <v>73.59371073</v>
      </c>
      <c r="G24" s="77">
        <f>'2030-FULL'!M18</f>
        <v>8.705478163</v>
      </c>
      <c r="H24" s="78">
        <f>'2030-FULL'!N18</f>
        <v>82.2991889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18" t="str">
        <f>'2026-FULL'!A19</f>
        <v>300 KVA 1 PH, 1.2kV BIL</v>
      </c>
      <c r="B25" s="19">
        <f>'2030-FULL'!B19</f>
        <v>920</v>
      </c>
      <c r="C25" s="19">
        <f>'2030-FULL'!C19</f>
        <v>6123</v>
      </c>
      <c r="D25" s="76">
        <f>'2030-FULL'!J19</f>
        <v>7.707590397</v>
      </c>
      <c r="E25" s="77">
        <f>'2030-FULL'!K19</f>
        <v>76.77452161</v>
      </c>
      <c r="F25" s="77">
        <f>'2030-FULL'!L19</f>
        <v>84.48211201</v>
      </c>
      <c r="G25" s="77">
        <f>'2030-FULL'!M19</f>
        <v>9.965687106</v>
      </c>
      <c r="H25" s="78">
        <f>'2030-FULL'!N19</f>
        <v>94.44779912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18" t="str">
        <f>'2026-FULL'!A20</f>
        <v>333 KVA 1PH 1.2kV BIL</v>
      </c>
      <c r="B26" s="19">
        <f>'2030-FULL'!B20</f>
        <v>1000</v>
      </c>
      <c r="C26" s="19">
        <f>'2030-FULL'!C20</f>
        <v>6600</v>
      </c>
      <c r="D26" s="76">
        <f>'2030-FULL'!J20</f>
        <v>8.355337475</v>
      </c>
      <c r="E26" s="77">
        <f>'2030-FULL'!K20</f>
        <v>83.37705037</v>
      </c>
      <c r="F26" s="77">
        <f>'2030-FULL'!L20</f>
        <v>91.73238784</v>
      </c>
      <c r="G26" s="77">
        <f>'2030-FULL'!M20</f>
        <v>10.80320498</v>
      </c>
      <c r="H26" s="78">
        <f>'2030-FULL'!N20</f>
        <v>102.5355928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18"/>
      <c r="B27" s="19"/>
      <c r="C27" s="19"/>
      <c r="D27" s="76"/>
      <c r="E27" s="77"/>
      <c r="F27" s="77"/>
      <c r="G27" s="77"/>
      <c r="H27" s="7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18" t="str">
        <f>'2026-FULL'!A22</f>
        <v>*10 kVA 3 PH, 1.2kV BIL</v>
      </c>
      <c r="B28" s="19">
        <f>'2030-FULL'!B22</f>
        <v>83</v>
      </c>
      <c r="C28" s="19">
        <f>'2030-FULL'!C22</f>
        <v>400</v>
      </c>
      <c r="D28" s="76">
        <f>'2030-FULL'!J22</f>
        <v>0.6335617905</v>
      </c>
      <c r="E28" s="77">
        <f>'2030-FULL'!K22</f>
        <v>6.7242855</v>
      </c>
      <c r="F28" s="77">
        <f>'2030-FULL'!L22</f>
        <v>7.35784729</v>
      </c>
      <c r="G28" s="77">
        <f>'2030-FULL'!M22</f>
        <v>0.819176713</v>
      </c>
      <c r="H28" s="78">
        <f>'2030-FULL'!N22</f>
        <v>8.177024003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18" t="str">
        <f>'2026-FULL'!A23</f>
        <v>*15 KVA 3 PH, 1.2kV BIL</v>
      </c>
      <c r="B29" s="19">
        <f>'2030-FULL'!B23</f>
        <v>125</v>
      </c>
      <c r="C29" s="19">
        <f>'2030-FULL'!C23</f>
        <v>650</v>
      </c>
      <c r="D29" s="76">
        <f>'2030-FULL'!J23</f>
        <v>0.9734566736</v>
      </c>
      <c r="E29" s="77">
        <f>'2030-FULL'!K23</f>
        <v>10.19004947</v>
      </c>
      <c r="F29" s="77">
        <f>'2030-FULL'!L23</f>
        <v>11.16350614</v>
      </c>
      <c r="G29" s="77">
        <f>'2030-FULL'!M23</f>
        <v>1.258650774</v>
      </c>
      <c r="H29" s="78">
        <f>'2030-FULL'!N23</f>
        <v>12.42215692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18" t="str">
        <f>'2026-FULL'!A24</f>
        <v>30 kVA 3PH, 1.2kV BIL</v>
      </c>
      <c r="B30" s="19">
        <f>'2030-FULL'!B24</f>
        <v>250</v>
      </c>
      <c r="C30" s="19">
        <f>'2030-FULL'!C24</f>
        <v>1300</v>
      </c>
      <c r="D30" s="76">
        <f>'2030-FULL'!J24</f>
        <v>1.946913347</v>
      </c>
      <c r="E30" s="77">
        <f>'2030-FULL'!K24</f>
        <v>20.38009894</v>
      </c>
      <c r="F30" s="77">
        <f>'2030-FULL'!L24</f>
        <v>22.32701228</v>
      </c>
      <c r="G30" s="77">
        <f>'2030-FULL'!M24</f>
        <v>2.517301549</v>
      </c>
      <c r="H30" s="78">
        <f>'2030-FULL'!N24</f>
        <v>24.84431383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18" t="str">
        <f>'2026-FULL'!A25</f>
        <v>45 KVA 3 PH, 1.2kV BIL</v>
      </c>
      <c r="B31" s="19">
        <f>'2030-FULL'!B25</f>
        <v>300</v>
      </c>
      <c r="C31" s="19">
        <f>'2030-FULL'!C25</f>
        <v>1800</v>
      </c>
      <c r="D31" s="76">
        <f>'2030-FULL'!J25</f>
        <v>2.433613289</v>
      </c>
      <c r="E31" s="77">
        <f>'2030-FULL'!K25</f>
        <v>24.77440237</v>
      </c>
      <c r="F31" s="77">
        <f>'2030-FULL'!L25</f>
        <v>27.20801566</v>
      </c>
      <c r="G31" s="77">
        <f>'2030-FULL'!M25</f>
        <v>3.146590221</v>
      </c>
      <c r="H31" s="78">
        <f>'2030-FULL'!N25</f>
        <v>30.35460588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18" t="str">
        <f>'2026-FULL'!A26</f>
        <v>75 KVA 3 PH, 1.2kV BIL</v>
      </c>
      <c r="B32" s="19">
        <f>'2030-FULL'!B26</f>
        <v>400</v>
      </c>
      <c r="C32" s="19">
        <f>'2030-FULL'!C26</f>
        <v>2400</v>
      </c>
      <c r="D32" s="76">
        <f>'2030-FULL'!J26</f>
        <v>3.244817718</v>
      </c>
      <c r="E32" s="77">
        <f>'2030-FULL'!K26</f>
        <v>33.0325365</v>
      </c>
      <c r="F32" s="77">
        <f>'2030-FULL'!L26</f>
        <v>36.27735422</v>
      </c>
      <c r="G32" s="77">
        <f>'2030-FULL'!M26</f>
        <v>4.195453628</v>
      </c>
      <c r="H32" s="78">
        <f>'2030-FULL'!N26</f>
        <v>40.47280784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18" t="str">
        <f>'2026-FULL'!A27</f>
        <v>*90 KVA 3 PH, 1.2kV BIL</v>
      </c>
      <c r="B33" s="19">
        <f>'2030-FULL'!B27</f>
        <v>480</v>
      </c>
      <c r="C33" s="19">
        <f>'2030-FULL'!C27</f>
        <v>2800</v>
      </c>
      <c r="D33" s="76">
        <f>'2030-FULL'!J27</f>
        <v>3.861342171</v>
      </c>
      <c r="E33" s="77">
        <f>'2030-FULL'!K27</f>
        <v>39.53294925</v>
      </c>
      <c r="F33" s="77">
        <f>'2030-FULL'!L27</f>
        <v>43.39429142</v>
      </c>
      <c r="G33" s="77">
        <f>'2030-FULL'!M27</f>
        <v>4.992601566</v>
      </c>
      <c r="H33" s="78">
        <f>'2030-FULL'!N27</f>
        <v>48.38689298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18" t="str">
        <f>'2026-FULL'!A28</f>
        <v>112.5 KVA 3 PH, 1.2kV BIL</v>
      </c>
      <c r="B34" s="19">
        <f>'2030-FULL'!B28</f>
        <v>600</v>
      </c>
      <c r="C34" s="19">
        <f>'2030-FULL'!C28</f>
        <v>3400</v>
      </c>
      <c r="D34" s="76">
        <f>'2030-FULL'!J28</f>
        <v>4.786128851</v>
      </c>
      <c r="E34" s="77">
        <f>'2030-FULL'!K28</f>
        <v>49.28356837</v>
      </c>
      <c r="F34" s="77">
        <f>'2030-FULL'!L28</f>
        <v>54.06969722</v>
      </c>
      <c r="G34" s="77">
        <f>'2030-FULL'!M28</f>
        <v>6.188323473</v>
      </c>
      <c r="H34" s="78">
        <f>'2030-FULL'!N28</f>
        <v>60.25802069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18" t="str">
        <f>'2026-FULL'!A29</f>
        <v>125 KVA 3PH, 1.2kV BIL</v>
      </c>
      <c r="B35" s="21">
        <f>'2030-FULL'!B29</f>
        <v>633</v>
      </c>
      <c r="C35" s="21">
        <f>'2030-FULL'!C29</f>
        <v>3766.67</v>
      </c>
      <c r="D35" s="76">
        <f>'2030-FULL'!J29</f>
        <v>5.12222008</v>
      </c>
      <c r="E35" s="77">
        <f>'2030-FULL'!K29</f>
        <v>52.23243973</v>
      </c>
      <c r="F35" s="77">
        <f>'2030-FULL'!L29</f>
        <v>57.35465981</v>
      </c>
      <c r="G35" s="77">
        <f>'2030-FULL'!M29</f>
        <v>6.622879522</v>
      </c>
      <c r="H35" s="78">
        <f>'2030-FULL'!N29</f>
        <v>63.97753933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18" t="str">
        <f>'2026-FULL'!A30</f>
        <v>150 KVA 3 PH, 1.2kV BIL</v>
      </c>
      <c r="B36" s="19">
        <f>'2030-FULL'!B30</f>
        <v>700</v>
      </c>
      <c r="C36" s="19">
        <f>'2030-FULL'!C30</f>
        <v>4500</v>
      </c>
      <c r="D36" s="76">
        <f>'2030-FULL'!J30</f>
        <v>5.800077596</v>
      </c>
      <c r="E36" s="77">
        <f>'2030-FULL'!K30</f>
        <v>58.20479343</v>
      </c>
      <c r="F36" s="77">
        <f>'2030-FULL'!L30</f>
        <v>64.00487103</v>
      </c>
      <c r="G36" s="77">
        <f>'2030-FULL'!M30</f>
        <v>7.499329303</v>
      </c>
      <c r="H36" s="78">
        <f>'2030-FULL'!N30</f>
        <v>71.50420033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18" t="str">
        <f>'2026-FULL'!A31</f>
        <v>*175 KVA 3PH, 1.2kV BIL</v>
      </c>
      <c r="B37" s="19">
        <f>'2030-FULL'!B31</f>
        <v>766</v>
      </c>
      <c r="C37" s="19">
        <f>'2030-FULL'!C31</f>
        <v>4767</v>
      </c>
      <c r="D37" s="76">
        <f>'2030-FULL'!J31</f>
        <v>6.283164486</v>
      </c>
      <c r="E37" s="77">
        <f>'2030-FULL'!K31</f>
        <v>63.48408449</v>
      </c>
      <c r="F37" s="77">
        <f>'2030-FULL'!L31</f>
        <v>69.76724898</v>
      </c>
      <c r="G37" s="77">
        <f>'2030-FULL'!M31</f>
        <v>8.123946406</v>
      </c>
      <c r="H37" s="78">
        <f>'2030-FULL'!N31</f>
        <v>77.89119539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18" t="str">
        <f>'2026-FULL'!A32</f>
        <v>*200 KVA 3PH, 1.2kV BIL</v>
      </c>
      <c r="B38" s="19">
        <f>'2030-FULL'!B32</f>
        <v>833</v>
      </c>
      <c r="C38" s="19">
        <f>'2030-FULL'!C32</f>
        <v>5033</v>
      </c>
      <c r="D38" s="76">
        <f>'2030-FULL'!J32</f>
        <v>6.771525</v>
      </c>
      <c r="E38" s="77">
        <f>'2030-FULL'!K32</f>
        <v>68.83667362</v>
      </c>
      <c r="F38" s="77">
        <f>'2030-FULL'!L32</f>
        <v>75.60819862</v>
      </c>
      <c r="G38" s="77">
        <f>'2030-FULL'!M32</f>
        <v>8.75538215</v>
      </c>
      <c r="H38" s="78">
        <f>'2030-FULL'!N32</f>
        <v>84.36358077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18" t="str">
        <f>'2026-FULL'!A33</f>
        <v>225 KVA 3 PH, 1.2kV BIL</v>
      </c>
      <c r="B39" s="19">
        <f>'2030-FULL'!B33</f>
        <v>900</v>
      </c>
      <c r="C39" s="19">
        <f>'2030-FULL'!C33</f>
        <v>5300</v>
      </c>
      <c r="D39" s="76">
        <f>'2030-FULL'!J33</f>
        <v>7.260291002</v>
      </c>
      <c r="E39" s="77">
        <f>'2030-FULL'!K33</f>
        <v>74.19058893</v>
      </c>
      <c r="F39" s="77">
        <f>'2030-FULL'!L33</f>
        <v>81.45087993</v>
      </c>
      <c r="G39" s="77">
        <f>'2030-FULL'!M33</f>
        <v>9.387342179</v>
      </c>
      <c r="H39" s="78">
        <f>'2030-FULL'!N33</f>
        <v>90.83822211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18" t="str">
        <f>'2026-FULL'!A34</f>
        <v>*250 KVA 3 PH, 1.2kV BIL</v>
      </c>
      <c r="B40" s="19">
        <f>'2030-FULL'!B34</f>
        <v>967</v>
      </c>
      <c r="C40" s="19">
        <f>'2030-FULL'!C34</f>
        <v>5633</v>
      </c>
      <c r="D40" s="76">
        <f>'2030-FULL'!J34</f>
        <v>7.775819254</v>
      </c>
      <c r="E40" s="77">
        <f>'2030-FULL'!K34</f>
        <v>79.63203225</v>
      </c>
      <c r="F40" s="77">
        <f>'2030-FULL'!L34</f>
        <v>87.4078515</v>
      </c>
      <c r="G40" s="77">
        <f>'2030-FULL'!M34</f>
        <v>10.05390501</v>
      </c>
      <c r="H40" s="78">
        <f>'2030-FULL'!N34</f>
        <v>97.46175651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18" t="str">
        <f>'2026-FULL'!A35</f>
        <v>300 KVA 3 PH, 1.2kV BIL</v>
      </c>
      <c r="B41" s="19">
        <f>'2030-FULL'!B35</f>
        <v>1100</v>
      </c>
      <c r="C41" s="19">
        <f>'2030-FULL'!C35</f>
        <v>6300</v>
      </c>
      <c r="D41" s="76">
        <f>'2030-FULL'!J35</f>
        <v>8.801602135</v>
      </c>
      <c r="E41" s="77">
        <f>'2030-FULL'!K35</f>
        <v>90.44162081</v>
      </c>
      <c r="F41" s="77">
        <f>'2030-FULL'!L35</f>
        <v>99.24322294</v>
      </c>
      <c r="G41" s="77">
        <f>'2030-FULL'!M35</f>
        <v>11.38021202</v>
      </c>
      <c r="H41" s="78">
        <f>'2030-FULL'!N35</f>
        <v>110.623435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18" t="str">
        <f>'2026-FULL'!A36</f>
        <v>400 KVA 3 PH, 1.2kV BIL</v>
      </c>
      <c r="B42" s="19">
        <f>'2030-FULL'!B36</f>
        <v>1750</v>
      </c>
      <c r="C42" s="19">
        <f>'2030-FULL'!C36</f>
        <v>6950</v>
      </c>
      <c r="D42" s="76">
        <f>'2030-FULL'!J36</f>
        <v>12.75659287</v>
      </c>
      <c r="E42" s="77">
        <f>'2030-FULL'!K36</f>
        <v>139.8094015</v>
      </c>
      <c r="F42" s="77">
        <f>'2030-FULL'!L36</f>
        <v>152.5659944</v>
      </c>
      <c r="G42" s="77">
        <f>'2030-FULL'!M36</f>
        <v>16.49389842</v>
      </c>
      <c r="H42" s="78">
        <f>'2030-FULL'!N36</f>
        <v>169.0598928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18" t="str">
        <f>'2026-FULL'!A37</f>
        <v>*450 KVA 3PH, 1.2kV BIL</v>
      </c>
      <c r="B43" s="19">
        <f>'2030-FULL'!B37</f>
        <v>2075</v>
      </c>
      <c r="C43" s="19">
        <f>'2030-FULL'!C37</f>
        <v>7275</v>
      </c>
      <c r="D43" s="76">
        <f>'2030-FULL'!J37</f>
        <v>14.73408824</v>
      </c>
      <c r="E43" s="77">
        <f>'2030-FULL'!K37</f>
        <v>164.4932919</v>
      </c>
      <c r="F43" s="77">
        <f>'2030-FULL'!L37</f>
        <v>179.2273801</v>
      </c>
      <c r="G43" s="77">
        <f>'2030-FULL'!M37</f>
        <v>19.05074162</v>
      </c>
      <c r="H43" s="78">
        <f>'2030-FULL'!N37</f>
        <v>198.2781217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18" t="str">
        <f>'2026-FULL'!A38</f>
        <v>500 KVA 3 PH, 95kV BIL</v>
      </c>
      <c r="B44" s="19">
        <f>'2030-FULL'!B38</f>
        <v>2400</v>
      </c>
      <c r="C44" s="19">
        <f>'2030-FULL'!C38</f>
        <v>7600</v>
      </c>
      <c r="D44" s="76">
        <f>'2030-FULL'!J38</f>
        <v>16.71158361</v>
      </c>
      <c r="E44" s="77">
        <f>'2030-FULL'!K38</f>
        <v>189.1771822</v>
      </c>
      <c r="F44" s="77">
        <f>'2030-FULL'!L38</f>
        <v>205.8887658</v>
      </c>
      <c r="G44" s="77">
        <f>'2030-FULL'!M38</f>
        <v>21.60758482</v>
      </c>
      <c r="H44" s="78">
        <f>'2030-FULL'!N38</f>
        <v>227.4963507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tr">
        <f>'2026-FULL'!A39</f>
        <v>750 KVA 3 PH, 95kV BIL</v>
      </c>
      <c r="B45" s="19">
        <f>'2030-FULL'!B39</f>
        <v>3000</v>
      </c>
      <c r="C45" s="19">
        <f>'2030-FULL'!C39</f>
        <v>12000</v>
      </c>
      <c r="D45" s="76">
        <f>'2030-FULL'!J39</f>
        <v>21.90320109</v>
      </c>
      <c r="E45" s="77">
        <f>'2030-FULL'!K39</f>
        <v>239.7869325</v>
      </c>
      <c r="F45" s="77">
        <f>'2030-FULL'!L39</f>
        <v>261.6901336</v>
      </c>
      <c r="G45" s="77">
        <f>'2030-FULL'!M39</f>
        <v>28.32019314</v>
      </c>
      <c r="H45" s="78">
        <f>'2030-FULL'!N39</f>
        <v>290.0103267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18" t="str">
        <f>'2026-FULL'!A40</f>
        <v>1000 KVA 3 PH, 95kV BIL</v>
      </c>
      <c r="B46" s="19">
        <f>'2030-FULL'!B40</f>
        <v>3400</v>
      </c>
      <c r="C46" s="19">
        <f>'2030-FULL'!C40</f>
        <v>13000</v>
      </c>
      <c r="D46" s="76">
        <f>'2030-FULL'!J40</f>
        <v>24.58033472</v>
      </c>
      <c r="E46" s="77">
        <f>'2030-FULL'!K40</f>
        <v>270.9628144</v>
      </c>
      <c r="F46" s="77">
        <f>'2030-FULL'!L40</f>
        <v>295.5431491</v>
      </c>
      <c r="G46" s="77">
        <f>'2030-FULL'!M40</f>
        <v>31.78164799</v>
      </c>
      <c r="H46" s="78">
        <f>'2030-FULL'!N40</f>
        <v>327.3247971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18" t="str">
        <f>'2026-FULL'!A41</f>
        <v>1500 KVA 3 PH, 95kV BIL</v>
      </c>
      <c r="B47" s="19">
        <f>'2030-FULL'!B41</f>
        <v>4500</v>
      </c>
      <c r="C47" s="19">
        <f>'2030-FULL'!C41</f>
        <v>18000</v>
      </c>
      <c r="D47" s="76">
        <f>'2030-FULL'!J41</f>
        <v>32.85480164</v>
      </c>
      <c r="E47" s="77">
        <f>'2030-FULL'!K41</f>
        <v>359.6803987</v>
      </c>
      <c r="F47" s="77">
        <f>'2030-FULL'!L41</f>
        <v>392.5352004</v>
      </c>
      <c r="G47" s="77">
        <f>'2030-FULL'!M41</f>
        <v>42.48028971</v>
      </c>
      <c r="H47" s="78">
        <f>'2030-FULL'!N41</f>
        <v>435.0154901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18" t="str">
        <f>'2026-FULL'!A42</f>
        <v>2000 KVA 3 PH, 95kV BIL</v>
      </c>
      <c r="B48" s="19">
        <f>'2030-FULL'!B42</f>
        <v>5400</v>
      </c>
      <c r="C48" s="19">
        <f>'2030-FULL'!C42</f>
        <v>21000</v>
      </c>
      <c r="D48" s="76">
        <f>'2030-FULL'!J42</f>
        <v>39.18246878</v>
      </c>
      <c r="E48" s="77">
        <f>'2030-FULL'!K42</f>
        <v>430.8207694</v>
      </c>
      <c r="F48" s="77">
        <f>'2030-FULL'!L42</f>
        <v>470.0032381</v>
      </c>
      <c r="G48" s="77">
        <f>'2030-FULL'!M42</f>
        <v>50.66177675</v>
      </c>
      <c r="H48" s="78">
        <f>'2030-FULL'!N42</f>
        <v>520.6650149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18" t="str">
        <f>'2026-FULL'!A43</f>
        <v>2500 KVA 3 PH, 95kV BIL</v>
      </c>
      <c r="B49" s="19">
        <f>'2030-FULL'!B43</f>
        <v>6500</v>
      </c>
      <c r="C49" s="19">
        <f>'2030-FULL'!C43</f>
        <v>25000</v>
      </c>
      <c r="D49" s="76">
        <f>'2030-FULL'!J43</f>
        <v>47.05144706</v>
      </c>
      <c r="E49" s="77">
        <f>'2030-FULL'!K43</f>
        <v>518.2121718</v>
      </c>
      <c r="F49" s="77">
        <f>'2030-FULL'!L43</f>
        <v>565.2636189</v>
      </c>
      <c r="G49" s="77">
        <f>'2030-FULL'!M43</f>
        <v>60.83613363</v>
      </c>
      <c r="H49" s="78">
        <f>'2030-FULL'!N43</f>
        <v>626.0997525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18" t="str">
        <f>'2026-FULL'!A44</f>
        <v>3000 KVA 3PH, 95kV BIL</v>
      </c>
      <c r="B50" s="19">
        <f>'2030-FULL'!B44</f>
        <v>7700</v>
      </c>
      <c r="C50" s="19">
        <f>'2030-FULL'!C44</f>
        <v>29000</v>
      </c>
      <c r="D50" s="76">
        <f>'2030-FULL'!J44</f>
        <v>55.48833659</v>
      </c>
      <c r="E50" s="77">
        <f>'2030-FULL'!K44</f>
        <v>613.0659993</v>
      </c>
      <c r="F50" s="77">
        <f>'2030-FULL'!L44</f>
        <v>668.5543359</v>
      </c>
      <c r="G50" s="77">
        <f>'2030-FULL'!M44</f>
        <v>71.74478301</v>
      </c>
      <c r="H50" s="78">
        <f>'2030-FULL'!N44</f>
        <v>740.2991189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18" t="str">
        <f>'2026-FULL'!A45</f>
        <v>3750 KVA 3PH, 95kV BIL</v>
      </c>
      <c r="B51" s="19">
        <f>'2030-FULL'!B45</f>
        <v>9500</v>
      </c>
      <c r="C51" s="19">
        <f>'2030-FULL'!C45</f>
        <v>35000</v>
      </c>
      <c r="D51" s="76">
        <f>'2030-FULL'!J45</f>
        <v>68.14367089</v>
      </c>
      <c r="E51" s="77">
        <f>'2030-FULL'!K45</f>
        <v>755.3467406</v>
      </c>
      <c r="F51" s="77">
        <f>'2030-FULL'!L45</f>
        <v>823.4904115</v>
      </c>
      <c r="G51" s="77">
        <f>'2030-FULL'!M45</f>
        <v>88.10775708</v>
      </c>
      <c r="H51" s="78">
        <f>'2030-FULL'!N45</f>
        <v>911.5981685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18" t="str">
        <f>'2026-FULL'!A46</f>
        <v>5000 KVA 3PH, 95kV BIL</v>
      </c>
      <c r="B52" s="19">
        <f>'2030-FULL'!B46</f>
        <v>11000</v>
      </c>
      <c r="C52" s="19">
        <f>'2030-FULL'!C46</f>
        <v>39000</v>
      </c>
      <c r="D52" s="76">
        <f>'2030-FULL'!J46</f>
        <v>78.28429417</v>
      </c>
      <c r="E52" s="77">
        <f>'2030-FULL'!K46</f>
        <v>872.5878431</v>
      </c>
      <c r="F52" s="77">
        <f>'2030-FULL'!L46</f>
        <v>950.8721372</v>
      </c>
      <c r="G52" s="77">
        <f>'2030-FULL'!M46</f>
        <v>101.219284</v>
      </c>
      <c r="H52" s="78">
        <f>'2030-FULL'!N46</f>
        <v>1052.091421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 t="s">
        <v>106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107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75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108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8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62"/>
      <c r="F257" s="62"/>
      <c r="G257" s="62"/>
      <c r="H257" s="62"/>
    </row>
    <row r="258" ht="15.75" customHeight="1">
      <c r="A258" s="5"/>
      <c r="B258" s="5"/>
      <c r="C258" s="5"/>
      <c r="D258" s="5"/>
      <c r="E258" s="62"/>
      <c r="F258" s="62"/>
      <c r="G258" s="62"/>
      <c r="H258" s="62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A2:H2"/>
    <mergeCell ref="A4:H4"/>
    <mergeCell ref="A5:H5"/>
    <mergeCell ref="A6:H6"/>
    <mergeCell ref="A59:H60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2.63" defaultRowHeight="15.0"/>
  <cols>
    <col customWidth="1" min="1" max="1" width="26.88"/>
    <col customWidth="1" min="2" max="3" width="8.0"/>
    <col customWidth="1" min="4" max="4" width="10.38"/>
    <col customWidth="1" min="5" max="5" width="9.88"/>
    <col customWidth="1" min="6" max="6" width="8.88"/>
    <col customWidth="1" min="7" max="7" width="9.13"/>
    <col customWidth="1" min="8" max="8" width="9.0"/>
    <col customWidth="1" min="9" max="9" width="9.38"/>
    <col customWidth="1" min="10" max="10" width="14.38"/>
    <col customWidth="1" min="11" max="11" width="12.88"/>
    <col customWidth="1" min="12" max="12" width="11.38"/>
    <col customWidth="1" min="13" max="13" width="13.0"/>
    <col customWidth="1" min="14" max="14" width="9.13"/>
    <col customWidth="1" min="15" max="15" width="8.13"/>
    <col customWidth="1" min="16" max="16" width="28.0"/>
    <col customWidth="1" min="17" max="17" width="9.13"/>
    <col customWidth="1" min="18" max="18" width="11.38"/>
    <col customWidth="1" min="19" max="19" width="17.25"/>
    <col customWidth="1" min="20" max="20" width="11.88"/>
    <col customWidth="1" min="21" max="21" width="15.38"/>
    <col customWidth="1" min="22" max="22" width="9.13"/>
    <col customWidth="1" min="23" max="23" width="10.13"/>
    <col customWidth="1" min="24" max="24" width="11.38"/>
    <col customWidth="1" min="25" max="26" width="9.13"/>
  </cols>
  <sheetData>
    <row r="1" ht="19.5" customHeight="1">
      <c r="A1" s="1" t="s">
        <v>86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0.7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10" t="s">
        <v>15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ht="12.0" customHeight="1">
      <c r="A5" s="12" t="s">
        <v>16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7.570973333</v>
      </c>
      <c r="K5" s="14">
        <f>((Q18+Q21)/2)+(Q23+Q24+Q25)</f>
        <v>0.1363</v>
      </c>
      <c r="L5" s="15" t="s">
        <v>17</v>
      </c>
      <c r="M5" s="16">
        <f>((T13)+(T14)+(T15))/3+((U13+U14+U15)/3)</f>
        <v>8.6453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8" t="s">
        <v>18</v>
      </c>
      <c r="B6" s="19">
        <v>58.0</v>
      </c>
      <c r="C6" s="19">
        <v>243.0</v>
      </c>
      <c r="D6" s="20">
        <f t="shared" ref="D6:D20" si="2">B6/1000*0.75</f>
        <v>0.0435</v>
      </c>
      <c r="E6" s="21">
        <f t="shared" ref="E6:E20" si="3">D6*8760/12</f>
        <v>31.755</v>
      </c>
      <c r="F6" s="20">
        <f t="shared" ref="F6:F20" si="4">C6/1000*0.0714*0.75</f>
        <v>0.01301265</v>
      </c>
      <c r="G6" s="21">
        <f t="shared" ref="G6:G20" si="5">F6*8760/12*0.2489</f>
        <v>2.364359467</v>
      </c>
      <c r="H6" s="20">
        <f t="shared" ref="H6:I6" si="1">F6+D6</f>
        <v>0.05651265</v>
      </c>
      <c r="I6" s="22">
        <f t="shared" si="1"/>
        <v>34.11935947</v>
      </c>
      <c r="J6" s="23">
        <f t="shared" ref="J6:J20" si="7">+$H6*$J$5</f>
        <v>0.4278557661</v>
      </c>
      <c r="K6" s="23">
        <f t="shared" ref="K6:K20" si="8">+I6*$K$5</f>
        <v>4.650468695</v>
      </c>
      <c r="L6" s="23">
        <f t="shared" ref="L6:L20" si="9">+K6+J6</f>
        <v>5.078324462</v>
      </c>
      <c r="M6" s="24">
        <f t="shared" ref="M6:M7" si="10">+$H6*$M$5</f>
        <v>0.488568813</v>
      </c>
      <c r="N6" s="25">
        <f t="shared" ref="N6:N20" si="11">M6+L6</f>
        <v>5.566893275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ht="12.0" customHeight="1">
      <c r="A7" s="18" t="s">
        <v>19</v>
      </c>
      <c r="B7" s="19">
        <v>150.0</v>
      </c>
      <c r="C7" s="19">
        <v>900.0</v>
      </c>
      <c r="D7" s="20">
        <f t="shared" si="2"/>
        <v>0.1125</v>
      </c>
      <c r="E7" s="21">
        <f t="shared" si="3"/>
        <v>82.125</v>
      </c>
      <c r="F7" s="20">
        <f t="shared" si="4"/>
        <v>0.048195</v>
      </c>
      <c r="G7" s="21">
        <f t="shared" si="5"/>
        <v>8.756886915</v>
      </c>
      <c r="H7" s="20">
        <f t="shared" ref="H7:I7" si="6">F7+D7</f>
        <v>0.160695</v>
      </c>
      <c r="I7" s="22">
        <f t="shared" si="6"/>
        <v>90.88188692</v>
      </c>
      <c r="J7" s="23">
        <f t="shared" si="7"/>
        <v>1.21661756</v>
      </c>
      <c r="K7" s="23">
        <f t="shared" si="8"/>
        <v>12.38720119</v>
      </c>
      <c r="L7" s="23">
        <f t="shared" si="9"/>
        <v>13.60381875</v>
      </c>
      <c r="M7" s="24">
        <f t="shared" si="10"/>
        <v>1.389256484</v>
      </c>
      <c r="N7" s="30">
        <f t="shared" si="11"/>
        <v>14.99307523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ht="12.0" customHeight="1">
      <c r="A8" s="18" t="s">
        <v>20</v>
      </c>
      <c r="B8" s="19">
        <v>200.0</v>
      </c>
      <c r="C8" s="19">
        <v>1200.0</v>
      </c>
      <c r="D8" s="20">
        <f t="shared" si="2"/>
        <v>0.15</v>
      </c>
      <c r="E8" s="21">
        <f t="shared" si="3"/>
        <v>109.5</v>
      </c>
      <c r="F8" s="20">
        <f t="shared" si="4"/>
        <v>0.06426</v>
      </c>
      <c r="G8" s="21">
        <f t="shared" si="5"/>
        <v>11.67584922</v>
      </c>
      <c r="H8" s="20">
        <f t="shared" ref="H8:I8" si="12">F8+D8</f>
        <v>0.21426</v>
      </c>
      <c r="I8" s="22">
        <f t="shared" si="12"/>
        <v>121.1758492</v>
      </c>
      <c r="J8" s="23">
        <f t="shared" si="7"/>
        <v>1.622156746</v>
      </c>
      <c r="K8" s="23">
        <f t="shared" si="8"/>
        <v>16.51626825</v>
      </c>
      <c r="L8" s="23">
        <f t="shared" si="9"/>
        <v>18.138425</v>
      </c>
      <c r="M8" s="24">
        <f t="shared" ref="M8:M20" si="14">+H8*$M$5</f>
        <v>1.852341978</v>
      </c>
      <c r="N8" s="30">
        <f t="shared" si="11"/>
        <v>19.99076697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ht="12.0" customHeight="1">
      <c r="A9" s="18" t="s">
        <v>21</v>
      </c>
      <c r="B9" s="19">
        <v>250.0</v>
      </c>
      <c r="C9" s="19">
        <v>1600.0</v>
      </c>
      <c r="D9" s="20">
        <f t="shared" si="2"/>
        <v>0.1875</v>
      </c>
      <c r="E9" s="21">
        <f t="shared" si="3"/>
        <v>136.875</v>
      </c>
      <c r="F9" s="20">
        <f t="shared" si="4"/>
        <v>0.08568</v>
      </c>
      <c r="G9" s="21">
        <f t="shared" si="5"/>
        <v>15.56779896</v>
      </c>
      <c r="H9" s="20">
        <f t="shared" ref="H9:I9" si="13">F9+D9</f>
        <v>0.27318</v>
      </c>
      <c r="I9" s="22">
        <f t="shared" si="13"/>
        <v>152.442799</v>
      </c>
      <c r="J9" s="23">
        <f t="shared" si="7"/>
        <v>2.068238495</v>
      </c>
      <c r="K9" s="23">
        <f t="shared" si="8"/>
        <v>20.7779535</v>
      </c>
      <c r="L9" s="23">
        <f t="shared" si="9"/>
        <v>22.84619199</v>
      </c>
      <c r="M9" s="24">
        <f t="shared" si="14"/>
        <v>2.361723054</v>
      </c>
      <c r="N9" s="30">
        <f t="shared" si="11"/>
        <v>25.20791505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ht="12.75" customHeight="1">
      <c r="A10" s="18" t="s">
        <v>22</v>
      </c>
      <c r="B10" s="19">
        <v>350.0</v>
      </c>
      <c r="C10" s="19">
        <v>1900.0</v>
      </c>
      <c r="D10" s="20">
        <f t="shared" si="2"/>
        <v>0.2625</v>
      </c>
      <c r="E10" s="21">
        <f t="shared" si="3"/>
        <v>191.625</v>
      </c>
      <c r="F10" s="20">
        <f t="shared" si="4"/>
        <v>0.101745</v>
      </c>
      <c r="G10" s="21">
        <f t="shared" si="5"/>
        <v>18.48676127</v>
      </c>
      <c r="H10" s="20">
        <f t="shared" ref="H10:I10" si="15">F10+D10</f>
        <v>0.364245</v>
      </c>
      <c r="I10" s="22">
        <f t="shared" si="15"/>
        <v>210.1117613</v>
      </c>
      <c r="J10" s="23">
        <f t="shared" si="7"/>
        <v>2.757689182</v>
      </c>
      <c r="K10" s="23">
        <f t="shared" si="8"/>
        <v>28.63823306</v>
      </c>
      <c r="L10" s="23">
        <f t="shared" si="9"/>
        <v>31.39592224</v>
      </c>
      <c r="M10" s="24">
        <f t="shared" si="14"/>
        <v>3.149007299</v>
      </c>
      <c r="N10" s="30">
        <f t="shared" si="11"/>
        <v>34.54492954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ht="12.75" customHeight="1">
      <c r="A11" s="18" t="s">
        <v>23</v>
      </c>
      <c r="B11" s="19">
        <v>400.0</v>
      </c>
      <c r="C11" s="19">
        <v>2600.0</v>
      </c>
      <c r="D11" s="20">
        <f t="shared" si="2"/>
        <v>0.3</v>
      </c>
      <c r="E11" s="21">
        <f t="shared" si="3"/>
        <v>219</v>
      </c>
      <c r="F11" s="20">
        <f t="shared" si="4"/>
        <v>0.13923</v>
      </c>
      <c r="G11" s="21">
        <f t="shared" si="5"/>
        <v>25.29767331</v>
      </c>
      <c r="H11" s="20">
        <f t="shared" ref="H11:I11" si="16">F11+D11</f>
        <v>0.43923</v>
      </c>
      <c r="I11" s="22">
        <f t="shared" si="16"/>
        <v>244.2976733</v>
      </c>
      <c r="J11" s="23">
        <f t="shared" si="7"/>
        <v>3.325398617</v>
      </c>
      <c r="K11" s="23">
        <f t="shared" si="8"/>
        <v>33.29777287</v>
      </c>
      <c r="L11" s="23">
        <f t="shared" si="9"/>
        <v>36.62317149</v>
      </c>
      <c r="M11" s="24">
        <f t="shared" si="14"/>
        <v>3.797275119</v>
      </c>
      <c r="N11" s="30">
        <f t="shared" si="11"/>
        <v>40.42044661</v>
      </c>
      <c r="O11" s="26"/>
      <c r="P11" s="27"/>
      <c r="Q11" s="2" t="s">
        <v>87</v>
      </c>
      <c r="U11" s="29"/>
      <c r="V11" s="5"/>
      <c r="W11" s="5"/>
      <c r="X11" s="27"/>
      <c r="Y11" s="5"/>
      <c r="Z11" s="5"/>
    </row>
    <row r="12" ht="33.0" customHeight="1">
      <c r="A12" s="18" t="s">
        <v>25</v>
      </c>
      <c r="B12" s="19">
        <v>447.0</v>
      </c>
      <c r="C12" s="19">
        <v>2936.0</v>
      </c>
      <c r="D12" s="20">
        <f t="shared" si="2"/>
        <v>0.33525</v>
      </c>
      <c r="E12" s="21">
        <f t="shared" si="3"/>
        <v>244.7325</v>
      </c>
      <c r="F12" s="20">
        <f t="shared" si="4"/>
        <v>0.1572228</v>
      </c>
      <c r="G12" s="21">
        <f t="shared" si="5"/>
        <v>28.56691109</v>
      </c>
      <c r="H12" s="20">
        <f t="shared" ref="H12:I12" si="17">F12+D12</f>
        <v>0.4924728</v>
      </c>
      <c r="I12" s="22">
        <f t="shared" si="17"/>
        <v>273.2994111</v>
      </c>
      <c r="J12" s="23">
        <f t="shared" si="7"/>
        <v>3.728498436</v>
      </c>
      <c r="K12" s="23">
        <f t="shared" si="8"/>
        <v>37.25070973</v>
      </c>
      <c r="L12" s="23">
        <f t="shared" si="9"/>
        <v>40.97920817</v>
      </c>
      <c r="M12" s="24">
        <f t="shared" si="14"/>
        <v>4.257575098</v>
      </c>
      <c r="N12" s="30">
        <f t="shared" si="11"/>
        <v>45.23678327</v>
      </c>
      <c r="O12" s="26"/>
      <c r="P12" s="27"/>
      <c r="Q12" s="31" t="s">
        <v>26</v>
      </c>
      <c r="R12" s="31" t="s">
        <v>27</v>
      </c>
      <c r="S12" s="32" t="s">
        <v>28</v>
      </c>
      <c r="T12" s="31" t="s">
        <v>29</v>
      </c>
      <c r="U12" s="57" t="s">
        <v>88</v>
      </c>
      <c r="V12" s="5"/>
      <c r="W12" s="5"/>
      <c r="X12" s="27"/>
      <c r="Y12" s="5"/>
      <c r="Z12" s="5"/>
    </row>
    <row r="13" ht="12.0" customHeight="1">
      <c r="A13" s="18" t="s">
        <v>31</v>
      </c>
      <c r="B13" s="19">
        <v>525.0</v>
      </c>
      <c r="C13" s="19">
        <v>3500.0</v>
      </c>
      <c r="D13" s="20">
        <f t="shared" si="2"/>
        <v>0.39375</v>
      </c>
      <c r="E13" s="21">
        <f t="shared" si="3"/>
        <v>287.4375</v>
      </c>
      <c r="F13" s="20">
        <f t="shared" si="4"/>
        <v>0.187425</v>
      </c>
      <c r="G13" s="21">
        <f t="shared" si="5"/>
        <v>34.05456023</v>
      </c>
      <c r="H13" s="20">
        <f t="shared" ref="H13:I13" si="18">F13+D13</f>
        <v>0.581175</v>
      </c>
      <c r="I13" s="22">
        <f t="shared" si="18"/>
        <v>321.4920602</v>
      </c>
      <c r="J13" s="23">
        <f t="shared" si="7"/>
        <v>4.400060427</v>
      </c>
      <c r="K13" s="23">
        <f t="shared" si="8"/>
        <v>43.81936781</v>
      </c>
      <c r="L13" s="23">
        <f t="shared" si="9"/>
        <v>48.21942824</v>
      </c>
      <c r="M13" s="24">
        <f t="shared" si="14"/>
        <v>5.024432228</v>
      </c>
      <c r="N13" s="30">
        <f t="shared" si="11"/>
        <v>53.24386046</v>
      </c>
      <c r="O13" s="26"/>
      <c r="P13" s="31" t="s">
        <v>32</v>
      </c>
      <c r="Q13" s="33">
        <v>0.02392</v>
      </c>
      <c r="R13" s="34">
        <v>4.5787</v>
      </c>
      <c r="S13" s="35">
        <v>2.5918</v>
      </c>
      <c r="T13" s="34">
        <v>8.0783</v>
      </c>
      <c r="U13" s="36">
        <v>0.4447</v>
      </c>
      <c r="V13" s="5"/>
      <c r="W13" s="5"/>
      <c r="X13" s="27"/>
      <c r="Y13" s="5"/>
      <c r="Z13" s="5"/>
    </row>
    <row r="14" ht="12.0" customHeight="1">
      <c r="A14" s="18" t="s">
        <v>33</v>
      </c>
      <c r="B14" s="19">
        <v>650.0</v>
      </c>
      <c r="C14" s="19">
        <v>4400.0</v>
      </c>
      <c r="D14" s="20">
        <f t="shared" si="2"/>
        <v>0.4875</v>
      </c>
      <c r="E14" s="21">
        <f t="shared" si="3"/>
        <v>355.875</v>
      </c>
      <c r="F14" s="20">
        <f t="shared" si="4"/>
        <v>0.23562</v>
      </c>
      <c r="G14" s="21">
        <f t="shared" si="5"/>
        <v>42.81144714</v>
      </c>
      <c r="H14" s="20">
        <f t="shared" ref="H14:I14" si="19">F14+D14</f>
        <v>0.72312</v>
      </c>
      <c r="I14" s="22">
        <f t="shared" si="19"/>
        <v>398.6864471</v>
      </c>
      <c r="J14" s="23">
        <f t="shared" si="7"/>
        <v>5.474722237</v>
      </c>
      <c r="K14" s="23">
        <f t="shared" si="8"/>
        <v>54.34096275</v>
      </c>
      <c r="L14" s="23">
        <f t="shared" si="9"/>
        <v>59.81568498</v>
      </c>
      <c r="M14" s="24">
        <f t="shared" si="14"/>
        <v>6.251589336</v>
      </c>
      <c r="N14" s="30">
        <f t="shared" si="11"/>
        <v>66.06727432</v>
      </c>
      <c r="O14" s="26"/>
      <c r="P14" s="31" t="s">
        <v>34</v>
      </c>
      <c r="Q14" s="33">
        <v>0.02373</v>
      </c>
      <c r="R14" s="34">
        <v>4.5424</v>
      </c>
      <c r="S14" s="35">
        <v>2.5712</v>
      </c>
      <c r="T14" s="34">
        <v>7.7595</v>
      </c>
      <c r="U14" s="36">
        <v>0.4759</v>
      </c>
      <c r="V14" s="5"/>
      <c r="W14" s="5"/>
      <c r="X14" s="27"/>
      <c r="Y14" s="5"/>
      <c r="Z14" s="5"/>
    </row>
    <row r="15" ht="12.0" customHeight="1">
      <c r="A15" s="18" t="s">
        <v>35</v>
      </c>
      <c r="B15" s="19">
        <v>665.0</v>
      </c>
      <c r="C15" s="19">
        <v>4496.0</v>
      </c>
      <c r="D15" s="20">
        <f t="shared" si="2"/>
        <v>0.49875</v>
      </c>
      <c r="E15" s="21">
        <f t="shared" si="3"/>
        <v>364.0875</v>
      </c>
      <c r="F15" s="20">
        <f t="shared" si="4"/>
        <v>0.2407608</v>
      </c>
      <c r="G15" s="21">
        <f t="shared" si="5"/>
        <v>43.74551508</v>
      </c>
      <c r="H15" s="20">
        <f t="shared" ref="H15:I15" si="20">F15+D15</f>
        <v>0.7395108</v>
      </c>
      <c r="I15" s="22">
        <f t="shared" si="20"/>
        <v>407.8330151</v>
      </c>
      <c r="J15" s="23">
        <f t="shared" si="7"/>
        <v>5.598816547</v>
      </c>
      <c r="K15" s="23">
        <f t="shared" si="8"/>
        <v>55.58763996</v>
      </c>
      <c r="L15" s="23">
        <f t="shared" si="9"/>
        <v>61.1864565</v>
      </c>
      <c r="M15" s="24">
        <f t="shared" si="14"/>
        <v>6.393292719</v>
      </c>
      <c r="N15" s="30">
        <f t="shared" si="11"/>
        <v>67.57974922</v>
      </c>
      <c r="O15" s="26"/>
      <c r="P15" s="31" t="s">
        <v>36</v>
      </c>
      <c r="Q15" s="33">
        <v>0.02787</v>
      </c>
      <c r="R15" s="34">
        <v>5.334</v>
      </c>
      <c r="S15" s="35">
        <v>3.0193</v>
      </c>
      <c r="T15" s="34">
        <v>8.4279</v>
      </c>
      <c r="U15" s="36">
        <v>0.7496</v>
      </c>
      <c r="V15" s="5"/>
      <c r="W15" s="5"/>
      <c r="X15" s="27"/>
      <c r="Y15" s="5"/>
      <c r="Z15" s="5"/>
    </row>
    <row r="16" ht="12.0" customHeight="1">
      <c r="A16" s="18" t="s">
        <v>37</v>
      </c>
      <c r="B16" s="19">
        <v>696.0</v>
      </c>
      <c r="C16" s="19">
        <v>4700.0</v>
      </c>
      <c r="D16" s="20">
        <f t="shared" si="2"/>
        <v>0.522</v>
      </c>
      <c r="E16" s="21">
        <f t="shared" si="3"/>
        <v>381.06</v>
      </c>
      <c r="F16" s="20">
        <f t="shared" si="4"/>
        <v>0.251685</v>
      </c>
      <c r="G16" s="21">
        <f t="shared" si="5"/>
        <v>45.73040945</v>
      </c>
      <c r="H16" s="20">
        <f t="shared" ref="H16:I16" si="21">F16+D16</f>
        <v>0.773685</v>
      </c>
      <c r="I16" s="22">
        <f t="shared" si="21"/>
        <v>426.7904094</v>
      </c>
      <c r="J16" s="23">
        <f t="shared" si="7"/>
        <v>5.857548503</v>
      </c>
      <c r="K16" s="23">
        <f t="shared" si="8"/>
        <v>58.17153281</v>
      </c>
      <c r="L16" s="23">
        <f t="shared" si="9"/>
        <v>64.02908131</v>
      </c>
      <c r="M16" s="24">
        <f t="shared" si="14"/>
        <v>6.688738931</v>
      </c>
      <c r="N16" s="30">
        <f t="shared" si="11"/>
        <v>70.71782024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ht="12.0" customHeight="1">
      <c r="A17" s="18" t="s">
        <v>38</v>
      </c>
      <c r="B17" s="19">
        <v>748.0</v>
      </c>
      <c r="C17" s="19">
        <v>5050.0</v>
      </c>
      <c r="D17" s="20">
        <f t="shared" si="2"/>
        <v>0.561</v>
      </c>
      <c r="E17" s="21">
        <f t="shared" si="3"/>
        <v>409.53</v>
      </c>
      <c r="F17" s="20">
        <f t="shared" si="4"/>
        <v>0.2704275</v>
      </c>
      <c r="G17" s="21">
        <f t="shared" si="5"/>
        <v>49.13586547</v>
      </c>
      <c r="H17" s="20">
        <f t="shared" ref="H17:I17" si="22">F17+D17</f>
        <v>0.8314275</v>
      </c>
      <c r="I17" s="22">
        <f t="shared" si="22"/>
        <v>458.6658655</v>
      </c>
      <c r="J17" s="23">
        <f t="shared" si="7"/>
        <v>6.294715431</v>
      </c>
      <c r="K17" s="23">
        <f t="shared" si="8"/>
        <v>62.51615746</v>
      </c>
      <c r="L17" s="23">
        <f t="shared" si="9"/>
        <v>68.81087289</v>
      </c>
      <c r="M17" s="24">
        <f t="shared" si="14"/>
        <v>7.187940166</v>
      </c>
      <c r="N17" s="30">
        <f t="shared" si="11"/>
        <v>75.99881306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ht="12.75" customHeight="1">
      <c r="A18" s="18" t="s">
        <v>39</v>
      </c>
      <c r="B18" s="19">
        <v>800.0</v>
      </c>
      <c r="C18" s="19">
        <v>5400.0</v>
      </c>
      <c r="D18" s="20">
        <f t="shared" si="2"/>
        <v>0.6</v>
      </c>
      <c r="E18" s="21">
        <f t="shared" si="3"/>
        <v>438</v>
      </c>
      <c r="F18" s="20">
        <f t="shared" si="4"/>
        <v>0.28917</v>
      </c>
      <c r="G18" s="21">
        <f t="shared" si="5"/>
        <v>52.54132149</v>
      </c>
      <c r="H18" s="20">
        <f t="shared" ref="H18:I18" si="23">F18+D18</f>
        <v>0.88917</v>
      </c>
      <c r="I18" s="22">
        <f t="shared" si="23"/>
        <v>490.5413215</v>
      </c>
      <c r="J18" s="23">
        <f t="shared" si="7"/>
        <v>6.731882359</v>
      </c>
      <c r="K18" s="23">
        <f t="shared" si="8"/>
        <v>66.86078212</v>
      </c>
      <c r="L18" s="23">
        <f t="shared" si="9"/>
        <v>73.59266448</v>
      </c>
      <c r="M18" s="24">
        <f t="shared" si="14"/>
        <v>7.687141401</v>
      </c>
      <c r="N18" s="30">
        <f t="shared" si="11"/>
        <v>81.27980588</v>
      </c>
      <c r="O18" s="26"/>
      <c r="P18" s="31" t="s">
        <v>40</v>
      </c>
      <c r="Q18" s="37">
        <v>0.12</v>
      </c>
      <c r="R18" s="5" t="s">
        <v>41</v>
      </c>
      <c r="S18" s="28"/>
      <c r="T18" s="5"/>
      <c r="U18" s="29"/>
      <c r="V18" s="5"/>
      <c r="W18" s="5"/>
      <c r="X18" s="27"/>
      <c r="Y18" s="5"/>
      <c r="Z18" s="5"/>
    </row>
    <row r="19" ht="12.75" customHeight="1">
      <c r="A19" s="18" t="s">
        <v>42</v>
      </c>
      <c r="B19" s="19">
        <v>920.0</v>
      </c>
      <c r="C19" s="19">
        <v>6123.0</v>
      </c>
      <c r="D19" s="20">
        <f t="shared" si="2"/>
        <v>0.69</v>
      </c>
      <c r="E19" s="21">
        <f t="shared" si="3"/>
        <v>503.7</v>
      </c>
      <c r="F19" s="20">
        <f t="shared" si="4"/>
        <v>0.32788665</v>
      </c>
      <c r="G19" s="21">
        <f t="shared" si="5"/>
        <v>59.57602065</v>
      </c>
      <c r="H19" s="20">
        <f t="shared" ref="H19:I19" si="24">F19+D19</f>
        <v>1.01788665</v>
      </c>
      <c r="I19" s="22">
        <f t="shared" si="24"/>
        <v>563.2760206</v>
      </c>
      <c r="J19" s="23">
        <f t="shared" si="7"/>
        <v>7.706392684</v>
      </c>
      <c r="K19" s="23">
        <f t="shared" si="8"/>
        <v>76.77452161</v>
      </c>
      <c r="L19" s="23">
        <f t="shared" si="9"/>
        <v>84.4809143</v>
      </c>
      <c r="M19" s="24">
        <f t="shared" si="14"/>
        <v>8.799935455</v>
      </c>
      <c r="N19" s="25">
        <f t="shared" si="11"/>
        <v>93.28084975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ht="12.75" customHeight="1">
      <c r="A20" s="18" t="s">
        <v>43</v>
      </c>
      <c r="B20" s="19">
        <v>1000.0</v>
      </c>
      <c r="C20" s="19">
        <v>6600.0</v>
      </c>
      <c r="D20" s="20">
        <f t="shared" si="2"/>
        <v>0.75</v>
      </c>
      <c r="E20" s="21">
        <f t="shared" si="3"/>
        <v>547.5</v>
      </c>
      <c r="F20" s="20">
        <f t="shared" si="4"/>
        <v>0.35343</v>
      </c>
      <c r="G20" s="21">
        <f t="shared" si="5"/>
        <v>64.21717071</v>
      </c>
      <c r="H20" s="20">
        <f t="shared" ref="H20:I20" si="25">F20+D20</f>
        <v>1.10343</v>
      </c>
      <c r="I20" s="22">
        <f t="shared" si="25"/>
        <v>611.7171707</v>
      </c>
      <c r="J20" s="23">
        <f t="shared" si="7"/>
        <v>8.354039105</v>
      </c>
      <c r="K20" s="23">
        <f t="shared" si="8"/>
        <v>83.37705037</v>
      </c>
      <c r="L20" s="23">
        <f t="shared" si="9"/>
        <v>91.73108947</v>
      </c>
      <c r="M20" s="24">
        <f t="shared" si="14"/>
        <v>9.539483379</v>
      </c>
      <c r="N20" s="30">
        <f t="shared" si="11"/>
        <v>101.2705729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ht="12.0" customHeight="1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44</v>
      </c>
      <c r="Q21" s="37">
        <v>0.142</v>
      </c>
      <c r="R21" s="5" t="s">
        <v>41</v>
      </c>
      <c r="S21" s="28"/>
      <c r="T21" s="5"/>
      <c r="U21" s="29"/>
      <c r="V21" s="5"/>
      <c r="W21" s="5"/>
      <c r="X21" s="27"/>
      <c r="Y21" s="5"/>
      <c r="Z21" s="5"/>
    </row>
    <row r="22" ht="12.0" customHeight="1">
      <c r="A22" s="18" t="s">
        <v>45</v>
      </c>
      <c r="B22" s="19">
        <v>83.0</v>
      </c>
      <c r="C22" s="19">
        <v>400.0</v>
      </c>
      <c r="D22" s="20">
        <f t="shared" ref="D22:D46" si="27">B22/1000*0.75</f>
        <v>0.06225</v>
      </c>
      <c r="E22" s="21">
        <f t="shared" ref="E22:E46" si="28">D22*8760/12</f>
        <v>45.4425</v>
      </c>
      <c r="F22" s="20">
        <f t="shared" ref="F22:F46" si="29">C22/1000*0.0714*0.75</f>
        <v>0.02142</v>
      </c>
      <c r="G22" s="21">
        <f t="shared" ref="G22:G46" si="30">F22*8760/12*0.2489</f>
        <v>3.89194974</v>
      </c>
      <c r="H22" s="20">
        <f t="shared" ref="H22:I22" si="26">F22+D22</f>
        <v>0.08367</v>
      </c>
      <c r="I22" s="22">
        <f t="shared" si="26"/>
        <v>49.33444974</v>
      </c>
      <c r="J22" s="23">
        <f t="shared" ref="J22:J46" si="32">+$H22*$J$5</f>
        <v>0.6334633388</v>
      </c>
      <c r="K22" s="23">
        <f t="shared" ref="K22:K46" si="33">+I22*$K$5</f>
        <v>6.7242855</v>
      </c>
      <c r="L22" s="23">
        <f t="shared" ref="L22:L46" si="34">+K22+J22</f>
        <v>7.357748838</v>
      </c>
      <c r="M22" s="24">
        <f t="shared" ref="M22:M46" si="35">+H22*$M$5</f>
        <v>0.723352251</v>
      </c>
      <c r="N22" s="30">
        <f t="shared" ref="N22:N46" si="36">M22+L22</f>
        <v>8.081101089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ht="12.0" customHeight="1">
      <c r="A23" s="18" t="s">
        <v>46</v>
      </c>
      <c r="B23" s="19">
        <v>125.0</v>
      </c>
      <c r="C23" s="19">
        <v>650.0</v>
      </c>
      <c r="D23" s="20">
        <f t="shared" si="27"/>
        <v>0.09375</v>
      </c>
      <c r="E23" s="21">
        <f t="shared" si="28"/>
        <v>68.4375</v>
      </c>
      <c r="F23" s="20">
        <f t="shared" si="29"/>
        <v>0.0348075</v>
      </c>
      <c r="G23" s="21">
        <f t="shared" si="30"/>
        <v>6.324418328</v>
      </c>
      <c r="H23" s="20">
        <f t="shared" ref="H23:I23" si="31">F23+D23</f>
        <v>0.1285575</v>
      </c>
      <c r="I23" s="22">
        <f t="shared" si="31"/>
        <v>74.76191833</v>
      </c>
      <c r="J23" s="23">
        <f t="shared" si="32"/>
        <v>0.9733054043</v>
      </c>
      <c r="K23" s="23">
        <f t="shared" si="33"/>
        <v>10.19004947</v>
      </c>
      <c r="L23" s="23">
        <f t="shared" si="34"/>
        <v>11.16335487</v>
      </c>
      <c r="M23" s="24">
        <f t="shared" si="35"/>
        <v>1.111418155</v>
      </c>
      <c r="N23" s="30">
        <f t="shared" si="36"/>
        <v>12.27477303</v>
      </c>
      <c r="O23" s="26"/>
      <c r="P23" s="31" t="s">
        <v>47</v>
      </c>
      <c r="Q23" s="39">
        <v>0.0041</v>
      </c>
      <c r="R23" s="27"/>
      <c r="S23" s="28"/>
      <c r="T23" s="5"/>
      <c r="U23" s="29"/>
      <c r="V23" s="5"/>
      <c r="W23" s="5"/>
      <c r="X23" s="27"/>
      <c r="Y23" s="5"/>
      <c r="Z23" s="5"/>
    </row>
    <row r="24" ht="12.0" customHeight="1">
      <c r="A24" s="18" t="s">
        <v>49</v>
      </c>
      <c r="B24" s="19">
        <v>250.0</v>
      </c>
      <c r="C24" s="19">
        <v>1300.0</v>
      </c>
      <c r="D24" s="20">
        <f t="shared" si="27"/>
        <v>0.1875</v>
      </c>
      <c r="E24" s="21">
        <f t="shared" si="28"/>
        <v>136.875</v>
      </c>
      <c r="F24" s="20">
        <f t="shared" si="29"/>
        <v>0.069615</v>
      </c>
      <c r="G24" s="21">
        <f t="shared" si="30"/>
        <v>12.64883666</v>
      </c>
      <c r="H24" s="20">
        <f t="shared" ref="H24:I24" si="37">F24+D24</f>
        <v>0.257115</v>
      </c>
      <c r="I24" s="22">
        <f t="shared" si="37"/>
        <v>149.5238367</v>
      </c>
      <c r="J24" s="23">
        <f t="shared" si="32"/>
        <v>1.946610809</v>
      </c>
      <c r="K24" s="23">
        <f t="shared" si="33"/>
        <v>20.38009894</v>
      </c>
      <c r="L24" s="23">
        <f t="shared" si="34"/>
        <v>22.32670974</v>
      </c>
      <c r="M24" s="24">
        <f t="shared" si="35"/>
        <v>2.22283631</v>
      </c>
      <c r="N24" s="30">
        <f t="shared" si="36"/>
        <v>24.54954605</v>
      </c>
      <c r="O24" s="26"/>
      <c r="P24" s="31" t="s">
        <v>50</v>
      </c>
      <c r="Q24" s="39">
        <v>6.0E-4</v>
      </c>
      <c r="R24" s="27"/>
      <c r="S24" s="28"/>
      <c r="T24" s="5"/>
      <c r="U24" s="29"/>
      <c r="V24" s="5"/>
      <c r="W24" s="5"/>
      <c r="X24" s="27"/>
      <c r="Y24" s="5"/>
      <c r="Z24" s="5"/>
    </row>
    <row r="25" ht="12.0" customHeight="1">
      <c r="A25" s="18" t="s">
        <v>51</v>
      </c>
      <c r="B25" s="19">
        <v>300.0</v>
      </c>
      <c r="C25" s="19">
        <v>1800.0</v>
      </c>
      <c r="D25" s="20">
        <f t="shared" si="27"/>
        <v>0.225</v>
      </c>
      <c r="E25" s="21">
        <f t="shared" si="28"/>
        <v>164.25</v>
      </c>
      <c r="F25" s="20">
        <f t="shared" si="29"/>
        <v>0.09639</v>
      </c>
      <c r="G25" s="21">
        <f t="shared" si="30"/>
        <v>17.51377383</v>
      </c>
      <c r="H25" s="20">
        <f t="shared" ref="H25:I25" si="38">F25+D25</f>
        <v>0.32139</v>
      </c>
      <c r="I25" s="22">
        <f t="shared" si="38"/>
        <v>181.7637738</v>
      </c>
      <c r="J25" s="23">
        <f t="shared" si="32"/>
        <v>2.43323512</v>
      </c>
      <c r="K25" s="23">
        <f t="shared" si="33"/>
        <v>24.77440237</v>
      </c>
      <c r="L25" s="23">
        <f t="shared" si="34"/>
        <v>27.20763749</v>
      </c>
      <c r="M25" s="24">
        <f t="shared" si="35"/>
        <v>2.778512967</v>
      </c>
      <c r="N25" s="30">
        <f t="shared" si="36"/>
        <v>29.98615046</v>
      </c>
      <c r="O25" s="26"/>
      <c r="P25" s="31" t="s">
        <v>52</v>
      </c>
      <c r="Q25" s="39">
        <v>6.0E-4</v>
      </c>
      <c r="R25" s="27"/>
      <c r="S25" s="28"/>
      <c r="T25" s="5"/>
      <c r="U25" s="29"/>
      <c r="V25" s="5"/>
      <c r="W25" s="5"/>
      <c r="X25" s="27"/>
      <c r="Y25" s="5"/>
      <c r="Z25" s="5"/>
    </row>
    <row r="26" ht="12.0" customHeight="1">
      <c r="A26" s="18" t="s">
        <v>53</v>
      </c>
      <c r="B26" s="19">
        <v>400.0</v>
      </c>
      <c r="C26" s="19">
        <v>2400.0</v>
      </c>
      <c r="D26" s="20">
        <f t="shared" si="27"/>
        <v>0.3</v>
      </c>
      <c r="E26" s="21">
        <f t="shared" si="28"/>
        <v>219</v>
      </c>
      <c r="F26" s="20">
        <f t="shared" si="29"/>
        <v>0.12852</v>
      </c>
      <c r="G26" s="21">
        <f t="shared" si="30"/>
        <v>23.35169844</v>
      </c>
      <c r="H26" s="20">
        <f t="shared" ref="H26:I26" si="39">F26+D26</f>
        <v>0.42852</v>
      </c>
      <c r="I26" s="22">
        <f t="shared" si="39"/>
        <v>242.3516984</v>
      </c>
      <c r="J26" s="23">
        <f t="shared" si="32"/>
        <v>3.244313493</v>
      </c>
      <c r="K26" s="23">
        <f t="shared" si="33"/>
        <v>33.0325365</v>
      </c>
      <c r="L26" s="23">
        <f t="shared" si="34"/>
        <v>36.27684999</v>
      </c>
      <c r="M26" s="24">
        <f t="shared" si="35"/>
        <v>3.704683956</v>
      </c>
      <c r="N26" s="30">
        <f t="shared" si="36"/>
        <v>39.98153395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ht="12.0" customHeight="1">
      <c r="A27" s="18" t="s">
        <v>54</v>
      </c>
      <c r="B27" s="19">
        <v>480.0</v>
      </c>
      <c r="C27" s="19">
        <v>2800.0</v>
      </c>
      <c r="D27" s="20">
        <f t="shared" si="27"/>
        <v>0.36</v>
      </c>
      <c r="E27" s="21">
        <f t="shared" si="28"/>
        <v>262.8</v>
      </c>
      <c r="F27" s="20">
        <f t="shared" si="29"/>
        <v>0.14994</v>
      </c>
      <c r="G27" s="21">
        <f t="shared" si="30"/>
        <v>27.24364818</v>
      </c>
      <c r="H27" s="20">
        <f t="shared" ref="H27:I27" si="40">F27+D27</f>
        <v>0.50994</v>
      </c>
      <c r="I27" s="22">
        <f t="shared" si="40"/>
        <v>290.0436482</v>
      </c>
      <c r="J27" s="23">
        <f t="shared" si="32"/>
        <v>3.860742142</v>
      </c>
      <c r="K27" s="23">
        <f t="shared" si="33"/>
        <v>39.53294925</v>
      </c>
      <c r="L27" s="23">
        <f t="shared" si="34"/>
        <v>43.39369139</v>
      </c>
      <c r="M27" s="24">
        <f t="shared" si="35"/>
        <v>4.408584282</v>
      </c>
      <c r="N27" s="30">
        <f t="shared" si="36"/>
        <v>47.80227567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ht="11.25" customHeight="1">
      <c r="A28" s="18" t="s">
        <v>55</v>
      </c>
      <c r="B28" s="19">
        <v>600.0</v>
      </c>
      <c r="C28" s="19">
        <v>3400.0</v>
      </c>
      <c r="D28" s="20">
        <f t="shared" si="27"/>
        <v>0.45</v>
      </c>
      <c r="E28" s="21">
        <f t="shared" si="28"/>
        <v>328.5</v>
      </c>
      <c r="F28" s="20">
        <f t="shared" si="29"/>
        <v>0.18207</v>
      </c>
      <c r="G28" s="21">
        <f t="shared" si="30"/>
        <v>33.08157279</v>
      </c>
      <c r="H28" s="20">
        <f t="shared" ref="H28:I28" si="41">F28+D28</f>
        <v>0.63207</v>
      </c>
      <c r="I28" s="22">
        <f t="shared" si="41"/>
        <v>361.5815728</v>
      </c>
      <c r="J28" s="23">
        <f t="shared" si="32"/>
        <v>4.785385115</v>
      </c>
      <c r="K28" s="23">
        <f t="shared" si="33"/>
        <v>49.28356837</v>
      </c>
      <c r="L28" s="23">
        <f t="shared" si="34"/>
        <v>54.06895349</v>
      </c>
      <c r="M28" s="24">
        <f t="shared" si="35"/>
        <v>5.464434771</v>
      </c>
      <c r="N28" s="30">
        <f t="shared" si="36"/>
        <v>59.53338826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ht="11.25" customHeight="1">
      <c r="A29" s="18" t="s">
        <v>56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7"/>
        <v>0.47475</v>
      </c>
      <c r="E29" s="21">
        <f t="shared" si="28"/>
        <v>346.5675</v>
      </c>
      <c r="F29" s="20">
        <f t="shared" si="29"/>
        <v>0.2017051785</v>
      </c>
      <c r="G29" s="21">
        <f t="shared" si="30"/>
        <v>36.64922582</v>
      </c>
      <c r="H29" s="20">
        <f t="shared" ref="H29:I29" si="42">F29+D29</f>
        <v>0.6764551785</v>
      </c>
      <c r="I29" s="22">
        <f t="shared" si="42"/>
        <v>383.2167258</v>
      </c>
      <c r="J29" s="23">
        <f t="shared" si="32"/>
        <v>5.121424118</v>
      </c>
      <c r="K29" s="23">
        <f t="shared" si="33"/>
        <v>52.23243973</v>
      </c>
      <c r="L29" s="23">
        <f t="shared" si="34"/>
        <v>57.35386385</v>
      </c>
      <c r="M29" s="24">
        <f t="shared" si="35"/>
        <v>5.848157955</v>
      </c>
      <c r="N29" s="30">
        <f t="shared" si="36"/>
        <v>63.2020218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ht="11.25" customHeight="1">
      <c r="A30" s="18" t="s">
        <v>57</v>
      </c>
      <c r="B30" s="19">
        <v>700.0</v>
      </c>
      <c r="C30" s="19">
        <v>4500.0</v>
      </c>
      <c r="D30" s="20">
        <f t="shared" si="27"/>
        <v>0.525</v>
      </c>
      <c r="E30" s="21">
        <f t="shared" si="28"/>
        <v>383.25</v>
      </c>
      <c r="F30" s="20">
        <f t="shared" si="29"/>
        <v>0.240975</v>
      </c>
      <c r="G30" s="21">
        <f t="shared" si="30"/>
        <v>43.78443458</v>
      </c>
      <c r="H30" s="20">
        <f t="shared" ref="H30:I30" si="43">F30+D30</f>
        <v>0.765975</v>
      </c>
      <c r="I30" s="22">
        <f t="shared" si="43"/>
        <v>427.0344346</v>
      </c>
      <c r="J30" s="23">
        <f t="shared" si="32"/>
        <v>5.799176299</v>
      </c>
      <c r="K30" s="23">
        <f t="shared" si="33"/>
        <v>58.20479343</v>
      </c>
      <c r="L30" s="23">
        <f t="shared" si="34"/>
        <v>64.00396973</v>
      </c>
      <c r="M30" s="24">
        <f t="shared" si="35"/>
        <v>6.622083668</v>
      </c>
      <c r="N30" s="30">
        <f t="shared" si="36"/>
        <v>70.6260534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ht="11.25" customHeight="1">
      <c r="A31" s="18" t="s">
        <v>58</v>
      </c>
      <c r="B31" s="19">
        <v>766.0</v>
      </c>
      <c r="C31" s="19">
        <v>4767.0</v>
      </c>
      <c r="D31" s="20">
        <f t="shared" si="27"/>
        <v>0.5745</v>
      </c>
      <c r="E31" s="21">
        <f t="shared" si="28"/>
        <v>419.385</v>
      </c>
      <c r="F31" s="20">
        <f t="shared" si="29"/>
        <v>0.25527285</v>
      </c>
      <c r="G31" s="21">
        <f t="shared" si="30"/>
        <v>46.38231103</v>
      </c>
      <c r="H31" s="20">
        <f t="shared" ref="H31:I31" si="44">F31+D31</f>
        <v>0.82977285</v>
      </c>
      <c r="I31" s="22">
        <f t="shared" si="44"/>
        <v>465.767311</v>
      </c>
      <c r="J31" s="23">
        <f t="shared" si="32"/>
        <v>6.28218812</v>
      </c>
      <c r="K31" s="23">
        <f t="shared" si="33"/>
        <v>63.48408449</v>
      </c>
      <c r="L31" s="23">
        <f t="shared" si="34"/>
        <v>69.76627261</v>
      </c>
      <c r="M31" s="24">
        <f t="shared" si="35"/>
        <v>7.17363522</v>
      </c>
      <c r="N31" s="30">
        <f t="shared" si="36"/>
        <v>76.93990783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ht="12.0" customHeight="1">
      <c r="A32" s="18" t="s">
        <v>59</v>
      </c>
      <c r="B32" s="19">
        <v>833.0</v>
      </c>
      <c r="C32" s="19">
        <v>5033.0</v>
      </c>
      <c r="D32" s="20">
        <f t="shared" si="27"/>
        <v>0.62475</v>
      </c>
      <c r="E32" s="21">
        <f t="shared" si="28"/>
        <v>456.0675</v>
      </c>
      <c r="F32" s="20">
        <f t="shared" si="29"/>
        <v>0.26951715</v>
      </c>
      <c r="G32" s="21">
        <f t="shared" si="30"/>
        <v>48.9704576</v>
      </c>
      <c r="H32" s="20">
        <f t="shared" ref="H32:I32" si="45">F32+D32</f>
        <v>0.89426715</v>
      </c>
      <c r="I32" s="22">
        <f t="shared" si="45"/>
        <v>505.0379576</v>
      </c>
      <c r="J32" s="23">
        <f t="shared" si="32"/>
        <v>6.770472746</v>
      </c>
      <c r="K32" s="23">
        <f t="shared" si="33"/>
        <v>68.83667362</v>
      </c>
      <c r="L32" s="23">
        <f t="shared" si="34"/>
        <v>75.60714637</v>
      </c>
      <c r="M32" s="24">
        <f t="shared" si="35"/>
        <v>7.731207792</v>
      </c>
      <c r="N32" s="30">
        <f t="shared" si="36"/>
        <v>83.33835416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ht="12.0" customHeight="1">
      <c r="A33" s="18" t="s">
        <v>60</v>
      </c>
      <c r="B33" s="19">
        <v>900.0</v>
      </c>
      <c r="C33" s="19">
        <v>5300.0</v>
      </c>
      <c r="D33" s="20">
        <f t="shared" si="27"/>
        <v>0.675</v>
      </c>
      <c r="E33" s="21">
        <f t="shared" si="28"/>
        <v>492.75</v>
      </c>
      <c r="F33" s="20">
        <f t="shared" si="29"/>
        <v>0.283815</v>
      </c>
      <c r="G33" s="21">
        <f t="shared" si="30"/>
        <v>51.56833406</v>
      </c>
      <c r="H33" s="20">
        <f t="shared" ref="H33:I33" si="46">F33+D33</f>
        <v>0.958815</v>
      </c>
      <c r="I33" s="22">
        <f t="shared" si="46"/>
        <v>544.3183341</v>
      </c>
      <c r="J33" s="23">
        <f t="shared" si="32"/>
        <v>7.259162797</v>
      </c>
      <c r="K33" s="23">
        <f t="shared" si="33"/>
        <v>74.19058893</v>
      </c>
      <c r="L33" s="23">
        <f t="shared" si="34"/>
        <v>81.44975173</v>
      </c>
      <c r="M33" s="24">
        <f t="shared" si="35"/>
        <v>8.28924332</v>
      </c>
      <c r="N33" s="30">
        <f t="shared" si="36"/>
        <v>89.73899505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ht="12.0" customHeight="1">
      <c r="A34" s="18" t="s">
        <v>61</v>
      </c>
      <c r="B34" s="19">
        <v>967.0</v>
      </c>
      <c r="C34" s="19">
        <v>5633.0</v>
      </c>
      <c r="D34" s="20">
        <f t="shared" si="27"/>
        <v>0.72525</v>
      </c>
      <c r="E34" s="21">
        <f t="shared" si="28"/>
        <v>529.4325</v>
      </c>
      <c r="F34" s="20">
        <f t="shared" si="29"/>
        <v>0.30164715</v>
      </c>
      <c r="G34" s="21">
        <f t="shared" si="30"/>
        <v>54.80838221</v>
      </c>
      <c r="H34" s="20">
        <f t="shared" ref="H34:I34" si="47">F34+D34</f>
        <v>1.02689715</v>
      </c>
      <c r="I34" s="22">
        <f t="shared" si="47"/>
        <v>584.2408822</v>
      </c>
      <c r="J34" s="23">
        <f t="shared" si="32"/>
        <v>7.774610939</v>
      </c>
      <c r="K34" s="23">
        <f t="shared" si="33"/>
        <v>79.63203225</v>
      </c>
      <c r="L34" s="23">
        <f t="shared" si="34"/>
        <v>87.40664318</v>
      </c>
      <c r="M34" s="24">
        <f t="shared" si="35"/>
        <v>8.877833931</v>
      </c>
      <c r="N34" s="30">
        <f t="shared" si="36"/>
        <v>96.28447712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ht="12.0" customHeight="1">
      <c r="A35" s="18" t="s">
        <v>62</v>
      </c>
      <c r="B35" s="19">
        <v>1100.0</v>
      </c>
      <c r="C35" s="19">
        <v>6300.0</v>
      </c>
      <c r="D35" s="20">
        <f t="shared" si="27"/>
        <v>0.825</v>
      </c>
      <c r="E35" s="21">
        <f t="shared" si="28"/>
        <v>602.25</v>
      </c>
      <c r="F35" s="20">
        <f t="shared" si="29"/>
        <v>0.337365</v>
      </c>
      <c r="G35" s="21">
        <f t="shared" si="30"/>
        <v>61.29820841</v>
      </c>
      <c r="H35" s="20">
        <f t="shared" ref="H35:I35" si="48">F35+D35</f>
        <v>1.162365</v>
      </c>
      <c r="I35" s="22">
        <f t="shared" si="48"/>
        <v>663.5482084</v>
      </c>
      <c r="J35" s="23">
        <f t="shared" si="32"/>
        <v>8.800234419</v>
      </c>
      <c r="K35" s="23">
        <f t="shared" si="33"/>
        <v>90.44162081</v>
      </c>
      <c r="L35" s="23">
        <f t="shared" si="34"/>
        <v>99.24185522</v>
      </c>
      <c r="M35" s="24">
        <f t="shared" si="35"/>
        <v>10.04899413</v>
      </c>
      <c r="N35" s="30">
        <f t="shared" si="36"/>
        <v>109.2908494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ht="12.0" customHeight="1">
      <c r="A36" s="18" t="s">
        <v>63</v>
      </c>
      <c r="B36" s="19">
        <v>1750.0</v>
      </c>
      <c r="C36" s="19">
        <v>6950.0</v>
      </c>
      <c r="D36" s="20">
        <f t="shared" si="27"/>
        <v>1.3125</v>
      </c>
      <c r="E36" s="21">
        <f t="shared" si="28"/>
        <v>958.125</v>
      </c>
      <c r="F36" s="20">
        <f t="shared" si="29"/>
        <v>0.3721725</v>
      </c>
      <c r="G36" s="21">
        <f t="shared" si="30"/>
        <v>67.62262673</v>
      </c>
      <c r="H36" s="20">
        <f t="shared" ref="H36:I36" si="49">F36+D36</f>
        <v>1.6846725</v>
      </c>
      <c r="I36" s="22">
        <f t="shared" si="49"/>
        <v>1025.747627</v>
      </c>
      <c r="J36" s="23">
        <f t="shared" si="32"/>
        <v>12.75461057</v>
      </c>
      <c r="K36" s="23">
        <f t="shared" si="33"/>
        <v>139.8094015</v>
      </c>
      <c r="L36" s="23">
        <f t="shared" si="34"/>
        <v>152.5640121</v>
      </c>
      <c r="M36" s="24">
        <f t="shared" si="35"/>
        <v>14.56449916</v>
      </c>
      <c r="N36" s="30">
        <f t="shared" si="36"/>
        <v>167.1285113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ht="12.0" customHeight="1">
      <c r="A37" s="18" t="s">
        <v>64</v>
      </c>
      <c r="B37" s="19">
        <v>2075.0</v>
      </c>
      <c r="C37" s="19">
        <v>7275.0</v>
      </c>
      <c r="D37" s="20">
        <f t="shared" si="27"/>
        <v>1.55625</v>
      </c>
      <c r="E37" s="21">
        <f t="shared" si="28"/>
        <v>1136.0625</v>
      </c>
      <c r="F37" s="20">
        <f t="shared" si="29"/>
        <v>0.38957625</v>
      </c>
      <c r="G37" s="21">
        <f t="shared" si="30"/>
        <v>70.7848359</v>
      </c>
      <c r="H37" s="20">
        <f t="shared" ref="H37:I37" si="50">F37+D37</f>
        <v>1.94582625</v>
      </c>
      <c r="I37" s="22">
        <f t="shared" si="50"/>
        <v>1206.847336</v>
      </c>
      <c r="J37" s="23">
        <f t="shared" si="32"/>
        <v>14.73179865</v>
      </c>
      <c r="K37" s="23">
        <f t="shared" si="33"/>
        <v>164.4932919</v>
      </c>
      <c r="L37" s="23">
        <f t="shared" si="34"/>
        <v>179.2250905</v>
      </c>
      <c r="M37" s="24">
        <f t="shared" si="35"/>
        <v>16.82225168</v>
      </c>
      <c r="N37" s="30">
        <f t="shared" si="36"/>
        <v>196.0473422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ht="12.0" customHeight="1">
      <c r="A38" s="18" t="s">
        <v>65</v>
      </c>
      <c r="B38" s="19">
        <v>2400.0</v>
      </c>
      <c r="C38" s="19">
        <v>7600.0</v>
      </c>
      <c r="D38" s="20">
        <f t="shared" si="27"/>
        <v>1.8</v>
      </c>
      <c r="E38" s="21">
        <f t="shared" si="28"/>
        <v>1314</v>
      </c>
      <c r="F38" s="20">
        <f t="shared" si="29"/>
        <v>0.40698</v>
      </c>
      <c r="G38" s="21">
        <f t="shared" si="30"/>
        <v>73.94704506</v>
      </c>
      <c r="H38" s="20">
        <f t="shared" ref="H38:I38" si="51">F38+D38</f>
        <v>2.20698</v>
      </c>
      <c r="I38" s="22">
        <f t="shared" si="51"/>
        <v>1387.947045</v>
      </c>
      <c r="J38" s="23">
        <f t="shared" si="32"/>
        <v>16.70898673</v>
      </c>
      <c r="K38" s="23">
        <f t="shared" si="33"/>
        <v>189.1771822</v>
      </c>
      <c r="L38" s="23">
        <f t="shared" si="34"/>
        <v>205.886169</v>
      </c>
      <c r="M38" s="24">
        <f t="shared" si="35"/>
        <v>19.08000419</v>
      </c>
      <c r="N38" s="30">
        <f t="shared" si="36"/>
        <v>224.9661732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ht="12.0" customHeight="1">
      <c r="A39" s="18" t="s">
        <v>66</v>
      </c>
      <c r="B39" s="19">
        <v>3000.0</v>
      </c>
      <c r="C39" s="19">
        <v>12000.0</v>
      </c>
      <c r="D39" s="20">
        <f t="shared" si="27"/>
        <v>2.25</v>
      </c>
      <c r="E39" s="21">
        <f t="shared" si="28"/>
        <v>1642.5</v>
      </c>
      <c r="F39" s="20">
        <f t="shared" si="29"/>
        <v>0.6426</v>
      </c>
      <c r="G39" s="21">
        <f t="shared" si="30"/>
        <v>116.7584922</v>
      </c>
      <c r="H39" s="20">
        <f t="shared" ref="H39:I39" si="52">F39+D39</f>
        <v>2.8926</v>
      </c>
      <c r="I39" s="22">
        <f t="shared" si="52"/>
        <v>1759.258492</v>
      </c>
      <c r="J39" s="23">
        <f t="shared" si="32"/>
        <v>21.89979746</v>
      </c>
      <c r="K39" s="23">
        <f t="shared" si="33"/>
        <v>239.7869325</v>
      </c>
      <c r="L39" s="23">
        <f t="shared" si="34"/>
        <v>261.68673</v>
      </c>
      <c r="M39" s="24">
        <f t="shared" si="35"/>
        <v>25.00739478</v>
      </c>
      <c r="N39" s="30">
        <f t="shared" si="36"/>
        <v>286.6941247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ht="12.0" customHeight="1">
      <c r="A40" s="18" t="s">
        <v>67</v>
      </c>
      <c r="B40" s="19">
        <v>3400.0</v>
      </c>
      <c r="C40" s="19">
        <v>13000.0</v>
      </c>
      <c r="D40" s="20">
        <f t="shared" si="27"/>
        <v>2.55</v>
      </c>
      <c r="E40" s="21">
        <f t="shared" si="28"/>
        <v>1861.5</v>
      </c>
      <c r="F40" s="20">
        <f t="shared" si="29"/>
        <v>0.69615</v>
      </c>
      <c r="G40" s="21">
        <f t="shared" si="30"/>
        <v>126.4883666</v>
      </c>
      <c r="H40" s="20">
        <f t="shared" ref="H40:I40" si="53">F40+D40</f>
        <v>3.24615</v>
      </c>
      <c r="I40" s="22">
        <f t="shared" si="53"/>
        <v>1987.988367</v>
      </c>
      <c r="J40" s="23">
        <f t="shared" si="32"/>
        <v>24.57651509</v>
      </c>
      <c r="K40" s="23">
        <f t="shared" si="33"/>
        <v>270.9628144</v>
      </c>
      <c r="L40" s="23">
        <f t="shared" si="34"/>
        <v>295.5393294</v>
      </c>
      <c r="M40" s="24">
        <f t="shared" si="35"/>
        <v>28.0639406</v>
      </c>
      <c r="N40" s="30">
        <f t="shared" si="36"/>
        <v>323.60327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ht="12.0" customHeight="1">
      <c r="A41" s="18" t="s">
        <v>68</v>
      </c>
      <c r="B41" s="19">
        <v>4500.0</v>
      </c>
      <c r="C41" s="19">
        <v>18000.0</v>
      </c>
      <c r="D41" s="20">
        <f t="shared" si="27"/>
        <v>3.375</v>
      </c>
      <c r="E41" s="21">
        <f t="shared" si="28"/>
        <v>2463.75</v>
      </c>
      <c r="F41" s="20">
        <f t="shared" si="29"/>
        <v>0.9639</v>
      </c>
      <c r="G41" s="21">
        <f t="shared" si="30"/>
        <v>175.1377383</v>
      </c>
      <c r="H41" s="20">
        <f t="shared" ref="H41:I41" si="54">F41+D41</f>
        <v>4.3389</v>
      </c>
      <c r="I41" s="22">
        <f t="shared" si="54"/>
        <v>2638.887738</v>
      </c>
      <c r="J41" s="23">
        <f t="shared" si="32"/>
        <v>32.8496962</v>
      </c>
      <c r="K41" s="23">
        <f t="shared" si="33"/>
        <v>359.6803987</v>
      </c>
      <c r="L41" s="23">
        <f t="shared" si="34"/>
        <v>392.5300949</v>
      </c>
      <c r="M41" s="24">
        <f t="shared" si="35"/>
        <v>37.51109217</v>
      </c>
      <c r="N41" s="30">
        <f t="shared" si="36"/>
        <v>430.0411871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ht="12.0" customHeight="1">
      <c r="A42" s="18" t="s">
        <v>69</v>
      </c>
      <c r="B42" s="19">
        <v>5400.0</v>
      </c>
      <c r="C42" s="19">
        <v>21000.0</v>
      </c>
      <c r="D42" s="20">
        <f t="shared" si="27"/>
        <v>4.05</v>
      </c>
      <c r="E42" s="21">
        <f t="shared" si="28"/>
        <v>2956.5</v>
      </c>
      <c r="F42" s="20">
        <f t="shared" si="29"/>
        <v>1.12455</v>
      </c>
      <c r="G42" s="21">
        <f t="shared" si="30"/>
        <v>204.3273614</v>
      </c>
      <c r="H42" s="20">
        <f t="shared" ref="H42:I42" si="55">F42+D42</f>
        <v>5.17455</v>
      </c>
      <c r="I42" s="22">
        <f t="shared" si="55"/>
        <v>3160.827361</v>
      </c>
      <c r="J42" s="23">
        <f t="shared" si="32"/>
        <v>39.17638006</v>
      </c>
      <c r="K42" s="23">
        <f t="shared" si="33"/>
        <v>430.8207694</v>
      </c>
      <c r="L42" s="23">
        <f t="shared" si="34"/>
        <v>469.9971494</v>
      </c>
      <c r="M42" s="24">
        <f t="shared" si="35"/>
        <v>44.73553712</v>
      </c>
      <c r="N42" s="30">
        <f t="shared" si="36"/>
        <v>514.7326865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ht="12.0" customHeight="1">
      <c r="A43" s="18" t="s">
        <v>70</v>
      </c>
      <c r="B43" s="19">
        <v>6500.0</v>
      </c>
      <c r="C43" s="19">
        <v>25000.0</v>
      </c>
      <c r="D43" s="20">
        <f t="shared" si="27"/>
        <v>4.875</v>
      </c>
      <c r="E43" s="21">
        <f t="shared" si="28"/>
        <v>3558.75</v>
      </c>
      <c r="F43" s="20">
        <f t="shared" si="29"/>
        <v>1.33875</v>
      </c>
      <c r="G43" s="21">
        <f t="shared" si="30"/>
        <v>243.2468588</v>
      </c>
      <c r="H43" s="20">
        <f t="shared" ref="H43:I43" si="56">F43+D43</f>
        <v>6.21375</v>
      </c>
      <c r="I43" s="22">
        <f t="shared" si="56"/>
        <v>3801.996859</v>
      </c>
      <c r="J43" s="23">
        <f t="shared" si="32"/>
        <v>47.04413555</v>
      </c>
      <c r="K43" s="23">
        <f t="shared" si="33"/>
        <v>518.2121718</v>
      </c>
      <c r="L43" s="23">
        <f t="shared" si="34"/>
        <v>565.2563074</v>
      </c>
      <c r="M43" s="24">
        <f t="shared" si="35"/>
        <v>53.71973288</v>
      </c>
      <c r="N43" s="30">
        <f t="shared" si="36"/>
        <v>618.9760403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ht="12.0" customHeight="1">
      <c r="A44" s="18" t="s">
        <v>71</v>
      </c>
      <c r="B44" s="19">
        <v>7700.0</v>
      </c>
      <c r="C44" s="19">
        <v>29000.0</v>
      </c>
      <c r="D44" s="20">
        <f t="shared" si="27"/>
        <v>5.775</v>
      </c>
      <c r="E44" s="21">
        <f t="shared" si="28"/>
        <v>4215.75</v>
      </c>
      <c r="F44" s="20">
        <f t="shared" si="29"/>
        <v>1.55295</v>
      </c>
      <c r="G44" s="21">
        <f t="shared" si="30"/>
        <v>282.1663562</v>
      </c>
      <c r="H44" s="20">
        <f t="shared" ref="H44:I44" si="57">F44+D44</f>
        <v>7.32795</v>
      </c>
      <c r="I44" s="22">
        <f t="shared" si="57"/>
        <v>4497.916356</v>
      </c>
      <c r="J44" s="23">
        <f t="shared" si="32"/>
        <v>55.47971404</v>
      </c>
      <c r="K44" s="23">
        <f t="shared" si="33"/>
        <v>613.0659993</v>
      </c>
      <c r="L44" s="23">
        <f t="shared" si="34"/>
        <v>668.5457134</v>
      </c>
      <c r="M44" s="24">
        <f t="shared" si="35"/>
        <v>63.35232614</v>
      </c>
      <c r="N44" s="30">
        <f t="shared" si="36"/>
        <v>731.8980395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">
        <v>72</v>
      </c>
      <c r="B45" s="19">
        <v>9500.0</v>
      </c>
      <c r="C45" s="19">
        <v>35000.0</v>
      </c>
      <c r="D45" s="20">
        <f t="shared" si="27"/>
        <v>7.125</v>
      </c>
      <c r="E45" s="21">
        <f t="shared" si="28"/>
        <v>5201.25</v>
      </c>
      <c r="F45" s="20">
        <f t="shared" si="29"/>
        <v>1.87425</v>
      </c>
      <c r="G45" s="21">
        <f t="shared" si="30"/>
        <v>340.5456023</v>
      </c>
      <c r="H45" s="20">
        <f t="shared" ref="H45:I45" si="58">F45+D45</f>
        <v>8.99925</v>
      </c>
      <c r="I45" s="22">
        <f t="shared" si="58"/>
        <v>5541.795602</v>
      </c>
      <c r="J45" s="23">
        <f t="shared" si="32"/>
        <v>68.13308177</v>
      </c>
      <c r="K45" s="23">
        <f t="shared" si="33"/>
        <v>755.3467406</v>
      </c>
      <c r="L45" s="23">
        <f t="shared" si="34"/>
        <v>823.4798224</v>
      </c>
      <c r="M45" s="24">
        <f t="shared" si="35"/>
        <v>77.80121603</v>
      </c>
      <c r="N45" s="30">
        <f t="shared" si="36"/>
        <v>901.2810384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ht="12.0" customHeight="1">
      <c r="A46" s="43" t="s">
        <v>73</v>
      </c>
      <c r="B46" s="44">
        <v>11000.0</v>
      </c>
      <c r="C46" s="45">
        <v>39000.0</v>
      </c>
      <c r="D46" s="46">
        <f t="shared" si="27"/>
        <v>8.25</v>
      </c>
      <c r="E46" s="47">
        <f t="shared" si="28"/>
        <v>6022.5</v>
      </c>
      <c r="F46" s="46">
        <f t="shared" si="29"/>
        <v>2.08845</v>
      </c>
      <c r="G46" s="47">
        <f t="shared" si="30"/>
        <v>379.4650997</v>
      </c>
      <c r="H46" s="46">
        <f t="shared" ref="H46:I46" si="59">F46+D46</f>
        <v>10.33845</v>
      </c>
      <c r="I46" s="48">
        <f t="shared" si="59"/>
        <v>6401.9651</v>
      </c>
      <c r="J46" s="49">
        <f t="shared" si="32"/>
        <v>78.27212926</v>
      </c>
      <c r="K46" s="49">
        <f t="shared" si="33"/>
        <v>872.5878431</v>
      </c>
      <c r="L46" s="49">
        <f t="shared" si="34"/>
        <v>950.8599723</v>
      </c>
      <c r="M46" s="50">
        <f t="shared" si="35"/>
        <v>89.37900179</v>
      </c>
      <c r="N46" s="51">
        <f t="shared" si="36"/>
        <v>1040.238974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 t="s">
        <v>74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 t="s">
        <v>75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 t="s">
        <v>76</v>
      </c>
      <c r="B50" s="4"/>
      <c r="C50" s="4"/>
      <c r="D50" s="4"/>
      <c r="E50" s="4" t="s">
        <v>17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 t="s">
        <v>77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 t="s">
        <v>78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5" t="s">
        <v>89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80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81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 t="s">
        <v>82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83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 t="s">
        <v>84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 t="s">
        <v>85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ht="15.75" customHeight="1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Q11:T1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2.63" defaultRowHeight="15.0"/>
  <cols>
    <col customWidth="1" min="1" max="1" width="26.88"/>
    <col customWidth="1" min="2" max="3" width="8.0"/>
    <col customWidth="1" min="4" max="4" width="10.38"/>
    <col customWidth="1" min="5" max="5" width="9.88"/>
    <col customWidth="1" min="6" max="6" width="8.88"/>
    <col customWidth="1" min="7" max="7" width="9.13"/>
    <col customWidth="1" min="8" max="8" width="9.0"/>
    <col customWidth="1" min="9" max="9" width="9.38"/>
    <col customWidth="1" min="10" max="10" width="14.38"/>
    <col customWidth="1" min="11" max="11" width="12.88"/>
    <col customWidth="1" min="12" max="12" width="11.38"/>
    <col customWidth="1" min="13" max="13" width="13.0"/>
    <col customWidth="1" min="14" max="14" width="9.13"/>
    <col customWidth="1" min="15" max="15" width="8.13"/>
    <col customWidth="1" min="16" max="16" width="28.0"/>
    <col customWidth="1" min="17" max="17" width="9.13"/>
    <col customWidth="1" min="18" max="18" width="11.38"/>
    <col customWidth="1" min="19" max="19" width="17.25"/>
    <col customWidth="1" min="20" max="20" width="11.88"/>
    <col customWidth="1" min="21" max="22" width="9.13"/>
    <col customWidth="1" min="23" max="23" width="10.13"/>
    <col customWidth="1" min="24" max="24" width="11.38"/>
    <col customWidth="1" min="25" max="26" width="9.13"/>
  </cols>
  <sheetData>
    <row r="1" ht="19.5" customHeight="1">
      <c r="A1" s="1" t="s">
        <v>90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0.7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10" t="s">
        <v>15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ht="12.0" customHeight="1">
      <c r="A5" s="12" t="s">
        <v>16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7.57128</v>
      </c>
      <c r="K5" s="14">
        <f>((Q18+Q21)/2)+(Q23+Q24+Q25)</f>
        <v>0.1363</v>
      </c>
      <c r="L5" s="15" t="s">
        <v>17</v>
      </c>
      <c r="M5" s="16">
        <f>((T13)+(T14)+(T15))/3</f>
        <v>8.779133333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8" t="s">
        <v>18</v>
      </c>
      <c r="B6" s="19">
        <v>58.0</v>
      </c>
      <c r="C6" s="19">
        <v>243.0</v>
      </c>
      <c r="D6" s="20">
        <f t="shared" ref="D6:D20" si="2">B6/1000*0.75</f>
        <v>0.0435</v>
      </c>
      <c r="E6" s="21">
        <f t="shared" ref="E6:E20" si="3">D6*8760/12</f>
        <v>31.755</v>
      </c>
      <c r="F6" s="20">
        <f t="shared" ref="F6:F20" si="4">C6/1000*0.0714*0.75</f>
        <v>0.01301265</v>
      </c>
      <c r="G6" s="21">
        <f t="shared" ref="G6:G20" si="5">F6*8760/12*0.2489</f>
        <v>2.364359467</v>
      </c>
      <c r="H6" s="20">
        <f t="shared" ref="H6:I6" si="1">F6+D6</f>
        <v>0.05651265</v>
      </c>
      <c r="I6" s="22">
        <f t="shared" si="1"/>
        <v>34.11935947</v>
      </c>
      <c r="J6" s="23">
        <f t="shared" ref="J6:J20" si="7">+$H6*$J$5</f>
        <v>0.4278730967</v>
      </c>
      <c r="K6" s="23">
        <f t="shared" ref="K6:K20" si="8">+I6*$K$5</f>
        <v>4.650468695</v>
      </c>
      <c r="L6" s="23">
        <f t="shared" ref="L6:L20" si="9">+K6+J6</f>
        <v>5.078341792</v>
      </c>
      <c r="M6" s="24">
        <f t="shared" ref="M6:M7" si="10">+$H6*$M$5</f>
        <v>0.4961320894</v>
      </c>
      <c r="N6" s="25">
        <f t="shared" ref="N6:N20" si="11">M6+L6</f>
        <v>5.574473881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ht="12.0" customHeight="1">
      <c r="A7" s="18" t="s">
        <v>19</v>
      </c>
      <c r="B7" s="19">
        <v>150.0</v>
      </c>
      <c r="C7" s="19">
        <v>900.0</v>
      </c>
      <c r="D7" s="20">
        <f t="shared" si="2"/>
        <v>0.1125</v>
      </c>
      <c r="E7" s="21">
        <f t="shared" si="3"/>
        <v>82.125</v>
      </c>
      <c r="F7" s="20">
        <f t="shared" si="4"/>
        <v>0.048195</v>
      </c>
      <c r="G7" s="21">
        <f t="shared" si="5"/>
        <v>8.756886915</v>
      </c>
      <c r="H7" s="20">
        <f t="shared" ref="H7:I7" si="6">F7+D7</f>
        <v>0.160695</v>
      </c>
      <c r="I7" s="22">
        <f t="shared" si="6"/>
        <v>90.88188692</v>
      </c>
      <c r="J7" s="23">
        <f t="shared" si="7"/>
        <v>1.21666684</v>
      </c>
      <c r="K7" s="23">
        <f t="shared" si="8"/>
        <v>12.38720119</v>
      </c>
      <c r="L7" s="23">
        <f t="shared" si="9"/>
        <v>13.60386803</v>
      </c>
      <c r="M7" s="24">
        <f t="shared" si="10"/>
        <v>1.410762831</v>
      </c>
      <c r="N7" s="30">
        <f t="shared" si="11"/>
        <v>15.01463086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ht="12.0" customHeight="1">
      <c r="A8" s="18" t="s">
        <v>20</v>
      </c>
      <c r="B8" s="19">
        <v>200.0</v>
      </c>
      <c r="C8" s="19">
        <v>1200.0</v>
      </c>
      <c r="D8" s="20">
        <f t="shared" si="2"/>
        <v>0.15</v>
      </c>
      <c r="E8" s="21">
        <f t="shared" si="3"/>
        <v>109.5</v>
      </c>
      <c r="F8" s="20">
        <f t="shared" si="4"/>
        <v>0.06426</v>
      </c>
      <c r="G8" s="21">
        <f t="shared" si="5"/>
        <v>11.67584922</v>
      </c>
      <c r="H8" s="20">
        <f t="shared" ref="H8:I8" si="12">F8+D8</f>
        <v>0.21426</v>
      </c>
      <c r="I8" s="22">
        <f t="shared" si="12"/>
        <v>121.1758492</v>
      </c>
      <c r="J8" s="23">
        <f t="shared" si="7"/>
        <v>1.622222453</v>
      </c>
      <c r="K8" s="23">
        <f t="shared" si="8"/>
        <v>16.51626825</v>
      </c>
      <c r="L8" s="23">
        <f t="shared" si="9"/>
        <v>18.1384907</v>
      </c>
      <c r="M8" s="24">
        <f t="shared" ref="M8:M20" si="14">+H8*$M$5</f>
        <v>1.881017108</v>
      </c>
      <c r="N8" s="30">
        <f t="shared" si="11"/>
        <v>20.01950781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ht="12.0" customHeight="1">
      <c r="A9" s="18" t="s">
        <v>21</v>
      </c>
      <c r="B9" s="19">
        <v>250.0</v>
      </c>
      <c r="C9" s="19">
        <v>1600.0</v>
      </c>
      <c r="D9" s="20">
        <f t="shared" si="2"/>
        <v>0.1875</v>
      </c>
      <c r="E9" s="21">
        <f t="shared" si="3"/>
        <v>136.875</v>
      </c>
      <c r="F9" s="20">
        <f t="shared" si="4"/>
        <v>0.08568</v>
      </c>
      <c r="G9" s="21">
        <f t="shared" si="5"/>
        <v>15.56779896</v>
      </c>
      <c r="H9" s="20">
        <f t="shared" ref="H9:I9" si="13">F9+D9</f>
        <v>0.27318</v>
      </c>
      <c r="I9" s="22">
        <f t="shared" si="13"/>
        <v>152.442799</v>
      </c>
      <c r="J9" s="23">
        <f t="shared" si="7"/>
        <v>2.06832227</v>
      </c>
      <c r="K9" s="23">
        <f t="shared" si="8"/>
        <v>20.7779535</v>
      </c>
      <c r="L9" s="23">
        <f t="shared" si="9"/>
        <v>22.84627577</v>
      </c>
      <c r="M9" s="24">
        <f t="shared" si="14"/>
        <v>2.398283644</v>
      </c>
      <c r="N9" s="30">
        <f t="shared" si="11"/>
        <v>25.24455941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ht="12.75" customHeight="1">
      <c r="A10" s="18" t="s">
        <v>22</v>
      </c>
      <c r="B10" s="19">
        <v>350.0</v>
      </c>
      <c r="C10" s="19">
        <v>1900.0</v>
      </c>
      <c r="D10" s="20">
        <f t="shared" si="2"/>
        <v>0.2625</v>
      </c>
      <c r="E10" s="21">
        <f t="shared" si="3"/>
        <v>191.625</v>
      </c>
      <c r="F10" s="20">
        <f t="shared" si="4"/>
        <v>0.101745</v>
      </c>
      <c r="G10" s="21">
        <f t="shared" si="5"/>
        <v>18.48676127</v>
      </c>
      <c r="H10" s="20">
        <f t="shared" ref="H10:I10" si="15">F10+D10</f>
        <v>0.364245</v>
      </c>
      <c r="I10" s="22">
        <f t="shared" si="15"/>
        <v>210.1117613</v>
      </c>
      <c r="J10" s="23">
        <f t="shared" si="7"/>
        <v>2.757800884</v>
      </c>
      <c r="K10" s="23">
        <f t="shared" si="8"/>
        <v>28.63823306</v>
      </c>
      <c r="L10" s="23">
        <f t="shared" si="9"/>
        <v>31.39603394</v>
      </c>
      <c r="M10" s="24">
        <f t="shared" si="14"/>
        <v>3.197755421</v>
      </c>
      <c r="N10" s="30">
        <f t="shared" si="11"/>
        <v>34.59378937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ht="12.75" customHeight="1">
      <c r="A11" s="18" t="s">
        <v>23</v>
      </c>
      <c r="B11" s="19">
        <v>400.0</v>
      </c>
      <c r="C11" s="19">
        <v>2600.0</v>
      </c>
      <c r="D11" s="20">
        <f t="shared" si="2"/>
        <v>0.3</v>
      </c>
      <c r="E11" s="21">
        <f t="shared" si="3"/>
        <v>219</v>
      </c>
      <c r="F11" s="20">
        <f t="shared" si="4"/>
        <v>0.13923</v>
      </c>
      <c r="G11" s="21">
        <f t="shared" si="5"/>
        <v>25.29767331</v>
      </c>
      <c r="H11" s="20">
        <f t="shared" ref="H11:I11" si="16">F11+D11</f>
        <v>0.43923</v>
      </c>
      <c r="I11" s="22">
        <f t="shared" si="16"/>
        <v>244.2976733</v>
      </c>
      <c r="J11" s="23">
        <f t="shared" si="7"/>
        <v>3.325533314</v>
      </c>
      <c r="K11" s="23">
        <f t="shared" si="8"/>
        <v>33.29777287</v>
      </c>
      <c r="L11" s="23">
        <f t="shared" si="9"/>
        <v>36.62330619</v>
      </c>
      <c r="M11" s="24">
        <f t="shared" si="14"/>
        <v>3.856058734</v>
      </c>
      <c r="N11" s="30">
        <f t="shared" si="11"/>
        <v>40.47936492</v>
      </c>
      <c r="O11" s="26"/>
      <c r="P11" s="27"/>
      <c r="Q11" s="2" t="s">
        <v>91</v>
      </c>
      <c r="U11" s="29"/>
      <c r="V11" s="5"/>
      <c r="W11" s="5"/>
      <c r="X11" s="27"/>
      <c r="Y11" s="5"/>
      <c r="Z11" s="5"/>
    </row>
    <row r="12" ht="12.0" customHeight="1">
      <c r="A12" s="18" t="s">
        <v>25</v>
      </c>
      <c r="B12" s="19">
        <v>447.0</v>
      </c>
      <c r="C12" s="19">
        <v>2936.0</v>
      </c>
      <c r="D12" s="20">
        <f t="shared" si="2"/>
        <v>0.33525</v>
      </c>
      <c r="E12" s="21">
        <f t="shared" si="3"/>
        <v>244.7325</v>
      </c>
      <c r="F12" s="20">
        <f t="shared" si="4"/>
        <v>0.1572228</v>
      </c>
      <c r="G12" s="21">
        <f t="shared" si="5"/>
        <v>28.56691109</v>
      </c>
      <c r="H12" s="20">
        <f t="shared" ref="H12:I12" si="17">F12+D12</f>
        <v>0.4924728</v>
      </c>
      <c r="I12" s="22">
        <f t="shared" si="17"/>
        <v>273.2994111</v>
      </c>
      <c r="J12" s="23">
        <f t="shared" si="7"/>
        <v>3.728649461</v>
      </c>
      <c r="K12" s="23">
        <f t="shared" si="8"/>
        <v>37.25070973</v>
      </c>
      <c r="L12" s="23">
        <f t="shared" si="9"/>
        <v>40.97935919</v>
      </c>
      <c r="M12" s="24">
        <f t="shared" si="14"/>
        <v>4.323484374</v>
      </c>
      <c r="N12" s="30">
        <f t="shared" si="11"/>
        <v>45.30284357</v>
      </c>
      <c r="O12" s="26"/>
      <c r="P12" s="27"/>
      <c r="Q12" s="31" t="s">
        <v>26</v>
      </c>
      <c r="R12" s="31" t="s">
        <v>27</v>
      </c>
      <c r="S12" s="32" t="s">
        <v>28</v>
      </c>
      <c r="T12" s="31" t="s">
        <v>29</v>
      </c>
      <c r="U12" s="29"/>
      <c r="V12" s="5"/>
      <c r="W12" s="5"/>
      <c r="X12" s="27"/>
      <c r="Y12" s="5"/>
      <c r="Z12" s="5"/>
    </row>
    <row r="13" ht="12.0" customHeight="1">
      <c r="A13" s="18" t="s">
        <v>31</v>
      </c>
      <c r="B13" s="19">
        <v>525.0</v>
      </c>
      <c r="C13" s="19">
        <v>3500.0</v>
      </c>
      <c r="D13" s="20">
        <f t="shared" si="2"/>
        <v>0.39375</v>
      </c>
      <c r="E13" s="21">
        <f t="shared" si="3"/>
        <v>287.4375</v>
      </c>
      <c r="F13" s="20">
        <f t="shared" si="4"/>
        <v>0.187425</v>
      </c>
      <c r="G13" s="21">
        <f t="shared" si="5"/>
        <v>34.05456023</v>
      </c>
      <c r="H13" s="20">
        <f t="shared" ref="H13:I13" si="18">F13+D13</f>
        <v>0.581175</v>
      </c>
      <c r="I13" s="22">
        <f t="shared" si="18"/>
        <v>321.4920602</v>
      </c>
      <c r="J13" s="23">
        <f t="shared" si="7"/>
        <v>4.400238654</v>
      </c>
      <c r="K13" s="23">
        <f t="shared" si="8"/>
        <v>43.81936781</v>
      </c>
      <c r="L13" s="23">
        <f t="shared" si="9"/>
        <v>48.21960646</v>
      </c>
      <c r="M13" s="24">
        <f t="shared" si="14"/>
        <v>5.102212815</v>
      </c>
      <c r="N13" s="30">
        <f t="shared" si="11"/>
        <v>53.32181928</v>
      </c>
      <c r="O13" s="26"/>
      <c r="P13" s="31" t="s">
        <v>32</v>
      </c>
      <c r="Q13" s="33">
        <v>0.02421</v>
      </c>
      <c r="R13" s="34">
        <v>4.5787</v>
      </c>
      <c r="S13" s="35">
        <v>2.5918</v>
      </c>
      <c r="T13" s="34">
        <v>8.7073</v>
      </c>
      <c r="U13" s="29"/>
      <c r="V13" s="5"/>
      <c r="W13" s="5"/>
      <c r="X13" s="27"/>
      <c r="Y13" s="5"/>
      <c r="Z13" s="5"/>
    </row>
    <row r="14" ht="12.0" customHeight="1">
      <c r="A14" s="18" t="s">
        <v>33</v>
      </c>
      <c r="B14" s="19">
        <v>650.0</v>
      </c>
      <c r="C14" s="19">
        <v>4400.0</v>
      </c>
      <c r="D14" s="20">
        <f t="shared" si="2"/>
        <v>0.4875</v>
      </c>
      <c r="E14" s="21">
        <f t="shared" si="3"/>
        <v>355.875</v>
      </c>
      <c r="F14" s="20">
        <f t="shared" si="4"/>
        <v>0.23562</v>
      </c>
      <c r="G14" s="21">
        <f t="shared" si="5"/>
        <v>42.81144714</v>
      </c>
      <c r="H14" s="20">
        <f t="shared" ref="H14:I14" si="19">F14+D14</f>
        <v>0.72312</v>
      </c>
      <c r="I14" s="22">
        <f t="shared" si="19"/>
        <v>398.6864471</v>
      </c>
      <c r="J14" s="23">
        <f t="shared" si="7"/>
        <v>5.474943994</v>
      </c>
      <c r="K14" s="23">
        <f t="shared" si="8"/>
        <v>54.34096275</v>
      </c>
      <c r="L14" s="23">
        <f t="shared" si="9"/>
        <v>59.81590674</v>
      </c>
      <c r="M14" s="24">
        <f t="shared" si="14"/>
        <v>6.348366896</v>
      </c>
      <c r="N14" s="30">
        <f t="shared" si="11"/>
        <v>66.16427363</v>
      </c>
      <c r="O14" s="26"/>
      <c r="P14" s="31" t="s">
        <v>34</v>
      </c>
      <c r="Q14" s="33">
        <v>0.02402</v>
      </c>
      <c r="R14" s="34">
        <v>4.5424</v>
      </c>
      <c r="S14" s="35">
        <v>2.5712</v>
      </c>
      <c r="T14" s="34">
        <v>8.4583</v>
      </c>
      <c r="U14" s="29"/>
      <c r="V14" s="5"/>
      <c r="W14" s="5"/>
      <c r="X14" s="27"/>
      <c r="Y14" s="5"/>
      <c r="Z14" s="5"/>
    </row>
    <row r="15" ht="12.0" customHeight="1">
      <c r="A15" s="18" t="s">
        <v>35</v>
      </c>
      <c r="B15" s="19">
        <v>665.0</v>
      </c>
      <c r="C15" s="19">
        <v>4496.0</v>
      </c>
      <c r="D15" s="20">
        <f t="shared" si="2"/>
        <v>0.49875</v>
      </c>
      <c r="E15" s="21">
        <f t="shared" si="3"/>
        <v>364.0875</v>
      </c>
      <c r="F15" s="20">
        <f t="shared" si="4"/>
        <v>0.2407608</v>
      </c>
      <c r="G15" s="21">
        <f t="shared" si="5"/>
        <v>43.74551508</v>
      </c>
      <c r="H15" s="20">
        <f t="shared" ref="H15:I15" si="20">F15+D15</f>
        <v>0.7395108</v>
      </c>
      <c r="I15" s="22">
        <f t="shared" si="20"/>
        <v>407.8330151</v>
      </c>
      <c r="J15" s="23">
        <f t="shared" si="7"/>
        <v>5.59904333</v>
      </c>
      <c r="K15" s="23">
        <f t="shared" si="8"/>
        <v>55.58763996</v>
      </c>
      <c r="L15" s="23">
        <f t="shared" si="9"/>
        <v>61.18668328</v>
      </c>
      <c r="M15" s="24">
        <f t="shared" si="14"/>
        <v>6.492263915</v>
      </c>
      <c r="N15" s="30">
        <f t="shared" si="11"/>
        <v>67.6789472</v>
      </c>
      <c r="O15" s="26"/>
      <c r="P15" s="31" t="s">
        <v>36</v>
      </c>
      <c r="Q15" s="33">
        <v>0.02821</v>
      </c>
      <c r="R15" s="34">
        <v>5.334</v>
      </c>
      <c r="S15" s="35">
        <v>3.0193</v>
      </c>
      <c r="T15" s="34">
        <v>9.1718</v>
      </c>
      <c r="U15" s="29"/>
      <c r="V15" s="5"/>
      <c r="W15" s="5"/>
      <c r="X15" s="27"/>
      <c r="Y15" s="5"/>
      <c r="Z15" s="5"/>
    </row>
    <row r="16" ht="12.0" customHeight="1">
      <c r="A16" s="18" t="s">
        <v>37</v>
      </c>
      <c r="B16" s="19">
        <v>696.0</v>
      </c>
      <c r="C16" s="19">
        <v>4700.0</v>
      </c>
      <c r="D16" s="20">
        <f t="shared" si="2"/>
        <v>0.522</v>
      </c>
      <c r="E16" s="21">
        <f t="shared" si="3"/>
        <v>381.06</v>
      </c>
      <c r="F16" s="20">
        <f t="shared" si="4"/>
        <v>0.251685</v>
      </c>
      <c r="G16" s="21">
        <f t="shared" si="5"/>
        <v>45.73040945</v>
      </c>
      <c r="H16" s="20">
        <f t="shared" ref="H16:I16" si="21">F16+D16</f>
        <v>0.773685</v>
      </c>
      <c r="I16" s="22">
        <f t="shared" si="21"/>
        <v>426.7904094</v>
      </c>
      <c r="J16" s="23">
        <f t="shared" si="7"/>
        <v>5.857785767</v>
      </c>
      <c r="K16" s="23">
        <f t="shared" si="8"/>
        <v>58.17153281</v>
      </c>
      <c r="L16" s="23">
        <f t="shared" si="9"/>
        <v>64.02931857</v>
      </c>
      <c r="M16" s="24">
        <f t="shared" si="14"/>
        <v>6.792283773</v>
      </c>
      <c r="N16" s="30">
        <f t="shared" si="11"/>
        <v>70.82160235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ht="12.0" customHeight="1">
      <c r="A17" s="18" t="s">
        <v>38</v>
      </c>
      <c r="B17" s="19">
        <v>748.0</v>
      </c>
      <c r="C17" s="19">
        <v>5050.0</v>
      </c>
      <c r="D17" s="20">
        <f t="shared" si="2"/>
        <v>0.561</v>
      </c>
      <c r="E17" s="21">
        <f t="shared" si="3"/>
        <v>409.53</v>
      </c>
      <c r="F17" s="20">
        <f t="shared" si="4"/>
        <v>0.2704275</v>
      </c>
      <c r="G17" s="21">
        <f t="shared" si="5"/>
        <v>49.13586547</v>
      </c>
      <c r="H17" s="20">
        <f t="shared" ref="H17:I17" si="22">F17+D17</f>
        <v>0.8314275</v>
      </c>
      <c r="I17" s="22">
        <f t="shared" si="22"/>
        <v>458.6658655</v>
      </c>
      <c r="J17" s="23">
        <f t="shared" si="7"/>
        <v>6.294970402</v>
      </c>
      <c r="K17" s="23">
        <f t="shared" si="8"/>
        <v>62.51615746</v>
      </c>
      <c r="L17" s="23">
        <f t="shared" si="9"/>
        <v>68.81112787</v>
      </c>
      <c r="M17" s="24">
        <f t="shared" si="14"/>
        <v>7.29921288</v>
      </c>
      <c r="N17" s="30">
        <f t="shared" si="11"/>
        <v>76.11034074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ht="12.75" customHeight="1">
      <c r="A18" s="18" t="s">
        <v>39</v>
      </c>
      <c r="B18" s="19">
        <v>800.0</v>
      </c>
      <c r="C18" s="19">
        <v>5400.0</v>
      </c>
      <c r="D18" s="20">
        <f t="shared" si="2"/>
        <v>0.6</v>
      </c>
      <c r="E18" s="21">
        <f t="shared" si="3"/>
        <v>438</v>
      </c>
      <c r="F18" s="20">
        <f t="shared" si="4"/>
        <v>0.28917</v>
      </c>
      <c r="G18" s="21">
        <f t="shared" si="5"/>
        <v>52.54132149</v>
      </c>
      <c r="H18" s="20">
        <f t="shared" ref="H18:I18" si="23">F18+D18</f>
        <v>0.88917</v>
      </c>
      <c r="I18" s="22">
        <f t="shared" si="23"/>
        <v>490.5413215</v>
      </c>
      <c r="J18" s="23">
        <f t="shared" si="7"/>
        <v>6.732155038</v>
      </c>
      <c r="K18" s="23">
        <f t="shared" si="8"/>
        <v>66.86078212</v>
      </c>
      <c r="L18" s="23">
        <f t="shared" si="9"/>
        <v>73.59293716</v>
      </c>
      <c r="M18" s="24">
        <f t="shared" si="14"/>
        <v>7.806141986</v>
      </c>
      <c r="N18" s="30">
        <f t="shared" si="11"/>
        <v>81.39907914</v>
      </c>
      <c r="O18" s="26"/>
      <c r="P18" s="31" t="s">
        <v>40</v>
      </c>
      <c r="Q18" s="37">
        <v>0.12</v>
      </c>
      <c r="R18" s="5" t="s">
        <v>41</v>
      </c>
      <c r="S18" s="28"/>
      <c r="T18" s="5"/>
      <c r="U18" s="29"/>
      <c r="V18" s="5"/>
      <c r="W18" s="5"/>
      <c r="X18" s="27"/>
      <c r="Y18" s="5"/>
      <c r="Z18" s="5"/>
    </row>
    <row r="19" ht="12.75" customHeight="1">
      <c r="A19" s="18" t="s">
        <v>42</v>
      </c>
      <c r="B19" s="19">
        <v>920.0</v>
      </c>
      <c r="C19" s="19">
        <v>6123.0</v>
      </c>
      <c r="D19" s="20">
        <f t="shared" si="2"/>
        <v>0.69</v>
      </c>
      <c r="E19" s="21">
        <f t="shared" si="3"/>
        <v>503.7</v>
      </c>
      <c r="F19" s="20">
        <f t="shared" si="4"/>
        <v>0.32788665</v>
      </c>
      <c r="G19" s="21">
        <f t="shared" si="5"/>
        <v>59.57602065</v>
      </c>
      <c r="H19" s="20">
        <f t="shared" ref="H19:I19" si="24">F19+D19</f>
        <v>1.01788665</v>
      </c>
      <c r="I19" s="22">
        <f t="shared" si="24"/>
        <v>563.2760206</v>
      </c>
      <c r="J19" s="23">
        <f t="shared" si="7"/>
        <v>7.706704835</v>
      </c>
      <c r="K19" s="23">
        <f t="shared" si="8"/>
        <v>76.77452161</v>
      </c>
      <c r="L19" s="23">
        <f t="shared" si="9"/>
        <v>84.48122645</v>
      </c>
      <c r="M19" s="24">
        <f t="shared" si="14"/>
        <v>8.936162619</v>
      </c>
      <c r="N19" s="25">
        <f t="shared" si="11"/>
        <v>93.41738907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ht="12.75" customHeight="1">
      <c r="A20" s="18" t="s">
        <v>43</v>
      </c>
      <c r="B20" s="19">
        <v>1000.0</v>
      </c>
      <c r="C20" s="19">
        <v>6600.0</v>
      </c>
      <c r="D20" s="20">
        <f t="shared" si="2"/>
        <v>0.75</v>
      </c>
      <c r="E20" s="21">
        <f t="shared" si="3"/>
        <v>547.5</v>
      </c>
      <c r="F20" s="20">
        <f t="shared" si="4"/>
        <v>0.35343</v>
      </c>
      <c r="G20" s="21">
        <f t="shared" si="5"/>
        <v>64.21717071</v>
      </c>
      <c r="H20" s="20">
        <f t="shared" ref="H20:I20" si="25">F20+D20</f>
        <v>1.10343</v>
      </c>
      <c r="I20" s="22">
        <f t="shared" si="25"/>
        <v>611.7171707</v>
      </c>
      <c r="J20" s="23">
        <f t="shared" si="7"/>
        <v>8.35437749</v>
      </c>
      <c r="K20" s="23">
        <f t="shared" si="8"/>
        <v>83.37705037</v>
      </c>
      <c r="L20" s="23">
        <f t="shared" si="9"/>
        <v>91.73142786</v>
      </c>
      <c r="M20" s="24">
        <f t="shared" si="14"/>
        <v>9.687159094</v>
      </c>
      <c r="N20" s="30">
        <f t="shared" si="11"/>
        <v>101.418587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ht="12.0" customHeight="1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44</v>
      </c>
      <c r="Q21" s="37">
        <v>0.142</v>
      </c>
      <c r="R21" s="5" t="s">
        <v>41</v>
      </c>
      <c r="S21" s="28"/>
      <c r="T21" s="5"/>
      <c r="U21" s="29"/>
      <c r="V21" s="5"/>
      <c r="W21" s="5"/>
      <c r="X21" s="27"/>
      <c r="Y21" s="5"/>
      <c r="Z21" s="5"/>
    </row>
    <row r="22" ht="12.0" customHeight="1">
      <c r="A22" s="18" t="s">
        <v>45</v>
      </c>
      <c r="B22" s="19">
        <v>83.0</v>
      </c>
      <c r="C22" s="19">
        <v>400.0</v>
      </c>
      <c r="D22" s="20">
        <f t="shared" ref="D22:D46" si="27">B22/1000*0.75</f>
        <v>0.06225</v>
      </c>
      <c r="E22" s="21">
        <f t="shared" ref="E22:E46" si="28">D22*8760/12</f>
        <v>45.4425</v>
      </c>
      <c r="F22" s="20">
        <f t="shared" ref="F22:F46" si="29">C22/1000*0.0714*0.75</f>
        <v>0.02142</v>
      </c>
      <c r="G22" s="21">
        <f t="shared" ref="G22:G46" si="30">F22*8760/12*0.2489</f>
        <v>3.89194974</v>
      </c>
      <c r="H22" s="20">
        <f t="shared" ref="H22:I22" si="26">F22+D22</f>
        <v>0.08367</v>
      </c>
      <c r="I22" s="22">
        <f t="shared" si="26"/>
        <v>49.33444974</v>
      </c>
      <c r="J22" s="23">
        <f t="shared" ref="J22:J46" si="32">+$H22*$J$5</f>
        <v>0.6334889976</v>
      </c>
      <c r="K22" s="23">
        <f t="shared" ref="K22:K46" si="33">+I22*$K$5</f>
        <v>6.7242855</v>
      </c>
      <c r="L22" s="23">
        <f t="shared" ref="L22:L46" si="34">+K22+J22</f>
        <v>7.357774497</v>
      </c>
      <c r="M22" s="24">
        <f t="shared" ref="M22:M46" si="35">+H22*$M$5</f>
        <v>0.734550086</v>
      </c>
      <c r="N22" s="30">
        <f t="shared" ref="N22:N46" si="36">M22+L22</f>
        <v>8.092324583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ht="12.0" customHeight="1">
      <c r="A23" s="18" t="s">
        <v>46</v>
      </c>
      <c r="B23" s="19">
        <v>125.0</v>
      </c>
      <c r="C23" s="19">
        <v>650.0</v>
      </c>
      <c r="D23" s="20">
        <f t="shared" si="27"/>
        <v>0.09375</v>
      </c>
      <c r="E23" s="21">
        <f t="shared" si="28"/>
        <v>68.4375</v>
      </c>
      <c r="F23" s="20">
        <f t="shared" si="29"/>
        <v>0.0348075</v>
      </c>
      <c r="G23" s="21">
        <f t="shared" si="30"/>
        <v>6.324418328</v>
      </c>
      <c r="H23" s="20">
        <f t="shared" ref="H23:I23" si="31">F23+D23</f>
        <v>0.1285575</v>
      </c>
      <c r="I23" s="22">
        <f t="shared" si="31"/>
        <v>74.76191833</v>
      </c>
      <c r="J23" s="23">
        <f t="shared" si="32"/>
        <v>0.9733448286</v>
      </c>
      <c r="K23" s="23">
        <f t="shared" si="33"/>
        <v>10.19004947</v>
      </c>
      <c r="L23" s="23">
        <f t="shared" si="34"/>
        <v>11.1633943</v>
      </c>
      <c r="M23" s="24">
        <f t="shared" si="35"/>
        <v>1.128623434</v>
      </c>
      <c r="N23" s="30">
        <f t="shared" si="36"/>
        <v>12.29201773</v>
      </c>
      <c r="O23" s="26"/>
      <c r="P23" s="31" t="s">
        <v>47</v>
      </c>
      <c r="Q23" s="39">
        <v>0.0041</v>
      </c>
      <c r="R23" s="27"/>
      <c r="S23" s="28"/>
      <c r="T23" s="5"/>
      <c r="U23" s="29"/>
      <c r="V23" s="5"/>
      <c r="W23" s="5"/>
      <c r="X23" s="27"/>
      <c r="Y23" s="5"/>
      <c r="Z23" s="5"/>
    </row>
    <row r="24" ht="12.0" customHeight="1">
      <c r="A24" s="18" t="s">
        <v>49</v>
      </c>
      <c r="B24" s="19">
        <v>250.0</v>
      </c>
      <c r="C24" s="19">
        <v>1300.0</v>
      </c>
      <c r="D24" s="20">
        <f t="shared" si="27"/>
        <v>0.1875</v>
      </c>
      <c r="E24" s="21">
        <f t="shared" si="28"/>
        <v>136.875</v>
      </c>
      <c r="F24" s="20">
        <f t="shared" si="29"/>
        <v>0.069615</v>
      </c>
      <c r="G24" s="21">
        <f t="shared" si="30"/>
        <v>12.64883666</v>
      </c>
      <c r="H24" s="20">
        <f t="shared" ref="H24:I24" si="37">F24+D24</f>
        <v>0.257115</v>
      </c>
      <c r="I24" s="22">
        <f t="shared" si="37"/>
        <v>149.5238367</v>
      </c>
      <c r="J24" s="23">
        <f t="shared" si="32"/>
        <v>1.946689657</v>
      </c>
      <c r="K24" s="23">
        <f t="shared" si="33"/>
        <v>20.38009894</v>
      </c>
      <c r="L24" s="23">
        <f t="shared" si="34"/>
        <v>22.32678859</v>
      </c>
      <c r="M24" s="24">
        <f t="shared" si="35"/>
        <v>2.257246867</v>
      </c>
      <c r="N24" s="30">
        <f t="shared" si="36"/>
        <v>24.58403546</v>
      </c>
      <c r="O24" s="26"/>
      <c r="P24" s="31" t="s">
        <v>50</v>
      </c>
      <c r="Q24" s="39">
        <v>6.0E-4</v>
      </c>
      <c r="R24" s="27"/>
      <c r="S24" s="28"/>
      <c r="T24" s="5"/>
      <c r="U24" s="29"/>
      <c r="V24" s="5"/>
      <c r="W24" s="5"/>
      <c r="X24" s="27"/>
      <c r="Y24" s="5"/>
      <c r="Z24" s="5"/>
    </row>
    <row r="25" ht="12.0" customHeight="1">
      <c r="A25" s="18" t="s">
        <v>51</v>
      </c>
      <c r="B25" s="19">
        <v>300.0</v>
      </c>
      <c r="C25" s="19">
        <v>1800.0</v>
      </c>
      <c r="D25" s="20">
        <f t="shared" si="27"/>
        <v>0.225</v>
      </c>
      <c r="E25" s="21">
        <f t="shared" si="28"/>
        <v>164.25</v>
      </c>
      <c r="F25" s="20">
        <f t="shared" si="29"/>
        <v>0.09639</v>
      </c>
      <c r="G25" s="21">
        <f t="shared" si="30"/>
        <v>17.51377383</v>
      </c>
      <c r="H25" s="20">
        <f t="shared" ref="H25:I25" si="38">F25+D25</f>
        <v>0.32139</v>
      </c>
      <c r="I25" s="22">
        <f t="shared" si="38"/>
        <v>181.7637738</v>
      </c>
      <c r="J25" s="23">
        <f t="shared" si="32"/>
        <v>2.433333679</v>
      </c>
      <c r="K25" s="23">
        <f t="shared" si="33"/>
        <v>24.77440237</v>
      </c>
      <c r="L25" s="23">
        <f t="shared" si="34"/>
        <v>27.20773605</v>
      </c>
      <c r="M25" s="24">
        <f t="shared" si="35"/>
        <v>2.821525662</v>
      </c>
      <c r="N25" s="30">
        <f t="shared" si="36"/>
        <v>30.02926171</v>
      </c>
      <c r="O25" s="26"/>
      <c r="P25" s="31" t="s">
        <v>52</v>
      </c>
      <c r="Q25" s="39">
        <v>6.0E-4</v>
      </c>
      <c r="R25" s="27"/>
      <c r="S25" s="28"/>
      <c r="T25" s="5"/>
      <c r="U25" s="29"/>
      <c r="V25" s="5"/>
      <c r="W25" s="5"/>
      <c r="X25" s="27"/>
      <c r="Y25" s="5"/>
      <c r="Z25" s="5"/>
    </row>
    <row r="26" ht="12.0" customHeight="1">
      <c r="A26" s="18" t="s">
        <v>53</v>
      </c>
      <c r="B26" s="19">
        <v>400.0</v>
      </c>
      <c r="C26" s="19">
        <v>2400.0</v>
      </c>
      <c r="D26" s="20">
        <f t="shared" si="27"/>
        <v>0.3</v>
      </c>
      <c r="E26" s="21">
        <f t="shared" si="28"/>
        <v>219</v>
      </c>
      <c r="F26" s="20">
        <f t="shared" si="29"/>
        <v>0.12852</v>
      </c>
      <c r="G26" s="21">
        <f t="shared" si="30"/>
        <v>23.35169844</v>
      </c>
      <c r="H26" s="20">
        <f t="shared" ref="H26:I26" si="39">F26+D26</f>
        <v>0.42852</v>
      </c>
      <c r="I26" s="22">
        <f t="shared" si="39"/>
        <v>242.3516984</v>
      </c>
      <c r="J26" s="23">
        <f t="shared" si="32"/>
        <v>3.244444906</v>
      </c>
      <c r="K26" s="23">
        <f t="shared" si="33"/>
        <v>33.0325365</v>
      </c>
      <c r="L26" s="23">
        <f t="shared" si="34"/>
        <v>36.2769814</v>
      </c>
      <c r="M26" s="24">
        <f t="shared" si="35"/>
        <v>3.762034216</v>
      </c>
      <c r="N26" s="30">
        <f t="shared" si="36"/>
        <v>40.03901562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ht="12.0" customHeight="1">
      <c r="A27" s="18" t="s">
        <v>54</v>
      </c>
      <c r="B27" s="19">
        <v>480.0</v>
      </c>
      <c r="C27" s="19">
        <v>2800.0</v>
      </c>
      <c r="D27" s="20">
        <f t="shared" si="27"/>
        <v>0.36</v>
      </c>
      <c r="E27" s="21">
        <f t="shared" si="28"/>
        <v>262.8</v>
      </c>
      <c r="F27" s="20">
        <f t="shared" si="29"/>
        <v>0.14994</v>
      </c>
      <c r="G27" s="21">
        <f t="shared" si="30"/>
        <v>27.24364818</v>
      </c>
      <c r="H27" s="20">
        <f t="shared" ref="H27:I27" si="40">F27+D27</f>
        <v>0.50994</v>
      </c>
      <c r="I27" s="22">
        <f t="shared" si="40"/>
        <v>290.0436482</v>
      </c>
      <c r="J27" s="23">
        <f t="shared" si="32"/>
        <v>3.860898523</v>
      </c>
      <c r="K27" s="23">
        <f t="shared" si="33"/>
        <v>39.53294925</v>
      </c>
      <c r="L27" s="23">
        <f t="shared" si="34"/>
        <v>43.39384777</v>
      </c>
      <c r="M27" s="24">
        <f t="shared" si="35"/>
        <v>4.476831252</v>
      </c>
      <c r="N27" s="30">
        <f t="shared" si="36"/>
        <v>47.87067902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ht="11.25" customHeight="1">
      <c r="A28" s="18" t="s">
        <v>55</v>
      </c>
      <c r="B28" s="19">
        <v>600.0</v>
      </c>
      <c r="C28" s="19">
        <v>3400.0</v>
      </c>
      <c r="D28" s="20">
        <f t="shared" si="27"/>
        <v>0.45</v>
      </c>
      <c r="E28" s="21">
        <f t="shared" si="28"/>
        <v>328.5</v>
      </c>
      <c r="F28" s="20">
        <f t="shared" si="29"/>
        <v>0.18207</v>
      </c>
      <c r="G28" s="21">
        <f t="shared" si="30"/>
        <v>33.08157279</v>
      </c>
      <c r="H28" s="20">
        <f t="shared" ref="H28:I28" si="41">F28+D28</f>
        <v>0.63207</v>
      </c>
      <c r="I28" s="22">
        <f t="shared" si="41"/>
        <v>361.5815728</v>
      </c>
      <c r="J28" s="23">
        <f t="shared" si="32"/>
        <v>4.78557895</v>
      </c>
      <c r="K28" s="23">
        <f t="shared" si="33"/>
        <v>49.28356837</v>
      </c>
      <c r="L28" s="23">
        <f t="shared" si="34"/>
        <v>54.06914732</v>
      </c>
      <c r="M28" s="24">
        <f t="shared" si="35"/>
        <v>5.549026806</v>
      </c>
      <c r="N28" s="30">
        <f t="shared" si="36"/>
        <v>59.61817413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ht="11.25" customHeight="1">
      <c r="A29" s="18" t="s">
        <v>56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7"/>
        <v>0.47475</v>
      </c>
      <c r="E29" s="21">
        <f t="shared" si="28"/>
        <v>346.5675</v>
      </c>
      <c r="F29" s="20">
        <f t="shared" si="29"/>
        <v>0.2017051785</v>
      </c>
      <c r="G29" s="21">
        <f t="shared" si="30"/>
        <v>36.64922582</v>
      </c>
      <c r="H29" s="20">
        <f t="shared" ref="H29:I29" si="42">F29+D29</f>
        <v>0.6764551785</v>
      </c>
      <c r="I29" s="22">
        <f t="shared" si="42"/>
        <v>383.2167258</v>
      </c>
      <c r="J29" s="23">
        <f t="shared" si="32"/>
        <v>5.121631564</v>
      </c>
      <c r="K29" s="23">
        <f t="shared" si="33"/>
        <v>52.23243973</v>
      </c>
      <c r="L29" s="23">
        <f t="shared" si="34"/>
        <v>57.35407129</v>
      </c>
      <c r="M29" s="24">
        <f t="shared" si="35"/>
        <v>5.938690206</v>
      </c>
      <c r="N29" s="30">
        <f t="shared" si="36"/>
        <v>63.2927615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ht="11.25" customHeight="1">
      <c r="A30" s="18" t="s">
        <v>57</v>
      </c>
      <c r="B30" s="19">
        <v>700.0</v>
      </c>
      <c r="C30" s="19">
        <v>4500.0</v>
      </c>
      <c r="D30" s="20">
        <f t="shared" si="27"/>
        <v>0.525</v>
      </c>
      <c r="E30" s="21">
        <f t="shared" si="28"/>
        <v>383.25</v>
      </c>
      <c r="F30" s="20">
        <f t="shared" si="29"/>
        <v>0.240975</v>
      </c>
      <c r="G30" s="21">
        <f t="shared" si="30"/>
        <v>43.78443458</v>
      </c>
      <c r="H30" s="20">
        <f t="shared" ref="H30:I30" si="43">F30+D30</f>
        <v>0.765975</v>
      </c>
      <c r="I30" s="22">
        <f t="shared" si="43"/>
        <v>427.0344346</v>
      </c>
      <c r="J30" s="23">
        <f t="shared" si="32"/>
        <v>5.799411198</v>
      </c>
      <c r="K30" s="23">
        <f t="shared" si="33"/>
        <v>58.20479343</v>
      </c>
      <c r="L30" s="23">
        <f t="shared" si="34"/>
        <v>64.00420463</v>
      </c>
      <c r="M30" s="24">
        <f t="shared" si="35"/>
        <v>6.724596655</v>
      </c>
      <c r="N30" s="30">
        <f t="shared" si="36"/>
        <v>70.72880129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ht="11.25" customHeight="1">
      <c r="A31" s="18" t="s">
        <v>58</v>
      </c>
      <c r="B31" s="19">
        <v>766.0</v>
      </c>
      <c r="C31" s="19">
        <v>4767.0</v>
      </c>
      <c r="D31" s="20">
        <f t="shared" si="27"/>
        <v>0.5745</v>
      </c>
      <c r="E31" s="21">
        <f t="shared" si="28"/>
        <v>419.385</v>
      </c>
      <c r="F31" s="20">
        <f t="shared" si="29"/>
        <v>0.25527285</v>
      </c>
      <c r="G31" s="21">
        <f t="shared" si="30"/>
        <v>46.38231103</v>
      </c>
      <c r="H31" s="20">
        <f t="shared" ref="H31:I31" si="44">F31+D31</f>
        <v>0.82977285</v>
      </c>
      <c r="I31" s="22">
        <f t="shared" si="44"/>
        <v>465.767311</v>
      </c>
      <c r="J31" s="23">
        <f t="shared" si="32"/>
        <v>6.282442584</v>
      </c>
      <c r="K31" s="23">
        <f t="shared" si="33"/>
        <v>63.48408449</v>
      </c>
      <c r="L31" s="23">
        <f t="shared" si="34"/>
        <v>69.76652708</v>
      </c>
      <c r="M31" s="24">
        <f t="shared" si="35"/>
        <v>7.284686487</v>
      </c>
      <c r="N31" s="30">
        <f t="shared" si="36"/>
        <v>77.05121356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ht="12.0" customHeight="1">
      <c r="A32" s="18" t="s">
        <v>59</v>
      </c>
      <c r="B32" s="19">
        <v>833.0</v>
      </c>
      <c r="C32" s="19">
        <v>5033.0</v>
      </c>
      <c r="D32" s="20">
        <f t="shared" si="27"/>
        <v>0.62475</v>
      </c>
      <c r="E32" s="21">
        <f t="shared" si="28"/>
        <v>456.0675</v>
      </c>
      <c r="F32" s="20">
        <f t="shared" si="29"/>
        <v>0.26951715</v>
      </c>
      <c r="G32" s="21">
        <f t="shared" si="30"/>
        <v>48.9704576</v>
      </c>
      <c r="H32" s="20">
        <f t="shared" ref="H32:I32" si="45">F32+D32</f>
        <v>0.89426715</v>
      </c>
      <c r="I32" s="22">
        <f t="shared" si="45"/>
        <v>505.0379576</v>
      </c>
      <c r="J32" s="23">
        <f t="shared" si="32"/>
        <v>6.770746987</v>
      </c>
      <c r="K32" s="23">
        <f t="shared" si="33"/>
        <v>68.83667362</v>
      </c>
      <c r="L32" s="23">
        <f t="shared" si="34"/>
        <v>75.60742061</v>
      </c>
      <c r="M32" s="24">
        <f t="shared" si="35"/>
        <v>7.850890545</v>
      </c>
      <c r="N32" s="30">
        <f t="shared" si="36"/>
        <v>83.45831115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ht="12.0" customHeight="1">
      <c r="A33" s="18" t="s">
        <v>60</v>
      </c>
      <c r="B33" s="19">
        <v>900.0</v>
      </c>
      <c r="C33" s="19">
        <v>5300.0</v>
      </c>
      <c r="D33" s="20">
        <f t="shared" si="27"/>
        <v>0.675</v>
      </c>
      <c r="E33" s="21">
        <f t="shared" si="28"/>
        <v>492.75</v>
      </c>
      <c r="F33" s="20">
        <f t="shared" si="29"/>
        <v>0.283815</v>
      </c>
      <c r="G33" s="21">
        <f t="shared" si="30"/>
        <v>51.56833406</v>
      </c>
      <c r="H33" s="20">
        <f t="shared" ref="H33:I33" si="46">F33+D33</f>
        <v>0.958815</v>
      </c>
      <c r="I33" s="22">
        <f t="shared" si="46"/>
        <v>544.3183341</v>
      </c>
      <c r="J33" s="23">
        <f t="shared" si="32"/>
        <v>7.259456833</v>
      </c>
      <c r="K33" s="23">
        <f t="shared" si="33"/>
        <v>74.19058893</v>
      </c>
      <c r="L33" s="23">
        <f t="shared" si="34"/>
        <v>81.45004576</v>
      </c>
      <c r="M33" s="24">
        <f t="shared" si="35"/>
        <v>8.417564727</v>
      </c>
      <c r="N33" s="30">
        <f t="shared" si="36"/>
        <v>89.86761049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ht="12.0" customHeight="1">
      <c r="A34" s="18" t="s">
        <v>61</v>
      </c>
      <c r="B34" s="19">
        <v>967.0</v>
      </c>
      <c r="C34" s="19">
        <v>5633.0</v>
      </c>
      <c r="D34" s="20">
        <f t="shared" si="27"/>
        <v>0.72525</v>
      </c>
      <c r="E34" s="21">
        <f t="shared" si="28"/>
        <v>529.4325</v>
      </c>
      <c r="F34" s="20">
        <f t="shared" si="29"/>
        <v>0.30164715</v>
      </c>
      <c r="G34" s="21">
        <f t="shared" si="30"/>
        <v>54.80838221</v>
      </c>
      <c r="H34" s="20">
        <f t="shared" ref="H34:I34" si="47">F34+D34</f>
        <v>1.02689715</v>
      </c>
      <c r="I34" s="22">
        <f t="shared" si="47"/>
        <v>584.2408822</v>
      </c>
      <c r="J34" s="23">
        <f t="shared" si="32"/>
        <v>7.774925854</v>
      </c>
      <c r="K34" s="23">
        <f t="shared" si="33"/>
        <v>79.63203225</v>
      </c>
      <c r="L34" s="23">
        <f t="shared" si="34"/>
        <v>87.4069581</v>
      </c>
      <c r="M34" s="24">
        <f t="shared" si="35"/>
        <v>9.015266999</v>
      </c>
      <c r="N34" s="30">
        <f t="shared" si="36"/>
        <v>96.4222251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ht="12.0" customHeight="1">
      <c r="A35" s="18" t="s">
        <v>62</v>
      </c>
      <c r="B35" s="19">
        <v>1100.0</v>
      </c>
      <c r="C35" s="19">
        <v>6300.0</v>
      </c>
      <c r="D35" s="20">
        <f t="shared" si="27"/>
        <v>0.825</v>
      </c>
      <c r="E35" s="21">
        <f t="shared" si="28"/>
        <v>602.25</v>
      </c>
      <c r="F35" s="20">
        <f t="shared" si="29"/>
        <v>0.337365</v>
      </c>
      <c r="G35" s="21">
        <f t="shared" si="30"/>
        <v>61.29820841</v>
      </c>
      <c r="H35" s="20">
        <f t="shared" ref="H35:I35" si="48">F35+D35</f>
        <v>1.162365</v>
      </c>
      <c r="I35" s="22">
        <f t="shared" si="48"/>
        <v>663.5482084</v>
      </c>
      <c r="J35" s="23">
        <f t="shared" si="32"/>
        <v>8.800590877</v>
      </c>
      <c r="K35" s="23">
        <f t="shared" si="33"/>
        <v>90.44162081</v>
      </c>
      <c r="L35" s="23">
        <f t="shared" si="34"/>
        <v>99.24221168</v>
      </c>
      <c r="M35" s="24">
        <f t="shared" si="35"/>
        <v>10.20455732</v>
      </c>
      <c r="N35" s="30">
        <f t="shared" si="36"/>
        <v>109.446769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ht="12.0" customHeight="1">
      <c r="A36" s="18" t="s">
        <v>63</v>
      </c>
      <c r="B36" s="19">
        <v>1750.0</v>
      </c>
      <c r="C36" s="19">
        <v>6950.0</v>
      </c>
      <c r="D36" s="20">
        <f t="shared" si="27"/>
        <v>1.3125</v>
      </c>
      <c r="E36" s="21">
        <f t="shared" si="28"/>
        <v>958.125</v>
      </c>
      <c r="F36" s="20">
        <f t="shared" si="29"/>
        <v>0.3721725</v>
      </c>
      <c r="G36" s="21">
        <f t="shared" si="30"/>
        <v>67.62262673</v>
      </c>
      <c r="H36" s="20">
        <f t="shared" ref="H36:I36" si="49">F36+D36</f>
        <v>1.6846725</v>
      </c>
      <c r="I36" s="22">
        <f t="shared" si="49"/>
        <v>1025.747627</v>
      </c>
      <c r="J36" s="23">
        <f t="shared" si="32"/>
        <v>12.75512721</v>
      </c>
      <c r="K36" s="23">
        <f t="shared" si="33"/>
        <v>139.8094015</v>
      </c>
      <c r="L36" s="23">
        <f t="shared" si="34"/>
        <v>152.5645287</v>
      </c>
      <c r="M36" s="24">
        <f t="shared" si="35"/>
        <v>14.7899645</v>
      </c>
      <c r="N36" s="30">
        <f t="shared" si="36"/>
        <v>167.3544932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ht="12.0" customHeight="1">
      <c r="A37" s="18" t="s">
        <v>64</v>
      </c>
      <c r="B37" s="19">
        <v>2075.0</v>
      </c>
      <c r="C37" s="19">
        <v>7275.0</v>
      </c>
      <c r="D37" s="20">
        <f t="shared" si="27"/>
        <v>1.55625</v>
      </c>
      <c r="E37" s="21">
        <f t="shared" si="28"/>
        <v>1136.0625</v>
      </c>
      <c r="F37" s="20">
        <f t="shared" si="29"/>
        <v>0.38957625</v>
      </c>
      <c r="G37" s="21">
        <f t="shared" si="30"/>
        <v>70.7848359</v>
      </c>
      <c r="H37" s="20">
        <f t="shared" ref="H37:I37" si="50">F37+D37</f>
        <v>1.94582625</v>
      </c>
      <c r="I37" s="22">
        <f t="shared" si="50"/>
        <v>1206.847336</v>
      </c>
      <c r="J37" s="23">
        <f t="shared" si="32"/>
        <v>14.73239537</v>
      </c>
      <c r="K37" s="23">
        <f t="shared" si="33"/>
        <v>164.4932919</v>
      </c>
      <c r="L37" s="23">
        <f t="shared" si="34"/>
        <v>179.2256873</v>
      </c>
      <c r="M37" s="24">
        <f t="shared" si="35"/>
        <v>17.08266809</v>
      </c>
      <c r="N37" s="30">
        <f t="shared" si="36"/>
        <v>196.3083553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ht="12.0" customHeight="1">
      <c r="A38" s="18" t="s">
        <v>65</v>
      </c>
      <c r="B38" s="19">
        <v>2400.0</v>
      </c>
      <c r="C38" s="19">
        <v>7600.0</v>
      </c>
      <c r="D38" s="20">
        <f t="shared" si="27"/>
        <v>1.8</v>
      </c>
      <c r="E38" s="21">
        <f t="shared" si="28"/>
        <v>1314</v>
      </c>
      <c r="F38" s="20">
        <f t="shared" si="29"/>
        <v>0.40698</v>
      </c>
      <c r="G38" s="21">
        <f t="shared" si="30"/>
        <v>73.94704506</v>
      </c>
      <c r="H38" s="20">
        <f t="shared" ref="H38:I38" si="51">F38+D38</f>
        <v>2.20698</v>
      </c>
      <c r="I38" s="22">
        <f t="shared" si="51"/>
        <v>1387.947045</v>
      </c>
      <c r="J38" s="23">
        <f t="shared" si="32"/>
        <v>16.70966353</v>
      </c>
      <c r="K38" s="23">
        <f t="shared" si="33"/>
        <v>189.1771822</v>
      </c>
      <c r="L38" s="23">
        <f t="shared" si="34"/>
        <v>205.8868458</v>
      </c>
      <c r="M38" s="24">
        <f t="shared" si="35"/>
        <v>19.37537168</v>
      </c>
      <c r="N38" s="30">
        <f t="shared" si="36"/>
        <v>225.2622175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ht="12.0" customHeight="1">
      <c r="A39" s="18" t="s">
        <v>66</v>
      </c>
      <c r="B39" s="19">
        <v>3000.0</v>
      </c>
      <c r="C39" s="19">
        <v>12000.0</v>
      </c>
      <c r="D39" s="20">
        <f t="shared" si="27"/>
        <v>2.25</v>
      </c>
      <c r="E39" s="21">
        <f t="shared" si="28"/>
        <v>1642.5</v>
      </c>
      <c r="F39" s="20">
        <f t="shared" si="29"/>
        <v>0.6426</v>
      </c>
      <c r="G39" s="21">
        <f t="shared" si="30"/>
        <v>116.7584922</v>
      </c>
      <c r="H39" s="20">
        <f t="shared" ref="H39:I39" si="52">F39+D39</f>
        <v>2.8926</v>
      </c>
      <c r="I39" s="22">
        <f t="shared" si="52"/>
        <v>1759.258492</v>
      </c>
      <c r="J39" s="23">
        <f t="shared" si="32"/>
        <v>21.90068453</v>
      </c>
      <c r="K39" s="23">
        <f t="shared" si="33"/>
        <v>239.7869325</v>
      </c>
      <c r="L39" s="23">
        <f t="shared" si="34"/>
        <v>261.687617</v>
      </c>
      <c r="M39" s="24">
        <f t="shared" si="35"/>
        <v>25.39452108</v>
      </c>
      <c r="N39" s="30">
        <f t="shared" si="36"/>
        <v>287.0821381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ht="12.0" customHeight="1">
      <c r="A40" s="18" t="s">
        <v>67</v>
      </c>
      <c r="B40" s="19">
        <v>3400.0</v>
      </c>
      <c r="C40" s="19">
        <v>13000.0</v>
      </c>
      <c r="D40" s="20">
        <f t="shared" si="27"/>
        <v>2.55</v>
      </c>
      <c r="E40" s="21">
        <f t="shared" si="28"/>
        <v>1861.5</v>
      </c>
      <c r="F40" s="20">
        <f t="shared" si="29"/>
        <v>0.69615</v>
      </c>
      <c r="G40" s="21">
        <f t="shared" si="30"/>
        <v>126.4883666</v>
      </c>
      <c r="H40" s="20">
        <f t="shared" ref="H40:I40" si="53">F40+D40</f>
        <v>3.24615</v>
      </c>
      <c r="I40" s="22">
        <f t="shared" si="53"/>
        <v>1987.988367</v>
      </c>
      <c r="J40" s="23">
        <f t="shared" si="32"/>
        <v>24.57751057</v>
      </c>
      <c r="K40" s="23">
        <f t="shared" si="33"/>
        <v>270.9628144</v>
      </c>
      <c r="L40" s="23">
        <f t="shared" si="34"/>
        <v>295.5403249</v>
      </c>
      <c r="M40" s="24">
        <f t="shared" si="35"/>
        <v>28.49838367</v>
      </c>
      <c r="N40" s="30">
        <f t="shared" si="36"/>
        <v>324.0387086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ht="12.0" customHeight="1">
      <c r="A41" s="18" t="s">
        <v>68</v>
      </c>
      <c r="B41" s="19">
        <v>4500.0</v>
      </c>
      <c r="C41" s="19">
        <v>18000.0</v>
      </c>
      <c r="D41" s="20">
        <f t="shared" si="27"/>
        <v>3.375</v>
      </c>
      <c r="E41" s="21">
        <f t="shared" si="28"/>
        <v>2463.75</v>
      </c>
      <c r="F41" s="20">
        <f t="shared" si="29"/>
        <v>0.9639</v>
      </c>
      <c r="G41" s="21">
        <f t="shared" si="30"/>
        <v>175.1377383</v>
      </c>
      <c r="H41" s="20">
        <f t="shared" ref="H41:I41" si="54">F41+D41</f>
        <v>4.3389</v>
      </c>
      <c r="I41" s="22">
        <f t="shared" si="54"/>
        <v>2638.887738</v>
      </c>
      <c r="J41" s="23">
        <f t="shared" si="32"/>
        <v>32.85102679</v>
      </c>
      <c r="K41" s="23">
        <f t="shared" si="33"/>
        <v>359.6803987</v>
      </c>
      <c r="L41" s="23">
        <f t="shared" si="34"/>
        <v>392.5314255</v>
      </c>
      <c r="M41" s="24">
        <f t="shared" si="35"/>
        <v>38.09178162</v>
      </c>
      <c r="N41" s="30">
        <f t="shared" si="36"/>
        <v>430.6232071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ht="12.0" customHeight="1">
      <c r="A42" s="18" t="s">
        <v>69</v>
      </c>
      <c r="B42" s="19">
        <v>5400.0</v>
      </c>
      <c r="C42" s="19">
        <v>21000.0</v>
      </c>
      <c r="D42" s="20">
        <f t="shared" si="27"/>
        <v>4.05</v>
      </c>
      <c r="E42" s="21">
        <f t="shared" si="28"/>
        <v>2956.5</v>
      </c>
      <c r="F42" s="20">
        <f t="shared" si="29"/>
        <v>1.12455</v>
      </c>
      <c r="G42" s="21">
        <f t="shared" si="30"/>
        <v>204.3273614</v>
      </c>
      <c r="H42" s="20">
        <f t="shared" ref="H42:I42" si="55">F42+D42</f>
        <v>5.17455</v>
      </c>
      <c r="I42" s="22">
        <f t="shared" si="55"/>
        <v>3160.827361</v>
      </c>
      <c r="J42" s="23">
        <f t="shared" si="32"/>
        <v>39.17796692</v>
      </c>
      <c r="K42" s="23">
        <f t="shared" si="33"/>
        <v>430.8207694</v>
      </c>
      <c r="L42" s="23">
        <f t="shared" si="34"/>
        <v>469.9987363</v>
      </c>
      <c r="M42" s="24">
        <f t="shared" si="35"/>
        <v>45.42806439</v>
      </c>
      <c r="N42" s="30">
        <f t="shared" si="36"/>
        <v>515.4268007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ht="12.0" customHeight="1">
      <c r="A43" s="18" t="s">
        <v>70</v>
      </c>
      <c r="B43" s="19">
        <v>6500.0</v>
      </c>
      <c r="C43" s="19">
        <v>25000.0</v>
      </c>
      <c r="D43" s="20">
        <f t="shared" si="27"/>
        <v>4.875</v>
      </c>
      <c r="E43" s="21">
        <f t="shared" si="28"/>
        <v>3558.75</v>
      </c>
      <c r="F43" s="20">
        <f t="shared" si="29"/>
        <v>1.33875</v>
      </c>
      <c r="G43" s="21">
        <f t="shared" si="30"/>
        <v>243.2468588</v>
      </c>
      <c r="H43" s="20">
        <f t="shared" ref="H43:I43" si="56">F43+D43</f>
        <v>6.21375</v>
      </c>
      <c r="I43" s="22">
        <f t="shared" si="56"/>
        <v>3801.996859</v>
      </c>
      <c r="J43" s="23">
        <f t="shared" si="32"/>
        <v>47.0460411</v>
      </c>
      <c r="K43" s="23">
        <f t="shared" si="33"/>
        <v>518.2121718</v>
      </c>
      <c r="L43" s="23">
        <f t="shared" si="34"/>
        <v>565.2582129</v>
      </c>
      <c r="M43" s="24">
        <f t="shared" si="35"/>
        <v>54.55133975</v>
      </c>
      <c r="N43" s="30">
        <f t="shared" si="36"/>
        <v>619.8095527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ht="12.0" customHeight="1">
      <c r="A44" s="18" t="s">
        <v>71</v>
      </c>
      <c r="B44" s="19">
        <v>7700.0</v>
      </c>
      <c r="C44" s="19">
        <v>29000.0</v>
      </c>
      <c r="D44" s="20">
        <f t="shared" si="27"/>
        <v>5.775</v>
      </c>
      <c r="E44" s="21">
        <f t="shared" si="28"/>
        <v>4215.75</v>
      </c>
      <c r="F44" s="20">
        <f t="shared" si="29"/>
        <v>1.55295</v>
      </c>
      <c r="G44" s="21">
        <f t="shared" si="30"/>
        <v>282.1663562</v>
      </c>
      <c r="H44" s="20">
        <f t="shared" ref="H44:I44" si="57">F44+D44</f>
        <v>7.32795</v>
      </c>
      <c r="I44" s="22">
        <f t="shared" si="57"/>
        <v>4497.916356</v>
      </c>
      <c r="J44" s="23">
        <f t="shared" si="32"/>
        <v>55.48196128</v>
      </c>
      <c r="K44" s="23">
        <f t="shared" si="33"/>
        <v>613.0659993</v>
      </c>
      <c r="L44" s="23">
        <f t="shared" si="34"/>
        <v>668.5479606</v>
      </c>
      <c r="M44" s="24">
        <f t="shared" si="35"/>
        <v>64.33305011</v>
      </c>
      <c r="N44" s="30">
        <f t="shared" si="36"/>
        <v>732.8810107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">
        <v>72</v>
      </c>
      <c r="B45" s="19">
        <v>9500.0</v>
      </c>
      <c r="C45" s="19">
        <v>35000.0</v>
      </c>
      <c r="D45" s="20">
        <f t="shared" si="27"/>
        <v>7.125</v>
      </c>
      <c r="E45" s="21">
        <f t="shared" si="28"/>
        <v>5201.25</v>
      </c>
      <c r="F45" s="20">
        <f t="shared" si="29"/>
        <v>1.87425</v>
      </c>
      <c r="G45" s="21">
        <f t="shared" si="30"/>
        <v>340.5456023</v>
      </c>
      <c r="H45" s="20">
        <f t="shared" ref="H45:I45" si="58">F45+D45</f>
        <v>8.99925</v>
      </c>
      <c r="I45" s="22">
        <f t="shared" si="58"/>
        <v>5541.795602</v>
      </c>
      <c r="J45" s="23">
        <f t="shared" si="32"/>
        <v>68.13584154</v>
      </c>
      <c r="K45" s="23">
        <f t="shared" si="33"/>
        <v>755.3467406</v>
      </c>
      <c r="L45" s="23">
        <f t="shared" si="34"/>
        <v>823.4825821</v>
      </c>
      <c r="M45" s="24">
        <f t="shared" si="35"/>
        <v>79.00561565</v>
      </c>
      <c r="N45" s="30">
        <f t="shared" si="36"/>
        <v>902.4881978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ht="12.0" customHeight="1">
      <c r="A46" s="43" t="s">
        <v>73</v>
      </c>
      <c r="B46" s="44">
        <v>11000.0</v>
      </c>
      <c r="C46" s="45">
        <v>39000.0</v>
      </c>
      <c r="D46" s="46">
        <f t="shared" si="27"/>
        <v>8.25</v>
      </c>
      <c r="E46" s="47">
        <f t="shared" si="28"/>
        <v>6022.5</v>
      </c>
      <c r="F46" s="46">
        <f t="shared" si="29"/>
        <v>2.08845</v>
      </c>
      <c r="G46" s="47">
        <f t="shared" si="30"/>
        <v>379.4650997</v>
      </c>
      <c r="H46" s="46">
        <f t="shared" ref="H46:I46" si="59">F46+D46</f>
        <v>10.33845</v>
      </c>
      <c r="I46" s="48">
        <f t="shared" si="59"/>
        <v>6401.9651</v>
      </c>
      <c r="J46" s="49">
        <f t="shared" si="32"/>
        <v>78.27529972</v>
      </c>
      <c r="K46" s="49">
        <f t="shared" si="33"/>
        <v>872.5878431</v>
      </c>
      <c r="L46" s="49">
        <f t="shared" si="34"/>
        <v>950.8631428</v>
      </c>
      <c r="M46" s="50">
        <f t="shared" si="35"/>
        <v>90.76263101</v>
      </c>
      <c r="N46" s="51">
        <f t="shared" si="36"/>
        <v>1041.625774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 t="s">
        <v>74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 t="s">
        <v>75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 t="s">
        <v>76</v>
      </c>
      <c r="B50" s="4"/>
      <c r="C50" s="4"/>
      <c r="D50" s="4"/>
      <c r="E50" s="4" t="s">
        <v>17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 t="s">
        <v>77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 t="s">
        <v>78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5" t="s">
        <v>92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80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81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 t="s">
        <v>82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83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 t="s">
        <v>84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 t="s">
        <v>85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ht="15.75" customHeight="1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Q11:T1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2.63" defaultRowHeight="15.0"/>
  <cols>
    <col customWidth="1" min="1" max="1" width="26.88"/>
    <col customWidth="1" min="2" max="3" width="8.0"/>
    <col customWidth="1" min="4" max="4" width="10.38"/>
    <col customWidth="1" min="5" max="5" width="9.88"/>
    <col customWidth="1" min="6" max="6" width="8.88"/>
    <col customWidth="1" min="7" max="7" width="9.13"/>
    <col customWidth="1" min="8" max="8" width="9.0"/>
    <col customWidth="1" min="9" max="9" width="9.38"/>
    <col customWidth="1" min="10" max="10" width="14.38"/>
    <col customWidth="1" min="11" max="11" width="12.88"/>
    <col customWidth="1" min="12" max="12" width="11.38"/>
    <col customWidth="1" min="13" max="13" width="13.0"/>
    <col customWidth="1" min="14" max="14" width="9.13"/>
    <col customWidth="1" min="15" max="15" width="8.13"/>
    <col customWidth="1" min="16" max="16" width="28.0"/>
    <col customWidth="1" min="17" max="17" width="9.13"/>
    <col customWidth="1" min="18" max="18" width="11.38"/>
    <col customWidth="1" min="19" max="19" width="17.25"/>
    <col customWidth="1" min="20" max="20" width="11.88"/>
    <col customWidth="1" min="21" max="22" width="9.13"/>
    <col customWidth="1" min="23" max="23" width="10.13"/>
    <col customWidth="1" min="24" max="24" width="11.38"/>
    <col customWidth="1" min="25" max="26" width="9.13"/>
  </cols>
  <sheetData>
    <row r="1" ht="19.5" customHeight="1">
      <c r="A1" s="1" t="s">
        <v>93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0.7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10" t="s">
        <v>15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ht="12.0" customHeight="1">
      <c r="A5" s="12" t="s">
        <v>16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7.57169</v>
      </c>
      <c r="K5" s="14">
        <f>((Q18+Q21)/2)+(Q23+Q24+Q25)</f>
        <v>0.1363</v>
      </c>
      <c r="L5" s="15" t="s">
        <v>17</v>
      </c>
      <c r="M5" s="16">
        <f>((T13)+(T14)+(T15))/3</f>
        <v>9.316966667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8" t="s">
        <v>18</v>
      </c>
      <c r="B6" s="19">
        <v>58.0</v>
      </c>
      <c r="C6" s="19">
        <v>243.0</v>
      </c>
      <c r="D6" s="20">
        <f t="shared" ref="D6:D20" si="2">B6/1000*0.75</f>
        <v>0.0435</v>
      </c>
      <c r="E6" s="21">
        <f t="shared" ref="E6:E20" si="3">D6*8760/12</f>
        <v>31.755</v>
      </c>
      <c r="F6" s="20">
        <f t="shared" ref="F6:F20" si="4">C6/1000*0.0714*0.75</f>
        <v>0.01301265</v>
      </c>
      <c r="G6" s="21">
        <f t="shared" ref="G6:G20" si="5">F6*8760/12*0.2489</f>
        <v>2.364359467</v>
      </c>
      <c r="H6" s="20">
        <f t="shared" ref="H6:I6" si="1">F6+D6</f>
        <v>0.05651265</v>
      </c>
      <c r="I6" s="22">
        <f t="shared" si="1"/>
        <v>34.11935947</v>
      </c>
      <c r="J6" s="23">
        <f t="shared" ref="J6:J20" si="7">+$H6*$J$5</f>
        <v>0.4278962669</v>
      </c>
      <c r="K6" s="23">
        <f t="shared" ref="K6:K20" si="8">+I6*$K$5</f>
        <v>4.650468695</v>
      </c>
      <c r="L6" s="23">
        <f t="shared" ref="L6:L20" si="9">+K6+J6</f>
        <v>5.078364962</v>
      </c>
      <c r="M6" s="24">
        <f t="shared" ref="M6:M7" si="10">+$H6*$M$5</f>
        <v>0.5265264763</v>
      </c>
      <c r="N6" s="25">
        <f t="shared" ref="N6:N20" si="11">M6+L6</f>
        <v>5.604891439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ht="12.0" customHeight="1">
      <c r="A7" s="18" t="s">
        <v>19</v>
      </c>
      <c r="B7" s="19">
        <v>150.0</v>
      </c>
      <c r="C7" s="19">
        <v>900.0</v>
      </c>
      <c r="D7" s="20">
        <f t="shared" si="2"/>
        <v>0.1125</v>
      </c>
      <c r="E7" s="21">
        <f t="shared" si="3"/>
        <v>82.125</v>
      </c>
      <c r="F7" s="20">
        <f t="shared" si="4"/>
        <v>0.048195</v>
      </c>
      <c r="G7" s="21">
        <f t="shared" si="5"/>
        <v>8.756886915</v>
      </c>
      <c r="H7" s="20">
        <f t="shared" ref="H7:I7" si="6">F7+D7</f>
        <v>0.160695</v>
      </c>
      <c r="I7" s="22">
        <f t="shared" si="6"/>
        <v>90.88188692</v>
      </c>
      <c r="J7" s="23">
        <f t="shared" si="7"/>
        <v>1.216732725</v>
      </c>
      <c r="K7" s="23">
        <f t="shared" si="8"/>
        <v>12.38720119</v>
      </c>
      <c r="L7" s="23">
        <f t="shared" si="9"/>
        <v>13.60393391</v>
      </c>
      <c r="M7" s="24">
        <f t="shared" si="10"/>
        <v>1.497189959</v>
      </c>
      <c r="N7" s="30">
        <f t="shared" si="11"/>
        <v>15.10112387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ht="12.0" customHeight="1">
      <c r="A8" s="18" t="s">
        <v>20</v>
      </c>
      <c r="B8" s="19">
        <v>200.0</v>
      </c>
      <c r="C8" s="19">
        <v>1200.0</v>
      </c>
      <c r="D8" s="20">
        <f t="shared" si="2"/>
        <v>0.15</v>
      </c>
      <c r="E8" s="21">
        <f t="shared" si="3"/>
        <v>109.5</v>
      </c>
      <c r="F8" s="20">
        <f t="shared" si="4"/>
        <v>0.06426</v>
      </c>
      <c r="G8" s="21">
        <f t="shared" si="5"/>
        <v>11.67584922</v>
      </c>
      <c r="H8" s="20">
        <f t="shared" ref="H8:I8" si="12">F8+D8</f>
        <v>0.21426</v>
      </c>
      <c r="I8" s="22">
        <f t="shared" si="12"/>
        <v>121.1758492</v>
      </c>
      <c r="J8" s="23">
        <f t="shared" si="7"/>
        <v>1.622310299</v>
      </c>
      <c r="K8" s="23">
        <f t="shared" si="8"/>
        <v>16.51626825</v>
      </c>
      <c r="L8" s="23">
        <f t="shared" si="9"/>
        <v>18.13857855</v>
      </c>
      <c r="M8" s="24">
        <f t="shared" ref="M8:M20" si="14">+H8*$M$5</f>
        <v>1.996253278</v>
      </c>
      <c r="N8" s="30">
        <f t="shared" si="11"/>
        <v>20.13483183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ht="12.0" customHeight="1">
      <c r="A9" s="18" t="s">
        <v>21</v>
      </c>
      <c r="B9" s="19">
        <v>250.0</v>
      </c>
      <c r="C9" s="19">
        <v>1600.0</v>
      </c>
      <c r="D9" s="20">
        <f t="shared" si="2"/>
        <v>0.1875</v>
      </c>
      <c r="E9" s="21">
        <f t="shared" si="3"/>
        <v>136.875</v>
      </c>
      <c r="F9" s="20">
        <f t="shared" si="4"/>
        <v>0.08568</v>
      </c>
      <c r="G9" s="21">
        <f t="shared" si="5"/>
        <v>15.56779896</v>
      </c>
      <c r="H9" s="20">
        <f t="shared" ref="H9:I9" si="13">F9+D9</f>
        <v>0.27318</v>
      </c>
      <c r="I9" s="22">
        <f t="shared" si="13"/>
        <v>152.442799</v>
      </c>
      <c r="J9" s="23">
        <f t="shared" si="7"/>
        <v>2.068434274</v>
      </c>
      <c r="K9" s="23">
        <f t="shared" si="8"/>
        <v>20.7779535</v>
      </c>
      <c r="L9" s="23">
        <f t="shared" si="9"/>
        <v>22.84638777</v>
      </c>
      <c r="M9" s="24">
        <f t="shared" si="14"/>
        <v>2.545208954</v>
      </c>
      <c r="N9" s="30">
        <f t="shared" si="11"/>
        <v>25.39159673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ht="12.75" customHeight="1">
      <c r="A10" s="18" t="s">
        <v>22</v>
      </c>
      <c r="B10" s="19">
        <v>350.0</v>
      </c>
      <c r="C10" s="19">
        <v>1900.0</v>
      </c>
      <c r="D10" s="20">
        <f t="shared" si="2"/>
        <v>0.2625</v>
      </c>
      <c r="E10" s="21">
        <f t="shared" si="3"/>
        <v>191.625</v>
      </c>
      <c r="F10" s="20">
        <f t="shared" si="4"/>
        <v>0.101745</v>
      </c>
      <c r="G10" s="21">
        <f t="shared" si="5"/>
        <v>18.48676127</v>
      </c>
      <c r="H10" s="20">
        <f t="shared" ref="H10:I10" si="15">F10+D10</f>
        <v>0.364245</v>
      </c>
      <c r="I10" s="22">
        <f t="shared" si="15"/>
        <v>210.1117613</v>
      </c>
      <c r="J10" s="23">
        <f t="shared" si="7"/>
        <v>2.757950224</v>
      </c>
      <c r="K10" s="23">
        <f t="shared" si="8"/>
        <v>28.63823306</v>
      </c>
      <c r="L10" s="23">
        <f t="shared" si="9"/>
        <v>31.39618328</v>
      </c>
      <c r="M10" s="24">
        <f t="shared" si="14"/>
        <v>3.393658524</v>
      </c>
      <c r="N10" s="30">
        <f t="shared" si="11"/>
        <v>34.78984181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ht="12.75" customHeight="1">
      <c r="A11" s="18" t="s">
        <v>23</v>
      </c>
      <c r="B11" s="19">
        <v>400.0</v>
      </c>
      <c r="C11" s="19">
        <v>2600.0</v>
      </c>
      <c r="D11" s="20">
        <f t="shared" si="2"/>
        <v>0.3</v>
      </c>
      <c r="E11" s="21">
        <f t="shared" si="3"/>
        <v>219</v>
      </c>
      <c r="F11" s="20">
        <f t="shared" si="4"/>
        <v>0.13923</v>
      </c>
      <c r="G11" s="21">
        <f t="shared" si="5"/>
        <v>25.29767331</v>
      </c>
      <c r="H11" s="20">
        <f t="shared" ref="H11:I11" si="16">F11+D11</f>
        <v>0.43923</v>
      </c>
      <c r="I11" s="22">
        <f t="shared" si="16"/>
        <v>244.2976733</v>
      </c>
      <c r="J11" s="23">
        <f t="shared" si="7"/>
        <v>3.325713399</v>
      </c>
      <c r="K11" s="23">
        <f t="shared" si="8"/>
        <v>33.29777287</v>
      </c>
      <c r="L11" s="23">
        <f t="shared" si="9"/>
        <v>36.62348627</v>
      </c>
      <c r="M11" s="24">
        <f t="shared" si="14"/>
        <v>4.092291269</v>
      </c>
      <c r="N11" s="30">
        <f t="shared" si="11"/>
        <v>40.71577754</v>
      </c>
      <c r="O11" s="26"/>
      <c r="P11" s="27"/>
      <c r="Q11" s="2" t="s">
        <v>94</v>
      </c>
      <c r="U11" s="29"/>
      <c r="V11" s="5"/>
      <c r="W11" s="5"/>
      <c r="X11" s="27"/>
      <c r="Y11" s="5"/>
      <c r="Z11" s="5"/>
    </row>
    <row r="12" ht="12.0" customHeight="1">
      <c r="A12" s="18" t="s">
        <v>25</v>
      </c>
      <c r="B12" s="19">
        <v>447.0</v>
      </c>
      <c r="C12" s="19">
        <v>2936.0</v>
      </c>
      <c r="D12" s="20">
        <f t="shared" si="2"/>
        <v>0.33525</v>
      </c>
      <c r="E12" s="21">
        <f t="shared" si="3"/>
        <v>244.7325</v>
      </c>
      <c r="F12" s="20">
        <f t="shared" si="4"/>
        <v>0.1572228</v>
      </c>
      <c r="G12" s="21">
        <f t="shared" si="5"/>
        <v>28.56691109</v>
      </c>
      <c r="H12" s="20">
        <f t="shared" ref="H12:I12" si="17">F12+D12</f>
        <v>0.4924728</v>
      </c>
      <c r="I12" s="22">
        <f t="shared" si="17"/>
        <v>273.2994111</v>
      </c>
      <c r="J12" s="23">
        <f t="shared" si="7"/>
        <v>3.728851375</v>
      </c>
      <c r="K12" s="23">
        <f t="shared" si="8"/>
        <v>37.25070973</v>
      </c>
      <c r="L12" s="23">
        <f t="shared" si="9"/>
        <v>40.97956111</v>
      </c>
      <c r="M12" s="24">
        <f t="shared" si="14"/>
        <v>4.588352662</v>
      </c>
      <c r="N12" s="30">
        <f t="shared" si="11"/>
        <v>45.56791377</v>
      </c>
      <c r="O12" s="26"/>
      <c r="P12" s="27"/>
      <c r="Q12" s="31" t="s">
        <v>26</v>
      </c>
      <c r="R12" s="31" t="s">
        <v>27</v>
      </c>
      <c r="S12" s="32" t="s">
        <v>28</v>
      </c>
      <c r="T12" s="31" t="s">
        <v>29</v>
      </c>
      <c r="U12" s="29"/>
      <c r="V12" s="5"/>
      <c r="W12" s="5"/>
      <c r="X12" s="27"/>
      <c r="Y12" s="5"/>
      <c r="Z12" s="5"/>
    </row>
    <row r="13" ht="12.0" customHeight="1">
      <c r="A13" s="18" t="s">
        <v>31</v>
      </c>
      <c r="B13" s="19">
        <v>525.0</v>
      </c>
      <c r="C13" s="19">
        <v>3500.0</v>
      </c>
      <c r="D13" s="20">
        <f t="shared" si="2"/>
        <v>0.39375</v>
      </c>
      <c r="E13" s="21">
        <f t="shared" si="3"/>
        <v>287.4375</v>
      </c>
      <c r="F13" s="20">
        <f t="shared" si="4"/>
        <v>0.187425</v>
      </c>
      <c r="G13" s="21">
        <f t="shared" si="5"/>
        <v>34.05456023</v>
      </c>
      <c r="H13" s="20">
        <f t="shared" ref="H13:I13" si="18">F13+D13</f>
        <v>0.581175</v>
      </c>
      <c r="I13" s="22">
        <f t="shared" si="18"/>
        <v>321.4920602</v>
      </c>
      <c r="J13" s="23">
        <f t="shared" si="7"/>
        <v>4.400476936</v>
      </c>
      <c r="K13" s="23">
        <f t="shared" si="8"/>
        <v>43.81936781</v>
      </c>
      <c r="L13" s="23">
        <f t="shared" si="9"/>
        <v>48.21984474</v>
      </c>
      <c r="M13" s="24">
        <f t="shared" si="14"/>
        <v>5.414788103</v>
      </c>
      <c r="N13" s="30">
        <f t="shared" si="11"/>
        <v>53.63463285</v>
      </c>
      <c r="O13" s="26"/>
      <c r="P13" s="31" t="s">
        <v>32</v>
      </c>
      <c r="Q13" s="33">
        <v>0.0246</v>
      </c>
      <c r="R13" s="34">
        <v>4.5787</v>
      </c>
      <c r="S13" s="35">
        <v>2.5918</v>
      </c>
      <c r="T13" s="34">
        <v>9.0386</v>
      </c>
      <c r="U13" s="29"/>
      <c r="V13" s="5"/>
      <c r="W13" s="5"/>
      <c r="X13" s="27"/>
      <c r="Y13" s="5"/>
      <c r="Z13" s="5"/>
    </row>
    <row r="14" ht="12.0" customHeight="1">
      <c r="A14" s="18" t="s">
        <v>33</v>
      </c>
      <c r="B14" s="19">
        <v>650.0</v>
      </c>
      <c r="C14" s="19">
        <v>4400.0</v>
      </c>
      <c r="D14" s="20">
        <f t="shared" si="2"/>
        <v>0.4875</v>
      </c>
      <c r="E14" s="21">
        <f t="shared" si="3"/>
        <v>355.875</v>
      </c>
      <c r="F14" s="20">
        <f t="shared" si="4"/>
        <v>0.23562</v>
      </c>
      <c r="G14" s="21">
        <f t="shared" si="5"/>
        <v>42.81144714</v>
      </c>
      <c r="H14" s="20">
        <f t="shared" ref="H14:I14" si="19">F14+D14</f>
        <v>0.72312</v>
      </c>
      <c r="I14" s="22">
        <f t="shared" si="19"/>
        <v>398.6864471</v>
      </c>
      <c r="J14" s="23">
        <f t="shared" si="7"/>
        <v>5.475240473</v>
      </c>
      <c r="K14" s="23">
        <f t="shared" si="8"/>
        <v>54.34096275</v>
      </c>
      <c r="L14" s="23">
        <f t="shared" si="9"/>
        <v>59.81620322</v>
      </c>
      <c r="M14" s="24">
        <f t="shared" si="14"/>
        <v>6.737284936</v>
      </c>
      <c r="N14" s="30">
        <f t="shared" si="11"/>
        <v>66.55348815</v>
      </c>
      <c r="O14" s="26"/>
      <c r="P14" s="31" t="s">
        <v>34</v>
      </c>
      <c r="Q14" s="33">
        <v>0.02441</v>
      </c>
      <c r="R14" s="34">
        <v>4.5424</v>
      </c>
      <c r="S14" s="35">
        <v>2.5712</v>
      </c>
      <c r="T14" s="34">
        <v>8.8266</v>
      </c>
      <c r="U14" s="29"/>
      <c r="V14" s="5"/>
      <c r="W14" s="5"/>
      <c r="X14" s="27"/>
      <c r="Y14" s="5"/>
      <c r="Z14" s="5"/>
    </row>
    <row r="15" ht="12.0" customHeight="1">
      <c r="A15" s="18" t="s">
        <v>35</v>
      </c>
      <c r="B15" s="19">
        <v>665.0</v>
      </c>
      <c r="C15" s="19">
        <v>4496.0</v>
      </c>
      <c r="D15" s="20">
        <f t="shared" si="2"/>
        <v>0.49875</v>
      </c>
      <c r="E15" s="21">
        <f t="shared" si="3"/>
        <v>364.0875</v>
      </c>
      <c r="F15" s="20">
        <f t="shared" si="4"/>
        <v>0.2407608</v>
      </c>
      <c r="G15" s="21">
        <f t="shared" si="5"/>
        <v>43.74551508</v>
      </c>
      <c r="H15" s="20">
        <f t="shared" ref="H15:I15" si="20">F15+D15</f>
        <v>0.7395108</v>
      </c>
      <c r="I15" s="22">
        <f t="shared" si="20"/>
        <v>407.8330151</v>
      </c>
      <c r="J15" s="23">
        <f t="shared" si="7"/>
        <v>5.599346529</v>
      </c>
      <c r="K15" s="23">
        <f t="shared" si="8"/>
        <v>55.58763996</v>
      </c>
      <c r="L15" s="23">
        <f t="shared" si="9"/>
        <v>61.18698648</v>
      </c>
      <c r="M15" s="24">
        <f t="shared" si="14"/>
        <v>6.889997473</v>
      </c>
      <c r="N15" s="30">
        <f t="shared" si="11"/>
        <v>68.07698396</v>
      </c>
      <c r="O15" s="26"/>
      <c r="P15" s="31" t="s">
        <v>36</v>
      </c>
      <c r="Q15" s="33">
        <v>0.02866</v>
      </c>
      <c r="R15" s="34">
        <v>5.334</v>
      </c>
      <c r="S15" s="35">
        <v>3.0193</v>
      </c>
      <c r="T15" s="34">
        <v>10.0857</v>
      </c>
      <c r="U15" s="29"/>
      <c r="V15" s="5"/>
      <c r="W15" s="5"/>
      <c r="X15" s="27"/>
      <c r="Y15" s="5"/>
      <c r="Z15" s="5"/>
    </row>
    <row r="16" ht="12.0" customHeight="1">
      <c r="A16" s="18" t="s">
        <v>37</v>
      </c>
      <c r="B16" s="19">
        <v>696.0</v>
      </c>
      <c r="C16" s="19">
        <v>4700.0</v>
      </c>
      <c r="D16" s="20">
        <f t="shared" si="2"/>
        <v>0.522</v>
      </c>
      <c r="E16" s="21">
        <f t="shared" si="3"/>
        <v>381.06</v>
      </c>
      <c r="F16" s="20">
        <f t="shared" si="4"/>
        <v>0.251685</v>
      </c>
      <c r="G16" s="21">
        <f t="shared" si="5"/>
        <v>45.73040945</v>
      </c>
      <c r="H16" s="20">
        <f t="shared" ref="H16:I16" si="21">F16+D16</f>
        <v>0.773685</v>
      </c>
      <c r="I16" s="22">
        <f t="shared" si="21"/>
        <v>426.7904094</v>
      </c>
      <c r="J16" s="23">
        <f t="shared" si="7"/>
        <v>5.858102978</v>
      </c>
      <c r="K16" s="23">
        <f t="shared" si="8"/>
        <v>58.17153281</v>
      </c>
      <c r="L16" s="23">
        <f t="shared" si="9"/>
        <v>64.02963579</v>
      </c>
      <c r="M16" s="24">
        <f t="shared" si="14"/>
        <v>7.208397356</v>
      </c>
      <c r="N16" s="30">
        <f t="shared" si="11"/>
        <v>71.23803314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ht="12.0" customHeight="1">
      <c r="A17" s="18" t="s">
        <v>38</v>
      </c>
      <c r="B17" s="19">
        <v>748.0</v>
      </c>
      <c r="C17" s="19">
        <v>5050.0</v>
      </c>
      <c r="D17" s="20">
        <f t="shared" si="2"/>
        <v>0.561</v>
      </c>
      <c r="E17" s="21">
        <f t="shared" si="3"/>
        <v>409.53</v>
      </c>
      <c r="F17" s="20">
        <f t="shared" si="4"/>
        <v>0.2704275</v>
      </c>
      <c r="G17" s="21">
        <f t="shared" si="5"/>
        <v>49.13586547</v>
      </c>
      <c r="H17" s="20">
        <f t="shared" ref="H17:I17" si="22">F17+D17</f>
        <v>0.8314275</v>
      </c>
      <c r="I17" s="22">
        <f t="shared" si="22"/>
        <v>458.6658655</v>
      </c>
      <c r="J17" s="23">
        <f t="shared" si="7"/>
        <v>6.295311287</v>
      </c>
      <c r="K17" s="23">
        <f t="shared" si="8"/>
        <v>62.51615746</v>
      </c>
      <c r="L17" s="23">
        <f t="shared" si="9"/>
        <v>68.81146875</v>
      </c>
      <c r="M17" s="24">
        <f t="shared" si="14"/>
        <v>7.746382303</v>
      </c>
      <c r="N17" s="30">
        <f t="shared" si="11"/>
        <v>76.55785105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ht="12.75" customHeight="1">
      <c r="A18" s="18" t="s">
        <v>39</v>
      </c>
      <c r="B18" s="19">
        <v>800.0</v>
      </c>
      <c r="C18" s="19">
        <v>5400.0</v>
      </c>
      <c r="D18" s="20">
        <f t="shared" si="2"/>
        <v>0.6</v>
      </c>
      <c r="E18" s="21">
        <f t="shared" si="3"/>
        <v>438</v>
      </c>
      <c r="F18" s="20">
        <f t="shared" si="4"/>
        <v>0.28917</v>
      </c>
      <c r="G18" s="21">
        <f t="shared" si="5"/>
        <v>52.54132149</v>
      </c>
      <c r="H18" s="20">
        <f t="shared" ref="H18:I18" si="23">F18+D18</f>
        <v>0.88917</v>
      </c>
      <c r="I18" s="22">
        <f t="shared" si="23"/>
        <v>490.5413215</v>
      </c>
      <c r="J18" s="23">
        <f t="shared" si="7"/>
        <v>6.732519597</v>
      </c>
      <c r="K18" s="23">
        <f t="shared" si="8"/>
        <v>66.86078212</v>
      </c>
      <c r="L18" s="23">
        <f t="shared" si="9"/>
        <v>73.59330172</v>
      </c>
      <c r="M18" s="24">
        <f t="shared" si="14"/>
        <v>8.284367251</v>
      </c>
      <c r="N18" s="30">
        <f t="shared" si="11"/>
        <v>81.87766897</v>
      </c>
      <c r="O18" s="26"/>
      <c r="P18" s="31" t="s">
        <v>40</v>
      </c>
      <c r="Q18" s="37">
        <v>0.12</v>
      </c>
      <c r="R18" s="5" t="s">
        <v>41</v>
      </c>
      <c r="S18" s="28"/>
      <c r="T18" s="5"/>
      <c r="U18" s="29"/>
      <c r="V18" s="5"/>
      <c r="W18" s="5"/>
      <c r="X18" s="27"/>
      <c r="Y18" s="5"/>
      <c r="Z18" s="5"/>
    </row>
    <row r="19" ht="12.75" customHeight="1">
      <c r="A19" s="18" t="s">
        <v>42</v>
      </c>
      <c r="B19" s="19">
        <v>920.0</v>
      </c>
      <c r="C19" s="19">
        <v>6123.0</v>
      </c>
      <c r="D19" s="20">
        <f t="shared" si="2"/>
        <v>0.69</v>
      </c>
      <c r="E19" s="21">
        <f t="shared" si="3"/>
        <v>503.7</v>
      </c>
      <c r="F19" s="20">
        <f t="shared" si="4"/>
        <v>0.32788665</v>
      </c>
      <c r="G19" s="21">
        <f t="shared" si="5"/>
        <v>59.57602065</v>
      </c>
      <c r="H19" s="20">
        <f t="shared" ref="H19:I19" si="24">F19+D19</f>
        <v>1.01788665</v>
      </c>
      <c r="I19" s="22">
        <f t="shared" si="24"/>
        <v>563.2760206</v>
      </c>
      <c r="J19" s="23">
        <f t="shared" si="7"/>
        <v>7.707122169</v>
      </c>
      <c r="K19" s="23">
        <f t="shared" si="8"/>
        <v>76.77452161</v>
      </c>
      <c r="L19" s="23">
        <f t="shared" si="9"/>
        <v>84.48164378</v>
      </c>
      <c r="M19" s="24">
        <f t="shared" si="14"/>
        <v>9.483615988</v>
      </c>
      <c r="N19" s="25">
        <f t="shared" si="11"/>
        <v>93.96525977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ht="12.75" customHeight="1">
      <c r="A20" s="18" t="s">
        <v>43</v>
      </c>
      <c r="B20" s="19">
        <v>1000.0</v>
      </c>
      <c r="C20" s="19">
        <v>6600.0</v>
      </c>
      <c r="D20" s="20">
        <f t="shared" si="2"/>
        <v>0.75</v>
      </c>
      <c r="E20" s="21">
        <f t="shared" si="3"/>
        <v>547.5</v>
      </c>
      <c r="F20" s="20">
        <f t="shared" si="4"/>
        <v>0.35343</v>
      </c>
      <c r="G20" s="21">
        <f t="shared" si="5"/>
        <v>64.21717071</v>
      </c>
      <c r="H20" s="20">
        <f t="shared" ref="H20:I20" si="25">F20+D20</f>
        <v>1.10343</v>
      </c>
      <c r="I20" s="22">
        <f t="shared" si="25"/>
        <v>611.7171707</v>
      </c>
      <c r="J20" s="23">
        <f t="shared" si="7"/>
        <v>8.354829897</v>
      </c>
      <c r="K20" s="23">
        <f t="shared" si="8"/>
        <v>83.37705037</v>
      </c>
      <c r="L20" s="23">
        <f t="shared" si="9"/>
        <v>91.73188026</v>
      </c>
      <c r="M20" s="24">
        <f t="shared" si="14"/>
        <v>10.28062053</v>
      </c>
      <c r="N20" s="30">
        <f t="shared" si="11"/>
        <v>102.0125008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ht="12.0" customHeight="1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44</v>
      </c>
      <c r="Q21" s="37">
        <v>0.142</v>
      </c>
      <c r="R21" s="5" t="s">
        <v>41</v>
      </c>
      <c r="S21" s="28"/>
      <c r="T21" s="5"/>
      <c r="U21" s="29"/>
      <c r="V21" s="5"/>
      <c r="W21" s="5"/>
      <c r="X21" s="27"/>
      <c r="Y21" s="5"/>
      <c r="Z21" s="5"/>
    </row>
    <row r="22" ht="12.0" customHeight="1">
      <c r="A22" s="18" t="s">
        <v>45</v>
      </c>
      <c r="B22" s="19">
        <v>83.0</v>
      </c>
      <c r="C22" s="19">
        <v>400.0</v>
      </c>
      <c r="D22" s="20">
        <f t="shared" ref="D22:D46" si="27">B22/1000*0.75</f>
        <v>0.06225</v>
      </c>
      <c r="E22" s="21">
        <f t="shared" ref="E22:E46" si="28">D22*8760/12</f>
        <v>45.4425</v>
      </c>
      <c r="F22" s="20">
        <f t="shared" ref="F22:F46" si="29">C22/1000*0.0714*0.75</f>
        <v>0.02142</v>
      </c>
      <c r="G22" s="21">
        <f t="shared" ref="G22:G46" si="30">F22*8760/12*0.2489</f>
        <v>3.89194974</v>
      </c>
      <c r="H22" s="20">
        <f t="shared" ref="H22:I22" si="26">F22+D22</f>
        <v>0.08367</v>
      </c>
      <c r="I22" s="22">
        <f t="shared" si="26"/>
        <v>49.33444974</v>
      </c>
      <c r="J22" s="23">
        <f t="shared" ref="J22:J46" si="32">+$H22*$J$5</f>
        <v>0.6335233023</v>
      </c>
      <c r="K22" s="23">
        <f t="shared" ref="K22:K46" si="33">+I22*$K$5</f>
        <v>6.7242855</v>
      </c>
      <c r="L22" s="23">
        <f t="shared" ref="L22:L46" si="34">+K22+J22</f>
        <v>7.357808802</v>
      </c>
      <c r="M22" s="24">
        <f t="shared" ref="M22:M46" si="35">+H22*$M$5</f>
        <v>0.779550601</v>
      </c>
      <c r="N22" s="30">
        <f t="shared" ref="N22:N46" si="36">M22+L22</f>
        <v>8.137359403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ht="12.0" customHeight="1">
      <c r="A23" s="18" t="s">
        <v>46</v>
      </c>
      <c r="B23" s="19">
        <v>125.0</v>
      </c>
      <c r="C23" s="19">
        <v>650.0</v>
      </c>
      <c r="D23" s="20">
        <f t="shared" si="27"/>
        <v>0.09375</v>
      </c>
      <c r="E23" s="21">
        <f t="shared" si="28"/>
        <v>68.4375</v>
      </c>
      <c r="F23" s="20">
        <f t="shared" si="29"/>
        <v>0.0348075</v>
      </c>
      <c r="G23" s="21">
        <f t="shared" si="30"/>
        <v>6.324418328</v>
      </c>
      <c r="H23" s="20">
        <f t="shared" ref="H23:I23" si="31">F23+D23</f>
        <v>0.1285575</v>
      </c>
      <c r="I23" s="22">
        <f t="shared" si="31"/>
        <v>74.76191833</v>
      </c>
      <c r="J23" s="23">
        <f t="shared" si="32"/>
        <v>0.9733975372</v>
      </c>
      <c r="K23" s="23">
        <f t="shared" si="33"/>
        <v>10.19004947</v>
      </c>
      <c r="L23" s="23">
        <f t="shared" si="34"/>
        <v>11.16344701</v>
      </c>
      <c r="M23" s="24">
        <f t="shared" si="35"/>
        <v>1.197765942</v>
      </c>
      <c r="N23" s="30">
        <f t="shared" si="36"/>
        <v>12.36121295</v>
      </c>
      <c r="O23" s="26"/>
      <c r="P23" s="31" t="s">
        <v>47</v>
      </c>
      <c r="Q23" s="39">
        <v>0.0041</v>
      </c>
      <c r="R23" s="27"/>
      <c r="S23" s="28"/>
      <c r="T23" s="5"/>
      <c r="U23" s="29"/>
      <c r="V23" s="5"/>
      <c r="W23" s="5"/>
      <c r="X23" s="27"/>
      <c r="Y23" s="5"/>
      <c r="Z23" s="5"/>
    </row>
    <row r="24" ht="12.0" customHeight="1">
      <c r="A24" s="18" t="s">
        <v>49</v>
      </c>
      <c r="B24" s="19">
        <v>250.0</v>
      </c>
      <c r="C24" s="19">
        <v>1300.0</v>
      </c>
      <c r="D24" s="20">
        <f t="shared" si="27"/>
        <v>0.1875</v>
      </c>
      <c r="E24" s="21">
        <f t="shared" si="28"/>
        <v>136.875</v>
      </c>
      <c r="F24" s="20">
        <f t="shared" si="29"/>
        <v>0.069615</v>
      </c>
      <c r="G24" s="21">
        <f t="shared" si="30"/>
        <v>12.64883666</v>
      </c>
      <c r="H24" s="20">
        <f t="shared" ref="H24:I24" si="37">F24+D24</f>
        <v>0.257115</v>
      </c>
      <c r="I24" s="22">
        <f t="shared" si="37"/>
        <v>149.5238367</v>
      </c>
      <c r="J24" s="23">
        <f t="shared" si="32"/>
        <v>1.946795074</v>
      </c>
      <c r="K24" s="23">
        <f t="shared" si="33"/>
        <v>20.38009894</v>
      </c>
      <c r="L24" s="23">
        <f t="shared" si="34"/>
        <v>22.32689401</v>
      </c>
      <c r="M24" s="24">
        <f t="shared" si="35"/>
        <v>2.395531885</v>
      </c>
      <c r="N24" s="30">
        <f t="shared" si="36"/>
        <v>24.72242589</v>
      </c>
      <c r="O24" s="26"/>
      <c r="P24" s="31" t="s">
        <v>50</v>
      </c>
      <c r="Q24" s="39">
        <v>6.0E-4</v>
      </c>
      <c r="R24" s="27"/>
      <c r="S24" s="28"/>
      <c r="T24" s="5"/>
      <c r="U24" s="29"/>
      <c r="V24" s="5"/>
      <c r="W24" s="5"/>
      <c r="X24" s="27"/>
      <c r="Y24" s="5"/>
      <c r="Z24" s="5"/>
    </row>
    <row r="25" ht="12.0" customHeight="1">
      <c r="A25" s="18" t="s">
        <v>51</v>
      </c>
      <c r="B25" s="19">
        <v>300.0</v>
      </c>
      <c r="C25" s="19">
        <v>1800.0</v>
      </c>
      <c r="D25" s="20">
        <f t="shared" si="27"/>
        <v>0.225</v>
      </c>
      <c r="E25" s="21">
        <f t="shared" si="28"/>
        <v>164.25</v>
      </c>
      <c r="F25" s="20">
        <f t="shared" si="29"/>
        <v>0.09639</v>
      </c>
      <c r="G25" s="21">
        <f t="shared" si="30"/>
        <v>17.51377383</v>
      </c>
      <c r="H25" s="20">
        <f t="shared" ref="H25:I25" si="38">F25+D25</f>
        <v>0.32139</v>
      </c>
      <c r="I25" s="22">
        <f t="shared" si="38"/>
        <v>181.7637738</v>
      </c>
      <c r="J25" s="23">
        <f t="shared" si="32"/>
        <v>2.433465449</v>
      </c>
      <c r="K25" s="23">
        <f t="shared" si="33"/>
        <v>24.77440237</v>
      </c>
      <c r="L25" s="23">
        <f t="shared" si="34"/>
        <v>27.20786782</v>
      </c>
      <c r="M25" s="24">
        <f t="shared" si="35"/>
        <v>2.994379917</v>
      </c>
      <c r="N25" s="30">
        <f t="shared" si="36"/>
        <v>30.20224774</v>
      </c>
      <c r="O25" s="26"/>
      <c r="P25" s="31" t="s">
        <v>52</v>
      </c>
      <c r="Q25" s="39">
        <v>6.0E-4</v>
      </c>
      <c r="R25" s="27"/>
      <c r="S25" s="28"/>
      <c r="T25" s="5"/>
      <c r="U25" s="29"/>
      <c r="V25" s="5"/>
      <c r="W25" s="5"/>
      <c r="X25" s="27"/>
      <c r="Y25" s="5"/>
      <c r="Z25" s="5"/>
    </row>
    <row r="26" ht="12.0" customHeight="1">
      <c r="A26" s="18" t="s">
        <v>53</v>
      </c>
      <c r="B26" s="19">
        <v>400.0</v>
      </c>
      <c r="C26" s="19">
        <v>2400.0</v>
      </c>
      <c r="D26" s="20">
        <f t="shared" si="27"/>
        <v>0.3</v>
      </c>
      <c r="E26" s="21">
        <f t="shared" si="28"/>
        <v>219</v>
      </c>
      <c r="F26" s="20">
        <f t="shared" si="29"/>
        <v>0.12852</v>
      </c>
      <c r="G26" s="21">
        <f t="shared" si="30"/>
        <v>23.35169844</v>
      </c>
      <c r="H26" s="20">
        <f t="shared" ref="H26:I26" si="39">F26+D26</f>
        <v>0.42852</v>
      </c>
      <c r="I26" s="22">
        <f t="shared" si="39"/>
        <v>242.3516984</v>
      </c>
      <c r="J26" s="23">
        <f t="shared" si="32"/>
        <v>3.244620599</v>
      </c>
      <c r="K26" s="23">
        <f t="shared" si="33"/>
        <v>33.0325365</v>
      </c>
      <c r="L26" s="23">
        <f t="shared" si="34"/>
        <v>36.2771571</v>
      </c>
      <c r="M26" s="24">
        <f t="shared" si="35"/>
        <v>3.992506556</v>
      </c>
      <c r="N26" s="30">
        <f t="shared" si="36"/>
        <v>40.26966365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ht="12.0" customHeight="1">
      <c r="A27" s="18" t="s">
        <v>54</v>
      </c>
      <c r="B27" s="19">
        <v>480.0</v>
      </c>
      <c r="C27" s="19">
        <v>2800.0</v>
      </c>
      <c r="D27" s="20">
        <f t="shared" si="27"/>
        <v>0.36</v>
      </c>
      <c r="E27" s="21">
        <f t="shared" si="28"/>
        <v>262.8</v>
      </c>
      <c r="F27" s="20">
        <f t="shared" si="29"/>
        <v>0.14994</v>
      </c>
      <c r="G27" s="21">
        <f t="shared" si="30"/>
        <v>27.24364818</v>
      </c>
      <c r="H27" s="20">
        <f t="shared" ref="H27:I27" si="40">F27+D27</f>
        <v>0.50994</v>
      </c>
      <c r="I27" s="22">
        <f t="shared" si="40"/>
        <v>290.0436482</v>
      </c>
      <c r="J27" s="23">
        <f t="shared" si="32"/>
        <v>3.861107599</v>
      </c>
      <c r="K27" s="23">
        <f t="shared" si="33"/>
        <v>39.53294925</v>
      </c>
      <c r="L27" s="23">
        <f t="shared" si="34"/>
        <v>43.39405685</v>
      </c>
      <c r="M27" s="24">
        <f t="shared" si="35"/>
        <v>4.751093982</v>
      </c>
      <c r="N27" s="30">
        <f t="shared" si="36"/>
        <v>48.14515083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ht="11.25" customHeight="1">
      <c r="A28" s="18" t="s">
        <v>55</v>
      </c>
      <c r="B28" s="19">
        <v>600.0</v>
      </c>
      <c r="C28" s="19">
        <v>3400.0</v>
      </c>
      <c r="D28" s="20">
        <f t="shared" si="27"/>
        <v>0.45</v>
      </c>
      <c r="E28" s="21">
        <f t="shared" si="28"/>
        <v>328.5</v>
      </c>
      <c r="F28" s="20">
        <f t="shared" si="29"/>
        <v>0.18207</v>
      </c>
      <c r="G28" s="21">
        <f t="shared" si="30"/>
        <v>33.08157279</v>
      </c>
      <c r="H28" s="20">
        <f t="shared" ref="H28:I28" si="41">F28+D28</f>
        <v>0.63207</v>
      </c>
      <c r="I28" s="22">
        <f t="shared" si="41"/>
        <v>361.5815728</v>
      </c>
      <c r="J28" s="23">
        <f t="shared" si="32"/>
        <v>4.785838098</v>
      </c>
      <c r="K28" s="23">
        <f t="shared" si="33"/>
        <v>49.28356837</v>
      </c>
      <c r="L28" s="23">
        <f t="shared" si="34"/>
        <v>54.06940647</v>
      </c>
      <c r="M28" s="24">
        <f t="shared" si="35"/>
        <v>5.888975121</v>
      </c>
      <c r="N28" s="30">
        <f t="shared" si="36"/>
        <v>59.95838159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ht="11.25" customHeight="1">
      <c r="A29" s="18" t="s">
        <v>56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7"/>
        <v>0.47475</v>
      </c>
      <c r="E29" s="21">
        <f t="shared" si="28"/>
        <v>346.5675</v>
      </c>
      <c r="F29" s="20">
        <f t="shared" si="29"/>
        <v>0.2017051785</v>
      </c>
      <c r="G29" s="21">
        <f t="shared" si="30"/>
        <v>36.64922582</v>
      </c>
      <c r="H29" s="20">
        <f t="shared" ref="H29:I29" si="42">F29+D29</f>
        <v>0.6764551785</v>
      </c>
      <c r="I29" s="22">
        <f t="shared" si="42"/>
        <v>383.2167258</v>
      </c>
      <c r="J29" s="23">
        <f t="shared" si="32"/>
        <v>5.12190891</v>
      </c>
      <c r="K29" s="23">
        <f t="shared" si="33"/>
        <v>52.23243973</v>
      </c>
      <c r="L29" s="23">
        <f t="shared" si="34"/>
        <v>57.35434864</v>
      </c>
      <c r="M29" s="24">
        <f t="shared" si="35"/>
        <v>6.30251035</v>
      </c>
      <c r="N29" s="30">
        <f t="shared" si="36"/>
        <v>63.65685899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ht="11.25" customHeight="1">
      <c r="A30" s="18" t="s">
        <v>57</v>
      </c>
      <c r="B30" s="19">
        <v>700.0</v>
      </c>
      <c r="C30" s="19">
        <v>4500.0</v>
      </c>
      <c r="D30" s="20">
        <f t="shared" si="27"/>
        <v>0.525</v>
      </c>
      <c r="E30" s="21">
        <f t="shared" si="28"/>
        <v>383.25</v>
      </c>
      <c r="F30" s="20">
        <f t="shared" si="29"/>
        <v>0.240975</v>
      </c>
      <c r="G30" s="21">
        <f t="shared" si="30"/>
        <v>43.78443458</v>
      </c>
      <c r="H30" s="20">
        <f t="shared" ref="H30:I30" si="43">F30+D30</f>
        <v>0.765975</v>
      </c>
      <c r="I30" s="22">
        <f t="shared" si="43"/>
        <v>427.0344346</v>
      </c>
      <c r="J30" s="23">
        <f t="shared" si="32"/>
        <v>5.799725248</v>
      </c>
      <c r="K30" s="23">
        <f t="shared" si="33"/>
        <v>58.20479343</v>
      </c>
      <c r="L30" s="23">
        <f t="shared" si="34"/>
        <v>64.00451868</v>
      </c>
      <c r="M30" s="24">
        <f t="shared" si="35"/>
        <v>7.136563543</v>
      </c>
      <c r="N30" s="30">
        <f t="shared" si="36"/>
        <v>71.14108222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ht="11.25" customHeight="1">
      <c r="A31" s="18" t="s">
        <v>58</v>
      </c>
      <c r="B31" s="19">
        <v>766.0</v>
      </c>
      <c r="C31" s="19">
        <v>4767.0</v>
      </c>
      <c r="D31" s="20">
        <f t="shared" si="27"/>
        <v>0.5745</v>
      </c>
      <c r="E31" s="21">
        <f t="shared" si="28"/>
        <v>419.385</v>
      </c>
      <c r="F31" s="20">
        <f t="shared" si="29"/>
        <v>0.25527285</v>
      </c>
      <c r="G31" s="21">
        <f t="shared" si="30"/>
        <v>46.38231103</v>
      </c>
      <c r="H31" s="20">
        <f t="shared" ref="H31:I31" si="44">F31+D31</f>
        <v>0.82977285</v>
      </c>
      <c r="I31" s="22">
        <f t="shared" si="44"/>
        <v>465.767311</v>
      </c>
      <c r="J31" s="23">
        <f t="shared" si="32"/>
        <v>6.282782791</v>
      </c>
      <c r="K31" s="23">
        <f t="shared" si="33"/>
        <v>63.48408449</v>
      </c>
      <c r="L31" s="23">
        <f t="shared" si="34"/>
        <v>69.76686728</v>
      </c>
      <c r="M31" s="24">
        <f t="shared" si="35"/>
        <v>7.730965984</v>
      </c>
      <c r="N31" s="30">
        <f t="shared" si="36"/>
        <v>77.49783327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ht="12.0" customHeight="1">
      <c r="A32" s="18" t="s">
        <v>59</v>
      </c>
      <c r="B32" s="19">
        <v>833.0</v>
      </c>
      <c r="C32" s="19">
        <v>5033.0</v>
      </c>
      <c r="D32" s="20">
        <f t="shared" si="27"/>
        <v>0.62475</v>
      </c>
      <c r="E32" s="21">
        <f t="shared" si="28"/>
        <v>456.0675</v>
      </c>
      <c r="F32" s="20">
        <f t="shared" si="29"/>
        <v>0.26951715</v>
      </c>
      <c r="G32" s="21">
        <f t="shared" si="30"/>
        <v>48.9704576</v>
      </c>
      <c r="H32" s="20">
        <f t="shared" ref="H32:I32" si="45">F32+D32</f>
        <v>0.89426715</v>
      </c>
      <c r="I32" s="22">
        <f t="shared" si="45"/>
        <v>505.0379576</v>
      </c>
      <c r="J32" s="23">
        <f t="shared" si="32"/>
        <v>6.771113637</v>
      </c>
      <c r="K32" s="23">
        <f t="shared" si="33"/>
        <v>68.83667362</v>
      </c>
      <c r="L32" s="23">
        <f t="shared" si="34"/>
        <v>75.60778726</v>
      </c>
      <c r="M32" s="24">
        <f t="shared" si="35"/>
        <v>8.331857228</v>
      </c>
      <c r="N32" s="30">
        <f t="shared" si="36"/>
        <v>83.93964449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ht="12.0" customHeight="1">
      <c r="A33" s="18" t="s">
        <v>60</v>
      </c>
      <c r="B33" s="19">
        <v>900.0</v>
      </c>
      <c r="C33" s="19">
        <v>5300.0</v>
      </c>
      <c r="D33" s="20">
        <f t="shared" si="27"/>
        <v>0.675</v>
      </c>
      <c r="E33" s="21">
        <f t="shared" si="28"/>
        <v>492.75</v>
      </c>
      <c r="F33" s="20">
        <f t="shared" si="29"/>
        <v>0.283815</v>
      </c>
      <c r="G33" s="21">
        <f t="shared" si="30"/>
        <v>51.56833406</v>
      </c>
      <c r="H33" s="20">
        <f t="shared" ref="H33:I33" si="46">F33+D33</f>
        <v>0.958815</v>
      </c>
      <c r="I33" s="22">
        <f t="shared" si="46"/>
        <v>544.3183341</v>
      </c>
      <c r="J33" s="23">
        <f t="shared" si="32"/>
        <v>7.259849947</v>
      </c>
      <c r="K33" s="23">
        <f t="shared" si="33"/>
        <v>74.19058893</v>
      </c>
      <c r="L33" s="23">
        <f t="shared" si="34"/>
        <v>81.45043888</v>
      </c>
      <c r="M33" s="24">
        <f t="shared" si="35"/>
        <v>8.933247395</v>
      </c>
      <c r="N33" s="30">
        <f t="shared" si="36"/>
        <v>90.38368627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ht="12.0" customHeight="1">
      <c r="A34" s="18" t="s">
        <v>61</v>
      </c>
      <c r="B34" s="19">
        <v>967.0</v>
      </c>
      <c r="C34" s="19">
        <v>5633.0</v>
      </c>
      <c r="D34" s="20">
        <f t="shared" si="27"/>
        <v>0.72525</v>
      </c>
      <c r="E34" s="21">
        <f t="shared" si="28"/>
        <v>529.4325</v>
      </c>
      <c r="F34" s="20">
        <f t="shared" si="29"/>
        <v>0.30164715</v>
      </c>
      <c r="G34" s="21">
        <f t="shared" si="30"/>
        <v>54.80838221</v>
      </c>
      <c r="H34" s="20">
        <f t="shared" ref="H34:I34" si="47">F34+D34</f>
        <v>1.02689715</v>
      </c>
      <c r="I34" s="22">
        <f t="shared" si="47"/>
        <v>584.2408822</v>
      </c>
      <c r="J34" s="23">
        <f t="shared" si="32"/>
        <v>7.775346882</v>
      </c>
      <c r="K34" s="23">
        <f t="shared" si="33"/>
        <v>79.63203225</v>
      </c>
      <c r="L34" s="23">
        <f t="shared" si="34"/>
        <v>87.40737913</v>
      </c>
      <c r="M34" s="24">
        <f t="shared" si="35"/>
        <v>9.567566517</v>
      </c>
      <c r="N34" s="30">
        <f t="shared" si="36"/>
        <v>96.97494564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ht="12.0" customHeight="1">
      <c r="A35" s="18" t="s">
        <v>62</v>
      </c>
      <c r="B35" s="19">
        <v>1100.0</v>
      </c>
      <c r="C35" s="19">
        <v>6300.0</v>
      </c>
      <c r="D35" s="20">
        <f t="shared" si="27"/>
        <v>0.825</v>
      </c>
      <c r="E35" s="21">
        <f t="shared" si="28"/>
        <v>602.25</v>
      </c>
      <c r="F35" s="20">
        <f t="shared" si="29"/>
        <v>0.337365</v>
      </c>
      <c r="G35" s="21">
        <f t="shared" si="30"/>
        <v>61.29820841</v>
      </c>
      <c r="H35" s="20">
        <f t="shared" ref="H35:I35" si="48">F35+D35</f>
        <v>1.162365</v>
      </c>
      <c r="I35" s="22">
        <f t="shared" si="48"/>
        <v>663.5482084</v>
      </c>
      <c r="J35" s="23">
        <f t="shared" si="32"/>
        <v>8.801067447</v>
      </c>
      <c r="K35" s="23">
        <f t="shared" si="33"/>
        <v>90.44162081</v>
      </c>
      <c r="L35" s="23">
        <f t="shared" si="34"/>
        <v>99.24268825</v>
      </c>
      <c r="M35" s="24">
        <f t="shared" si="35"/>
        <v>10.82971596</v>
      </c>
      <c r="N35" s="30">
        <f t="shared" si="36"/>
        <v>110.0724042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ht="12.0" customHeight="1">
      <c r="A36" s="18" t="s">
        <v>63</v>
      </c>
      <c r="B36" s="19">
        <v>1750.0</v>
      </c>
      <c r="C36" s="19">
        <v>6950.0</v>
      </c>
      <c r="D36" s="20">
        <f t="shared" si="27"/>
        <v>1.3125</v>
      </c>
      <c r="E36" s="21">
        <f t="shared" si="28"/>
        <v>958.125</v>
      </c>
      <c r="F36" s="20">
        <f t="shared" si="29"/>
        <v>0.3721725</v>
      </c>
      <c r="G36" s="21">
        <f t="shared" si="30"/>
        <v>67.62262673</v>
      </c>
      <c r="H36" s="20">
        <f t="shared" ref="H36:I36" si="49">F36+D36</f>
        <v>1.6846725</v>
      </c>
      <c r="I36" s="22">
        <f t="shared" si="49"/>
        <v>1025.747627</v>
      </c>
      <c r="J36" s="23">
        <f t="shared" si="32"/>
        <v>12.75581792</v>
      </c>
      <c r="K36" s="23">
        <f t="shared" si="33"/>
        <v>139.8094015</v>
      </c>
      <c r="L36" s="23">
        <f t="shared" si="34"/>
        <v>152.5652194</v>
      </c>
      <c r="M36" s="24">
        <f t="shared" si="35"/>
        <v>15.69603753</v>
      </c>
      <c r="N36" s="30">
        <f t="shared" si="36"/>
        <v>168.261257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ht="12.0" customHeight="1">
      <c r="A37" s="18" t="s">
        <v>64</v>
      </c>
      <c r="B37" s="19">
        <v>2075.0</v>
      </c>
      <c r="C37" s="19">
        <v>7275.0</v>
      </c>
      <c r="D37" s="20">
        <f t="shared" si="27"/>
        <v>1.55625</v>
      </c>
      <c r="E37" s="21">
        <f t="shared" si="28"/>
        <v>1136.0625</v>
      </c>
      <c r="F37" s="20">
        <f t="shared" si="29"/>
        <v>0.38957625</v>
      </c>
      <c r="G37" s="21">
        <f t="shared" si="30"/>
        <v>70.7848359</v>
      </c>
      <c r="H37" s="20">
        <f t="shared" ref="H37:I37" si="50">F37+D37</f>
        <v>1.94582625</v>
      </c>
      <c r="I37" s="22">
        <f t="shared" si="50"/>
        <v>1206.847336</v>
      </c>
      <c r="J37" s="23">
        <f t="shared" si="32"/>
        <v>14.73319316</v>
      </c>
      <c r="K37" s="23">
        <f t="shared" si="33"/>
        <v>164.4932919</v>
      </c>
      <c r="L37" s="23">
        <f t="shared" si="34"/>
        <v>179.226485</v>
      </c>
      <c r="M37" s="24">
        <f t="shared" si="35"/>
        <v>18.12919831</v>
      </c>
      <c r="N37" s="30">
        <f t="shared" si="36"/>
        <v>197.3556834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ht="12.0" customHeight="1">
      <c r="A38" s="18" t="s">
        <v>65</v>
      </c>
      <c r="B38" s="19">
        <v>2400.0</v>
      </c>
      <c r="C38" s="19">
        <v>7600.0</v>
      </c>
      <c r="D38" s="20">
        <f t="shared" si="27"/>
        <v>1.8</v>
      </c>
      <c r="E38" s="21">
        <f t="shared" si="28"/>
        <v>1314</v>
      </c>
      <c r="F38" s="20">
        <f t="shared" si="29"/>
        <v>0.40698</v>
      </c>
      <c r="G38" s="21">
        <f t="shared" si="30"/>
        <v>73.94704506</v>
      </c>
      <c r="H38" s="20">
        <f t="shared" ref="H38:I38" si="51">F38+D38</f>
        <v>2.20698</v>
      </c>
      <c r="I38" s="22">
        <f t="shared" si="51"/>
        <v>1387.947045</v>
      </c>
      <c r="J38" s="23">
        <f t="shared" si="32"/>
        <v>16.7105684</v>
      </c>
      <c r="K38" s="23">
        <f t="shared" si="33"/>
        <v>189.1771822</v>
      </c>
      <c r="L38" s="23">
        <f t="shared" si="34"/>
        <v>205.8877506</v>
      </c>
      <c r="M38" s="24">
        <f t="shared" si="35"/>
        <v>20.56235909</v>
      </c>
      <c r="N38" s="30">
        <f t="shared" si="36"/>
        <v>226.4501097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ht="12.0" customHeight="1">
      <c r="A39" s="18" t="s">
        <v>66</v>
      </c>
      <c r="B39" s="19">
        <v>3000.0</v>
      </c>
      <c r="C39" s="19">
        <v>12000.0</v>
      </c>
      <c r="D39" s="20">
        <f t="shared" si="27"/>
        <v>2.25</v>
      </c>
      <c r="E39" s="21">
        <f t="shared" si="28"/>
        <v>1642.5</v>
      </c>
      <c r="F39" s="20">
        <f t="shared" si="29"/>
        <v>0.6426</v>
      </c>
      <c r="G39" s="21">
        <f t="shared" si="30"/>
        <v>116.7584922</v>
      </c>
      <c r="H39" s="20">
        <f t="shared" ref="H39:I39" si="52">F39+D39</f>
        <v>2.8926</v>
      </c>
      <c r="I39" s="22">
        <f t="shared" si="52"/>
        <v>1759.258492</v>
      </c>
      <c r="J39" s="23">
        <f t="shared" si="32"/>
        <v>21.90187049</v>
      </c>
      <c r="K39" s="23">
        <f t="shared" si="33"/>
        <v>239.7869325</v>
      </c>
      <c r="L39" s="23">
        <f t="shared" si="34"/>
        <v>261.688803</v>
      </c>
      <c r="M39" s="24">
        <f t="shared" si="35"/>
        <v>26.95025778</v>
      </c>
      <c r="N39" s="30">
        <f t="shared" si="36"/>
        <v>288.6390608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ht="12.0" customHeight="1">
      <c r="A40" s="18" t="s">
        <v>67</v>
      </c>
      <c r="B40" s="19">
        <v>3400.0</v>
      </c>
      <c r="C40" s="19">
        <v>13000.0</v>
      </c>
      <c r="D40" s="20">
        <f t="shared" si="27"/>
        <v>2.55</v>
      </c>
      <c r="E40" s="21">
        <f t="shared" si="28"/>
        <v>1861.5</v>
      </c>
      <c r="F40" s="20">
        <f t="shared" si="29"/>
        <v>0.69615</v>
      </c>
      <c r="G40" s="21">
        <f t="shared" si="30"/>
        <v>126.4883666</v>
      </c>
      <c r="H40" s="20">
        <f t="shared" ref="H40:I40" si="53">F40+D40</f>
        <v>3.24615</v>
      </c>
      <c r="I40" s="22">
        <f t="shared" si="53"/>
        <v>1987.988367</v>
      </c>
      <c r="J40" s="23">
        <f t="shared" si="32"/>
        <v>24.57884149</v>
      </c>
      <c r="K40" s="23">
        <f t="shared" si="33"/>
        <v>270.9628144</v>
      </c>
      <c r="L40" s="23">
        <f t="shared" si="34"/>
        <v>295.5416559</v>
      </c>
      <c r="M40" s="24">
        <f t="shared" si="35"/>
        <v>30.24427135</v>
      </c>
      <c r="N40" s="30">
        <f t="shared" si="36"/>
        <v>325.7859272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ht="12.0" customHeight="1">
      <c r="A41" s="18" t="s">
        <v>68</v>
      </c>
      <c r="B41" s="19">
        <v>4500.0</v>
      </c>
      <c r="C41" s="19">
        <v>18000.0</v>
      </c>
      <c r="D41" s="20">
        <f t="shared" si="27"/>
        <v>3.375</v>
      </c>
      <c r="E41" s="21">
        <f t="shared" si="28"/>
        <v>2463.75</v>
      </c>
      <c r="F41" s="20">
        <f t="shared" si="29"/>
        <v>0.9639</v>
      </c>
      <c r="G41" s="21">
        <f t="shared" si="30"/>
        <v>175.1377383</v>
      </c>
      <c r="H41" s="20">
        <f t="shared" ref="H41:I41" si="54">F41+D41</f>
        <v>4.3389</v>
      </c>
      <c r="I41" s="22">
        <f t="shared" si="54"/>
        <v>2638.887738</v>
      </c>
      <c r="J41" s="23">
        <f t="shared" si="32"/>
        <v>32.85280574</v>
      </c>
      <c r="K41" s="23">
        <f t="shared" si="33"/>
        <v>359.6803987</v>
      </c>
      <c r="L41" s="23">
        <f t="shared" si="34"/>
        <v>392.5332045</v>
      </c>
      <c r="M41" s="24">
        <f t="shared" si="35"/>
        <v>40.42538667</v>
      </c>
      <c r="N41" s="30">
        <f t="shared" si="36"/>
        <v>432.9585911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ht="12.0" customHeight="1">
      <c r="A42" s="18" t="s">
        <v>69</v>
      </c>
      <c r="B42" s="19">
        <v>5400.0</v>
      </c>
      <c r="C42" s="19">
        <v>21000.0</v>
      </c>
      <c r="D42" s="20">
        <f t="shared" si="27"/>
        <v>4.05</v>
      </c>
      <c r="E42" s="21">
        <f t="shared" si="28"/>
        <v>2956.5</v>
      </c>
      <c r="F42" s="20">
        <f t="shared" si="29"/>
        <v>1.12455</v>
      </c>
      <c r="G42" s="21">
        <f t="shared" si="30"/>
        <v>204.3273614</v>
      </c>
      <c r="H42" s="20">
        <f t="shared" ref="H42:I42" si="55">F42+D42</f>
        <v>5.17455</v>
      </c>
      <c r="I42" s="22">
        <f t="shared" si="55"/>
        <v>3160.827361</v>
      </c>
      <c r="J42" s="23">
        <f t="shared" si="32"/>
        <v>39.18008849</v>
      </c>
      <c r="K42" s="23">
        <f t="shared" si="33"/>
        <v>430.8207694</v>
      </c>
      <c r="L42" s="23">
        <f t="shared" si="34"/>
        <v>470.0008578</v>
      </c>
      <c r="M42" s="24">
        <f t="shared" si="35"/>
        <v>48.21110987</v>
      </c>
      <c r="N42" s="30">
        <f t="shared" si="36"/>
        <v>518.2119677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ht="12.0" customHeight="1">
      <c r="A43" s="18" t="s">
        <v>70</v>
      </c>
      <c r="B43" s="19">
        <v>6500.0</v>
      </c>
      <c r="C43" s="19">
        <v>25000.0</v>
      </c>
      <c r="D43" s="20">
        <f t="shared" si="27"/>
        <v>4.875</v>
      </c>
      <c r="E43" s="21">
        <f t="shared" si="28"/>
        <v>3558.75</v>
      </c>
      <c r="F43" s="20">
        <f t="shared" si="29"/>
        <v>1.33875</v>
      </c>
      <c r="G43" s="21">
        <f t="shared" si="30"/>
        <v>243.2468588</v>
      </c>
      <c r="H43" s="20">
        <f t="shared" ref="H43:I43" si="56">F43+D43</f>
        <v>6.21375</v>
      </c>
      <c r="I43" s="22">
        <f t="shared" si="56"/>
        <v>3801.996859</v>
      </c>
      <c r="J43" s="23">
        <f t="shared" si="32"/>
        <v>47.04858874</v>
      </c>
      <c r="K43" s="23">
        <f t="shared" si="33"/>
        <v>518.2121718</v>
      </c>
      <c r="L43" s="23">
        <f t="shared" si="34"/>
        <v>565.2607606</v>
      </c>
      <c r="M43" s="24">
        <f t="shared" si="35"/>
        <v>57.89330163</v>
      </c>
      <c r="N43" s="30">
        <f t="shared" si="36"/>
        <v>623.1540622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ht="12.0" customHeight="1">
      <c r="A44" s="18" t="s">
        <v>71</v>
      </c>
      <c r="B44" s="19">
        <v>7700.0</v>
      </c>
      <c r="C44" s="19">
        <v>29000.0</v>
      </c>
      <c r="D44" s="20">
        <f t="shared" si="27"/>
        <v>5.775</v>
      </c>
      <c r="E44" s="21">
        <f t="shared" si="28"/>
        <v>4215.75</v>
      </c>
      <c r="F44" s="20">
        <f t="shared" si="29"/>
        <v>1.55295</v>
      </c>
      <c r="G44" s="21">
        <f t="shared" si="30"/>
        <v>282.1663562</v>
      </c>
      <c r="H44" s="20">
        <f t="shared" ref="H44:I44" si="57">F44+D44</f>
        <v>7.32795</v>
      </c>
      <c r="I44" s="22">
        <f t="shared" si="57"/>
        <v>4497.916356</v>
      </c>
      <c r="J44" s="23">
        <f t="shared" si="32"/>
        <v>55.48496574</v>
      </c>
      <c r="K44" s="23">
        <f t="shared" si="33"/>
        <v>613.0659993</v>
      </c>
      <c r="L44" s="23">
        <f t="shared" si="34"/>
        <v>668.5509651</v>
      </c>
      <c r="M44" s="24">
        <f t="shared" si="35"/>
        <v>68.27426589</v>
      </c>
      <c r="N44" s="30">
        <f t="shared" si="36"/>
        <v>736.825231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">
        <v>72</v>
      </c>
      <c r="B45" s="19">
        <v>9500.0</v>
      </c>
      <c r="C45" s="19">
        <v>35000.0</v>
      </c>
      <c r="D45" s="20">
        <f t="shared" si="27"/>
        <v>7.125</v>
      </c>
      <c r="E45" s="21">
        <f t="shared" si="28"/>
        <v>5201.25</v>
      </c>
      <c r="F45" s="20">
        <f t="shared" si="29"/>
        <v>1.87425</v>
      </c>
      <c r="G45" s="21">
        <f t="shared" si="30"/>
        <v>340.5456023</v>
      </c>
      <c r="H45" s="20">
        <f t="shared" ref="H45:I45" si="58">F45+D45</f>
        <v>8.99925</v>
      </c>
      <c r="I45" s="22">
        <f t="shared" si="58"/>
        <v>5541.795602</v>
      </c>
      <c r="J45" s="23">
        <f t="shared" si="32"/>
        <v>68.13953123</v>
      </c>
      <c r="K45" s="23">
        <f t="shared" si="33"/>
        <v>755.3467406</v>
      </c>
      <c r="L45" s="23">
        <f t="shared" si="34"/>
        <v>823.4862718</v>
      </c>
      <c r="M45" s="24">
        <f t="shared" si="35"/>
        <v>83.84571228</v>
      </c>
      <c r="N45" s="30">
        <f t="shared" si="36"/>
        <v>907.3319841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ht="12.0" customHeight="1">
      <c r="A46" s="43" t="s">
        <v>73</v>
      </c>
      <c r="B46" s="44">
        <v>11000.0</v>
      </c>
      <c r="C46" s="45">
        <v>39000.0</v>
      </c>
      <c r="D46" s="46">
        <f t="shared" si="27"/>
        <v>8.25</v>
      </c>
      <c r="E46" s="47">
        <f t="shared" si="28"/>
        <v>6022.5</v>
      </c>
      <c r="F46" s="46">
        <f t="shared" si="29"/>
        <v>2.08845</v>
      </c>
      <c r="G46" s="47">
        <f t="shared" si="30"/>
        <v>379.4650997</v>
      </c>
      <c r="H46" s="46">
        <f t="shared" ref="H46:I46" si="59">F46+D46</f>
        <v>10.33845</v>
      </c>
      <c r="I46" s="48">
        <f t="shared" si="59"/>
        <v>6401.9651</v>
      </c>
      <c r="J46" s="49">
        <f t="shared" si="32"/>
        <v>78.27953848</v>
      </c>
      <c r="K46" s="49">
        <f t="shared" si="33"/>
        <v>872.5878431</v>
      </c>
      <c r="L46" s="49">
        <f t="shared" si="34"/>
        <v>950.8673816</v>
      </c>
      <c r="M46" s="50">
        <f t="shared" si="35"/>
        <v>96.32299404</v>
      </c>
      <c r="N46" s="51">
        <f t="shared" si="36"/>
        <v>1047.190376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 t="s">
        <v>74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 t="s">
        <v>75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 t="s">
        <v>76</v>
      </c>
      <c r="B50" s="4"/>
      <c r="C50" s="4"/>
      <c r="D50" s="4"/>
      <c r="E50" s="4" t="s">
        <v>17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 t="s">
        <v>77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 t="s">
        <v>78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5" t="s">
        <v>95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80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81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 t="s">
        <v>82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83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 t="s">
        <v>84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 t="s">
        <v>85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ht="15.75" customHeight="1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Q11:T1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2.63" defaultRowHeight="15.0"/>
  <cols>
    <col customWidth="1" min="1" max="1" width="26.88"/>
    <col customWidth="1" min="2" max="3" width="8.0"/>
    <col customWidth="1" min="4" max="4" width="10.38"/>
    <col customWidth="1" min="5" max="5" width="9.88"/>
    <col customWidth="1" min="6" max="6" width="8.88"/>
    <col customWidth="1" min="7" max="7" width="9.13"/>
    <col customWidth="1" min="8" max="8" width="9.0"/>
    <col customWidth="1" min="9" max="9" width="9.38"/>
    <col customWidth="1" min="10" max="10" width="14.38"/>
    <col customWidth="1" min="11" max="11" width="12.88"/>
    <col customWidth="1" min="12" max="12" width="11.38"/>
    <col customWidth="1" min="13" max="13" width="13.0"/>
    <col customWidth="1" min="14" max="14" width="9.13"/>
    <col customWidth="1" min="15" max="15" width="8.13"/>
    <col customWidth="1" min="16" max="16" width="28.0"/>
    <col customWidth="1" min="17" max="17" width="9.13"/>
    <col customWidth="1" min="18" max="18" width="11.38"/>
    <col customWidth="1" min="19" max="19" width="17.25"/>
    <col customWidth="1" min="20" max="20" width="11.88"/>
    <col customWidth="1" min="21" max="22" width="9.13"/>
    <col customWidth="1" min="23" max="23" width="10.13"/>
    <col customWidth="1" min="24" max="24" width="11.38"/>
    <col customWidth="1" min="25" max="26" width="9.13"/>
  </cols>
  <sheetData>
    <row r="1" ht="19.5" customHeight="1">
      <c r="A1" s="1" t="s">
        <v>96</v>
      </c>
      <c r="B1" s="2"/>
      <c r="C1" s="2"/>
      <c r="D1" s="3"/>
      <c r="E1" s="4"/>
      <c r="F1" s="3"/>
      <c r="G1" s="2"/>
      <c r="H1" s="2"/>
      <c r="I1" s="2"/>
      <c r="J1" s="2"/>
      <c r="K1" s="2"/>
      <c r="L1" s="2"/>
      <c r="M1" s="2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6"/>
      <c r="M2" s="4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90.7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9" t="s">
        <v>14</v>
      </c>
      <c r="N4" s="10" t="s">
        <v>15</v>
      </c>
      <c r="O4" s="11"/>
      <c r="P4" s="11"/>
      <c r="Q4" s="11"/>
      <c r="R4" s="11"/>
      <c r="S4" s="5"/>
      <c r="T4" s="5"/>
      <c r="U4" s="5"/>
      <c r="V4" s="5"/>
      <c r="W4" s="11"/>
      <c r="X4" s="11"/>
      <c r="Y4" s="5"/>
      <c r="Z4" s="5"/>
    </row>
    <row r="5" ht="12.0" customHeight="1">
      <c r="A5" s="12" t="s">
        <v>16</v>
      </c>
      <c r="B5" s="13"/>
      <c r="C5" s="13"/>
      <c r="D5" s="13"/>
      <c r="E5" s="13"/>
      <c r="F5" s="13"/>
      <c r="G5" s="13"/>
      <c r="H5" s="13"/>
      <c r="I5" s="13"/>
      <c r="J5" s="14">
        <f>((Q13+R13+S13)+(Q14+R14+S14)+(Q15+R15+S15))/3</f>
        <v>7.57215</v>
      </c>
      <c r="K5" s="14">
        <f>((Q18+Q21)/2)+(Q23+Q24+Q25)</f>
        <v>0.1363</v>
      </c>
      <c r="L5" s="15" t="s">
        <v>17</v>
      </c>
      <c r="M5" s="16">
        <f>((T13)+(T14)+(T15))/3</f>
        <v>9.790566667</v>
      </c>
      <c r="N5" s="1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18" t="s">
        <v>18</v>
      </c>
      <c r="B6" s="19">
        <v>58.0</v>
      </c>
      <c r="C6" s="19">
        <v>243.0</v>
      </c>
      <c r="D6" s="20">
        <f t="shared" ref="D6:D20" si="2">B6/1000*0.75</f>
        <v>0.0435</v>
      </c>
      <c r="E6" s="21">
        <f t="shared" ref="E6:E20" si="3">D6*8760/12</f>
        <v>31.755</v>
      </c>
      <c r="F6" s="20">
        <f t="shared" ref="F6:F20" si="4">C6/1000*0.0714*0.75</f>
        <v>0.01301265</v>
      </c>
      <c r="G6" s="21">
        <f t="shared" ref="G6:G20" si="5">F6*8760/12*0.2489</f>
        <v>2.364359467</v>
      </c>
      <c r="H6" s="20">
        <f t="shared" ref="H6:I6" si="1">F6+D6</f>
        <v>0.05651265</v>
      </c>
      <c r="I6" s="22">
        <f t="shared" si="1"/>
        <v>34.11935947</v>
      </c>
      <c r="J6" s="23">
        <f t="shared" ref="J6:J20" si="7">+$H6*$J$5</f>
        <v>0.4279222627</v>
      </c>
      <c r="K6" s="23">
        <f t="shared" ref="K6:K20" si="8">+I6*$K$5</f>
        <v>4.650468695</v>
      </c>
      <c r="L6" s="23">
        <f t="shared" ref="L6:L20" si="9">+K6+J6</f>
        <v>5.078390958</v>
      </c>
      <c r="M6" s="24">
        <f t="shared" ref="M6:M7" si="10">+$H6*$M$5</f>
        <v>0.5532908673</v>
      </c>
      <c r="N6" s="25">
        <f t="shared" ref="N6:N20" si="11">M6+L6</f>
        <v>5.631681825</v>
      </c>
      <c r="O6" s="26"/>
      <c r="P6" s="27"/>
      <c r="Q6" s="27"/>
      <c r="R6" s="27"/>
      <c r="S6" s="28"/>
      <c r="T6" s="5"/>
      <c r="U6" s="29"/>
      <c r="V6" s="5"/>
      <c r="W6" s="5"/>
      <c r="X6" s="27"/>
      <c r="Y6" s="5"/>
      <c r="Z6" s="5"/>
    </row>
    <row r="7" ht="12.0" customHeight="1">
      <c r="A7" s="18" t="s">
        <v>19</v>
      </c>
      <c r="B7" s="19">
        <v>150.0</v>
      </c>
      <c r="C7" s="19">
        <v>900.0</v>
      </c>
      <c r="D7" s="20">
        <f t="shared" si="2"/>
        <v>0.1125</v>
      </c>
      <c r="E7" s="21">
        <f t="shared" si="3"/>
        <v>82.125</v>
      </c>
      <c r="F7" s="20">
        <f t="shared" si="4"/>
        <v>0.048195</v>
      </c>
      <c r="G7" s="21">
        <f t="shared" si="5"/>
        <v>8.756886915</v>
      </c>
      <c r="H7" s="20">
        <f t="shared" ref="H7:I7" si="6">F7+D7</f>
        <v>0.160695</v>
      </c>
      <c r="I7" s="22">
        <f t="shared" si="6"/>
        <v>90.88188692</v>
      </c>
      <c r="J7" s="23">
        <f t="shared" si="7"/>
        <v>1.216806644</v>
      </c>
      <c r="K7" s="23">
        <f t="shared" si="8"/>
        <v>12.38720119</v>
      </c>
      <c r="L7" s="23">
        <f t="shared" si="9"/>
        <v>13.60400783</v>
      </c>
      <c r="M7" s="24">
        <f t="shared" si="10"/>
        <v>1.573295111</v>
      </c>
      <c r="N7" s="30">
        <f t="shared" si="11"/>
        <v>15.17730294</v>
      </c>
      <c r="O7" s="26"/>
      <c r="P7" s="27"/>
      <c r="Q7" s="27"/>
      <c r="R7" s="27"/>
      <c r="S7" s="28"/>
      <c r="T7" s="5"/>
      <c r="U7" s="29"/>
      <c r="V7" s="5"/>
      <c r="W7" s="5"/>
      <c r="X7" s="27"/>
      <c r="Y7" s="5"/>
      <c r="Z7" s="5"/>
    </row>
    <row r="8" ht="12.0" customHeight="1">
      <c r="A8" s="18" t="s">
        <v>20</v>
      </c>
      <c r="B8" s="19">
        <v>200.0</v>
      </c>
      <c r="C8" s="19">
        <v>1200.0</v>
      </c>
      <c r="D8" s="20">
        <f t="shared" si="2"/>
        <v>0.15</v>
      </c>
      <c r="E8" s="21">
        <f t="shared" si="3"/>
        <v>109.5</v>
      </c>
      <c r="F8" s="20">
        <f t="shared" si="4"/>
        <v>0.06426</v>
      </c>
      <c r="G8" s="21">
        <f t="shared" si="5"/>
        <v>11.67584922</v>
      </c>
      <c r="H8" s="20">
        <f t="shared" ref="H8:I8" si="12">F8+D8</f>
        <v>0.21426</v>
      </c>
      <c r="I8" s="22">
        <f t="shared" si="12"/>
        <v>121.1758492</v>
      </c>
      <c r="J8" s="23">
        <f t="shared" si="7"/>
        <v>1.622408859</v>
      </c>
      <c r="K8" s="23">
        <f t="shared" si="8"/>
        <v>16.51626825</v>
      </c>
      <c r="L8" s="23">
        <f t="shared" si="9"/>
        <v>18.13867711</v>
      </c>
      <c r="M8" s="24">
        <f t="shared" ref="M8:M20" si="14">+H8*$M$5</f>
        <v>2.097726814</v>
      </c>
      <c r="N8" s="30">
        <f t="shared" si="11"/>
        <v>20.23640392</v>
      </c>
      <c r="O8" s="26"/>
      <c r="P8" s="27"/>
      <c r="Q8" s="27"/>
      <c r="R8" s="27"/>
      <c r="S8" s="28"/>
      <c r="T8" s="5"/>
      <c r="U8" s="29"/>
      <c r="V8" s="5"/>
      <c r="W8" s="5"/>
      <c r="X8" s="27"/>
      <c r="Y8" s="5"/>
      <c r="Z8" s="5"/>
    </row>
    <row r="9" ht="12.0" customHeight="1">
      <c r="A9" s="18" t="s">
        <v>21</v>
      </c>
      <c r="B9" s="19">
        <v>250.0</v>
      </c>
      <c r="C9" s="19">
        <v>1600.0</v>
      </c>
      <c r="D9" s="20">
        <f t="shared" si="2"/>
        <v>0.1875</v>
      </c>
      <c r="E9" s="21">
        <f t="shared" si="3"/>
        <v>136.875</v>
      </c>
      <c r="F9" s="20">
        <f t="shared" si="4"/>
        <v>0.08568</v>
      </c>
      <c r="G9" s="21">
        <f t="shared" si="5"/>
        <v>15.56779896</v>
      </c>
      <c r="H9" s="20">
        <f t="shared" ref="H9:I9" si="13">F9+D9</f>
        <v>0.27318</v>
      </c>
      <c r="I9" s="22">
        <f t="shared" si="13"/>
        <v>152.442799</v>
      </c>
      <c r="J9" s="23">
        <f t="shared" si="7"/>
        <v>2.068559937</v>
      </c>
      <c r="K9" s="23">
        <f t="shared" si="8"/>
        <v>20.7779535</v>
      </c>
      <c r="L9" s="23">
        <f t="shared" si="9"/>
        <v>22.84651344</v>
      </c>
      <c r="M9" s="24">
        <f t="shared" si="14"/>
        <v>2.674587002</v>
      </c>
      <c r="N9" s="30">
        <f t="shared" si="11"/>
        <v>25.52110044</v>
      </c>
      <c r="O9" s="26"/>
      <c r="P9" s="27"/>
      <c r="Q9" s="27"/>
      <c r="R9" s="27"/>
      <c r="S9" s="28"/>
      <c r="T9" s="5"/>
      <c r="U9" s="29"/>
      <c r="V9" s="5"/>
      <c r="W9" s="5"/>
      <c r="X9" s="27"/>
      <c r="Y9" s="5"/>
      <c r="Z9" s="5"/>
    </row>
    <row r="10" ht="12.75" customHeight="1">
      <c r="A10" s="18" t="s">
        <v>22</v>
      </c>
      <c r="B10" s="19">
        <v>350.0</v>
      </c>
      <c r="C10" s="19">
        <v>1900.0</v>
      </c>
      <c r="D10" s="20">
        <f t="shared" si="2"/>
        <v>0.2625</v>
      </c>
      <c r="E10" s="21">
        <f t="shared" si="3"/>
        <v>191.625</v>
      </c>
      <c r="F10" s="20">
        <f t="shared" si="4"/>
        <v>0.101745</v>
      </c>
      <c r="G10" s="21">
        <f t="shared" si="5"/>
        <v>18.48676127</v>
      </c>
      <c r="H10" s="20">
        <f t="shared" ref="H10:I10" si="15">F10+D10</f>
        <v>0.364245</v>
      </c>
      <c r="I10" s="22">
        <f t="shared" si="15"/>
        <v>210.1117613</v>
      </c>
      <c r="J10" s="23">
        <f t="shared" si="7"/>
        <v>2.758117777</v>
      </c>
      <c r="K10" s="23">
        <f t="shared" si="8"/>
        <v>28.63823306</v>
      </c>
      <c r="L10" s="23">
        <f t="shared" si="9"/>
        <v>31.39635084</v>
      </c>
      <c r="M10" s="24">
        <f t="shared" si="14"/>
        <v>3.566164956</v>
      </c>
      <c r="N10" s="30">
        <f t="shared" si="11"/>
        <v>34.96251579</v>
      </c>
      <c r="O10" s="26"/>
      <c r="P10" s="27"/>
      <c r="Q10" s="27"/>
      <c r="R10" s="27"/>
      <c r="S10" s="28"/>
      <c r="T10" s="5"/>
      <c r="U10" s="29"/>
      <c r="V10" s="5"/>
      <c r="W10" s="5"/>
      <c r="X10" s="27"/>
      <c r="Y10" s="5"/>
      <c r="Z10" s="5"/>
    </row>
    <row r="11" ht="12.75" customHeight="1">
      <c r="A11" s="18" t="s">
        <v>23</v>
      </c>
      <c r="B11" s="19">
        <v>400.0</v>
      </c>
      <c r="C11" s="19">
        <v>2600.0</v>
      </c>
      <c r="D11" s="20">
        <f t="shared" si="2"/>
        <v>0.3</v>
      </c>
      <c r="E11" s="21">
        <f t="shared" si="3"/>
        <v>219</v>
      </c>
      <c r="F11" s="20">
        <f t="shared" si="4"/>
        <v>0.13923</v>
      </c>
      <c r="G11" s="21">
        <f t="shared" si="5"/>
        <v>25.29767331</v>
      </c>
      <c r="H11" s="20">
        <f t="shared" ref="H11:I11" si="16">F11+D11</f>
        <v>0.43923</v>
      </c>
      <c r="I11" s="22">
        <f t="shared" si="16"/>
        <v>244.2976733</v>
      </c>
      <c r="J11" s="23">
        <f t="shared" si="7"/>
        <v>3.325915445</v>
      </c>
      <c r="K11" s="23">
        <f t="shared" si="8"/>
        <v>33.29777287</v>
      </c>
      <c r="L11" s="23">
        <f t="shared" si="9"/>
        <v>36.62368832</v>
      </c>
      <c r="M11" s="24">
        <f t="shared" si="14"/>
        <v>4.300310597</v>
      </c>
      <c r="N11" s="30">
        <f t="shared" si="11"/>
        <v>40.92399891</v>
      </c>
      <c r="O11" s="26"/>
      <c r="P11" s="27"/>
      <c r="Q11" s="2" t="s">
        <v>97</v>
      </c>
      <c r="U11" s="29"/>
      <c r="V11" s="5"/>
      <c r="W11" s="5"/>
      <c r="X11" s="27"/>
      <c r="Y11" s="5"/>
      <c r="Z11" s="5"/>
    </row>
    <row r="12" ht="12.0" customHeight="1">
      <c r="A12" s="18" t="s">
        <v>25</v>
      </c>
      <c r="B12" s="19">
        <v>447.0</v>
      </c>
      <c r="C12" s="19">
        <v>2936.0</v>
      </c>
      <c r="D12" s="20">
        <f t="shared" si="2"/>
        <v>0.33525</v>
      </c>
      <c r="E12" s="21">
        <f t="shared" si="3"/>
        <v>244.7325</v>
      </c>
      <c r="F12" s="20">
        <f t="shared" si="4"/>
        <v>0.1572228</v>
      </c>
      <c r="G12" s="21">
        <f t="shared" si="5"/>
        <v>28.56691109</v>
      </c>
      <c r="H12" s="20">
        <f t="shared" ref="H12:I12" si="17">F12+D12</f>
        <v>0.4924728</v>
      </c>
      <c r="I12" s="22">
        <f t="shared" si="17"/>
        <v>273.2994111</v>
      </c>
      <c r="J12" s="23">
        <f t="shared" si="7"/>
        <v>3.729077913</v>
      </c>
      <c r="K12" s="23">
        <f t="shared" si="8"/>
        <v>37.25070973</v>
      </c>
      <c r="L12" s="23">
        <f t="shared" si="9"/>
        <v>40.97978764</v>
      </c>
      <c r="M12" s="24">
        <f t="shared" si="14"/>
        <v>4.82158778</v>
      </c>
      <c r="N12" s="30">
        <f t="shared" si="11"/>
        <v>45.80137542</v>
      </c>
      <c r="O12" s="26"/>
      <c r="P12" s="27"/>
      <c r="Q12" s="31" t="s">
        <v>26</v>
      </c>
      <c r="R12" s="31" t="s">
        <v>27</v>
      </c>
      <c r="S12" s="32" t="s">
        <v>28</v>
      </c>
      <c r="T12" s="31" t="s">
        <v>29</v>
      </c>
      <c r="U12" s="29"/>
      <c r="V12" s="5"/>
      <c r="W12" s="5"/>
      <c r="X12" s="27"/>
      <c r="Y12" s="5"/>
      <c r="Z12" s="5"/>
    </row>
    <row r="13" ht="12.0" customHeight="1">
      <c r="A13" s="18" t="s">
        <v>31</v>
      </c>
      <c r="B13" s="19">
        <v>525.0</v>
      </c>
      <c r="C13" s="19">
        <v>3500.0</v>
      </c>
      <c r="D13" s="20">
        <f t="shared" si="2"/>
        <v>0.39375</v>
      </c>
      <c r="E13" s="21">
        <f t="shared" si="3"/>
        <v>287.4375</v>
      </c>
      <c r="F13" s="20">
        <f t="shared" si="4"/>
        <v>0.187425</v>
      </c>
      <c r="G13" s="21">
        <f t="shared" si="5"/>
        <v>34.05456023</v>
      </c>
      <c r="H13" s="20">
        <f t="shared" ref="H13:I13" si="18">F13+D13</f>
        <v>0.581175</v>
      </c>
      <c r="I13" s="22">
        <f t="shared" si="18"/>
        <v>321.4920602</v>
      </c>
      <c r="J13" s="23">
        <f t="shared" si="7"/>
        <v>4.400744276</v>
      </c>
      <c r="K13" s="23">
        <f t="shared" si="8"/>
        <v>43.81936781</v>
      </c>
      <c r="L13" s="23">
        <f t="shared" si="9"/>
        <v>48.22011208</v>
      </c>
      <c r="M13" s="24">
        <f t="shared" si="14"/>
        <v>5.690032583</v>
      </c>
      <c r="N13" s="30">
        <f t="shared" si="11"/>
        <v>53.91014467</v>
      </c>
      <c r="O13" s="26"/>
      <c r="P13" s="31" t="s">
        <v>32</v>
      </c>
      <c r="Q13" s="33">
        <v>0.02504</v>
      </c>
      <c r="R13" s="34">
        <v>4.5787</v>
      </c>
      <c r="S13" s="35">
        <v>2.5918</v>
      </c>
      <c r="T13" s="34">
        <v>9.3416</v>
      </c>
      <c r="U13" s="29"/>
      <c r="V13" s="5"/>
      <c r="W13" s="5"/>
      <c r="X13" s="27"/>
      <c r="Y13" s="5"/>
      <c r="Z13" s="5"/>
    </row>
    <row r="14" ht="12.0" customHeight="1">
      <c r="A14" s="18" t="s">
        <v>33</v>
      </c>
      <c r="B14" s="19">
        <v>650.0</v>
      </c>
      <c r="C14" s="19">
        <v>4400.0</v>
      </c>
      <c r="D14" s="20">
        <f t="shared" si="2"/>
        <v>0.4875</v>
      </c>
      <c r="E14" s="21">
        <f t="shared" si="3"/>
        <v>355.875</v>
      </c>
      <c r="F14" s="20">
        <f t="shared" si="4"/>
        <v>0.23562</v>
      </c>
      <c r="G14" s="21">
        <f t="shared" si="5"/>
        <v>42.81144714</v>
      </c>
      <c r="H14" s="20">
        <f t="shared" ref="H14:I14" si="19">F14+D14</f>
        <v>0.72312</v>
      </c>
      <c r="I14" s="22">
        <f t="shared" si="19"/>
        <v>398.6864471</v>
      </c>
      <c r="J14" s="23">
        <f t="shared" si="7"/>
        <v>5.475573108</v>
      </c>
      <c r="K14" s="23">
        <f t="shared" si="8"/>
        <v>54.34096275</v>
      </c>
      <c r="L14" s="23">
        <f t="shared" si="9"/>
        <v>59.81653585</v>
      </c>
      <c r="M14" s="24">
        <f t="shared" si="14"/>
        <v>7.079754568</v>
      </c>
      <c r="N14" s="30">
        <f t="shared" si="11"/>
        <v>66.89629042</v>
      </c>
      <c r="O14" s="26"/>
      <c r="P14" s="31" t="s">
        <v>34</v>
      </c>
      <c r="Q14" s="33">
        <v>0.02484</v>
      </c>
      <c r="R14" s="34">
        <v>4.5424</v>
      </c>
      <c r="S14" s="35">
        <v>2.5712</v>
      </c>
      <c r="T14" s="34">
        <v>9.1635</v>
      </c>
      <c r="U14" s="29"/>
      <c r="V14" s="5"/>
      <c r="W14" s="5"/>
      <c r="X14" s="27"/>
      <c r="Y14" s="5"/>
      <c r="Z14" s="5"/>
    </row>
    <row r="15" ht="12.0" customHeight="1">
      <c r="A15" s="18" t="s">
        <v>35</v>
      </c>
      <c r="B15" s="19">
        <v>665.0</v>
      </c>
      <c r="C15" s="19">
        <v>4496.0</v>
      </c>
      <c r="D15" s="20">
        <f t="shared" si="2"/>
        <v>0.49875</v>
      </c>
      <c r="E15" s="21">
        <f t="shared" si="3"/>
        <v>364.0875</v>
      </c>
      <c r="F15" s="20">
        <f t="shared" si="4"/>
        <v>0.2407608</v>
      </c>
      <c r="G15" s="21">
        <f t="shared" si="5"/>
        <v>43.74551508</v>
      </c>
      <c r="H15" s="20">
        <f t="shared" ref="H15:I15" si="20">F15+D15</f>
        <v>0.7395108</v>
      </c>
      <c r="I15" s="22">
        <f t="shared" si="20"/>
        <v>407.8330151</v>
      </c>
      <c r="J15" s="23">
        <f t="shared" si="7"/>
        <v>5.599686704</v>
      </c>
      <c r="K15" s="23">
        <f t="shared" si="8"/>
        <v>55.58763996</v>
      </c>
      <c r="L15" s="23">
        <f t="shared" si="9"/>
        <v>61.18732666</v>
      </c>
      <c r="M15" s="24">
        <f t="shared" si="14"/>
        <v>7.240229788</v>
      </c>
      <c r="N15" s="30">
        <f t="shared" si="11"/>
        <v>68.42755645</v>
      </c>
      <c r="O15" s="26"/>
      <c r="P15" s="31" t="s">
        <v>36</v>
      </c>
      <c r="Q15" s="33">
        <v>0.02917</v>
      </c>
      <c r="R15" s="34">
        <v>5.334</v>
      </c>
      <c r="S15" s="35">
        <v>3.0193</v>
      </c>
      <c r="T15" s="34">
        <v>10.8666</v>
      </c>
      <c r="U15" s="29"/>
      <c r="V15" s="5"/>
      <c r="W15" s="5"/>
      <c r="X15" s="27"/>
      <c r="Y15" s="5"/>
      <c r="Z15" s="5"/>
    </row>
    <row r="16" ht="12.0" customHeight="1">
      <c r="A16" s="18" t="s">
        <v>37</v>
      </c>
      <c r="B16" s="19">
        <v>696.0</v>
      </c>
      <c r="C16" s="19">
        <v>4700.0</v>
      </c>
      <c r="D16" s="20">
        <f t="shared" si="2"/>
        <v>0.522</v>
      </c>
      <c r="E16" s="21">
        <f t="shared" si="3"/>
        <v>381.06</v>
      </c>
      <c r="F16" s="20">
        <f t="shared" si="4"/>
        <v>0.251685</v>
      </c>
      <c r="G16" s="21">
        <f t="shared" si="5"/>
        <v>45.73040945</v>
      </c>
      <c r="H16" s="20">
        <f t="shared" ref="H16:I16" si="21">F16+D16</f>
        <v>0.773685</v>
      </c>
      <c r="I16" s="22">
        <f t="shared" si="21"/>
        <v>426.7904094</v>
      </c>
      <c r="J16" s="23">
        <f t="shared" si="7"/>
        <v>5.858458873</v>
      </c>
      <c r="K16" s="23">
        <f t="shared" si="8"/>
        <v>58.17153281</v>
      </c>
      <c r="L16" s="23">
        <f t="shared" si="9"/>
        <v>64.02999168</v>
      </c>
      <c r="M16" s="24">
        <f t="shared" si="14"/>
        <v>7.574814572</v>
      </c>
      <c r="N16" s="30">
        <f t="shared" si="11"/>
        <v>71.60480625</v>
      </c>
      <c r="O16" s="26"/>
      <c r="P16" s="31"/>
      <c r="Q16" s="27"/>
      <c r="R16" s="27"/>
      <c r="S16" s="28"/>
      <c r="T16" s="5"/>
      <c r="U16" s="29"/>
      <c r="V16" s="5"/>
      <c r="W16" s="5"/>
      <c r="X16" s="27"/>
      <c r="Y16" s="5"/>
      <c r="Z16" s="5"/>
    </row>
    <row r="17" ht="12.0" customHeight="1">
      <c r="A17" s="18" t="s">
        <v>38</v>
      </c>
      <c r="B17" s="19">
        <v>748.0</v>
      </c>
      <c r="C17" s="19">
        <v>5050.0</v>
      </c>
      <c r="D17" s="20">
        <f t="shared" si="2"/>
        <v>0.561</v>
      </c>
      <c r="E17" s="21">
        <f t="shared" si="3"/>
        <v>409.53</v>
      </c>
      <c r="F17" s="20">
        <f t="shared" si="4"/>
        <v>0.2704275</v>
      </c>
      <c r="G17" s="21">
        <f t="shared" si="5"/>
        <v>49.13586547</v>
      </c>
      <c r="H17" s="20">
        <f t="shared" ref="H17:I17" si="22">F17+D17</f>
        <v>0.8314275</v>
      </c>
      <c r="I17" s="22">
        <f t="shared" si="22"/>
        <v>458.6658655</v>
      </c>
      <c r="J17" s="23">
        <f t="shared" si="7"/>
        <v>6.295693744</v>
      </c>
      <c r="K17" s="23">
        <f t="shared" si="8"/>
        <v>62.51615746</v>
      </c>
      <c r="L17" s="23">
        <f t="shared" si="9"/>
        <v>68.81185121</v>
      </c>
      <c r="M17" s="24">
        <f t="shared" si="14"/>
        <v>8.140146367</v>
      </c>
      <c r="N17" s="30">
        <f t="shared" si="11"/>
        <v>76.95199757</v>
      </c>
      <c r="O17" s="26"/>
      <c r="P17" s="31"/>
      <c r="Q17" s="27"/>
      <c r="R17" s="27"/>
      <c r="S17" s="28"/>
      <c r="T17" s="5"/>
      <c r="U17" s="29"/>
      <c r="V17" s="5"/>
      <c r="W17" s="5"/>
      <c r="X17" s="27"/>
      <c r="Y17" s="5"/>
      <c r="Z17" s="5"/>
    </row>
    <row r="18" ht="12.75" customHeight="1">
      <c r="A18" s="18" t="s">
        <v>39</v>
      </c>
      <c r="B18" s="19">
        <v>800.0</v>
      </c>
      <c r="C18" s="19">
        <v>5400.0</v>
      </c>
      <c r="D18" s="20">
        <f t="shared" si="2"/>
        <v>0.6</v>
      </c>
      <c r="E18" s="21">
        <f t="shared" si="3"/>
        <v>438</v>
      </c>
      <c r="F18" s="20">
        <f t="shared" si="4"/>
        <v>0.28917</v>
      </c>
      <c r="G18" s="21">
        <f t="shared" si="5"/>
        <v>52.54132149</v>
      </c>
      <c r="H18" s="20">
        <f t="shared" ref="H18:I18" si="23">F18+D18</f>
        <v>0.88917</v>
      </c>
      <c r="I18" s="22">
        <f t="shared" si="23"/>
        <v>490.5413215</v>
      </c>
      <c r="J18" s="23">
        <f t="shared" si="7"/>
        <v>6.732928616</v>
      </c>
      <c r="K18" s="23">
        <f t="shared" si="8"/>
        <v>66.86078212</v>
      </c>
      <c r="L18" s="23">
        <f t="shared" si="9"/>
        <v>73.59371073</v>
      </c>
      <c r="M18" s="24">
        <f t="shared" si="14"/>
        <v>8.705478163</v>
      </c>
      <c r="N18" s="30">
        <f t="shared" si="11"/>
        <v>82.2991889</v>
      </c>
      <c r="O18" s="26"/>
      <c r="P18" s="31" t="s">
        <v>40</v>
      </c>
      <c r="Q18" s="37">
        <v>0.12</v>
      </c>
      <c r="R18" s="5" t="s">
        <v>41</v>
      </c>
      <c r="S18" s="28"/>
      <c r="T18" s="5"/>
      <c r="U18" s="29"/>
      <c r="V18" s="5"/>
      <c r="W18" s="5"/>
      <c r="X18" s="27"/>
      <c r="Y18" s="5"/>
      <c r="Z18" s="5"/>
    </row>
    <row r="19" ht="12.75" customHeight="1">
      <c r="A19" s="18" t="s">
        <v>42</v>
      </c>
      <c r="B19" s="19">
        <v>920.0</v>
      </c>
      <c r="C19" s="19">
        <v>6123.0</v>
      </c>
      <c r="D19" s="20">
        <f t="shared" si="2"/>
        <v>0.69</v>
      </c>
      <c r="E19" s="21">
        <f t="shared" si="3"/>
        <v>503.7</v>
      </c>
      <c r="F19" s="20">
        <f t="shared" si="4"/>
        <v>0.32788665</v>
      </c>
      <c r="G19" s="21">
        <f t="shared" si="5"/>
        <v>59.57602065</v>
      </c>
      <c r="H19" s="20">
        <f t="shared" ref="H19:I19" si="24">F19+D19</f>
        <v>1.01788665</v>
      </c>
      <c r="I19" s="22">
        <f t="shared" si="24"/>
        <v>563.2760206</v>
      </c>
      <c r="J19" s="23">
        <f t="shared" si="7"/>
        <v>7.707590397</v>
      </c>
      <c r="K19" s="23">
        <f t="shared" si="8"/>
        <v>76.77452161</v>
      </c>
      <c r="L19" s="23">
        <f t="shared" si="9"/>
        <v>84.48211201</v>
      </c>
      <c r="M19" s="24">
        <f t="shared" si="14"/>
        <v>9.965687106</v>
      </c>
      <c r="N19" s="25">
        <f t="shared" si="11"/>
        <v>94.44779912</v>
      </c>
      <c r="O19" s="26"/>
      <c r="P19" s="31"/>
      <c r="Q19" s="38"/>
      <c r="R19" s="27"/>
      <c r="S19" s="28"/>
      <c r="T19" s="5"/>
      <c r="U19" s="29"/>
      <c r="V19" s="5"/>
      <c r="W19" s="5"/>
      <c r="X19" s="27"/>
      <c r="Y19" s="5"/>
      <c r="Z19" s="5"/>
    </row>
    <row r="20" ht="12.75" customHeight="1">
      <c r="A20" s="18" t="s">
        <v>43</v>
      </c>
      <c r="B20" s="19">
        <v>1000.0</v>
      </c>
      <c r="C20" s="19">
        <v>6600.0</v>
      </c>
      <c r="D20" s="20">
        <f t="shared" si="2"/>
        <v>0.75</v>
      </c>
      <c r="E20" s="21">
        <f t="shared" si="3"/>
        <v>547.5</v>
      </c>
      <c r="F20" s="20">
        <f t="shared" si="4"/>
        <v>0.35343</v>
      </c>
      <c r="G20" s="21">
        <f t="shared" si="5"/>
        <v>64.21717071</v>
      </c>
      <c r="H20" s="20">
        <f t="shared" ref="H20:I20" si="25">F20+D20</f>
        <v>1.10343</v>
      </c>
      <c r="I20" s="22">
        <f t="shared" si="25"/>
        <v>611.7171707</v>
      </c>
      <c r="J20" s="23">
        <f t="shared" si="7"/>
        <v>8.355337475</v>
      </c>
      <c r="K20" s="23">
        <f t="shared" si="8"/>
        <v>83.37705037</v>
      </c>
      <c r="L20" s="23">
        <f t="shared" si="9"/>
        <v>91.73238784</v>
      </c>
      <c r="M20" s="24">
        <f t="shared" si="14"/>
        <v>10.80320498</v>
      </c>
      <c r="N20" s="30">
        <f t="shared" si="11"/>
        <v>102.5355928</v>
      </c>
      <c r="O20" s="26"/>
      <c r="P20" s="31"/>
      <c r="Q20" s="38"/>
      <c r="R20" s="27"/>
      <c r="S20" s="28"/>
      <c r="T20" s="5"/>
      <c r="U20" s="29"/>
      <c r="V20" s="5"/>
      <c r="W20" s="5"/>
      <c r="X20" s="27"/>
      <c r="Y20" s="5"/>
      <c r="Z20" s="5"/>
    </row>
    <row r="21" ht="12.0" customHeight="1">
      <c r="A21" s="18"/>
      <c r="B21" s="19"/>
      <c r="C21" s="19"/>
      <c r="D21" s="20"/>
      <c r="E21" s="21"/>
      <c r="F21" s="20"/>
      <c r="G21" s="21"/>
      <c r="H21" s="20"/>
      <c r="I21" s="22"/>
      <c r="J21" s="23"/>
      <c r="K21" s="23"/>
      <c r="L21" s="23"/>
      <c r="M21" s="24"/>
      <c r="N21" s="30"/>
      <c r="O21" s="27"/>
      <c r="P21" s="31" t="s">
        <v>44</v>
      </c>
      <c r="Q21" s="37">
        <v>0.142</v>
      </c>
      <c r="R21" s="5" t="s">
        <v>41</v>
      </c>
      <c r="S21" s="28"/>
      <c r="T21" s="5"/>
      <c r="U21" s="29"/>
      <c r="V21" s="5"/>
      <c r="W21" s="5"/>
      <c r="X21" s="27"/>
      <c r="Y21" s="5"/>
      <c r="Z21" s="5"/>
    </row>
    <row r="22" ht="12.0" customHeight="1">
      <c r="A22" s="18" t="s">
        <v>45</v>
      </c>
      <c r="B22" s="19">
        <v>83.0</v>
      </c>
      <c r="C22" s="19">
        <v>400.0</v>
      </c>
      <c r="D22" s="20">
        <f t="shared" ref="D22:D46" si="27">B22/1000*0.75</f>
        <v>0.06225</v>
      </c>
      <c r="E22" s="21">
        <f t="shared" ref="E22:E46" si="28">D22*8760/12</f>
        <v>45.4425</v>
      </c>
      <c r="F22" s="20">
        <f t="shared" ref="F22:F46" si="29">C22/1000*0.0714*0.75</f>
        <v>0.02142</v>
      </c>
      <c r="G22" s="21">
        <f t="shared" ref="G22:G46" si="30">F22*8760/12*0.2489</f>
        <v>3.89194974</v>
      </c>
      <c r="H22" s="20">
        <f t="shared" ref="H22:I22" si="26">F22+D22</f>
        <v>0.08367</v>
      </c>
      <c r="I22" s="22">
        <f t="shared" si="26"/>
        <v>49.33444974</v>
      </c>
      <c r="J22" s="23">
        <f t="shared" ref="J22:J46" si="32">+$H22*$J$5</f>
        <v>0.6335617905</v>
      </c>
      <c r="K22" s="23">
        <f t="shared" ref="K22:K46" si="33">+I22*$K$5</f>
        <v>6.7242855</v>
      </c>
      <c r="L22" s="23">
        <f t="shared" ref="L22:L46" si="34">+K22+J22</f>
        <v>7.35784729</v>
      </c>
      <c r="M22" s="24">
        <f t="shared" ref="M22:M46" si="35">+H22*$M$5</f>
        <v>0.819176713</v>
      </c>
      <c r="N22" s="30">
        <f t="shared" ref="N22:N46" si="36">M22+L22</f>
        <v>8.177024003</v>
      </c>
      <c r="O22" s="26"/>
      <c r="P22" s="31"/>
      <c r="Q22" s="27"/>
      <c r="R22" s="27"/>
      <c r="S22" s="28"/>
      <c r="T22" s="5"/>
      <c r="U22" s="29"/>
      <c r="V22" s="5"/>
      <c r="W22" s="5"/>
      <c r="X22" s="27"/>
      <c r="Y22" s="5"/>
      <c r="Z22" s="5"/>
    </row>
    <row r="23" ht="12.0" customHeight="1">
      <c r="A23" s="18" t="s">
        <v>46</v>
      </c>
      <c r="B23" s="19">
        <v>125.0</v>
      </c>
      <c r="C23" s="19">
        <v>650.0</v>
      </c>
      <c r="D23" s="20">
        <f t="shared" si="27"/>
        <v>0.09375</v>
      </c>
      <c r="E23" s="21">
        <f t="shared" si="28"/>
        <v>68.4375</v>
      </c>
      <c r="F23" s="20">
        <f t="shared" si="29"/>
        <v>0.0348075</v>
      </c>
      <c r="G23" s="21">
        <f t="shared" si="30"/>
        <v>6.324418328</v>
      </c>
      <c r="H23" s="20">
        <f t="shared" ref="H23:I23" si="31">F23+D23</f>
        <v>0.1285575</v>
      </c>
      <c r="I23" s="22">
        <f t="shared" si="31"/>
        <v>74.76191833</v>
      </c>
      <c r="J23" s="23">
        <f t="shared" si="32"/>
        <v>0.9734566736</v>
      </c>
      <c r="K23" s="23">
        <f t="shared" si="33"/>
        <v>10.19004947</v>
      </c>
      <c r="L23" s="23">
        <f t="shared" si="34"/>
        <v>11.16350614</v>
      </c>
      <c r="M23" s="24">
        <f t="shared" si="35"/>
        <v>1.258650774</v>
      </c>
      <c r="N23" s="30">
        <f t="shared" si="36"/>
        <v>12.42215692</v>
      </c>
      <c r="O23" s="26"/>
      <c r="P23" s="31" t="s">
        <v>47</v>
      </c>
      <c r="Q23" s="39">
        <v>0.0041</v>
      </c>
      <c r="R23" s="27"/>
      <c r="S23" s="28"/>
      <c r="T23" s="5"/>
      <c r="U23" s="29"/>
      <c r="V23" s="5"/>
      <c r="W23" s="5"/>
      <c r="X23" s="27"/>
      <c r="Y23" s="5"/>
      <c r="Z23" s="5"/>
    </row>
    <row r="24" ht="12.0" customHeight="1">
      <c r="A24" s="18" t="s">
        <v>49</v>
      </c>
      <c r="B24" s="19">
        <v>250.0</v>
      </c>
      <c r="C24" s="19">
        <v>1300.0</v>
      </c>
      <c r="D24" s="20">
        <f t="shared" si="27"/>
        <v>0.1875</v>
      </c>
      <c r="E24" s="21">
        <f t="shared" si="28"/>
        <v>136.875</v>
      </c>
      <c r="F24" s="20">
        <f t="shared" si="29"/>
        <v>0.069615</v>
      </c>
      <c r="G24" s="21">
        <f t="shared" si="30"/>
        <v>12.64883666</v>
      </c>
      <c r="H24" s="20">
        <f t="shared" ref="H24:I24" si="37">F24+D24</f>
        <v>0.257115</v>
      </c>
      <c r="I24" s="22">
        <f t="shared" si="37"/>
        <v>149.5238367</v>
      </c>
      <c r="J24" s="23">
        <f t="shared" si="32"/>
        <v>1.946913347</v>
      </c>
      <c r="K24" s="23">
        <f t="shared" si="33"/>
        <v>20.38009894</v>
      </c>
      <c r="L24" s="23">
        <f t="shared" si="34"/>
        <v>22.32701228</v>
      </c>
      <c r="M24" s="24">
        <f t="shared" si="35"/>
        <v>2.517301549</v>
      </c>
      <c r="N24" s="30">
        <f t="shared" si="36"/>
        <v>24.84431383</v>
      </c>
      <c r="O24" s="26"/>
      <c r="P24" s="31" t="s">
        <v>50</v>
      </c>
      <c r="Q24" s="39">
        <v>6.0E-4</v>
      </c>
      <c r="R24" s="27"/>
      <c r="S24" s="28"/>
      <c r="T24" s="5"/>
      <c r="U24" s="29"/>
      <c r="V24" s="5"/>
      <c r="W24" s="5"/>
      <c r="X24" s="27"/>
      <c r="Y24" s="5"/>
      <c r="Z24" s="5"/>
    </row>
    <row r="25" ht="12.0" customHeight="1">
      <c r="A25" s="18" t="s">
        <v>51</v>
      </c>
      <c r="B25" s="19">
        <v>300.0</v>
      </c>
      <c r="C25" s="19">
        <v>1800.0</v>
      </c>
      <c r="D25" s="20">
        <f t="shared" si="27"/>
        <v>0.225</v>
      </c>
      <c r="E25" s="21">
        <f t="shared" si="28"/>
        <v>164.25</v>
      </c>
      <c r="F25" s="20">
        <f t="shared" si="29"/>
        <v>0.09639</v>
      </c>
      <c r="G25" s="21">
        <f t="shared" si="30"/>
        <v>17.51377383</v>
      </c>
      <c r="H25" s="20">
        <f t="shared" ref="H25:I25" si="38">F25+D25</f>
        <v>0.32139</v>
      </c>
      <c r="I25" s="22">
        <f t="shared" si="38"/>
        <v>181.7637738</v>
      </c>
      <c r="J25" s="23">
        <f t="shared" si="32"/>
        <v>2.433613289</v>
      </c>
      <c r="K25" s="23">
        <f t="shared" si="33"/>
        <v>24.77440237</v>
      </c>
      <c r="L25" s="23">
        <f t="shared" si="34"/>
        <v>27.20801566</v>
      </c>
      <c r="M25" s="24">
        <f t="shared" si="35"/>
        <v>3.146590221</v>
      </c>
      <c r="N25" s="30">
        <f t="shared" si="36"/>
        <v>30.35460588</v>
      </c>
      <c r="O25" s="26"/>
      <c r="P25" s="31" t="s">
        <v>52</v>
      </c>
      <c r="Q25" s="39">
        <v>6.0E-4</v>
      </c>
      <c r="R25" s="27"/>
      <c r="S25" s="28"/>
      <c r="T25" s="5"/>
      <c r="U25" s="29"/>
      <c r="V25" s="5"/>
      <c r="W25" s="5"/>
      <c r="X25" s="27"/>
      <c r="Y25" s="5"/>
      <c r="Z25" s="5"/>
    </row>
    <row r="26" ht="12.0" customHeight="1">
      <c r="A26" s="18" t="s">
        <v>53</v>
      </c>
      <c r="B26" s="19">
        <v>400.0</v>
      </c>
      <c r="C26" s="19">
        <v>2400.0</v>
      </c>
      <c r="D26" s="20">
        <f t="shared" si="27"/>
        <v>0.3</v>
      </c>
      <c r="E26" s="21">
        <f t="shared" si="28"/>
        <v>219</v>
      </c>
      <c r="F26" s="20">
        <f t="shared" si="29"/>
        <v>0.12852</v>
      </c>
      <c r="G26" s="21">
        <f t="shared" si="30"/>
        <v>23.35169844</v>
      </c>
      <c r="H26" s="20">
        <f t="shared" ref="H26:I26" si="39">F26+D26</f>
        <v>0.42852</v>
      </c>
      <c r="I26" s="22">
        <f t="shared" si="39"/>
        <v>242.3516984</v>
      </c>
      <c r="J26" s="23">
        <f t="shared" si="32"/>
        <v>3.244817718</v>
      </c>
      <c r="K26" s="23">
        <f t="shared" si="33"/>
        <v>33.0325365</v>
      </c>
      <c r="L26" s="23">
        <f t="shared" si="34"/>
        <v>36.27735422</v>
      </c>
      <c r="M26" s="24">
        <f t="shared" si="35"/>
        <v>4.195453628</v>
      </c>
      <c r="N26" s="30">
        <f t="shared" si="36"/>
        <v>40.47280784</v>
      </c>
      <c r="O26" s="26"/>
      <c r="P26" s="27"/>
      <c r="Q26" s="27"/>
      <c r="R26" s="27"/>
      <c r="S26" s="28"/>
      <c r="T26" s="5"/>
      <c r="U26" s="29"/>
      <c r="V26" s="5"/>
      <c r="W26" s="5"/>
      <c r="X26" s="27"/>
      <c r="Y26" s="5"/>
      <c r="Z26" s="5"/>
    </row>
    <row r="27" ht="12.0" customHeight="1">
      <c r="A27" s="18" t="s">
        <v>54</v>
      </c>
      <c r="B27" s="19">
        <v>480.0</v>
      </c>
      <c r="C27" s="19">
        <v>2800.0</v>
      </c>
      <c r="D27" s="20">
        <f t="shared" si="27"/>
        <v>0.36</v>
      </c>
      <c r="E27" s="21">
        <f t="shared" si="28"/>
        <v>262.8</v>
      </c>
      <c r="F27" s="20">
        <f t="shared" si="29"/>
        <v>0.14994</v>
      </c>
      <c r="G27" s="21">
        <f t="shared" si="30"/>
        <v>27.24364818</v>
      </c>
      <c r="H27" s="20">
        <f t="shared" ref="H27:I27" si="40">F27+D27</f>
        <v>0.50994</v>
      </c>
      <c r="I27" s="22">
        <f t="shared" si="40"/>
        <v>290.0436482</v>
      </c>
      <c r="J27" s="23">
        <f t="shared" si="32"/>
        <v>3.861342171</v>
      </c>
      <c r="K27" s="23">
        <f t="shared" si="33"/>
        <v>39.53294925</v>
      </c>
      <c r="L27" s="23">
        <f t="shared" si="34"/>
        <v>43.39429142</v>
      </c>
      <c r="M27" s="24">
        <f t="shared" si="35"/>
        <v>4.992601566</v>
      </c>
      <c r="N27" s="30">
        <f t="shared" si="36"/>
        <v>48.38689298</v>
      </c>
      <c r="O27" s="26"/>
      <c r="P27" s="27"/>
      <c r="Q27" s="27"/>
      <c r="R27" s="27"/>
      <c r="S27" s="28"/>
      <c r="T27" s="5"/>
      <c r="U27" s="29"/>
      <c r="V27" s="5"/>
      <c r="W27" s="5"/>
      <c r="X27" s="27"/>
      <c r="Y27" s="5"/>
      <c r="Z27" s="5"/>
    </row>
    <row r="28" ht="11.25" customHeight="1">
      <c r="A28" s="18" t="s">
        <v>55</v>
      </c>
      <c r="B28" s="19">
        <v>600.0</v>
      </c>
      <c r="C28" s="19">
        <v>3400.0</v>
      </c>
      <c r="D28" s="20">
        <f t="shared" si="27"/>
        <v>0.45</v>
      </c>
      <c r="E28" s="21">
        <f t="shared" si="28"/>
        <v>328.5</v>
      </c>
      <c r="F28" s="20">
        <f t="shared" si="29"/>
        <v>0.18207</v>
      </c>
      <c r="G28" s="21">
        <f t="shared" si="30"/>
        <v>33.08157279</v>
      </c>
      <c r="H28" s="20">
        <f t="shared" ref="H28:I28" si="41">F28+D28</f>
        <v>0.63207</v>
      </c>
      <c r="I28" s="22">
        <f t="shared" si="41"/>
        <v>361.5815728</v>
      </c>
      <c r="J28" s="23">
        <f t="shared" si="32"/>
        <v>4.786128851</v>
      </c>
      <c r="K28" s="23">
        <f t="shared" si="33"/>
        <v>49.28356837</v>
      </c>
      <c r="L28" s="23">
        <f t="shared" si="34"/>
        <v>54.06969722</v>
      </c>
      <c r="M28" s="24">
        <f t="shared" si="35"/>
        <v>6.188323473</v>
      </c>
      <c r="N28" s="30">
        <f t="shared" si="36"/>
        <v>60.25802069</v>
      </c>
      <c r="O28" s="26"/>
      <c r="P28" s="27"/>
      <c r="Q28" s="27"/>
      <c r="R28" s="27"/>
      <c r="S28" s="28"/>
      <c r="T28" s="5"/>
      <c r="U28" s="29"/>
      <c r="V28" s="5"/>
      <c r="W28" s="5"/>
      <c r="X28" s="27"/>
      <c r="Y28" s="5"/>
      <c r="Z28" s="5"/>
    </row>
    <row r="29" ht="11.25" customHeight="1">
      <c r="A29" s="18" t="s">
        <v>56</v>
      </c>
      <c r="B29" s="40">
        <f>ROUND(B28+((B30-B28)/(150-112.5))*(125-112.5),0)</f>
        <v>633</v>
      </c>
      <c r="C29" s="40">
        <f>ROUND(C28+((C30-C28)/(150-112.5))*(125-112.5),2)</f>
        <v>3766.67</v>
      </c>
      <c r="D29" s="20">
        <f t="shared" si="27"/>
        <v>0.47475</v>
      </c>
      <c r="E29" s="21">
        <f t="shared" si="28"/>
        <v>346.5675</v>
      </c>
      <c r="F29" s="20">
        <f t="shared" si="29"/>
        <v>0.2017051785</v>
      </c>
      <c r="G29" s="21">
        <f t="shared" si="30"/>
        <v>36.64922582</v>
      </c>
      <c r="H29" s="20">
        <f t="shared" ref="H29:I29" si="42">F29+D29</f>
        <v>0.6764551785</v>
      </c>
      <c r="I29" s="22">
        <f t="shared" si="42"/>
        <v>383.2167258</v>
      </c>
      <c r="J29" s="23">
        <f t="shared" si="32"/>
        <v>5.12222008</v>
      </c>
      <c r="K29" s="23">
        <f t="shared" si="33"/>
        <v>52.23243973</v>
      </c>
      <c r="L29" s="23">
        <f t="shared" si="34"/>
        <v>57.35465981</v>
      </c>
      <c r="M29" s="24">
        <f t="shared" si="35"/>
        <v>6.622879522</v>
      </c>
      <c r="N29" s="30">
        <f t="shared" si="36"/>
        <v>63.97753933</v>
      </c>
      <c r="O29" s="26"/>
      <c r="P29" s="27"/>
      <c r="Q29" s="27"/>
      <c r="R29" s="27"/>
      <c r="S29" s="28"/>
      <c r="T29" s="5"/>
      <c r="U29" s="29"/>
      <c r="V29" s="5"/>
      <c r="W29" s="5"/>
      <c r="X29" s="27"/>
      <c r="Y29" s="5"/>
      <c r="Z29" s="5"/>
    </row>
    <row r="30" ht="11.25" customHeight="1">
      <c r="A30" s="18" t="s">
        <v>57</v>
      </c>
      <c r="B30" s="19">
        <v>700.0</v>
      </c>
      <c r="C30" s="19">
        <v>4500.0</v>
      </c>
      <c r="D30" s="20">
        <f t="shared" si="27"/>
        <v>0.525</v>
      </c>
      <c r="E30" s="21">
        <f t="shared" si="28"/>
        <v>383.25</v>
      </c>
      <c r="F30" s="20">
        <f t="shared" si="29"/>
        <v>0.240975</v>
      </c>
      <c r="G30" s="21">
        <f t="shared" si="30"/>
        <v>43.78443458</v>
      </c>
      <c r="H30" s="20">
        <f t="shared" ref="H30:I30" si="43">F30+D30</f>
        <v>0.765975</v>
      </c>
      <c r="I30" s="22">
        <f t="shared" si="43"/>
        <v>427.0344346</v>
      </c>
      <c r="J30" s="23">
        <f t="shared" si="32"/>
        <v>5.800077596</v>
      </c>
      <c r="K30" s="23">
        <f t="shared" si="33"/>
        <v>58.20479343</v>
      </c>
      <c r="L30" s="23">
        <f t="shared" si="34"/>
        <v>64.00487103</v>
      </c>
      <c r="M30" s="24">
        <f t="shared" si="35"/>
        <v>7.499329303</v>
      </c>
      <c r="N30" s="30">
        <f t="shared" si="36"/>
        <v>71.50420033</v>
      </c>
      <c r="O30" s="26"/>
      <c r="P30" s="27"/>
      <c r="Q30" s="27"/>
      <c r="R30" s="27"/>
      <c r="S30" s="28"/>
      <c r="T30" s="5"/>
      <c r="U30" s="29"/>
      <c r="V30" s="5"/>
      <c r="W30" s="5"/>
      <c r="X30" s="27"/>
      <c r="Y30" s="5"/>
      <c r="Z30" s="5"/>
    </row>
    <row r="31" ht="11.25" customHeight="1">
      <c r="A31" s="18" t="s">
        <v>58</v>
      </c>
      <c r="B31" s="19">
        <v>766.0</v>
      </c>
      <c r="C31" s="19">
        <v>4767.0</v>
      </c>
      <c r="D31" s="20">
        <f t="shared" si="27"/>
        <v>0.5745</v>
      </c>
      <c r="E31" s="21">
        <f t="shared" si="28"/>
        <v>419.385</v>
      </c>
      <c r="F31" s="20">
        <f t="shared" si="29"/>
        <v>0.25527285</v>
      </c>
      <c r="G31" s="21">
        <f t="shared" si="30"/>
        <v>46.38231103</v>
      </c>
      <c r="H31" s="20">
        <f t="shared" ref="H31:I31" si="44">F31+D31</f>
        <v>0.82977285</v>
      </c>
      <c r="I31" s="22">
        <f t="shared" si="44"/>
        <v>465.767311</v>
      </c>
      <c r="J31" s="23">
        <f t="shared" si="32"/>
        <v>6.283164486</v>
      </c>
      <c r="K31" s="23">
        <f t="shared" si="33"/>
        <v>63.48408449</v>
      </c>
      <c r="L31" s="23">
        <f t="shared" si="34"/>
        <v>69.76724898</v>
      </c>
      <c r="M31" s="24">
        <f t="shared" si="35"/>
        <v>8.123946406</v>
      </c>
      <c r="N31" s="30">
        <f t="shared" si="36"/>
        <v>77.89119539</v>
      </c>
      <c r="O31" s="26"/>
      <c r="P31" s="27"/>
      <c r="Q31" s="27"/>
      <c r="R31" s="27"/>
      <c r="S31" s="28"/>
      <c r="T31" s="5"/>
      <c r="U31" s="29"/>
      <c r="V31" s="5"/>
      <c r="W31" s="5"/>
      <c r="X31" s="27"/>
      <c r="Y31" s="5"/>
      <c r="Z31" s="5"/>
    </row>
    <row r="32" ht="12.0" customHeight="1">
      <c r="A32" s="18" t="s">
        <v>59</v>
      </c>
      <c r="B32" s="19">
        <v>833.0</v>
      </c>
      <c r="C32" s="19">
        <v>5033.0</v>
      </c>
      <c r="D32" s="20">
        <f t="shared" si="27"/>
        <v>0.62475</v>
      </c>
      <c r="E32" s="21">
        <f t="shared" si="28"/>
        <v>456.0675</v>
      </c>
      <c r="F32" s="20">
        <f t="shared" si="29"/>
        <v>0.26951715</v>
      </c>
      <c r="G32" s="21">
        <f t="shared" si="30"/>
        <v>48.9704576</v>
      </c>
      <c r="H32" s="20">
        <f t="shared" ref="H32:I32" si="45">F32+D32</f>
        <v>0.89426715</v>
      </c>
      <c r="I32" s="22">
        <f t="shared" si="45"/>
        <v>505.0379576</v>
      </c>
      <c r="J32" s="23">
        <f t="shared" si="32"/>
        <v>6.771525</v>
      </c>
      <c r="K32" s="23">
        <f t="shared" si="33"/>
        <v>68.83667362</v>
      </c>
      <c r="L32" s="23">
        <f t="shared" si="34"/>
        <v>75.60819862</v>
      </c>
      <c r="M32" s="24">
        <f t="shared" si="35"/>
        <v>8.75538215</v>
      </c>
      <c r="N32" s="30">
        <f t="shared" si="36"/>
        <v>84.36358077</v>
      </c>
      <c r="O32" s="26"/>
      <c r="P32" s="27"/>
      <c r="Q32" s="27"/>
      <c r="R32" s="27"/>
      <c r="S32" s="28"/>
      <c r="T32" s="5"/>
      <c r="U32" s="29"/>
      <c r="V32" s="5"/>
      <c r="W32" s="5"/>
      <c r="X32" s="27"/>
      <c r="Y32" s="5"/>
      <c r="Z32" s="5"/>
    </row>
    <row r="33" ht="12.0" customHeight="1">
      <c r="A33" s="18" t="s">
        <v>60</v>
      </c>
      <c r="B33" s="19">
        <v>900.0</v>
      </c>
      <c r="C33" s="19">
        <v>5300.0</v>
      </c>
      <c r="D33" s="20">
        <f t="shared" si="27"/>
        <v>0.675</v>
      </c>
      <c r="E33" s="21">
        <f t="shared" si="28"/>
        <v>492.75</v>
      </c>
      <c r="F33" s="20">
        <f t="shared" si="29"/>
        <v>0.283815</v>
      </c>
      <c r="G33" s="21">
        <f t="shared" si="30"/>
        <v>51.56833406</v>
      </c>
      <c r="H33" s="20">
        <f t="shared" ref="H33:I33" si="46">F33+D33</f>
        <v>0.958815</v>
      </c>
      <c r="I33" s="22">
        <f t="shared" si="46"/>
        <v>544.3183341</v>
      </c>
      <c r="J33" s="23">
        <f t="shared" si="32"/>
        <v>7.260291002</v>
      </c>
      <c r="K33" s="23">
        <f t="shared" si="33"/>
        <v>74.19058893</v>
      </c>
      <c r="L33" s="23">
        <f t="shared" si="34"/>
        <v>81.45087993</v>
      </c>
      <c r="M33" s="24">
        <f t="shared" si="35"/>
        <v>9.387342179</v>
      </c>
      <c r="N33" s="30">
        <f t="shared" si="36"/>
        <v>90.83822211</v>
      </c>
      <c r="O33" s="26"/>
      <c r="P33" s="27"/>
      <c r="Q33" s="27"/>
      <c r="R33" s="27"/>
      <c r="S33" s="28"/>
      <c r="T33" s="5"/>
      <c r="U33" s="29"/>
      <c r="V33" s="5"/>
      <c r="W33" s="5"/>
      <c r="X33" s="27"/>
      <c r="Y33" s="5"/>
      <c r="Z33" s="5"/>
    </row>
    <row r="34" ht="12.0" customHeight="1">
      <c r="A34" s="18" t="s">
        <v>61</v>
      </c>
      <c r="B34" s="19">
        <v>967.0</v>
      </c>
      <c r="C34" s="19">
        <v>5633.0</v>
      </c>
      <c r="D34" s="20">
        <f t="shared" si="27"/>
        <v>0.72525</v>
      </c>
      <c r="E34" s="21">
        <f t="shared" si="28"/>
        <v>529.4325</v>
      </c>
      <c r="F34" s="20">
        <f t="shared" si="29"/>
        <v>0.30164715</v>
      </c>
      <c r="G34" s="21">
        <f t="shared" si="30"/>
        <v>54.80838221</v>
      </c>
      <c r="H34" s="20">
        <f t="shared" ref="H34:I34" si="47">F34+D34</f>
        <v>1.02689715</v>
      </c>
      <c r="I34" s="22">
        <f t="shared" si="47"/>
        <v>584.2408822</v>
      </c>
      <c r="J34" s="23">
        <f t="shared" si="32"/>
        <v>7.775819254</v>
      </c>
      <c r="K34" s="23">
        <f t="shared" si="33"/>
        <v>79.63203225</v>
      </c>
      <c r="L34" s="23">
        <f t="shared" si="34"/>
        <v>87.4078515</v>
      </c>
      <c r="M34" s="24">
        <f t="shared" si="35"/>
        <v>10.05390501</v>
      </c>
      <c r="N34" s="30">
        <f t="shared" si="36"/>
        <v>97.46175651</v>
      </c>
      <c r="O34" s="26"/>
      <c r="P34" s="27"/>
      <c r="Q34" s="27"/>
      <c r="R34" s="27"/>
      <c r="S34" s="28"/>
      <c r="T34" s="5"/>
      <c r="U34" s="29"/>
      <c r="V34" s="5"/>
      <c r="W34" s="5"/>
      <c r="X34" s="27"/>
      <c r="Y34" s="5"/>
      <c r="Z34" s="5"/>
    </row>
    <row r="35" ht="12.0" customHeight="1">
      <c r="A35" s="18" t="s">
        <v>62</v>
      </c>
      <c r="B35" s="19">
        <v>1100.0</v>
      </c>
      <c r="C35" s="19">
        <v>6300.0</v>
      </c>
      <c r="D35" s="20">
        <f t="shared" si="27"/>
        <v>0.825</v>
      </c>
      <c r="E35" s="21">
        <f t="shared" si="28"/>
        <v>602.25</v>
      </c>
      <c r="F35" s="20">
        <f t="shared" si="29"/>
        <v>0.337365</v>
      </c>
      <c r="G35" s="21">
        <f t="shared" si="30"/>
        <v>61.29820841</v>
      </c>
      <c r="H35" s="20">
        <f t="shared" ref="H35:I35" si="48">F35+D35</f>
        <v>1.162365</v>
      </c>
      <c r="I35" s="22">
        <f t="shared" si="48"/>
        <v>663.5482084</v>
      </c>
      <c r="J35" s="23">
        <f t="shared" si="32"/>
        <v>8.801602135</v>
      </c>
      <c r="K35" s="23">
        <f t="shared" si="33"/>
        <v>90.44162081</v>
      </c>
      <c r="L35" s="23">
        <f t="shared" si="34"/>
        <v>99.24322294</v>
      </c>
      <c r="M35" s="24">
        <f t="shared" si="35"/>
        <v>11.38021202</v>
      </c>
      <c r="N35" s="30">
        <f t="shared" si="36"/>
        <v>110.623435</v>
      </c>
      <c r="O35" s="26"/>
      <c r="P35" s="27"/>
      <c r="Q35" s="27"/>
      <c r="R35" s="27"/>
      <c r="S35" s="28"/>
      <c r="T35" s="5"/>
      <c r="U35" s="29"/>
      <c r="V35" s="5"/>
      <c r="W35" s="5"/>
      <c r="X35" s="27"/>
      <c r="Y35" s="5"/>
      <c r="Z35" s="5"/>
    </row>
    <row r="36" ht="12.0" customHeight="1">
      <c r="A36" s="18" t="s">
        <v>63</v>
      </c>
      <c r="B36" s="19">
        <v>1750.0</v>
      </c>
      <c r="C36" s="19">
        <v>6950.0</v>
      </c>
      <c r="D36" s="20">
        <f t="shared" si="27"/>
        <v>1.3125</v>
      </c>
      <c r="E36" s="21">
        <f t="shared" si="28"/>
        <v>958.125</v>
      </c>
      <c r="F36" s="20">
        <f t="shared" si="29"/>
        <v>0.3721725</v>
      </c>
      <c r="G36" s="21">
        <f t="shared" si="30"/>
        <v>67.62262673</v>
      </c>
      <c r="H36" s="20">
        <f t="shared" ref="H36:I36" si="49">F36+D36</f>
        <v>1.6846725</v>
      </c>
      <c r="I36" s="22">
        <f t="shared" si="49"/>
        <v>1025.747627</v>
      </c>
      <c r="J36" s="23">
        <f t="shared" si="32"/>
        <v>12.75659287</v>
      </c>
      <c r="K36" s="23">
        <f t="shared" si="33"/>
        <v>139.8094015</v>
      </c>
      <c r="L36" s="23">
        <f t="shared" si="34"/>
        <v>152.5659944</v>
      </c>
      <c r="M36" s="24">
        <f t="shared" si="35"/>
        <v>16.49389842</v>
      </c>
      <c r="N36" s="30">
        <f t="shared" si="36"/>
        <v>169.0598928</v>
      </c>
      <c r="O36" s="26"/>
      <c r="P36" s="27"/>
      <c r="Q36" s="27"/>
      <c r="R36" s="27"/>
      <c r="S36" s="28"/>
      <c r="T36" s="5"/>
      <c r="U36" s="29"/>
      <c r="V36" s="5"/>
      <c r="W36" s="5"/>
      <c r="X36" s="27"/>
      <c r="Y36" s="5"/>
      <c r="Z36" s="5"/>
    </row>
    <row r="37" ht="12.0" customHeight="1">
      <c r="A37" s="18" t="s">
        <v>64</v>
      </c>
      <c r="B37" s="19">
        <v>2075.0</v>
      </c>
      <c r="C37" s="19">
        <v>7275.0</v>
      </c>
      <c r="D37" s="20">
        <f t="shared" si="27"/>
        <v>1.55625</v>
      </c>
      <c r="E37" s="21">
        <f t="shared" si="28"/>
        <v>1136.0625</v>
      </c>
      <c r="F37" s="20">
        <f t="shared" si="29"/>
        <v>0.38957625</v>
      </c>
      <c r="G37" s="21">
        <f t="shared" si="30"/>
        <v>70.7848359</v>
      </c>
      <c r="H37" s="20">
        <f t="shared" ref="H37:I37" si="50">F37+D37</f>
        <v>1.94582625</v>
      </c>
      <c r="I37" s="22">
        <f t="shared" si="50"/>
        <v>1206.847336</v>
      </c>
      <c r="J37" s="23">
        <f t="shared" si="32"/>
        <v>14.73408824</v>
      </c>
      <c r="K37" s="23">
        <f t="shared" si="33"/>
        <v>164.4932919</v>
      </c>
      <c r="L37" s="23">
        <f t="shared" si="34"/>
        <v>179.2273801</v>
      </c>
      <c r="M37" s="24">
        <f t="shared" si="35"/>
        <v>19.05074162</v>
      </c>
      <c r="N37" s="30">
        <f t="shared" si="36"/>
        <v>198.2781217</v>
      </c>
      <c r="O37" s="26"/>
      <c r="P37" s="27"/>
      <c r="Q37" s="27"/>
      <c r="R37" s="27"/>
      <c r="S37" s="28"/>
      <c r="T37" s="5"/>
      <c r="U37" s="29"/>
      <c r="V37" s="5"/>
      <c r="W37" s="5"/>
      <c r="X37" s="27"/>
      <c r="Y37" s="5"/>
      <c r="Z37" s="5"/>
    </row>
    <row r="38" ht="12.0" customHeight="1">
      <c r="A38" s="18" t="s">
        <v>65</v>
      </c>
      <c r="B38" s="19">
        <v>2400.0</v>
      </c>
      <c r="C38" s="19">
        <v>7600.0</v>
      </c>
      <c r="D38" s="20">
        <f t="shared" si="27"/>
        <v>1.8</v>
      </c>
      <c r="E38" s="21">
        <f t="shared" si="28"/>
        <v>1314</v>
      </c>
      <c r="F38" s="20">
        <f t="shared" si="29"/>
        <v>0.40698</v>
      </c>
      <c r="G38" s="21">
        <f t="shared" si="30"/>
        <v>73.94704506</v>
      </c>
      <c r="H38" s="20">
        <f t="shared" ref="H38:I38" si="51">F38+D38</f>
        <v>2.20698</v>
      </c>
      <c r="I38" s="22">
        <f t="shared" si="51"/>
        <v>1387.947045</v>
      </c>
      <c r="J38" s="23">
        <f t="shared" si="32"/>
        <v>16.71158361</v>
      </c>
      <c r="K38" s="23">
        <f t="shared" si="33"/>
        <v>189.1771822</v>
      </c>
      <c r="L38" s="23">
        <f t="shared" si="34"/>
        <v>205.8887658</v>
      </c>
      <c r="M38" s="24">
        <f t="shared" si="35"/>
        <v>21.60758482</v>
      </c>
      <c r="N38" s="30">
        <f t="shared" si="36"/>
        <v>227.4963507</v>
      </c>
      <c r="O38" s="26"/>
      <c r="P38" s="27"/>
      <c r="Q38" s="27"/>
      <c r="R38" s="27"/>
      <c r="S38" s="28"/>
      <c r="T38" s="5"/>
      <c r="U38" s="29"/>
      <c r="V38" s="5"/>
      <c r="W38" s="5"/>
      <c r="X38" s="27"/>
      <c r="Y38" s="5"/>
      <c r="Z38" s="5"/>
    </row>
    <row r="39" ht="12.0" customHeight="1">
      <c r="A39" s="18" t="s">
        <v>66</v>
      </c>
      <c r="B39" s="19">
        <v>3000.0</v>
      </c>
      <c r="C39" s="19">
        <v>12000.0</v>
      </c>
      <c r="D39" s="20">
        <f t="shared" si="27"/>
        <v>2.25</v>
      </c>
      <c r="E39" s="21">
        <f t="shared" si="28"/>
        <v>1642.5</v>
      </c>
      <c r="F39" s="20">
        <f t="shared" si="29"/>
        <v>0.6426</v>
      </c>
      <c r="G39" s="21">
        <f t="shared" si="30"/>
        <v>116.7584922</v>
      </c>
      <c r="H39" s="20">
        <f t="shared" ref="H39:I39" si="52">F39+D39</f>
        <v>2.8926</v>
      </c>
      <c r="I39" s="22">
        <f t="shared" si="52"/>
        <v>1759.258492</v>
      </c>
      <c r="J39" s="23">
        <f t="shared" si="32"/>
        <v>21.90320109</v>
      </c>
      <c r="K39" s="23">
        <f t="shared" si="33"/>
        <v>239.7869325</v>
      </c>
      <c r="L39" s="23">
        <f t="shared" si="34"/>
        <v>261.6901336</v>
      </c>
      <c r="M39" s="24">
        <f t="shared" si="35"/>
        <v>28.32019314</v>
      </c>
      <c r="N39" s="30">
        <f t="shared" si="36"/>
        <v>290.0103267</v>
      </c>
      <c r="O39" s="26"/>
      <c r="P39" s="27"/>
      <c r="Q39" s="27"/>
      <c r="R39" s="27"/>
      <c r="S39" s="28"/>
      <c r="T39" s="5"/>
      <c r="U39" s="29"/>
      <c r="V39" s="5"/>
      <c r="W39" s="5"/>
      <c r="X39" s="27"/>
      <c r="Y39" s="5"/>
      <c r="Z39" s="5"/>
    </row>
    <row r="40" ht="12.0" customHeight="1">
      <c r="A40" s="18" t="s">
        <v>67</v>
      </c>
      <c r="B40" s="19">
        <v>3400.0</v>
      </c>
      <c r="C40" s="19">
        <v>13000.0</v>
      </c>
      <c r="D40" s="20">
        <f t="shared" si="27"/>
        <v>2.55</v>
      </c>
      <c r="E40" s="21">
        <f t="shared" si="28"/>
        <v>1861.5</v>
      </c>
      <c r="F40" s="20">
        <f t="shared" si="29"/>
        <v>0.69615</v>
      </c>
      <c r="G40" s="21">
        <f t="shared" si="30"/>
        <v>126.4883666</v>
      </c>
      <c r="H40" s="20">
        <f t="shared" ref="H40:I40" si="53">F40+D40</f>
        <v>3.24615</v>
      </c>
      <c r="I40" s="22">
        <f t="shared" si="53"/>
        <v>1987.988367</v>
      </c>
      <c r="J40" s="23">
        <f t="shared" si="32"/>
        <v>24.58033472</v>
      </c>
      <c r="K40" s="23">
        <f t="shared" si="33"/>
        <v>270.9628144</v>
      </c>
      <c r="L40" s="23">
        <f t="shared" si="34"/>
        <v>295.5431491</v>
      </c>
      <c r="M40" s="24">
        <f t="shared" si="35"/>
        <v>31.78164799</v>
      </c>
      <c r="N40" s="30">
        <f t="shared" si="36"/>
        <v>327.3247971</v>
      </c>
      <c r="O40" s="26"/>
      <c r="P40" s="27"/>
      <c r="Q40" s="27"/>
      <c r="R40" s="27"/>
      <c r="S40" s="28"/>
      <c r="T40" s="5"/>
      <c r="U40" s="29"/>
      <c r="V40" s="5"/>
      <c r="W40" s="5"/>
      <c r="X40" s="27"/>
      <c r="Y40" s="5"/>
      <c r="Z40" s="5"/>
    </row>
    <row r="41" ht="12.0" customHeight="1">
      <c r="A41" s="18" t="s">
        <v>68</v>
      </c>
      <c r="B41" s="19">
        <v>4500.0</v>
      </c>
      <c r="C41" s="19">
        <v>18000.0</v>
      </c>
      <c r="D41" s="20">
        <f t="shared" si="27"/>
        <v>3.375</v>
      </c>
      <c r="E41" s="21">
        <f t="shared" si="28"/>
        <v>2463.75</v>
      </c>
      <c r="F41" s="20">
        <f t="shared" si="29"/>
        <v>0.9639</v>
      </c>
      <c r="G41" s="21">
        <f t="shared" si="30"/>
        <v>175.1377383</v>
      </c>
      <c r="H41" s="20">
        <f t="shared" ref="H41:I41" si="54">F41+D41</f>
        <v>4.3389</v>
      </c>
      <c r="I41" s="22">
        <f t="shared" si="54"/>
        <v>2638.887738</v>
      </c>
      <c r="J41" s="23">
        <f t="shared" si="32"/>
        <v>32.85480164</v>
      </c>
      <c r="K41" s="23">
        <f t="shared" si="33"/>
        <v>359.6803987</v>
      </c>
      <c r="L41" s="23">
        <f t="shared" si="34"/>
        <v>392.5352004</v>
      </c>
      <c r="M41" s="24">
        <f t="shared" si="35"/>
        <v>42.48028971</v>
      </c>
      <c r="N41" s="30">
        <f t="shared" si="36"/>
        <v>435.0154901</v>
      </c>
      <c r="O41" s="41"/>
      <c r="P41" s="42"/>
      <c r="Q41" s="42"/>
      <c r="R41" s="42"/>
      <c r="S41" s="28"/>
      <c r="T41" s="5"/>
      <c r="U41" s="29"/>
      <c r="V41" s="5"/>
      <c r="W41" s="5"/>
      <c r="X41" s="27"/>
      <c r="Y41" s="5"/>
      <c r="Z41" s="5"/>
    </row>
    <row r="42" ht="12.0" customHeight="1">
      <c r="A42" s="18" t="s">
        <v>69</v>
      </c>
      <c r="B42" s="19">
        <v>5400.0</v>
      </c>
      <c r="C42" s="19">
        <v>21000.0</v>
      </c>
      <c r="D42" s="20">
        <f t="shared" si="27"/>
        <v>4.05</v>
      </c>
      <c r="E42" s="21">
        <f t="shared" si="28"/>
        <v>2956.5</v>
      </c>
      <c r="F42" s="20">
        <f t="shared" si="29"/>
        <v>1.12455</v>
      </c>
      <c r="G42" s="21">
        <f t="shared" si="30"/>
        <v>204.3273614</v>
      </c>
      <c r="H42" s="20">
        <f t="shared" ref="H42:I42" si="55">F42+D42</f>
        <v>5.17455</v>
      </c>
      <c r="I42" s="22">
        <f t="shared" si="55"/>
        <v>3160.827361</v>
      </c>
      <c r="J42" s="23">
        <f t="shared" si="32"/>
        <v>39.18246878</v>
      </c>
      <c r="K42" s="23">
        <f t="shared" si="33"/>
        <v>430.8207694</v>
      </c>
      <c r="L42" s="23">
        <f t="shared" si="34"/>
        <v>470.0032381</v>
      </c>
      <c r="M42" s="24">
        <f t="shared" si="35"/>
        <v>50.66177675</v>
      </c>
      <c r="N42" s="30">
        <f t="shared" si="36"/>
        <v>520.6650149</v>
      </c>
      <c r="O42" s="41"/>
      <c r="P42" s="42"/>
      <c r="Q42" s="42"/>
      <c r="R42" s="42"/>
      <c r="S42" s="28"/>
      <c r="T42" s="5"/>
      <c r="U42" s="29"/>
      <c r="V42" s="5"/>
      <c r="W42" s="5"/>
      <c r="X42" s="27"/>
      <c r="Y42" s="5"/>
      <c r="Z42" s="5"/>
    </row>
    <row r="43" ht="12.0" customHeight="1">
      <c r="A43" s="18" t="s">
        <v>70</v>
      </c>
      <c r="B43" s="19">
        <v>6500.0</v>
      </c>
      <c r="C43" s="19">
        <v>25000.0</v>
      </c>
      <c r="D43" s="20">
        <f t="shared" si="27"/>
        <v>4.875</v>
      </c>
      <c r="E43" s="21">
        <f t="shared" si="28"/>
        <v>3558.75</v>
      </c>
      <c r="F43" s="20">
        <f t="shared" si="29"/>
        <v>1.33875</v>
      </c>
      <c r="G43" s="21">
        <f t="shared" si="30"/>
        <v>243.2468588</v>
      </c>
      <c r="H43" s="20">
        <f t="shared" ref="H43:I43" si="56">F43+D43</f>
        <v>6.21375</v>
      </c>
      <c r="I43" s="22">
        <f t="shared" si="56"/>
        <v>3801.996859</v>
      </c>
      <c r="J43" s="23">
        <f t="shared" si="32"/>
        <v>47.05144706</v>
      </c>
      <c r="K43" s="23">
        <f t="shared" si="33"/>
        <v>518.2121718</v>
      </c>
      <c r="L43" s="23">
        <f t="shared" si="34"/>
        <v>565.2636189</v>
      </c>
      <c r="M43" s="24">
        <f t="shared" si="35"/>
        <v>60.83613363</v>
      </c>
      <c r="N43" s="30">
        <f t="shared" si="36"/>
        <v>626.0997525</v>
      </c>
      <c r="O43" s="41"/>
      <c r="P43" s="42"/>
      <c r="Q43" s="42"/>
      <c r="R43" s="42"/>
      <c r="S43" s="28"/>
      <c r="T43" s="5"/>
      <c r="U43" s="29"/>
      <c r="V43" s="5"/>
      <c r="W43" s="5"/>
      <c r="X43" s="27"/>
      <c r="Y43" s="5"/>
      <c r="Z43" s="5"/>
    </row>
    <row r="44" ht="12.0" customHeight="1">
      <c r="A44" s="18" t="s">
        <v>71</v>
      </c>
      <c r="B44" s="19">
        <v>7700.0</v>
      </c>
      <c r="C44" s="19">
        <v>29000.0</v>
      </c>
      <c r="D44" s="20">
        <f t="shared" si="27"/>
        <v>5.775</v>
      </c>
      <c r="E44" s="21">
        <f t="shared" si="28"/>
        <v>4215.75</v>
      </c>
      <c r="F44" s="20">
        <f t="shared" si="29"/>
        <v>1.55295</v>
      </c>
      <c r="G44" s="21">
        <f t="shared" si="30"/>
        <v>282.1663562</v>
      </c>
      <c r="H44" s="20">
        <f t="shared" ref="H44:I44" si="57">F44+D44</f>
        <v>7.32795</v>
      </c>
      <c r="I44" s="22">
        <f t="shared" si="57"/>
        <v>4497.916356</v>
      </c>
      <c r="J44" s="23">
        <f t="shared" si="32"/>
        <v>55.48833659</v>
      </c>
      <c r="K44" s="23">
        <f t="shared" si="33"/>
        <v>613.0659993</v>
      </c>
      <c r="L44" s="23">
        <f t="shared" si="34"/>
        <v>668.5543359</v>
      </c>
      <c r="M44" s="24">
        <f t="shared" si="35"/>
        <v>71.74478301</v>
      </c>
      <c r="N44" s="30">
        <f t="shared" si="36"/>
        <v>740.2991189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">
        <v>72</v>
      </c>
      <c r="B45" s="19">
        <v>9500.0</v>
      </c>
      <c r="C45" s="19">
        <v>35000.0</v>
      </c>
      <c r="D45" s="20">
        <f t="shared" si="27"/>
        <v>7.125</v>
      </c>
      <c r="E45" s="21">
        <f t="shared" si="28"/>
        <v>5201.25</v>
      </c>
      <c r="F45" s="20">
        <f t="shared" si="29"/>
        <v>1.87425</v>
      </c>
      <c r="G45" s="21">
        <f t="shared" si="30"/>
        <v>340.5456023</v>
      </c>
      <c r="H45" s="20">
        <f t="shared" ref="H45:I45" si="58">F45+D45</f>
        <v>8.99925</v>
      </c>
      <c r="I45" s="22">
        <f t="shared" si="58"/>
        <v>5541.795602</v>
      </c>
      <c r="J45" s="23">
        <f t="shared" si="32"/>
        <v>68.14367089</v>
      </c>
      <c r="K45" s="23">
        <f t="shared" si="33"/>
        <v>755.3467406</v>
      </c>
      <c r="L45" s="23">
        <f t="shared" si="34"/>
        <v>823.4904115</v>
      </c>
      <c r="M45" s="24">
        <f t="shared" si="35"/>
        <v>88.10775708</v>
      </c>
      <c r="N45" s="30">
        <f t="shared" si="36"/>
        <v>911.5981685</v>
      </c>
      <c r="O45" s="27"/>
      <c r="P45" s="27"/>
      <c r="Q45" s="27"/>
      <c r="R45" s="27"/>
      <c r="S45" s="28"/>
      <c r="T45" s="5"/>
      <c r="U45" s="5"/>
      <c r="V45" s="5"/>
      <c r="W45" s="5"/>
      <c r="X45" s="5"/>
      <c r="Y45" s="5"/>
      <c r="Z45" s="5"/>
    </row>
    <row r="46" ht="12.0" customHeight="1">
      <c r="A46" s="43" t="s">
        <v>73</v>
      </c>
      <c r="B46" s="44">
        <v>11000.0</v>
      </c>
      <c r="C46" s="45">
        <v>39000.0</v>
      </c>
      <c r="D46" s="46">
        <f t="shared" si="27"/>
        <v>8.25</v>
      </c>
      <c r="E46" s="47">
        <f t="shared" si="28"/>
        <v>6022.5</v>
      </c>
      <c r="F46" s="46">
        <f t="shared" si="29"/>
        <v>2.08845</v>
      </c>
      <c r="G46" s="47">
        <f t="shared" si="30"/>
        <v>379.4650997</v>
      </c>
      <c r="H46" s="46">
        <f t="shared" ref="H46:I46" si="59">F46+D46</f>
        <v>10.33845</v>
      </c>
      <c r="I46" s="48">
        <f t="shared" si="59"/>
        <v>6401.9651</v>
      </c>
      <c r="J46" s="49">
        <f t="shared" si="32"/>
        <v>78.28429417</v>
      </c>
      <c r="K46" s="49">
        <f t="shared" si="33"/>
        <v>872.5878431</v>
      </c>
      <c r="L46" s="49">
        <f t="shared" si="34"/>
        <v>950.8721372</v>
      </c>
      <c r="M46" s="50">
        <f t="shared" si="35"/>
        <v>101.219284</v>
      </c>
      <c r="N46" s="51">
        <f t="shared" si="36"/>
        <v>1052.091421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5"/>
      <c r="B47" s="4"/>
      <c r="C47" s="4"/>
      <c r="D47" s="4"/>
      <c r="E47" s="4"/>
      <c r="F47" s="4"/>
      <c r="G47" s="4"/>
      <c r="H47" s="52"/>
      <c r="I47" s="4"/>
      <c r="J47" s="53"/>
      <c r="K47" s="53"/>
      <c r="L47" s="53"/>
      <c r="M47" s="5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5" t="s">
        <v>74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6"/>
      <c r="M48" s="4"/>
      <c r="N48" s="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5" t="s">
        <v>75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6"/>
      <c r="M49" s="4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5" t="s">
        <v>76</v>
      </c>
      <c r="B50" s="4"/>
      <c r="C50" s="4"/>
      <c r="D50" s="4"/>
      <c r="E50" s="4" t="s">
        <v>17</v>
      </c>
      <c r="F50" s="4"/>
      <c r="G50" s="4"/>
      <c r="H50" s="4"/>
      <c r="I50" s="4"/>
      <c r="J50" s="4"/>
      <c r="K50" s="4"/>
      <c r="L50" s="6"/>
      <c r="M50" s="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5" t="s">
        <v>77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6"/>
      <c r="M51" s="4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5" t="s">
        <v>78</v>
      </c>
      <c r="B52" s="4"/>
      <c r="C52" s="4"/>
      <c r="D52" s="4"/>
      <c r="E52" s="4"/>
      <c r="F52" s="4"/>
      <c r="G52" s="4"/>
      <c r="H52" s="4"/>
      <c r="I52" s="4"/>
      <c r="J52" s="4"/>
      <c r="K52" s="4"/>
      <c r="L52" s="6"/>
      <c r="M52" s="4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55" t="s">
        <v>98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6"/>
      <c r="M53" s="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/>
      <c r="B54" s="4"/>
      <c r="C54" s="4"/>
      <c r="D54" s="4"/>
      <c r="E54" s="4"/>
      <c r="F54" s="4"/>
      <c r="G54" s="4"/>
      <c r="H54" s="4"/>
      <c r="I54" s="4"/>
      <c r="J54" s="4"/>
      <c r="K54" s="4"/>
      <c r="L54" s="6"/>
      <c r="M54" s="4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80</v>
      </c>
      <c r="B55" s="4"/>
      <c r="C55" s="5"/>
      <c r="D55" s="52"/>
      <c r="E55" s="52"/>
      <c r="F55" s="52"/>
      <c r="G55" s="52"/>
      <c r="H55" s="5"/>
      <c r="I55" s="5"/>
      <c r="J55" s="5"/>
      <c r="K55" s="5"/>
      <c r="L55" s="5"/>
      <c r="M55" s="39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81</v>
      </c>
      <c r="B56" s="4"/>
      <c r="C56" s="5"/>
      <c r="D56" s="52"/>
      <c r="E56" s="52"/>
      <c r="F56" s="52"/>
      <c r="G56" s="52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 t="s">
        <v>82</v>
      </c>
      <c r="B57" s="4"/>
      <c r="C57" s="4"/>
      <c r="D57" s="52"/>
      <c r="E57" s="52"/>
      <c r="F57" s="52"/>
      <c r="G57" s="52"/>
      <c r="H57" s="4"/>
      <c r="I57" s="4"/>
      <c r="J57" s="4"/>
      <c r="K57" s="4"/>
      <c r="L57" s="6"/>
      <c r="M57" s="4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83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6"/>
      <c r="M58" s="56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5"/>
      <c r="B59" s="4"/>
      <c r="C59" s="4"/>
      <c r="D59" s="4"/>
      <c r="E59" s="4"/>
      <c r="F59" s="4"/>
      <c r="G59" s="4"/>
      <c r="H59" s="4"/>
      <c r="I59" s="4"/>
      <c r="J59" s="4"/>
      <c r="K59" s="4"/>
      <c r="L59" s="6"/>
      <c r="M59" s="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A60" s="5" t="s">
        <v>84</v>
      </c>
      <c r="B60" s="4"/>
      <c r="C60" s="5"/>
      <c r="D60" s="52"/>
      <c r="E60" s="52"/>
      <c r="F60" s="52"/>
      <c r="G60" s="52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 t="s">
        <v>85</v>
      </c>
      <c r="B61" s="4"/>
      <c r="C61" s="5"/>
      <c r="D61" s="52"/>
      <c r="E61" s="52"/>
      <c r="F61" s="52"/>
      <c r="G61" s="52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4"/>
      <c r="C62" s="5"/>
      <c r="D62" s="52"/>
      <c r="E62" s="52"/>
      <c r="F62" s="52"/>
      <c r="G62" s="52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A63" s="5"/>
      <c r="B63" s="4"/>
      <c r="C63" s="5"/>
      <c r="D63" s="52"/>
      <c r="E63" s="52"/>
      <c r="F63" s="52"/>
      <c r="G63" s="5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A64" s="5"/>
      <c r="B64" s="4"/>
      <c r="C64" s="5"/>
      <c r="D64" s="52"/>
      <c r="E64" s="52"/>
      <c r="F64" s="52"/>
      <c r="G64" s="5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A65" s="5"/>
      <c r="B65" s="4"/>
      <c r="C65" s="5"/>
      <c r="D65" s="52"/>
      <c r="E65" s="52"/>
      <c r="F65" s="52"/>
      <c r="G65" s="5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A66" s="5"/>
      <c r="B66" s="5"/>
      <c r="C66" s="5"/>
      <c r="D66" s="52"/>
      <c r="E66" s="52"/>
      <c r="F66" s="52"/>
      <c r="G66" s="5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A67" s="5"/>
      <c r="B67" s="5"/>
      <c r="C67" s="5"/>
      <c r="D67" s="52"/>
      <c r="E67" s="52"/>
      <c r="F67" s="52"/>
      <c r="G67" s="5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2"/>
      <c r="E68" s="52"/>
      <c r="F68" s="52"/>
      <c r="G68" s="5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2"/>
      <c r="E69" s="52"/>
      <c r="F69" s="52"/>
      <c r="G69" s="5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2"/>
      <c r="E70" s="52"/>
      <c r="F70" s="52"/>
      <c r="G70" s="52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2"/>
      <c r="E71" s="52"/>
      <c r="F71" s="52"/>
      <c r="G71" s="52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2"/>
      <c r="E72" s="52"/>
      <c r="F72" s="52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2"/>
      <c r="E73" s="52"/>
      <c r="F73" s="52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2"/>
      <c r="E74" s="52"/>
      <c r="F74" s="52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5"/>
      <c r="F75" s="52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4"/>
      <c r="C83" s="4"/>
      <c r="D83" s="4"/>
      <c r="E83" s="4"/>
      <c r="F83" s="4"/>
      <c r="G83" s="4"/>
      <c r="H83" s="4"/>
      <c r="I83" s="4"/>
      <c r="J83" s="4"/>
      <c r="K83" s="4"/>
      <c r="L83" s="6"/>
      <c r="M83" s="4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4"/>
      <c r="C84" s="4"/>
      <c r="D84" s="4"/>
      <c r="E84" s="4"/>
      <c r="F84" s="4"/>
      <c r="G84" s="4"/>
      <c r="H84" s="4"/>
      <c r="I84" s="4"/>
      <c r="J84" s="4"/>
      <c r="K84" s="4"/>
      <c r="L84" s="6"/>
      <c r="M84" s="4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4"/>
      <c r="C85" s="4"/>
      <c r="D85" s="4"/>
      <c r="E85" s="4"/>
      <c r="F85" s="4"/>
      <c r="G85" s="4"/>
      <c r="H85" s="4"/>
      <c r="I85" s="4"/>
      <c r="J85" s="4"/>
      <c r="K85" s="4"/>
      <c r="L85" s="6"/>
      <c r="M85" s="4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4"/>
      <c r="C86" s="4"/>
      <c r="D86" s="4"/>
      <c r="E86" s="4"/>
      <c r="F86" s="4"/>
      <c r="G86" s="4"/>
      <c r="H86" s="4"/>
      <c r="I86" s="4"/>
      <c r="J86" s="4"/>
      <c r="K86" s="4"/>
      <c r="L86" s="6"/>
      <c r="M86" s="4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4"/>
      <c r="C87" s="4"/>
      <c r="D87" s="4"/>
      <c r="E87" s="4"/>
      <c r="F87" s="4"/>
      <c r="G87" s="4"/>
      <c r="H87" s="4"/>
      <c r="I87" s="4"/>
      <c r="J87" s="4"/>
      <c r="K87" s="4"/>
      <c r="L87" s="6"/>
      <c r="M87" s="4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4"/>
      <c r="C88" s="4"/>
      <c r="D88" s="4"/>
      <c r="E88" s="4"/>
      <c r="F88" s="4"/>
      <c r="G88" s="4"/>
      <c r="H88" s="4"/>
      <c r="I88" s="4"/>
      <c r="J88" s="4"/>
      <c r="K88" s="4"/>
      <c r="L88" s="6"/>
      <c r="M88" s="4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4"/>
      <c r="C89" s="4"/>
      <c r="D89" s="4"/>
      <c r="E89" s="4"/>
      <c r="F89" s="4"/>
      <c r="G89" s="4"/>
      <c r="H89" s="4"/>
      <c r="I89" s="4"/>
      <c r="J89" s="4"/>
      <c r="K89" s="4"/>
      <c r="L89" s="6"/>
      <c r="M89" s="4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4"/>
      <c r="C90" s="4"/>
      <c r="D90" s="4"/>
      <c r="E90" s="4"/>
      <c r="F90" s="4"/>
      <c r="G90" s="4"/>
      <c r="H90" s="4"/>
      <c r="I90" s="4"/>
      <c r="J90" s="4"/>
      <c r="K90" s="4"/>
      <c r="L90" s="6"/>
      <c r="M90" s="4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4"/>
      <c r="C91" s="4"/>
      <c r="D91" s="4"/>
      <c r="E91" s="4"/>
      <c r="F91" s="4"/>
      <c r="G91" s="4"/>
      <c r="H91" s="4"/>
      <c r="I91" s="4"/>
      <c r="J91" s="4"/>
      <c r="K91" s="4"/>
      <c r="L91" s="6"/>
      <c r="M91" s="4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6"/>
      <c r="M92" s="4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6"/>
      <c r="M93" s="4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4"/>
      <c r="C94" s="4"/>
      <c r="D94" s="4"/>
      <c r="E94" s="4"/>
      <c r="F94" s="4"/>
      <c r="G94" s="4"/>
      <c r="H94" s="4"/>
      <c r="I94" s="4"/>
      <c r="J94" s="4"/>
      <c r="K94" s="4"/>
      <c r="L94" s="6"/>
      <c r="M94" s="4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4"/>
      <c r="C95" s="4"/>
      <c r="D95" s="4"/>
      <c r="E95" s="4"/>
      <c r="F95" s="4"/>
      <c r="G95" s="4"/>
      <c r="H95" s="4"/>
      <c r="I95" s="4"/>
      <c r="J95" s="4"/>
      <c r="K95" s="4"/>
      <c r="L95" s="6"/>
      <c r="M95" s="4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4"/>
      <c r="C96" s="4"/>
      <c r="D96" s="4"/>
      <c r="E96" s="4"/>
      <c r="F96" s="4"/>
      <c r="G96" s="4"/>
      <c r="H96" s="4"/>
      <c r="I96" s="4"/>
      <c r="J96" s="4"/>
      <c r="K96" s="4"/>
      <c r="L96" s="6"/>
      <c r="M96" s="4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4"/>
      <c r="C97" s="4"/>
      <c r="D97" s="4"/>
      <c r="E97" s="4"/>
      <c r="F97" s="4"/>
      <c r="G97" s="4"/>
      <c r="H97" s="4"/>
      <c r="I97" s="4"/>
      <c r="J97" s="4"/>
      <c r="K97" s="4"/>
      <c r="L97" s="6"/>
      <c r="M97" s="4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4"/>
      <c r="C98" s="4"/>
      <c r="D98" s="4"/>
      <c r="E98" s="4"/>
      <c r="F98" s="4"/>
      <c r="G98" s="4"/>
      <c r="H98" s="4"/>
      <c r="I98" s="4"/>
      <c r="J98" s="4"/>
      <c r="K98" s="4"/>
      <c r="L98" s="6"/>
      <c r="M98" s="4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4"/>
      <c r="C99" s="4"/>
      <c r="D99" s="4"/>
      <c r="E99" s="4"/>
      <c r="F99" s="4"/>
      <c r="G99" s="4"/>
      <c r="H99" s="4"/>
      <c r="I99" s="4"/>
      <c r="J99" s="4"/>
      <c r="K99" s="4"/>
      <c r="L99" s="6"/>
      <c r="M99" s="4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6"/>
      <c r="M100" s="4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6"/>
      <c r="M101" s="4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6"/>
      <c r="M102" s="4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6"/>
      <c r="M103" s="4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6"/>
      <c r="M104" s="4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6"/>
      <c r="M105" s="4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6"/>
      <c r="M106" s="4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6"/>
      <c r="M107" s="4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6"/>
      <c r="M108" s="4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6"/>
      <c r="M109" s="4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6"/>
      <c r="M110" s="4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6"/>
      <c r="M111" s="4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6"/>
      <c r="M112" s="4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6"/>
      <c r="M113" s="4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6"/>
      <c r="M114" s="4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6"/>
      <c r="M115" s="4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6"/>
      <c r="M116" s="4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6"/>
      <c r="M117" s="4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6"/>
      <c r="M118" s="4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6"/>
      <c r="M119" s="4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6"/>
      <c r="M120" s="4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6"/>
      <c r="M121" s="4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6"/>
      <c r="M122" s="4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6"/>
      <c r="M123" s="4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6"/>
      <c r="M124" s="4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6"/>
      <c r="M125" s="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6"/>
      <c r="M126" s="4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6"/>
      <c r="M127" s="4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6"/>
      <c r="M128" s="4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6"/>
      <c r="M129" s="4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6"/>
      <c r="M130" s="4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6"/>
      <c r="M131" s="4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6"/>
      <c r="M132" s="4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6"/>
      <c r="M133" s="4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6"/>
      <c r="M134" s="4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6"/>
      <c r="M135" s="4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6"/>
      <c r="M136" s="4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6"/>
      <c r="M137" s="4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6"/>
      <c r="M138" s="4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6"/>
      <c r="M139" s="4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6"/>
      <c r="M140" s="4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6"/>
      <c r="M141" s="4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6"/>
      <c r="M142" s="4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6"/>
      <c r="M143" s="4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6"/>
      <c r="M144" s="4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6"/>
      <c r="M145" s="4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6"/>
      <c r="M146" s="4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6"/>
      <c r="M147" s="4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6"/>
      <c r="M148" s="4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6"/>
      <c r="M149" s="4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6"/>
      <c r="M150" s="4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6"/>
      <c r="M151" s="4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6"/>
      <c r="M152" s="4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6"/>
      <c r="M153" s="4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6"/>
      <c r="M154" s="4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6"/>
      <c r="M155" s="4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6"/>
      <c r="M156" s="4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6"/>
      <c r="M157" s="4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6"/>
      <c r="M158" s="4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6"/>
      <c r="M159" s="4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6"/>
      <c r="M160" s="4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6"/>
      <c r="M161" s="4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6"/>
      <c r="M162" s="4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6"/>
      <c r="M163" s="4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6"/>
      <c r="M164" s="4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6"/>
      <c r="M165" s="4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6"/>
      <c r="M166" s="4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6"/>
      <c r="M167" s="4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6"/>
      <c r="M168" s="4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6"/>
      <c r="M169" s="4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6"/>
      <c r="M170" s="4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6"/>
      <c r="M171" s="4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6"/>
      <c r="M172" s="4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6"/>
      <c r="M173" s="4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6"/>
      <c r="M174" s="4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6"/>
      <c r="M175" s="4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6"/>
      <c r="M176" s="4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6"/>
      <c r="M177" s="4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6"/>
      <c r="M178" s="4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6"/>
      <c r="M179" s="4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6"/>
      <c r="M180" s="4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6"/>
      <c r="M181" s="4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6"/>
      <c r="M182" s="4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6"/>
      <c r="M183" s="4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6"/>
      <c r="M184" s="4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6"/>
      <c r="M185" s="4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6"/>
      <c r="M186" s="4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6"/>
      <c r="M187" s="4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6"/>
      <c r="M188" s="4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6"/>
      <c r="M189" s="4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6"/>
      <c r="M190" s="4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6"/>
      <c r="M191" s="4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6"/>
      <c r="M192" s="4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6"/>
      <c r="M193" s="4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6"/>
      <c r="M194" s="4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6"/>
      <c r="M195" s="4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6"/>
      <c r="M196" s="4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6"/>
      <c r="M197" s="4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6"/>
      <c r="M198" s="4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6"/>
      <c r="M199" s="4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6"/>
      <c r="M200" s="4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6"/>
      <c r="M201" s="4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6"/>
      <c r="M202" s="4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6"/>
      <c r="M203" s="4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6"/>
      <c r="M204" s="4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6"/>
      <c r="M205" s="4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6"/>
      <c r="M206" s="4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6"/>
      <c r="M207" s="4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6"/>
      <c r="M208" s="4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6"/>
      <c r="M209" s="4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6"/>
      <c r="M210" s="4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6"/>
      <c r="M211" s="4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6"/>
      <c r="M212" s="4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6"/>
      <c r="M213" s="4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6"/>
      <c r="M214" s="4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6"/>
      <c r="M215" s="4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6"/>
      <c r="M216" s="4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6"/>
      <c r="M217" s="4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6"/>
      <c r="M218" s="4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6"/>
      <c r="M219" s="4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6"/>
      <c r="M220" s="4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6"/>
      <c r="M221" s="4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6"/>
      <c r="M222" s="4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6"/>
      <c r="M223" s="4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6"/>
      <c r="M224" s="4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6"/>
      <c r="M225" s="4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6"/>
      <c r="M226" s="4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6"/>
      <c r="M227" s="4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6"/>
      <c r="M228" s="4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6"/>
      <c r="M229" s="4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6"/>
      <c r="M230" s="4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6"/>
      <c r="M231" s="4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6"/>
      <c r="M232" s="4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6"/>
      <c r="M233" s="4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6"/>
      <c r="M234" s="4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6"/>
      <c r="M235" s="4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6"/>
      <c r="M236" s="4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6"/>
      <c r="M237" s="4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6"/>
      <c r="M238" s="4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6"/>
      <c r="M239" s="4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6"/>
      <c r="M240" s="4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6"/>
      <c r="M241" s="4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6"/>
      <c r="M242" s="4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6"/>
      <c r="M243" s="4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6"/>
      <c r="M244" s="4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6"/>
      <c r="M245" s="4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6"/>
      <c r="M246" s="4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6"/>
      <c r="M247" s="4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6"/>
      <c r="M248" s="4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6"/>
      <c r="M249" s="4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6"/>
      <c r="M250" s="4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6"/>
      <c r="M251" s="4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6"/>
      <c r="M252" s="4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6"/>
      <c r="M253" s="4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6"/>
      <c r="M254" s="4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6"/>
      <c r="M255" s="4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6"/>
      <c r="M256" s="4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2.0" customHeight="1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6"/>
      <c r="M257" s="4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2.0" customHeight="1">
      <c r="A258" s="5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6"/>
      <c r="M258" s="4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2.0" customHeight="1">
      <c r="A259" s="5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6"/>
      <c r="M259" s="4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6"/>
      <c r="M260" s="4"/>
      <c r="N260" s="5"/>
    </row>
    <row r="261" ht="15.75" customHeight="1">
      <c r="A261" s="5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6"/>
      <c r="M261" s="4"/>
      <c r="N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Q11:T11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2.63" defaultRowHeight="15.0"/>
  <cols>
    <col customWidth="1" min="1" max="1" width="29.0"/>
    <col customWidth="1" min="2" max="3" width="9.13"/>
    <col customWidth="1" min="4" max="4" width="13.38"/>
    <col customWidth="1" min="5" max="6" width="10.38"/>
    <col customWidth="1" min="7" max="7" width="11.38"/>
    <col customWidth="1" min="8" max="8" width="10.38"/>
    <col customWidth="1" min="9" max="26" width="9.13"/>
  </cols>
  <sheetData>
    <row r="1" ht="12.0" customHeight="1">
      <c r="A1" s="58" t="s">
        <v>99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9" t="s">
        <v>100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9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60" t="s">
        <v>101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60" t="s">
        <v>102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61" t="s">
        <v>103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63" t="s">
        <v>104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87.75" customHeight="1">
      <c r="A10" s="66" t="s">
        <v>2</v>
      </c>
      <c r="B10" s="67" t="s">
        <v>3</v>
      </c>
      <c r="C10" s="67" t="s">
        <v>4</v>
      </c>
      <c r="D10" s="67" t="s">
        <v>11</v>
      </c>
      <c r="E10" s="68" t="s">
        <v>105</v>
      </c>
      <c r="F10" s="68" t="s">
        <v>13</v>
      </c>
      <c r="G10" s="68" t="s">
        <v>14</v>
      </c>
      <c r="H10" s="69" t="s">
        <v>15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70" t="s">
        <v>16</v>
      </c>
      <c r="B11" s="71"/>
      <c r="C11" s="71"/>
      <c r="D11" s="72">
        <f>'2026-FULL'!J5</f>
        <v>7.570336667</v>
      </c>
      <c r="E11" s="73">
        <f>'2026-FULL'!K5</f>
        <v>0.1363</v>
      </c>
      <c r="F11" s="74" t="str">
        <f>'2026-FULL'!L5</f>
        <v> </v>
      </c>
      <c r="G11" s="73">
        <f>'2026-FULL'!M5</f>
        <v>8.176133333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18" t="str">
        <f>'2026-FULL'!A6</f>
        <v>1.5 KVA 1PH, 1.2kV BIL</v>
      </c>
      <c r="B12" s="19">
        <f>'2026-FULL'!B6</f>
        <v>58</v>
      </c>
      <c r="C12" s="19">
        <f>'2026-FULL'!C6</f>
        <v>243</v>
      </c>
      <c r="D12" s="76">
        <f>'2026-FULL'!J6</f>
        <v>0.4278197864</v>
      </c>
      <c r="E12" s="77">
        <f>'2026-FULL'!K6</f>
        <v>4.650468695</v>
      </c>
      <c r="F12" s="77">
        <f>'2026-FULL'!L6</f>
        <v>5.078288482</v>
      </c>
      <c r="G12" s="77">
        <f>'2026-FULL'!M6</f>
        <v>0.4620549614</v>
      </c>
      <c r="H12" s="78">
        <f>'2026-FULL'!N6</f>
        <v>5.540343443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18" t="str">
        <f>'2026-FULL'!A7</f>
        <v>25 KVA 1 PH, 1.2kV BIL</v>
      </c>
      <c r="B13" s="19">
        <f>'2026-FULL'!B7</f>
        <v>150</v>
      </c>
      <c r="C13" s="19">
        <f>'2026-FULL'!C7</f>
        <v>900</v>
      </c>
      <c r="D13" s="76">
        <f>'2026-FULL'!J7</f>
        <v>1.216515251</v>
      </c>
      <c r="E13" s="77">
        <f>'2026-FULL'!K7</f>
        <v>12.38720119</v>
      </c>
      <c r="F13" s="77">
        <f>'2026-FULL'!L7</f>
        <v>13.60371644</v>
      </c>
      <c r="G13" s="77">
        <f>'2026-FULL'!M7</f>
        <v>1.313863746</v>
      </c>
      <c r="H13" s="78">
        <f>'2026-FULL'!N7</f>
        <v>14.91758018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18" t="str">
        <f>'2026-FULL'!A8</f>
        <v>37.5 KVA 1 PH, 1.2kV BIL</v>
      </c>
      <c r="B14" s="19">
        <f>'2026-FULL'!B8</f>
        <v>200</v>
      </c>
      <c r="C14" s="19">
        <f>'2026-FULL'!C8</f>
        <v>1200</v>
      </c>
      <c r="D14" s="76">
        <f>'2026-FULL'!J8</f>
        <v>1.622020334</v>
      </c>
      <c r="E14" s="77">
        <f>'2026-FULL'!K8</f>
        <v>16.51626825</v>
      </c>
      <c r="F14" s="77">
        <f>'2026-FULL'!L8</f>
        <v>18.13828858</v>
      </c>
      <c r="G14" s="77">
        <f>'2026-FULL'!M8</f>
        <v>1.751818328</v>
      </c>
      <c r="H14" s="78">
        <f>'2026-FULL'!N8</f>
        <v>19.89010691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18" t="str">
        <f>'2026-FULL'!A9</f>
        <v>50 KVA 1 PH, 1.2kV BIL</v>
      </c>
      <c r="B15" s="19">
        <f>'2026-FULL'!B9</f>
        <v>250</v>
      </c>
      <c r="C15" s="19">
        <f>'2026-FULL'!C9</f>
        <v>1600</v>
      </c>
      <c r="D15" s="76">
        <f>'2026-FULL'!J9</f>
        <v>2.068064571</v>
      </c>
      <c r="E15" s="77">
        <f>'2026-FULL'!K9</f>
        <v>20.7779535</v>
      </c>
      <c r="F15" s="77">
        <f>'2026-FULL'!L9</f>
        <v>22.84601807</v>
      </c>
      <c r="G15" s="77">
        <f>'2026-FULL'!M9</f>
        <v>2.233556104</v>
      </c>
      <c r="H15" s="78">
        <f>'2026-FULL'!N9</f>
        <v>25.07957417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18" t="str">
        <f>'2026-FULL'!A10</f>
        <v>75 KVA 1 PH, 1.2kV BIL</v>
      </c>
      <c r="B16" s="19">
        <f>'2026-FULL'!B10</f>
        <v>350</v>
      </c>
      <c r="C16" s="19">
        <f>'2026-FULL'!C10</f>
        <v>1900</v>
      </c>
      <c r="D16" s="76">
        <f>'2026-FULL'!J10</f>
        <v>2.757457279</v>
      </c>
      <c r="E16" s="77">
        <f>'2026-FULL'!K10</f>
        <v>28.63823306</v>
      </c>
      <c r="F16" s="77">
        <f>'2026-FULL'!L10</f>
        <v>31.39569034</v>
      </c>
      <c r="G16" s="77">
        <f>'2026-FULL'!M10</f>
        <v>2.978115686</v>
      </c>
      <c r="H16" s="78">
        <f>'2026-FULL'!N10</f>
        <v>34.37380603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8" t="str">
        <f>'2026-FULL'!A11</f>
        <v>100 KVA 1 PH, 1.2kV BIL</v>
      </c>
      <c r="B17" s="19">
        <f>'2026-FULL'!B11</f>
        <v>400</v>
      </c>
      <c r="C17" s="19">
        <f>'2026-FULL'!C11</f>
        <v>2600</v>
      </c>
      <c r="D17" s="76">
        <f>'2026-FULL'!J11</f>
        <v>3.325118974</v>
      </c>
      <c r="E17" s="77">
        <f>'2026-FULL'!K11</f>
        <v>33.29777287</v>
      </c>
      <c r="F17" s="77">
        <f>'2026-FULL'!L11</f>
        <v>36.62289185</v>
      </c>
      <c r="G17" s="77">
        <f>'2026-FULL'!M11</f>
        <v>3.591203044</v>
      </c>
      <c r="H17" s="78">
        <f>'2026-FULL'!N11</f>
        <v>40.21409489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18" t="str">
        <f>'2026-FULL'!A12</f>
        <v>112.5 kVA 1 PH, 1.2kV BIL</v>
      </c>
      <c r="B18" s="19">
        <f>'2026-FULL'!B12</f>
        <v>447</v>
      </c>
      <c r="C18" s="19">
        <f>'2026-FULL'!C12</f>
        <v>2936</v>
      </c>
      <c r="D18" s="76">
        <f>'2026-FULL'!J12</f>
        <v>3.728184895</v>
      </c>
      <c r="E18" s="77">
        <f>'2026-FULL'!K12</f>
        <v>37.25070973</v>
      </c>
      <c r="F18" s="77">
        <f>'2026-FULL'!L12</f>
        <v>40.97889463</v>
      </c>
      <c r="G18" s="77">
        <f>'2026-FULL'!M12</f>
        <v>4.026523276</v>
      </c>
      <c r="H18" s="78">
        <f>'2026-FULL'!N12</f>
        <v>45.0054179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18" t="str">
        <f>'2026-FULL'!A13</f>
        <v>*150 KVA 1 PH, 1.2kV BIL</v>
      </c>
      <c r="B19" s="19">
        <f>'2026-FULL'!B13</f>
        <v>525</v>
      </c>
      <c r="C19" s="19">
        <f>'2026-FULL'!C13</f>
        <v>3500</v>
      </c>
      <c r="D19" s="76">
        <f>'2026-FULL'!J13</f>
        <v>4.399690412</v>
      </c>
      <c r="E19" s="77">
        <f>'2026-FULL'!K13</f>
        <v>43.81936781</v>
      </c>
      <c r="F19" s="77">
        <f>'2026-FULL'!L13</f>
        <v>48.21905822</v>
      </c>
      <c r="G19" s="77">
        <f>'2026-FULL'!M13</f>
        <v>4.75176429</v>
      </c>
      <c r="H19" s="78">
        <f>'2026-FULL'!N13</f>
        <v>52.97082251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18" t="str">
        <f>'2026-FULL'!A14</f>
        <v>167 KVA 1 PH, 1.2kV BIL</v>
      </c>
      <c r="B20" s="19">
        <f>'2026-FULL'!B14</f>
        <v>650</v>
      </c>
      <c r="C20" s="19">
        <f>'2026-FULL'!C14</f>
        <v>4400</v>
      </c>
      <c r="D20" s="76">
        <f>'2026-FULL'!J14</f>
        <v>5.47426185</v>
      </c>
      <c r="E20" s="77">
        <f>'2026-FULL'!K14</f>
        <v>54.34096275</v>
      </c>
      <c r="F20" s="77">
        <f>'2026-FULL'!L14</f>
        <v>59.8152246</v>
      </c>
      <c r="G20" s="77">
        <f>'2026-FULL'!M14</f>
        <v>5.912325536</v>
      </c>
      <c r="H20" s="78">
        <f>'2026-FULL'!N14</f>
        <v>65.72755013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18" t="str">
        <f>'2026-FULL'!A15</f>
        <v>175 KVA 1PH, 1.2kV BIL</v>
      </c>
      <c r="B21" s="19">
        <f>'2026-FULL'!B15</f>
        <v>665</v>
      </c>
      <c r="C21" s="19">
        <f>'2026-FULL'!C15</f>
        <v>4496</v>
      </c>
      <c r="D21" s="76">
        <f>'2026-FULL'!J15</f>
        <v>5.598345725</v>
      </c>
      <c r="E21" s="77">
        <f>'2026-FULL'!K15</f>
        <v>55.58763996</v>
      </c>
      <c r="F21" s="77">
        <f>'2026-FULL'!L15</f>
        <v>61.18598568</v>
      </c>
      <c r="G21" s="77">
        <f>'2026-FULL'!M15</f>
        <v>6.046338902</v>
      </c>
      <c r="H21" s="78">
        <f>'2026-FULL'!N15</f>
        <v>67.23232458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18" t="str">
        <f>'2026-FULL'!A16</f>
        <v>*200 KVA 1 PH, 1.2kV BIL</v>
      </c>
      <c r="B22" s="19">
        <f>'2026-FULL'!B16</f>
        <v>696</v>
      </c>
      <c r="C22" s="19">
        <f>'2026-FULL'!C16</f>
        <v>4700</v>
      </c>
      <c r="D22" s="76">
        <f>'2026-FULL'!J16</f>
        <v>5.857055924</v>
      </c>
      <c r="E22" s="77">
        <f>'2026-FULL'!K16</f>
        <v>58.17153281</v>
      </c>
      <c r="F22" s="77">
        <f>'2026-FULL'!L16</f>
        <v>64.02858873</v>
      </c>
      <c r="G22" s="77">
        <f>'2026-FULL'!M16</f>
        <v>6.325751718</v>
      </c>
      <c r="H22" s="78">
        <f>'2026-FULL'!N16</f>
        <v>70.35434045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18" t="str">
        <f>'2026-FULL'!A17</f>
        <v>*225 KVA 1 PH, 1.2kV BIL</v>
      </c>
      <c r="B23" s="19">
        <f>'2026-FULL'!B17</f>
        <v>748</v>
      </c>
      <c r="C23" s="19">
        <f>'2026-FULL'!C17</f>
        <v>5050</v>
      </c>
      <c r="D23" s="76">
        <f>'2026-FULL'!J17</f>
        <v>6.294186089</v>
      </c>
      <c r="E23" s="77">
        <f>'2026-FULL'!K17</f>
        <v>62.51615746</v>
      </c>
      <c r="F23" s="77">
        <f>'2026-FULL'!L17</f>
        <v>68.81034355</v>
      </c>
      <c r="G23" s="77">
        <f>'2026-FULL'!M17</f>
        <v>6.797862097</v>
      </c>
      <c r="H23" s="78">
        <f>'2026-FULL'!N17</f>
        <v>75.60820565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18" t="str">
        <f>'2026-FULL'!A18</f>
        <v>250 KVA 1 PH, 1.2kV BIL</v>
      </c>
      <c r="B24" s="19">
        <f>'2026-FULL'!B18</f>
        <v>800</v>
      </c>
      <c r="C24" s="19">
        <f>'2026-FULL'!C18</f>
        <v>5400</v>
      </c>
      <c r="D24" s="76">
        <f>'2026-FULL'!J18</f>
        <v>6.731316254</v>
      </c>
      <c r="E24" s="77">
        <f>'2026-FULL'!K18</f>
        <v>66.86078212</v>
      </c>
      <c r="F24" s="77">
        <f>'2026-FULL'!L18</f>
        <v>73.59209837</v>
      </c>
      <c r="G24" s="77">
        <f>'2026-FULL'!M18</f>
        <v>7.269972476</v>
      </c>
      <c r="H24" s="78">
        <f>'2026-FULL'!N18</f>
        <v>80.86207085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18" t="str">
        <f>'2026-FULL'!A19</f>
        <v>300 KVA 1 PH, 1.2kV BIL</v>
      </c>
      <c r="B25" s="19">
        <f>'2026-FULL'!B19</f>
        <v>920</v>
      </c>
      <c r="C25" s="19">
        <f>'2026-FULL'!C19</f>
        <v>6123</v>
      </c>
      <c r="D25" s="76">
        <f>'2026-FULL'!J19</f>
        <v>7.705744629</v>
      </c>
      <c r="E25" s="77">
        <f>'2026-FULL'!K19</f>
        <v>76.77452161</v>
      </c>
      <c r="F25" s="77">
        <f>'2026-FULL'!L19</f>
        <v>84.48026624</v>
      </c>
      <c r="G25" s="77">
        <f>'2026-FULL'!M19</f>
        <v>8.322376969</v>
      </c>
      <c r="H25" s="78">
        <f>'2026-FULL'!N19</f>
        <v>92.80264321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18" t="str">
        <f>'2026-FULL'!A20</f>
        <v>333 KVA 1PH 1.2kV BIL</v>
      </c>
      <c r="B26" s="19">
        <f>'2026-FULL'!B20</f>
        <v>1000</v>
      </c>
      <c r="C26" s="19">
        <f>'2026-FULL'!C20</f>
        <v>6600</v>
      </c>
      <c r="D26" s="76">
        <f>'2026-FULL'!J20</f>
        <v>8.353336588</v>
      </c>
      <c r="E26" s="77">
        <f>'2026-FULL'!K20</f>
        <v>83.37705037</v>
      </c>
      <c r="F26" s="77">
        <f>'2026-FULL'!L20</f>
        <v>91.73038696</v>
      </c>
      <c r="G26" s="77">
        <f>'2026-FULL'!M20</f>
        <v>9.021790804</v>
      </c>
      <c r="H26" s="78">
        <f>'2026-FULL'!N20</f>
        <v>100.7521778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18"/>
      <c r="B27" s="19"/>
      <c r="C27" s="19"/>
      <c r="D27" s="76"/>
      <c r="E27" s="77"/>
      <c r="F27" s="77"/>
      <c r="G27" s="77"/>
      <c r="H27" s="7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18" t="str">
        <f>'2026-FULL'!A22</f>
        <v>*10 kVA 3 PH, 1.2kV BIL</v>
      </c>
      <c r="B28" s="19">
        <f>'2026-FULL'!B22</f>
        <v>83</v>
      </c>
      <c r="C28" s="19">
        <f>'2026-FULL'!C22</f>
        <v>400</v>
      </c>
      <c r="D28" s="76">
        <f>'2026-FULL'!J22</f>
        <v>0.6334100689</v>
      </c>
      <c r="E28" s="77">
        <f>'2026-FULL'!K22</f>
        <v>6.7242855</v>
      </c>
      <c r="F28" s="77">
        <f>'2026-FULL'!L22</f>
        <v>7.357695568</v>
      </c>
      <c r="G28" s="77">
        <f>'2026-FULL'!M22</f>
        <v>0.684097076</v>
      </c>
      <c r="H28" s="78">
        <f>'2026-FULL'!N22</f>
        <v>8.041792644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18" t="str">
        <f>'2026-FULL'!A23</f>
        <v>*15 KVA 3 PH, 1.2kV BIL</v>
      </c>
      <c r="B29" s="19">
        <f>'2026-FULL'!B23</f>
        <v>125</v>
      </c>
      <c r="C29" s="19">
        <f>'2026-FULL'!C23</f>
        <v>650</v>
      </c>
      <c r="D29" s="76">
        <f>'2026-FULL'!J23</f>
        <v>0.973223556</v>
      </c>
      <c r="E29" s="77">
        <f>'2026-FULL'!K23</f>
        <v>10.19004947</v>
      </c>
      <c r="F29" s="77">
        <f>'2026-FULL'!L23</f>
        <v>11.16327302</v>
      </c>
      <c r="G29" s="77">
        <f>'2026-FULL'!M23</f>
        <v>1.051103261</v>
      </c>
      <c r="H29" s="78">
        <f>'2026-FULL'!N23</f>
        <v>12.21437629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18" t="str">
        <f>'2026-FULL'!A24</f>
        <v>30 kVA 3PH, 1.2kV BIL</v>
      </c>
      <c r="B30" s="19">
        <f>'2026-FULL'!B24</f>
        <v>250</v>
      </c>
      <c r="C30" s="19">
        <f>'2026-FULL'!C24</f>
        <v>1300</v>
      </c>
      <c r="D30" s="76">
        <f>'2026-FULL'!J24</f>
        <v>1.946447112</v>
      </c>
      <c r="E30" s="77">
        <f>'2026-FULL'!K24</f>
        <v>20.38009894</v>
      </c>
      <c r="F30" s="77">
        <f>'2026-FULL'!L24</f>
        <v>22.32654605</v>
      </c>
      <c r="G30" s="77">
        <f>'2026-FULL'!M24</f>
        <v>2.102206522</v>
      </c>
      <c r="H30" s="78">
        <f>'2026-FULL'!N24</f>
        <v>24.42875257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18" t="str">
        <f>'2026-FULL'!A25</f>
        <v>45 KVA 3 PH, 1.2kV BIL</v>
      </c>
      <c r="B31" s="19">
        <f>'2026-FULL'!B25</f>
        <v>300</v>
      </c>
      <c r="C31" s="19">
        <f>'2026-FULL'!C25</f>
        <v>1800</v>
      </c>
      <c r="D31" s="76">
        <f>'2026-FULL'!J25</f>
        <v>2.433030501</v>
      </c>
      <c r="E31" s="77">
        <f>'2026-FULL'!K25</f>
        <v>24.77440237</v>
      </c>
      <c r="F31" s="77">
        <f>'2026-FULL'!L25</f>
        <v>27.20743287</v>
      </c>
      <c r="G31" s="77">
        <f>'2026-FULL'!M25</f>
        <v>2.627727492</v>
      </c>
      <c r="H31" s="78">
        <f>'2026-FULL'!N25</f>
        <v>29.83516037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18" t="str">
        <f>'2026-FULL'!A26</f>
        <v>75 KVA 3 PH, 1.2kV BIL</v>
      </c>
      <c r="B32" s="19">
        <f>'2026-FULL'!B26</f>
        <v>400</v>
      </c>
      <c r="C32" s="19">
        <f>'2026-FULL'!C26</f>
        <v>2400</v>
      </c>
      <c r="D32" s="76">
        <f>'2026-FULL'!J26</f>
        <v>3.244040668</v>
      </c>
      <c r="E32" s="77">
        <f>'2026-FULL'!K26</f>
        <v>33.0325365</v>
      </c>
      <c r="F32" s="77">
        <f>'2026-FULL'!L26</f>
        <v>36.27657717</v>
      </c>
      <c r="G32" s="77">
        <f>'2026-FULL'!M26</f>
        <v>3.503636656</v>
      </c>
      <c r="H32" s="78">
        <f>'2026-FULL'!N26</f>
        <v>39.78021382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18" t="str">
        <f>'2026-FULL'!A27</f>
        <v>*90 KVA 3 PH, 1.2kV BIL</v>
      </c>
      <c r="B33" s="19">
        <f>'2026-FULL'!B27</f>
        <v>480</v>
      </c>
      <c r="C33" s="19">
        <f>'2026-FULL'!C27</f>
        <v>2800</v>
      </c>
      <c r="D33" s="76">
        <f>'2026-FULL'!J27</f>
        <v>3.86041748</v>
      </c>
      <c r="E33" s="77">
        <f>'2026-FULL'!K27</f>
        <v>39.53294925</v>
      </c>
      <c r="F33" s="77">
        <f>'2026-FULL'!L27</f>
        <v>43.39336673</v>
      </c>
      <c r="G33" s="77">
        <f>'2026-FULL'!M27</f>
        <v>4.169337432</v>
      </c>
      <c r="H33" s="78">
        <f>'2026-FULL'!N27</f>
        <v>47.56270416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18" t="str">
        <f>'2026-FULL'!A28</f>
        <v>112.5 KVA 3 PH, 1.2kV BIL</v>
      </c>
      <c r="B34" s="19">
        <f>'2026-FULL'!B28</f>
        <v>600</v>
      </c>
      <c r="C34" s="19">
        <f>'2026-FULL'!C28</f>
        <v>3400</v>
      </c>
      <c r="D34" s="76">
        <f>'2026-FULL'!J28</f>
        <v>4.784982697</v>
      </c>
      <c r="E34" s="77">
        <f>'2026-FULL'!K28</f>
        <v>49.28356837</v>
      </c>
      <c r="F34" s="77">
        <f>'2026-FULL'!L28</f>
        <v>54.06855107</v>
      </c>
      <c r="G34" s="77">
        <f>'2026-FULL'!M28</f>
        <v>5.167888596</v>
      </c>
      <c r="H34" s="78">
        <f>'2026-FULL'!N28</f>
        <v>59.23643966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18" t="str">
        <f>'2026-FULL'!A29</f>
        <v>125 KVA 3PH, 1.2kV BIL</v>
      </c>
      <c r="B35" s="21">
        <f>'2026-FULL'!B29</f>
        <v>633</v>
      </c>
      <c r="C35" s="21">
        <f>'2026-FULL'!C29</f>
        <v>3766.67</v>
      </c>
      <c r="D35" s="76">
        <f>'2026-FULL'!J29</f>
        <v>5.120993441</v>
      </c>
      <c r="E35" s="77">
        <f>'2026-FULL'!K29</f>
        <v>52.23243973</v>
      </c>
      <c r="F35" s="77">
        <f>'2026-FULL'!L29</f>
        <v>57.35343317</v>
      </c>
      <c r="G35" s="77">
        <f>'2026-FULL'!M29</f>
        <v>5.530787733</v>
      </c>
      <c r="H35" s="78">
        <f>'2026-FULL'!N29</f>
        <v>62.8842209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18" t="str">
        <f>'2026-FULL'!A30</f>
        <v>150 KVA 3 PH, 1.2kV BIL</v>
      </c>
      <c r="B36" s="19">
        <f>'2026-FULL'!B30</f>
        <v>700</v>
      </c>
      <c r="C36" s="19">
        <f>'2026-FULL'!C30</f>
        <v>4500</v>
      </c>
      <c r="D36" s="76">
        <f>'2026-FULL'!J30</f>
        <v>5.798688628</v>
      </c>
      <c r="E36" s="77">
        <f>'2026-FULL'!K30</f>
        <v>58.20479343</v>
      </c>
      <c r="F36" s="77">
        <f>'2026-FULL'!L30</f>
        <v>64.00348206</v>
      </c>
      <c r="G36" s="77">
        <f>'2026-FULL'!M30</f>
        <v>6.26271373</v>
      </c>
      <c r="H36" s="78">
        <f>'2026-FULL'!N30</f>
        <v>70.26619579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18" t="str">
        <f>'2026-FULL'!A31</f>
        <v>*175 KVA 3PH, 1.2kV BIL</v>
      </c>
      <c r="B37" s="19">
        <f>'2026-FULL'!B31</f>
        <v>766</v>
      </c>
      <c r="C37" s="19">
        <f>'2026-FULL'!C31</f>
        <v>4767</v>
      </c>
      <c r="D37" s="76">
        <f>'2026-FULL'!J31</f>
        <v>6.281659831</v>
      </c>
      <c r="E37" s="77">
        <f>'2026-FULL'!K31</f>
        <v>63.48408449</v>
      </c>
      <c r="F37" s="77">
        <f>'2026-FULL'!L31</f>
        <v>69.76574432</v>
      </c>
      <c r="G37" s="77">
        <f>'2026-FULL'!M31</f>
        <v>6.784333458</v>
      </c>
      <c r="H37" s="78">
        <f>'2026-FULL'!N31</f>
        <v>76.55007778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18" t="str">
        <f>'2026-FULL'!A32</f>
        <v>*200 KVA 3PH, 1.2kV BIL</v>
      </c>
      <c r="B38" s="19">
        <f>'2026-FULL'!B32</f>
        <v>833</v>
      </c>
      <c r="C38" s="19">
        <f>'2026-FULL'!C32</f>
        <v>5033</v>
      </c>
      <c r="D38" s="76">
        <f>'2026-FULL'!J32</f>
        <v>6.769903395</v>
      </c>
      <c r="E38" s="77">
        <f>'2026-FULL'!K32</f>
        <v>68.83667362</v>
      </c>
      <c r="F38" s="77">
        <f>'2026-FULL'!L32</f>
        <v>75.60657702</v>
      </c>
      <c r="G38" s="77">
        <f>'2026-FULL'!M32</f>
        <v>7.311647454</v>
      </c>
      <c r="H38" s="78">
        <f>'2026-FULL'!N32</f>
        <v>82.91822447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18" t="str">
        <f>'2026-FULL'!A33</f>
        <v>225 KVA 3 PH, 1.2kV BIL</v>
      </c>
      <c r="B39" s="19">
        <f>'2026-FULL'!B33</f>
        <v>900</v>
      </c>
      <c r="C39" s="19">
        <f>'2026-FULL'!C33</f>
        <v>5300</v>
      </c>
      <c r="D39" s="76">
        <f>'2026-FULL'!J33</f>
        <v>7.258552351</v>
      </c>
      <c r="E39" s="77">
        <f>'2026-FULL'!K33</f>
        <v>74.19058893</v>
      </c>
      <c r="F39" s="77">
        <f>'2026-FULL'!L33</f>
        <v>81.44914128</v>
      </c>
      <c r="G39" s="77">
        <f>'2026-FULL'!M33</f>
        <v>7.839399282</v>
      </c>
      <c r="H39" s="78">
        <f>'2026-FULL'!N33</f>
        <v>89.28854056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18" t="str">
        <f>'2026-FULL'!A34</f>
        <v>*250 KVA 3 PH, 1.2kV BIL</v>
      </c>
      <c r="B40" s="19">
        <f>'2026-FULL'!B34</f>
        <v>967</v>
      </c>
      <c r="C40" s="19">
        <f>'2026-FULL'!C34</f>
        <v>5633</v>
      </c>
      <c r="D40" s="76">
        <f>'2026-FULL'!J34</f>
        <v>7.773957148</v>
      </c>
      <c r="E40" s="77">
        <f>'2026-FULL'!K34</f>
        <v>79.63203225</v>
      </c>
      <c r="F40" s="77">
        <f>'2026-FULL'!L34</f>
        <v>87.40598939</v>
      </c>
      <c r="G40" s="77">
        <f>'2026-FULL'!M34</f>
        <v>8.396048018</v>
      </c>
      <c r="H40" s="78">
        <f>'2026-FULL'!N34</f>
        <v>95.80203741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18" t="str">
        <f>'2026-FULL'!A35</f>
        <v>300 KVA 3 PH, 1.2kV BIL</v>
      </c>
      <c r="B41" s="19">
        <f>'2026-FULL'!B35</f>
        <v>1100</v>
      </c>
      <c r="C41" s="19">
        <f>'2026-FULL'!C35</f>
        <v>6300</v>
      </c>
      <c r="D41" s="76">
        <f>'2026-FULL'!J35</f>
        <v>8.79949438</v>
      </c>
      <c r="E41" s="77">
        <f>'2026-FULL'!K35</f>
        <v>90.44162081</v>
      </c>
      <c r="F41" s="77">
        <f>'2026-FULL'!L35</f>
        <v>99.24111519</v>
      </c>
      <c r="G41" s="77">
        <f>'2026-FULL'!M35</f>
        <v>9.503651222</v>
      </c>
      <c r="H41" s="78">
        <f>'2026-FULL'!N35</f>
        <v>108.7447664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18" t="str">
        <f>'2026-FULL'!A36</f>
        <v>400 KVA 3 PH, 1.2kV BIL</v>
      </c>
      <c r="B42" s="19">
        <f>'2026-FULL'!B36</f>
        <v>1750</v>
      </c>
      <c r="C42" s="19">
        <f>'2026-FULL'!C36</f>
        <v>6950</v>
      </c>
      <c r="D42" s="76">
        <f>'2026-FULL'!J36</f>
        <v>12.753538</v>
      </c>
      <c r="E42" s="77">
        <f>'2026-FULL'!K36</f>
        <v>139.8094015</v>
      </c>
      <c r="F42" s="77">
        <f>'2026-FULL'!L36</f>
        <v>152.5629395</v>
      </c>
      <c r="G42" s="77">
        <f>'2026-FULL'!M36</f>
        <v>13.77410698</v>
      </c>
      <c r="H42" s="78">
        <f>'2026-FULL'!N36</f>
        <v>166.3370465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18" t="str">
        <f>'2026-FULL'!A37</f>
        <v>*450 KVA 3PH, 1.2kV BIL</v>
      </c>
      <c r="B43" s="19">
        <f>'2026-FULL'!B37</f>
        <v>2075</v>
      </c>
      <c r="C43" s="19">
        <f>'2026-FULL'!C37</f>
        <v>7275</v>
      </c>
      <c r="D43" s="76">
        <f>'2026-FULL'!J37</f>
        <v>14.73055981</v>
      </c>
      <c r="E43" s="77">
        <f>'2026-FULL'!K37</f>
        <v>164.4932919</v>
      </c>
      <c r="F43" s="77">
        <f>'2026-FULL'!L37</f>
        <v>179.2238517</v>
      </c>
      <c r="G43" s="77">
        <f>'2026-FULL'!M37</f>
        <v>15.90933486</v>
      </c>
      <c r="H43" s="78">
        <f>'2026-FULL'!N37</f>
        <v>195.1331866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18" t="str">
        <f>'2026-FULL'!A38</f>
        <v>500 KVA 3 PH, 95kV BIL</v>
      </c>
      <c r="B44" s="19">
        <f>'2026-FULL'!B38</f>
        <v>2400</v>
      </c>
      <c r="C44" s="19">
        <f>'2026-FULL'!C38</f>
        <v>7600</v>
      </c>
      <c r="D44" s="76">
        <f>'2026-FULL'!J38</f>
        <v>16.70758162</v>
      </c>
      <c r="E44" s="77">
        <f>'2026-FULL'!K38</f>
        <v>189.1771822</v>
      </c>
      <c r="F44" s="77">
        <f>'2026-FULL'!L38</f>
        <v>205.8847639</v>
      </c>
      <c r="G44" s="77">
        <f>'2026-FULL'!M38</f>
        <v>18.04456274</v>
      </c>
      <c r="H44" s="78">
        <f>'2026-FULL'!N38</f>
        <v>223.9293266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tr">
        <f>'2026-FULL'!A39</f>
        <v>750 KVA 3 PH, 95kV BIL</v>
      </c>
      <c r="B45" s="19">
        <f>'2026-FULL'!B39</f>
        <v>3000</v>
      </c>
      <c r="C45" s="19">
        <f>'2026-FULL'!C39</f>
        <v>12000</v>
      </c>
      <c r="D45" s="76">
        <f>'2026-FULL'!J39</f>
        <v>21.89795584</v>
      </c>
      <c r="E45" s="77">
        <f>'2026-FULL'!K39</f>
        <v>239.7869325</v>
      </c>
      <c r="F45" s="77">
        <f>'2026-FULL'!L39</f>
        <v>261.6848883</v>
      </c>
      <c r="G45" s="77">
        <f>'2026-FULL'!M39</f>
        <v>23.65028328</v>
      </c>
      <c r="H45" s="78">
        <f>'2026-FULL'!N39</f>
        <v>285.3351716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18" t="str">
        <f>'2026-FULL'!A40</f>
        <v>1000 KVA 3 PH, 95kV BIL</v>
      </c>
      <c r="B46" s="19">
        <f>'2026-FULL'!B40</f>
        <v>3400</v>
      </c>
      <c r="C46" s="19">
        <f>'2026-FULL'!C40</f>
        <v>13000</v>
      </c>
      <c r="D46" s="76">
        <f>'2026-FULL'!J40</f>
        <v>24.57444837</v>
      </c>
      <c r="E46" s="77">
        <f>'2026-FULL'!K40</f>
        <v>270.9628144</v>
      </c>
      <c r="F46" s="77">
        <f>'2026-FULL'!L40</f>
        <v>295.5372627</v>
      </c>
      <c r="G46" s="77">
        <f>'2026-FULL'!M40</f>
        <v>26.54095522</v>
      </c>
      <c r="H46" s="78">
        <f>'2026-FULL'!N40</f>
        <v>322.078218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18" t="str">
        <f>'2026-FULL'!A41</f>
        <v>1500 KVA 3 PH, 95kV BIL</v>
      </c>
      <c r="B47" s="19">
        <f>'2026-FULL'!B41</f>
        <v>4500</v>
      </c>
      <c r="C47" s="19">
        <f>'2026-FULL'!C41</f>
        <v>18000</v>
      </c>
      <c r="D47" s="76">
        <f>'2026-FULL'!J41</f>
        <v>32.84693376</v>
      </c>
      <c r="E47" s="77">
        <f>'2026-FULL'!K41</f>
        <v>359.6803987</v>
      </c>
      <c r="F47" s="77">
        <f>'2026-FULL'!L41</f>
        <v>392.5273325</v>
      </c>
      <c r="G47" s="77">
        <f>'2026-FULL'!M41</f>
        <v>35.47542492</v>
      </c>
      <c r="H47" s="78">
        <f>'2026-FULL'!N41</f>
        <v>428.0027574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18" t="str">
        <f>'2026-FULL'!A42</f>
        <v>2000 KVA 3 PH, 95kV BIL</v>
      </c>
      <c r="B48" s="19">
        <f>'2026-FULL'!B42</f>
        <v>5400</v>
      </c>
      <c r="C48" s="19">
        <f>'2026-FULL'!C42</f>
        <v>21000</v>
      </c>
      <c r="D48" s="76">
        <f>'2026-FULL'!J42</f>
        <v>39.1730856</v>
      </c>
      <c r="E48" s="77">
        <f>'2026-FULL'!K42</f>
        <v>430.8207694</v>
      </c>
      <c r="F48" s="77">
        <f>'2026-FULL'!L42</f>
        <v>469.993855</v>
      </c>
      <c r="G48" s="77">
        <f>'2026-FULL'!M42</f>
        <v>42.30781074</v>
      </c>
      <c r="H48" s="78">
        <f>'2026-FULL'!N42</f>
        <v>512.3016657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18" t="str">
        <f>'2026-FULL'!A43</f>
        <v>2500 KVA 3 PH, 95kV BIL</v>
      </c>
      <c r="B49" s="19">
        <f>'2026-FULL'!B43</f>
        <v>6500</v>
      </c>
      <c r="C49" s="19">
        <f>'2026-FULL'!C43</f>
        <v>25000</v>
      </c>
      <c r="D49" s="76">
        <f>'2026-FULL'!J43</f>
        <v>47.04017946</v>
      </c>
      <c r="E49" s="77">
        <f>'2026-FULL'!K43</f>
        <v>518.2121718</v>
      </c>
      <c r="F49" s="77">
        <f>'2026-FULL'!L43</f>
        <v>565.2523513</v>
      </c>
      <c r="G49" s="77">
        <f>'2026-FULL'!M43</f>
        <v>50.8044485</v>
      </c>
      <c r="H49" s="78">
        <f>'2026-FULL'!N43</f>
        <v>616.0567998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18" t="str">
        <f>'2026-FULL'!A44</f>
        <v>3000 KVA 3PH, 95kV BIL</v>
      </c>
      <c r="B50" s="19">
        <f>'2026-FULL'!B44</f>
        <v>7700</v>
      </c>
      <c r="C50" s="19">
        <f>'2026-FULL'!C44</f>
        <v>29000</v>
      </c>
      <c r="D50" s="76">
        <f>'2026-FULL'!J44</f>
        <v>55.47504858</v>
      </c>
      <c r="E50" s="77">
        <f>'2026-FULL'!K44</f>
        <v>613.0659993</v>
      </c>
      <c r="F50" s="77">
        <f>'2026-FULL'!L44</f>
        <v>668.5410479</v>
      </c>
      <c r="G50" s="77">
        <f>'2026-FULL'!M44</f>
        <v>59.91429626</v>
      </c>
      <c r="H50" s="78">
        <f>'2026-FULL'!N44</f>
        <v>728.4553442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18" t="str">
        <f>'2026-FULL'!A45</f>
        <v>3750 KVA 3PH, 95kV BIL</v>
      </c>
      <c r="B51" s="19">
        <f>'2026-FULL'!B45</f>
        <v>9500</v>
      </c>
      <c r="C51" s="19">
        <f>'2026-FULL'!C45</f>
        <v>35000</v>
      </c>
      <c r="D51" s="76">
        <f>'2026-FULL'!J45</f>
        <v>68.12735225</v>
      </c>
      <c r="E51" s="77">
        <f>'2026-FULL'!K45</f>
        <v>755.3467406</v>
      </c>
      <c r="F51" s="77">
        <f>'2026-FULL'!L45</f>
        <v>823.4740928</v>
      </c>
      <c r="G51" s="77">
        <f>'2026-FULL'!M45</f>
        <v>73.5790679</v>
      </c>
      <c r="H51" s="78">
        <f>'2026-FULL'!N45</f>
        <v>897.0531607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18" t="str">
        <f>'2026-FULL'!A46</f>
        <v>5000 KVA 3PH, 95kV BIL</v>
      </c>
      <c r="B52" s="19">
        <f>'2026-FULL'!B46</f>
        <v>11000</v>
      </c>
      <c r="C52" s="19">
        <f>'2026-FULL'!C46</f>
        <v>39000</v>
      </c>
      <c r="D52" s="76">
        <f>'2026-FULL'!J46</f>
        <v>78.26554711</v>
      </c>
      <c r="E52" s="77">
        <f>'2026-FULL'!K46</f>
        <v>872.5878431</v>
      </c>
      <c r="F52" s="77">
        <f>'2026-FULL'!L46</f>
        <v>950.8533902</v>
      </c>
      <c r="G52" s="77">
        <f>'2026-FULL'!M46</f>
        <v>84.52854566</v>
      </c>
      <c r="H52" s="78">
        <f>'2026-FULL'!N46</f>
        <v>1035.381936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 t="s">
        <v>106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107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75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108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8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62"/>
      <c r="F257" s="62"/>
      <c r="G257" s="62"/>
      <c r="H257" s="62"/>
    </row>
    <row r="258" ht="15.75" customHeight="1">
      <c r="A258" s="5"/>
      <c r="B258" s="5"/>
      <c r="C258" s="5"/>
      <c r="D258" s="5"/>
      <c r="E258" s="62"/>
      <c r="F258" s="62"/>
      <c r="G258" s="62"/>
      <c r="H258" s="62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H1"/>
    <mergeCell ref="A2:H2"/>
    <mergeCell ref="A3:H3"/>
    <mergeCell ref="A4:H4"/>
    <mergeCell ref="A5:H5"/>
    <mergeCell ref="A6:H6"/>
    <mergeCell ref="A59:H60"/>
  </mergeCells>
  <printOptions/>
  <pageMargins bottom="0.75" footer="0.0" header="0.0" left="0.7" right="0.7" top="0.75"/>
  <pageSetup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2.63" defaultRowHeight="15.0"/>
  <cols>
    <col customWidth="1" min="1" max="1" width="29.0"/>
    <col customWidth="1" min="2" max="3" width="9.13"/>
    <col customWidth="1" min="4" max="4" width="13.38"/>
    <col customWidth="1" min="5" max="6" width="10.38"/>
    <col customWidth="1" min="7" max="7" width="11.38"/>
    <col customWidth="1" min="8" max="8" width="10.38"/>
    <col customWidth="1" min="9" max="26" width="9.13"/>
  </cols>
  <sheetData>
    <row r="1" ht="12.0" customHeight="1">
      <c r="A1" s="58" t="s">
        <v>109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9" t="s">
        <v>110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85"/>
      <c r="B3" s="85"/>
      <c r="C3" s="86"/>
      <c r="D3" s="85"/>
      <c r="E3" s="87"/>
      <c r="F3" s="87"/>
      <c r="G3" s="88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60" t="s">
        <v>101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60" t="s">
        <v>102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61" t="s">
        <v>103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63" t="s">
        <v>104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97.5" customHeight="1">
      <c r="A10" s="66" t="s">
        <v>2</v>
      </c>
      <c r="B10" s="67" t="s">
        <v>3</v>
      </c>
      <c r="C10" s="67" t="s">
        <v>4</v>
      </c>
      <c r="D10" s="67" t="s">
        <v>11</v>
      </c>
      <c r="E10" s="68" t="s">
        <v>105</v>
      </c>
      <c r="F10" s="68" t="s">
        <v>13</v>
      </c>
      <c r="G10" s="68" t="s">
        <v>14</v>
      </c>
      <c r="H10" s="69" t="s">
        <v>15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70" t="s">
        <v>16</v>
      </c>
      <c r="B11" s="71"/>
      <c r="C11" s="71"/>
      <c r="D11" s="72">
        <f>'2027-FULL'!J5</f>
        <v>7.570973333</v>
      </c>
      <c r="E11" s="73">
        <f>'2027-FULL'!K5</f>
        <v>0.1363</v>
      </c>
      <c r="F11" s="74" t="str">
        <f>'2026-FULL'!L5</f>
        <v> </v>
      </c>
      <c r="G11" s="73">
        <f>'2027-FULL'!M5</f>
        <v>8.6453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18" t="str">
        <f>'2026-FULL'!A6</f>
        <v>1.5 KVA 1PH, 1.2kV BIL</v>
      </c>
      <c r="B12" s="19">
        <f>'2027-FULL'!B6</f>
        <v>58</v>
      </c>
      <c r="C12" s="19">
        <f>'2027-FULL'!C6</f>
        <v>243</v>
      </c>
      <c r="D12" s="76">
        <f>'2027-FULL'!J6</f>
        <v>0.4278557661</v>
      </c>
      <c r="E12" s="77">
        <f>'2027-FULL'!K6</f>
        <v>4.650468695</v>
      </c>
      <c r="F12" s="77">
        <f>'2027-FULL'!L6</f>
        <v>5.078324462</v>
      </c>
      <c r="G12" s="77">
        <f>'2027-FULL'!M6</f>
        <v>0.488568813</v>
      </c>
      <c r="H12" s="78">
        <f>'2027-FULL'!N6</f>
        <v>5.566893275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18" t="str">
        <f>'2026-FULL'!A7</f>
        <v>25 KVA 1 PH, 1.2kV BIL</v>
      </c>
      <c r="B13" s="19">
        <f>'2027-FULL'!B7</f>
        <v>150</v>
      </c>
      <c r="C13" s="19">
        <f>'2027-FULL'!C7</f>
        <v>900</v>
      </c>
      <c r="D13" s="76">
        <f>'2027-FULL'!J7</f>
        <v>1.21661756</v>
      </c>
      <c r="E13" s="77">
        <f>'2027-FULL'!K7</f>
        <v>12.38720119</v>
      </c>
      <c r="F13" s="77">
        <f>'2027-FULL'!L7</f>
        <v>13.60381875</v>
      </c>
      <c r="G13" s="77">
        <f>'2027-FULL'!M7</f>
        <v>1.389256484</v>
      </c>
      <c r="H13" s="78">
        <f>'2027-FULL'!N7</f>
        <v>14.99307523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18" t="str">
        <f>'2026-FULL'!A8</f>
        <v>37.5 KVA 1 PH, 1.2kV BIL</v>
      </c>
      <c r="B14" s="19">
        <f>'2027-FULL'!B8</f>
        <v>200</v>
      </c>
      <c r="C14" s="19">
        <f>'2027-FULL'!C8</f>
        <v>1200</v>
      </c>
      <c r="D14" s="76">
        <f>'2027-FULL'!J8</f>
        <v>1.622156746</v>
      </c>
      <c r="E14" s="77">
        <f>'2027-FULL'!K8</f>
        <v>16.51626825</v>
      </c>
      <c r="F14" s="77">
        <f>'2027-FULL'!L8</f>
        <v>18.138425</v>
      </c>
      <c r="G14" s="77">
        <f>'2027-FULL'!M8</f>
        <v>1.852341978</v>
      </c>
      <c r="H14" s="78">
        <f>'2027-FULL'!N8</f>
        <v>19.99076697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18" t="str">
        <f>'2026-FULL'!A9</f>
        <v>50 KVA 1 PH, 1.2kV BIL</v>
      </c>
      <c r="B15" s="19">
        <f>'2027-FULL'!B9</f>
        <v>250</v>
      </c>
      <c r="C15" s="19">
        <f>'2027-FULL'!C9</f>
        <v>1600</v>
      </c>
      <c r="D15" s="76">
        <f>'2027-FULL'!J9</f>
        <v>2.068238495</v>
      </c>
      <c r="E15" s="77">
        <f>'2027-FULL'!K9</f>
        <v>20.7779535</v>
      </c>
      <c r="F15" s="77">
        <f>'2027-FULL'!L9</f>
        <v>22.84619199</v>
      </c>
      <c r="G15" s="77">
        <f>'2027-FULL'!M9</f>
        <v>2.361723054</v>
      </c>
      <c r="H15" s="78">
        <f>'2027-FULL'!N9</f>
        <v>25.20791505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18" t="str">
        <f>'2026-FULL'!A10</f>
        <v>75 KVA 1 PH, 1.2kV BIL</v>
      </c>
      <c r="B16" s="19">
        <f>'2027-FULL'!B10</f>
        <v>350</v>
      </c>
      <c r="C16" s="19">
        <f>'2027-FULL'!C10</f>
        <v>1900</v>
      </c>
      <c r="D16" s="76">
        <f>'2027-FULL'!J10</f>
        <v>2.757689182</v>
      </c>
      <c r="E16" s="77">
        <f>'2027-FULL'!K10</f>
        <v>28.63823306</v>
      </c>
      <c r="F16" s="77">
        <f>'2027-FULL'!L10</f>
        <v>31.39592224</v>
      </c>
      <c r="G16" s="77">
        <f>'2027-FULL'!M10</f>
        <v>3.149007299</v>
      </c>
      <c r="H16" s="78">
        <f>'2027-FULL'!N10</f>
        <v>34.54492954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8" t="str">
        <f>'2026-FULL'!A11</f>
        <v>100 KVA 1 PH, 1.2kV BIL</v>
      </c>
      <c r="B17" s="19">
        <f>'2027-FULL'!B11</f>
        <v>400</v>
      </c>
      <c r="C17" s="19">
        <f>'2027-FULL'!C11</f>
        <v>2600</v>
      </c>
      <c r="D17" s="76">
        <f>'2027-FULL'!J11</f>
        <v>3.325398617</v>
      </c>
      <c r="E17" s="77">
        <f>'2027-FULL'!K11</f>
        <v>33.29777287</v>
      </c>
      <c r="F17" s="77">
        <f>'2027-FULL'!L11</f>
        <v>36.62317149</v>
      </c>
      <c r="G17" s="77">
        <f>'2027-FULL'!M11</f>
        <v>3.797275119</v>
      </c>
      <c r="H17" s="78">
        <f>'2027-FULL'!N11</f>
        <v>40.42044661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18" t="str">
        <f>'2026-FULL'!A12</f>
        <v>112.5 kVA 1 PH, 1.2kV BIL</v>
      </c>
      <c r="B18" s="19">
        <f>'2027-FULL'!B12</f>
        <v>447</v>
      </c>
      <c r="C18" s="19">
        <f>'2027-FULL'!C12</f>
        <v>2936</v>
      </c>
      <c r="D18" s="76">
        <f>'2027-FULL'!J12</f>
        <v>3.728498436</v>
      </c>
      <c r="E18" s="77">
        <f>'2027-FULL'!K12</f>
        <v>37.25070973</v>
      </c>
      <c r="F18" s="77">
        <f>'2027-FULL'!L12</f>
        <v>40.97920817</v>
      </c>
      <c r="G18" s="77">
        <f>'2027-FULL'!M12</f>
        <v>4.257575098</v>
      </c>
      <c r="H18" s="78">
        <f>'2027-FULL'!N12</f>
        <v>45.23678327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18" t="str">
        <f>'2026-FULL'!A13</f>
        <v>*150 KVA 1 PH, 1.2kV BIL</v>
      </c>
      <c r="B19" s="19">
        <f>'2027-FULL'!B13</f>
        <v>525</v>
      </c>
      <c r="C19" s="19">
        <f>'2027-FULL'!C13</f>
        <v>3500</v>
      </c>
      <c r="D19" s="76">
        <f>'2027-FULL'!J13</f>
        <v>4.400060427</v>
      </c>
      <c r="E19" s="77">
        <f>'2027-FULL'!K13</f>
        <v>43.81936781</v>
      </c>
      <c r="F19" s="77">
        <f>'2027-FULL'!L13</f>
        <v>48.21942824</v>
      </c>
      <c r="G19" s="77">
        <f>'2027-FULL'!M13</f>
        <v>5.024432228</v>
      </c>
      <c r="H19" s="78">
        <f>'2027-FULL'!N13</f>
        <v>53.24386046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18" t="str">
        <f>'2026-FULL'!A14</f>
        <v>167 KVA 1 PH, 1.2kV BIL</v>
      </c>
      <c r="B20" s="19">
        <f>'2027-FULL'!B14</f>
        <v>650</v>
      </c>
      <c r="C20" s="19">
        <f>'2027-FULL'!C14</f>
        <v>4400</v>
      </c>
      <c r="D20" s="76">
        <f>'2027-FULL'!J14</f>
        <v>5.474722237</v>
      </c>
      <c r="E20" s="77">
        <f>'2027-FULL'!K14</f>
        <v>54.34096275</v>
      </c>
      <c r="F20" s="77">
        <f>'2027-FULL'!L14</f>
        <v>59.81568498</v>
      </c>
      <c r="G20" s="77">
        <f>'2027-FULL'!M14</f>
        <v>6.251589336</v>
      </c>
      <c r="H20" s="78">
        <f>'2027-FULL'!N14</f>
        <v>66.06727432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18" t="str">
        <f>'2026-FULL'!A15</f>
        <v>175 KVA 1PH, 1.2kV BIL</v>
      </c>
      <c r="B21" s="19">
        <f>'2027-FULL'!B15</f>
        <v>665</v>
      </c>
      <c r="C21" s="19">
        <f>'2027-FULL'!C15</f>
        <v>4496</v>
      </c>
      <c r="D21" s="76">
        <f>'2027-FULL'!J15</f>
        <v>5.598816547</v>
      </c>
      <c r="E21" s="77">
        <f>'2027-FULL'!K15</f>
        <v>55.58763996</v>
      </c>
      <c r="F21" s="77">
        <f>'2027-FULL'!L15</f>
        <v>61.1864565</v>
      </c>
      <c r="G21" s="77">
        <f>'2027-FULL'!M15</f>
        <v>6.393292719</v>
      </c>
      <c r="H21" s="78">
        <f>'2027-FULL'!N15</f>
        <v>67.57974922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18" t="str">
        <f>'2026-FULL'!A16</f>
        <v>*200 KVA 1 PH, 1.2kV BIL</v>
      </c>
      <c r="B22" s="19">
        <f>'2027-FULL'!B16</f>
        <v>696</v>
      </c>
      <c r="C22" s="19">
        <f>'2027-FULL'!C16</f>
        <v>4700</v>
      </c>
      <c r="D22" s="76">
        <f>'2027-FULL'!J16</f>
        <v>5.857548503</v>
      </c>
      <c r="E22" s="77">
        <f>'2027-FULL'!K16</f>
        <v>58.17153281</v>
      </c>
      <c r="F22" s="77">
        <f>'2027-FULL'!L16</f>
        <v>64.02908131</v>
      </c>
      <c r="G22" s="77">
        <f>'2027-FULL'!M16</f>
        <v>6.688738931</v>
      </c>
      <c r="H22" s="78">
        <f>'2027-FULL'!N16</f>
        <v>70.71782024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18" t="str">
        <f>'2026-FULL'!A17</f>
        <v>*225 KVA 1 PH, 1.2kV BIL</v>
      </c>
      <c r="B23" s="19">
        <f>'2027-FULL'!B17</f>
        <v>748</v>
      </c>
      <c r="C23" s="19">
        <f>'2027-FULL'!C17</f>
        <v>5050</v>
      </c>
      <c r="D23" s="76">
        <f>'2027-FULL'!J17</f>
        <v>6.294715431</v>
      </c>
      <c r="E23" s="77">
        <f>'2027-FULL'!K17</f>
        <v>62.51615746</v>
      </c>
      <c r="F23" s="77">
        <f>'2027-FULL'!L17</f>
        <v>68.81087289</v>
      </c>
      <c r="G23" s="77">
        <f>'2027-FULL'!M17</f>
        <v>7.187940166</v>
      </c>
      <c r="H23" s="78">
        <f>'2027-FULL'!N17</f>
        <v>75.99881306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18" t="str">
        <f>'2026-FULL'!A18</f>
        <v>250 KVA 1 PH, 1.2kV BIL</v>
      </c>
      <c r="B24" s="19">
        <f>'2027-FULL'!B18</f>
        <v>800</v>
      </c>
      <c r="C24" s="19">
        <f>'2027-FULL'!C18</f>
        <v>5400</v>
      </c>
      <c r="D24" s="76">
        <f>'2027-FULL'!J18</f>
        <v>6.731882359</v>
      </c>
      <c r="E24" s="77">
        <f>'2027-FULL'!K18</f>
        <v>66.86078212</v>
      </c>
      <c r="F24" s="77">
        <f>'2027-FULL'!L18</f>
        <v>73.59266448</v>
      </c>
      <c r="G24" s="77">
        <f>'2027-FULL'!M18</f>
        <v>7.687141401</v>
      </c>
      <c r="H24" s="78">
        <f>'2027-FULL'!N18</f>
        <v>81.27980588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18" t="str">
        <f>'2026-FULL'!A19</f>
        <v>300 KVA 1 PH, 1.2kV BIL</v>
      </c>
      <c r="B25" s="19">
        <f>'2027-FULL'!B19</f>
        <v>920</v>
      </c>
      <c r="C25" s="19">
        <f>'2027-FULL'!C19</f>
        <v>6123</v>
      </c>
      <c r="D25" s="76">
        <f>'2027-FULL'!J19</f>
        <v>7.706392684</v>
      </c>
      <c r="E25" s="77">
        <f>'2027-FULL'!K19</f>
        <v>76.77452161</v>
      </c>
      <c r="F25" s="77">
        <f>'2027-FULL'!L19</f>
        <v>84.4809143</v>
      </c>
      <c r="G25" s="77">
        <f>'2027-FULL'!M19</f>
        <v>8.799935455</v>
      </c>
      <c r="H25" s="78">
        <f>'2027-FULL'!N19</f>
        <v>93.28084975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18" t="str">
        <f>'2026-FULL'!A20</f>
        <v>333 KVA 1PH 1.2kV BIL</v>
      </c>
      <c r="B26" s="19">
        <f>'2027-FULL'!B20</f>
        <v>1000</v>
      </c>
      <c r="C26" s="19">
        <f>'2027-FULL'!C20</f>
        <v>6600</v>
      </c>
      <c r="D26" s="76">
        <f>'2027-FULL'!J20</f>
        <v>8.354039105</v>
      </c>
      <c r="E26" s="77">
        <f>'2027-FULL'!K20</f>
        <v>83.37705037</v>
      </c>
      <c r="F26" s="77">
        <f>'2027-FULL'!L20</f>
        <v>91.73108947</v>
      </c>
      <c r="G26" s="77">
        <f>'2027-FULL'!M20</f>
        <v>9.539483379</v>
      </c>
      <c r="H26" s="78">
        <f>'2027-FULL'!N20</f>
        <v>101.2705729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18"/>
      <c r="B27" s="19"/>
      <c r="C27" s="19"/>
      <c r="D27" s="76"/>
      <c r="E27" s="77"/>
      <c r="F27" s="77"/>
      <c r="G27" s="77"/>
      <c r="H27" s="7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18" t="str">
        <f>'2026-FULL'!A22</f>
        <v>*10 kVA 3 PH, 1.2kV BIL</v>
      </c>
      <c r="B28" s="19">
        <f>'2027-FULL'!B22</f>
        <v>83</v>
      </c>
      <c r="C28" s="19">
        <f>'2027-FULL'!C22</f>
        <v>400</v>
      </c>
      <c r="D28" s="76">
        <f>'2027-FULL'!J22</f>
        <v>0.6334633388</v>
      </c>
      <c r="E28" s="77">
        <f>'2027-FULL'!K22</f>
        <v>6.7242855</v>
      </c>
      <c r="F28" s="77">
        <f>'2027-FULL'!L22</f>
        <v>7.357748838</v>
      </c>
      <c r="G28" s="77">
        <f>'2027-FULL'!M22</f>
        <v>0.723352251</v>
      </c>
      <c r="H28" s="78">
        <f>'2027-FULL'!N22</f>
        <v>8.081101089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18" t="str">
        <f>'2026-FULL'!A23</f>
        <v>*15 KVA 3 PH, 1.2kV BIL</v>
      </c>
      <c r="B29" s="19">
        <f>'2027-FULL'!B23</f>
        <v>125</v>
      </c>
      <c r="C29" s="19">
        <f>'2027-FULL'!C23</f>
        <v>650</v>
      </c>
      <c r="D29" s="76">
        <f>'2027-FULL'!J23</f>
        <v>0.9733054043</v>
      </c>
      <c r="E29" s="77">
        <f>'2027-FULL'!K23</f>
        <v>10.19004947</v>
      </c>
      <c r="F29" s="77">
        <f>'2027-FULL'!L23</f>
        <v>11.16335487</v>
      </c>
      <c r="G29" s="77">
        <f>'2027-FULL'!M23</f>
        <v>1.111418155</v>
      </c>
      <c r="H29" s="78">
        <f>'2027-FULL'!N23</f>
        <v>12.27477303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18" t="str">
        <f>'2026-FULL'!A24</f>
        <v>30 kVA 3PH, 1.2kV BIL</v>
      </c>
      <c r="B30" s="19">
        <f>'2027-FULL'!B24</f>
        <v>250</v>
      </c>
      <c r="C30" s="19">
        <f>'2027-FULL'!C24</f>
        <v>1300</v>
      </c>
      <c r="D30" s="76">
        <f>'2027-FULL'!J24</f>
        <v>1.946610809</v>
      </c>
      <c r="E30" s="77">
        <f>'2027-FULL'!K24</f>
        <v>20.38009894</v>
      </c>
      <c r="F30" s="77">
        <f>'2027-FULL'!L24</f>
        <v>22.32670974</v>
      </c>
      <c r="G30" s="77">
        <f>'2027-FULL'!M24</f>
        <v>2.22283631</v>
      </c>
      <c r="H30" s="78">
        <f>'2027-FULL'!N24</f>
        <v>24.54954605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18" t="str">
        <f>'2026-FULL'!A25</f>
        <v>45 KVA 3 PH, 1.2kV BIL</v>
      </c>
      <c r="B31" s="19">
        <f>'2027-FULL'!B25</f>
        <v>300</v>
      </c>
      <c r="C31" s="19">
        <f>'2027-FULL'!C25</f>
        <v>1800</v>
      </c>
      <c r="D31" s="76">
        <f>'2027-FULL'!J25</f>
        <v>2.43323512</v>
      </c>
      <c r="E31" s="77">
        <f>'2027-FULL'!K25</f>
        <v>24.77440237</v>
      </c>
      <c r="F31" s="77">
        <f>'2027-FULL'!L25</f>
        <v>27.20763749</v>
      </c>
      <c r="G31" s="77">
        <f>'2027-FULL'!M25</f>
        <v>2.778512967</v>
      </c>
      <c r="H31" s="78">
        <f>'2027-FULL'!N25</f>
        <v>29.98615046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18" t="str">
        <f>'2026-FULL'!A26</f>
        <v>75 KVA 3 PH, 1.2kV BIL</v>
      </c>
      <c r="B32" s="19">
        <f>'2027-FULL'!B26</f>
        <v>400</v>
      </c>
      <c r="C32" s="19">
        <f>'2027-FULL'!C26</f>
        <v>2400</v>
      </c>
      <c r="D32" s="76">
        <f>'2027-FULL'!J26</f>
        <v>3.244313493</v>
      </c>
      <c r="E32" s="77">
        <f>'2027-FULL'!K26</f>
        <v>33.0325365</v>
      </c>
      <c r="F32" s="77">
        <f>'2027-FULL'!L26</f>
        <v>36.27684999</v>
      </c>
      <c r="G32" s="77">
        <f>'2027-FULL'!M26</f>
        <v>3.704683956</v>
      </c>
      <c r="H32" s="78">
        <f>'2027-FULL'!N26</f>
        <v>39.98153395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18" t="str">
        <f>'2026-FULL'!A27</f>
        <v>*90 KVA 3 PH, 1.2kV BIL</v>
      </c>
      <c r="B33" s="19">
        <f>'2027-FULL'!B27</f>
        <v>480</v>
      </c>
      <c r="C33" s="19">
        <f>'2027-FULL'!C27</f>
        <v>2800</v>
      </c>
      <c r="D33" s="76">
        <f>'2027-FULL'!J27</f>
        <v>3.860742142</v>
      </c>
      <c r="E33" s="77">
        <f>'2027-FULL'!K27</f>
        <v>39.53294925</v>
      </c>
      <c r="F33" s="77">
        <f>'2027-FULL'!L27</f>
        <v>43.39369139</v>
      </c>
      <c r="G33" s="77">
        <f>'2027-FULL'!M27</f>
        <v>4.408584282</v>
      </c>
      <c r="H33" s="78">
        <f>'2027-FULL'!N27</f>
        <v>47.80227567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18" t="str">
        <f>'2026-FULL'!A28</f>
        <v>112.5 KVA 3 PH, 1.2kV BIL</v>
      </c>
      <c r="B34" s="19">
        <f>'2027-FULL'!B28</f>
        <v>600</v>
      </c>
      <c r="C34" s="19">
        <f>'2027-FULL'!C28</f>
        <v>3400</v>
      </c>
      <c r="D34" s="76">
        <f>'2027-FULL'!J28</f>
        <v>4.785385115</v>
      </c>
      <c r="E34" s="77">
        <f>'2027-FULL'!K28</f>
        <v>49.28356837</v>
      </c>
      <c r="F34" s="77">
        <f>'2027-FULL'!L28</f>
        <v>54.06895349</v>
      </c>
      <c r="G34" s="77">
        <f>'2027-FULL'!M28</f>
        <v>5.464434771</v>
      </c>
      <c r="H34" s="78">
        <f>'2027-FULL'!N28</f>
        <v>59.53338826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18" t="str">
        <f>'2026-FULL'!A29</f>
        <v>125 KVA 3PH, 1.2kV BIL</v>
      </c>
      <c r="B35" s="21">
        <f>'2027-FULL'!B29</f>
        <v>633</v>
      </c>
      <c r="C35" s="21">
        <f>'2027-FULL'!C29</f>
        <v>3766.67</v>
      </c>
      <c r="D35" s="76">
        <f>'2027-FULL'!J29</f>
        <v>5.121424118</v>
      </c>
      <c r="E35" s="77">
        <f>'2027-FULL'!K29</f>
        <v>52.23243973</v>
      </c>
      <c r="F35" s="77">
        <f>'2027-FULL'!L29</f>
        <v>57.35386385</v>
      </c>
      <c r="G35" s="77">
        <f>'2027-FULL'!M29</f>
        <v>5.848157955</v>
      </c>
      <c r="H35" s="78">
        <f>'2027-FULL'!N29</f>
        <v>63.2020218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18" t="str">
        <f>'2026-FULL'!A30</f>
        <v>150 KVA 3 PH, 1.2kV BIL</v>
      </c>
      <c r="B36" s="19">
        <f>'2027-FULL'!B30</f>
        <v>700</v>
      </c>
      <c r="C36" s="19">
        <f>'2027-FULL'!C30</f>
        <v>4500</v>
      </c>
      <c r="D36" s="76">
        <f>'2027-FULL'!J30</f>
        <v>5.799176299</v>
      </c>
      <c r="E36" s="77">
        <f>'2027-FULL'!K30</f>
        <v>58.20479343</v>
      </c>
      <c r="F36" s="77">
        <f>'2027-FULL'!L30</f>
        <v>64.00396973</v>
      </c>
      <c r="G36" s="77">
        <f>'2027-FULL'!M30</f>
        <v>6.622083668</v>
      </c>
      <c r="H36" s="78">
        <f>'2027-FULL'!N30</f>
        <v>70.6260534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18" t="str">
        <f>'2026-FULL'!A31</f>
        <v>*175 KVA 3PH, 1.2kV BIL</v>
      </c>
      <c r="B37" s="19">
        <f>'2027-FULL'!B31</f>
        <v>766</v>
      </c>
      <c r="C37" s="19">
        <f>'2027-FULL'!C31</f>
        <v>4767</v>
      </c>
      <c r="D37" s="76">
        <f>'2027-FULL'!J31</f>
        <v>6.28218812</v>
      </c>
      <c r="E37" s="77">
        <f>'2027-FULL'!K31</f>
        <v>63.48408449</v>
      </c>
      <c r="F37" s="77">
        <f>'2027-FULL'!L31</f>
        <v>69.76627261</v>
      </c>
      <c r="G37" s="77">
        <f>'2027-FULL'!M31</f>
        <v>7.17363522</v>
      </c>
      <c r="H37" s="78">
        <f>'2027-FULL'!N31</f>
        <v>76.93990783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18" t="str">
        <f>'2026-FULL'!A32</f>
        <v>*200 KVA 3PH, 1.2kV BIL</v>
      </c>
      <c r="B38" s="19">
        <f>'2027-FULL'!B32</f>
        <v>833</v>
      </c>
      <c r="C38" s="19">
        <f>'2027-FULL'!C32</f>
        <v>5033</v>
      </c>
      <c r="D38" s="76">
        <f>'2027-FULL'!J32</f>
        <v>6.770472746</v>
      </c>
      <c r="E38" s="77">
        <f>'2027-FULL'!K32</f>
        <v>68.83667362</v>
      </c>
      <c r="F38" s="77">
        <f>'2027-FULL'!L32</f>
        <v>75.60714637</v>
      </c>
      <c r="G38" s="77">
        <f>'2027-FULL'!M32</f>
        <v>7.731207792</v>
      </c>
      <c r="H38" s="78">
        <f>'2027-FULL'!N32</f>
        <v>83.33835416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18" t="str">
        <f>'2026-FULL'!A33</f>
        <v>225 KVA 3 PH, 1.2kV BIL</v>
      </c>
      <c r="B39" s="19">
        <f>'2027-FULL'!B33</f>
        <v>900</v>
      </c>
      <c r="C39" s="19">
        <f>'2027-FULL'!C33</f>
        <v>5300</v>
      </c>
      <c r="D39" s="76">
        <f>'2027-FULL'!J33</f>
        <v>7.259162797</v>
      </c>
      <c r="E39" s="77">
        <f>'2027-FULL'!K33</f>
        <v>74.19058893</v>
      </c>
      <c r="F39" s="77">
        <f>'2027-FULL'!L33</f>
        <v>81.44975173</v>
      </c>
      <c r="G39" s="77">
        <f>'2027-FULL'!M33</f>
        <v>8.28924332</v>
      </c>
      <c r="H39" s="78">
        <f>'2027-FULL'!N33</f>
        <v>89.73899505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18" t="str">
        <f>'2026-FULL'!A34</f>
        <v>*250 KVA 3 PH, 1.2kV BIL</v>
      </c>
      <c r="B40" s="19">
        <f>'2027-FULL'!B34</f>
        <v>967</v>
      </c>
      <c r="C40" s="19">
        <f>'2027-FULL'!C34</f>
        <v>5633</v>
      </c>
      <c r="D40" s="76">
        <f>'2027-FULL'!J34</f>
        <v>7.774610939</v>
      </c>
      <c r="E40" s="77">
        <f>'2027-FULL'!K34</f>
        <v>79.63203225</v>
      </c>
      <c r="F40" s="77">
        <f>'2027-FULL'!L34</f>
        <v>87.40664318</v>
      </c>
      <c r="G40" s="77">
        <f>'2027-FULL'!M34</f>
        <v>8.877833931</v>
      </c>
      <c r="H40" s="78">
        <f>'2027-FULL'!N34</f>
        <v>96.28447712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18" t="str">
        <f>'2026-FULL'!A35</f>
        <v>300 KVA 3 PH, 1.2kV BIL</v>
      </c>
      <c r="B41" s="19">
        <f>'2027-FULL'!B35</f>
        <v>1100</v>
      </c>
      <c r="C41" s="19">
        <f>'2027-FULL'!C35</f>
        <v>6300</v>
      </c>
      <c r="D41" s="76">
        <f>'2027-FULL'!J35</f>
        <v>8.800234419</v>
      </c>
      <c r="E41" s="77">
        <f>'2027-FULL'!K35</f>
        <v>90.44162081</v>
      </c>
      <c r="F41" s="77">
        <f>'2027-FULL'!L35</f>
        <v>99.24185522</v>
      </c>
      <c r="G41" s="77">
        <f>'2027-FULL'!M35</f>
        <v>10.04899413</v>
      </c>
      <c r="H41" s="78">
        <f>'2027-FULL'!N35</f>
        <v>109.2908494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18" t="str">
        <f>'2026-FULL'!A36</f>
        <v>400 KVA 3 PH, 1.2kV BIL</v>
      </c>
      <c r="B42" s="19">
        <f>'2027-FULL'!B36</f>
        <v>1750</v>
      </c>
      <c r="C42" s="19">
        <f>'2027-FULL'!C36</f>
        <v>6950</v>
      </c>
      <c r="D42" s="76">
        <f>'2027-FULL'!J36</f>
        <v>12.75461057</v>
      </c>
      <c r="E42" s="77">
        <f>'2027-FULL'!K36</f>
        <v>139.8094015</v>
      </c>
      <c r="F42" s="77">
        <f>'2027-FULL'!L36</f>
        <v>152.5640121</v>
      </c>
      <c r="G42" s="77">
        <f>'2027-FULL'!M36</f>
        <v>14.56449916</v>
      </c>
      <c r="H42" s="78">
        <f>'2027-FULL'!N36</f>
        <v>167.1285113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18" t="str">
        <f>'2026-FULL'!A37</f>
        <v>*450 KVA 3PH, 1.2kV BIL</v>
      </c>
      <c r="B43" s="19">
        <f>'2027-FULL'!B37</f>
        <v>2075</v>
      </c>
      <c r="C43" s="19">
        <f>'2027-FULL'!C37</f>
        <v>7275</v>
      </c>
      <c r="D43" s="76">
        <f>'2027-FULL'!J37</f>
        <v>14.73179865</v>
      </c>
      <c r="E43" s="77">
        <f>'2027-FULL'!K37</f>
        <v>164.4932919</v>
      </c>
      <c r="F43" s="77">
        <f>'2027-FULL'!L37</f>
        <v>179.2250905</v>
      </c>
      <c r="G43" s="77">
        <f>'2027-FULL'!M37</f>
        <v>16.82225168</v>
      </c>
      <c r="H43" s="78">
        <f>'2027-FULL'!N37</f>
        <v>196.0473422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18" t="str">
        <f>'2026-FULL'!A38</f>
        <v>500 KVA 3 PH, 95kV BIL</v>
      </c>
      <c r="B44" s="19">
        <f>'2027-FULL'!B38</f>
        <v>2400</v>
      </c>
      <c r="C44" s="19">
        <f>'2027-FULL'!C38</f>
        <v>7600</v>
      </c>
      <c r="D44" s="76">
        <f>'2027-FULL'!J38</f>
        <v>16.70898673</v>
      </c>
      <c r="E44" s="77">
        <f>'2027-FULL'!K38</f>
        <v>189.1771822</v>
      </c>
      <c r="F44" s="77">
        <f>'2027-FULL'!L38</f>
        <v>205.886169</v>
      </c>
      <c r="G44" s="77">
        <f>'2027-FULL'!M38</f>
        <v>19.08000419</v>
      </c>
      <c r="H44" s="78">
        <f>'2027-FULL'!N38</f>
        <v>224.9661732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tr">
        <f>'2026-FULL'!A39</f>
        <v>750 KVA 3 PH, 95kV BIL</v>
      </c>
      <c r="B45" s="19">
        <f>'2027-FULL'!B39</f>
        <v>3000</v>
      </c>
      <c r="C45" s="19">
        <f>'2027-FULL'!C39</f>
        <v>12000</v>
      </c>
      <c r="D45" s="76">
        <f>'2027-FULL'!J39</f>
        <v>21.89979746</v>
      </c>
      <c r="E45" s="77">
        <f>'2027-FULL'!K39</f>
        <v>239.7869325</v>
      </c>
      <c r="F45" s="77">
        <f>'2027-FULL'!L39</f>
        <v>261.68673</v>
      </c>
      <c r="G45" s="77">
        <f>'2027-FULL'!M39</f>
        <v>25.00739478</v>
      </c>
      <c r="H45" s="78">
        <f>'2027-FULL'!N39</f>
        <v>286.6941247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18" t="str">
        <f>'2026-FULL'!A40</f>
        <v>1000 KVA 3 PH, 95kV BIL</v>
      </c>
      <c r="B46" s="19">
        <f>'2027-FULL'!B40</f>
        <v>3400</v>
      </c>
      <c r="C46" s="19">
        <f>'2027-FULL'!C40</f>
        <v>13000</v>
      </c>
      <c r="D46" s="76">
        <f>'2027-FULL'!J40</f>
        <v>24.57651509</v>
      </c>
      <c r="E46" s="77">
        <f>'2027-FULL'!K40</f>
        <v>270.9628144</v>
      </c>
      <c r="F46" s="77">
        <f>'2027-FULL'!L40</f>
        <v>295.5393294</v>
      </c>
      <c r="G46" s="77">
        <f>'2027-FULL'!M40</f>
        <v>28.0639406</v>
      </c>
      <c r="H46" s="78">
        <f>'2027-FULL'!N40</f>
        <v>323.60327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18" t="str">
        <f>'2026-FULL'!A41</f>
        <v>1500 KVA 3 PH, 95kV BIL</v>
      </c>
      <c r="B47" s="19">
        <f>'2027-FULL'!B41</f>
        <v>4500</v>
      </c>
      <c r="C47" s="19">
        <f>'2027-FULL'!C41</f>
        <v>18000</v>
      </c>
      <c r="D47" s="76">
        <f>'2027-FULL'!J41</f>
        <v>32.8496962</v>
      </c>
      <c r="E47" s="77">
        <f>'2027-FULL'!K41</f>
        <v>359.6803987</v>
      </c>
      <c r="F47" s="77">
        <f>'2027-FULL'!L41</f>
        <v>392.5300949</v>
      </c>
      <c r="G47" s="77">
        <f>'2027-FULL'!M41</f>
        <v>37.51109217</v>
      </c>
      <c r="H47" s="78">
        <f>'2027-FULL'!N41</f>
        <v>430.0411871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18" t="str">
        <f>'2026-FULL'!A42</f>
        <v>2000 KVA 3 PH, 95kV BIL</v>
      </c>
      <c r="B48" s="19">
        <f>'2027-FULL'!B42</f>
        <v>5400</v>
      </c>
      <c r="C48" s="19">
        <f>'2027-FULL'!C42</f>
        <v>21000</v>
      </c>
      <c r="D48" s="76">
        <f>'2027-FULL'!J42</f>
        <v>39.17638006</v>
      </c>
      <c r="E48" s="77">
        <f>'2027-FULL'!K42</f>
        <v>430.8207694</v>
      </c>
      <c r="F48" s="77">
        <f>'2027-FULL'!L42</f>
        <v>469.9971494</v>
      </c>
      <c r="G48" s="77">
        <f>'2027-FULL'!M42</f>
        <v>44.73553712</v>
      </c>
      <c r="H48" s="78">
        <f>'2027-FULL'!N42</f>
        <v>514.7326865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18" t="str">
        <f>'2026-FULL'!A43</f>
        <v>2500 KVA 3 PH, 95kV BIL</v>
      </c>
      <c r="B49" s="19">
        <f>'2027-FULL'!B43</f>
        <v>6500</v>
      </c>
      <c r="C49" s="19">
        <f>'2027-FULL'!C43</f>
        <v>25000</v>
      </c>
      <c r="D49" s="76">
        <f>'2027-FULL'!J43</f>
        <v>47.04413555</v>
      </c>
      <c r="E49" s="77">
        <f>'2027-FULL'!K43</f>
        <v>518.2121718</v>
      </c>
      <c r="F49" s="77">
        <f>'2027-FULL'!L43</f>
        <v>565.2563074</v>
      </c>
      <c r="G49" s="77">
        <f>'2027-FULL'!M43</f>
        <v>53.71973288</v>
      </c>
      <c r="H49" s="78">
        <f>'2027-FULL'!N43</f>
        <v>618.9760403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18" t="str">
        <f>'2026-FULL'!A44</f>
        <v>3000 KVA 3PH, 95kV BIL</v>
      </c>
      <c r="B50" s="19">
        <f>'2027-FULL'!B44</f>
        <v>7700</v>
      </c>
      <c r="C50" s="19">
        <f>'2027-FULL'!C44</f>
        <v>29000</v>
      </c>
      <c r="D50" s="76">
        <f>'2027-FULL'!J44</f>
        <v>55.47971404</v>
      </c>
      <c r="E50" s="77">
        <f>'2027-FULL'!K44</f>
        <v>613.0659993</v>
      </c>
      <c r="F50" s="77">
        <f>'2027-FULL'!L44</f>
        <v>668.5457134</v>
      </c>
      <c r="G50" s="77">
        <f>'2027-FULL'!M44</f>
        <v>63.35232614</v>
      </c>
      <c r="H50" s="78">
        <f>'2027-FULL'!N44</f>
        <v>731.8980395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18" t="str">
        <f>'2026-FULL'!A45</f>
        <v>3750 KVA 3PH, 95kV BIL</v>
      </c>
      <c r="B51" s="19">
        <f>'2027-FULL'!B45</f>
        <v>9500</v>
      </c>
      <c r="C51" s="19">
        <f>'2027-FULL'!C45</f>
        <v>35000</v>
      </c>
      <c r="D51" s="76">
        <f>'2027-FULL'!J45</f>
        <v>68.13308177</v>
      </c>
      <c r="E51" s="77">
        <f>'2027-FULL'!K45</f>
        <v>755.3467406</v>
      </c>
      <c r="F51" s="77">
        <f>'2027-FULL'!L45</f>
        <v>823.4798224</v>
      </c>
      <c r="G51" s="77">
        <f>'2027-FULL'!M45</f>
        <v>77.80121603</v>
      </c>
      <c r="H51" s="78">
        <f>'2027-FULL'!N45</f>
        <v>901.2810384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18" t="str">
        <f>'2026-FULL'!A46</f>
        <v>5000 KVA 3PH, 95kV BIL</v>
      </c>
      <c r="B52" s="19">
        <f>'2027-FULL'!B46</f>
        <v>11000</v>
      </c>
      <c r="C52" s="19">
        <f>'2027-FULL'!C46</f>
        <v>39000</v>
      </c>
      <c r="D52" s="76">
        <f>'2027-FULL'!J46</f>
        <v>78.27212926</v>
      </c>
      <c r="E52" s="77">
        <f>'2027-FULL'!K46</f>
        <v>872.5878431</v>
      </c>
      <c r="F52" s="77">
        <f>'2027-FULL'!L46</f>
        <v>950.8599723</v>
      </c>
      <c r="G52" s="77">
        <f>'2027-FULL'!M46</f>
        <v>89.37900179</v>
      </c>
      <c r="H52" s="78">
        <f>'2027-FULL'!N46</f>
        <v>1040.238974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 t="s">
        <v>106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107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75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108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8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62"/>
      <c r="F257" s="62"/>
      <c r="G257" s="62"/>
      <c r="H257" s="62"/>
    </row>
    <row r="258" ht="15.75" customHeight="1">
      <c r="A258" s="5"/>
      <c r="B258" s="5"/>
      <c r="C258" s="5"/>
      <c r="D258" s="5"/>
      <c r="E258" s="62"/>
      <c r="F258" s="62"/>
      <c r="G258" s="62"/>
      <c r="H258" s="62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A2:H2"/>
    <mergeCell ref="A4:H4"/>
    <mergeCell ref="A5:H5"/>
    <mergeCell ref="A6:H6"/>
    <mergeCell ref="A59:H60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2.63" defaultRowHeight="15.0"/>
  <cols>
    <col customWidth="1" min="1" max="1" width="29.0"/>
    <col customWidth="1" min="2" max="3" width="9.13"/>
    <col customWidth="1" min="4" max="4" width="13.38"/>
    <col customWidth="1" min="5" max="6" width="10.38"/>
    <col customWidth="1" min="7" max="7" width="11.38"/>
    <col customWidth="1" min="8" max="8" width="10.38"/>
    <col customWidth="1" min="9" max="26" width="9.13"/>
  </cols>
  <sheetData>
    <row r="1" ht="12.0" customHeight="1">
      <c r="A1" s="58" t="s">
        <v>109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9" t="s">
        <v>111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85"/>
      <c r="B3" s="85"/>
      <c r="C3" s="86"/>
      <c r="D3" s="85"/>
      <c r="E3" s="87"/>
      <c r="F3" s="87"/>
      <c r="G3" s="88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60" t="s">
        <v>101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60" t="s">
        <v>102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61" t="s">
        <v>103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63" t="s">
        <v>104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93.0" customHeight="1">
      <c r="A10" s="66" t="s">
        <v>2</v>
      </c>
      <c r="B10" s="67" t="s">
        <v>3</v>
      </c>
      <c r="C10" s="67" t="s">
        <v>4</v>
      </c>
      <c r="D10" s="67" t="s">
        <v>11</v>
      </c>
      <c r="E10" s="68" t="s">
        <v>105</v>
      </c>
      <c r="F10" s="68" t="s">
        <v>13</v>
      </c>
      <c r="G10" s="68" t="s">
        <v>14</v>
      </c>
      <c r="H10" s="69" t="s">
        <v>15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70" t="s">
        <v>16</v>
      </c>
      <c r="B11" s="71"/>
      <c r="C11" s="71"/>
      <c r="D11" s="72">
        <f>'2028-FULL'!J5</f>
        <v>7.57128</v>
      </c>
      <c r="E11" s="73">
        <f>'2028-FULL'!K5</f>
        <v>0.1363</v>
      </c>
      <c r="F11" s="74" t="str">
        <f>'2026-FULL'!L5</f>
        <v> </v>
      </c>
      <c r="G11" s="73">
        <f>'2028-FULL'!M5</f>
        <v>8.779133333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18" t="str">
        <f>'2026-FULL'!A6</f>
        <v>1.5 KVA 1PH, 1.2kV BIL</v>
      </c>
      <c r="B12" s="19">
        <f>'2028-FULL'!B6</f>
        <v>58</v>
      </c>
      <c r="C12" s="19">
        <f>'2028-FULL'!C6</f>
        <v>243</v>
      </c>
      <c r="D12" s="76">
        <f>'2028-FULL'!J6</f>
        <v>0.4278730967</v>
      </c>
      <c r="E12" s="77">
        <f>'2028-FULL'!K6</f>
        <v>4.650468695</v>
      </c>
      <c r="F12" s="77">
        <f>'2028-FULL'!L6</f>
        <v>5.078341792</v>
      </c>
      <c r="G12" s="77">
        <f>'2028-FULL'!M6</f>
        <v>0.4961320894</v>
      </c>
      <c r="H12" s="78">
        <f>'2028-FULL'!N6</f>
        <v>5.574473881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18" t="str">
        <f>'2026-FULL'!A7</f>
        <v>25 KVA 1 PH, 1.2kV BIL</v>
      </c>
      <c r="B13" s="19">
        <f>'2028-FULL'!B7</f>
        <v>150</v>
      </c>
      <c r="C13" s="19">
        <f>'2028-FULL'!C7</f>
        <v>900</v>
      </c>
      <c r="D13" s="76">
        <f>'2028-FULL'!J7</f>
        <v>1.21666684</v>
      </c>
      <c r="E13" s="77">
        <f>'2028-FULL'!K7</f>
        <v>12.38720119</v>
      </c>
      <c r="F13" s="77">
        <f>'2028-FULL'!L7</f>
        <v>13.60386803</v>
      </c>
      <c r="G13" s="77">
        <f>'2028-FULL'!M7</f>
        <v>1.410762831</v>
      </c>
      <c r="H13" s="78">
        <f>'2028-FULL'!N7</f>
        <v>15.01463086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18" t="str">
        <f>'2026-FULL'!A8</f>
        <v>37.5 KVA 1 PH, 1.2kV BIL</v>
      </c>
      <c r="B14" s="19">
        <f>'2028-FULL'!B8</f>
        <v>200</v>
      </c>
      <c r="C14" s="19">
        <f>'2028-FULL'!C8</f>
        <v>1200</v>
      </c>
      <c r="D14" s="76">
        <f>'2028-FULL'!J8</f>
        <v>1.622222453</v>
      </c>
      <c r="E14" s="77">
        <f>'2028-FULL'!K8</f>
        <v>16.51626825</v>
      </c>
      <c r="F14" s="77">
        <f>'2028-FULL'!L8</f>
        <v>18.1384907</v>
      </c>
      <c r="G14" s="77">
        <f>'2028-FULL'!M8</f>
        <v>1.881017108</v>
      </c>
      <c r="H14" s="78">
        <f>'2028-FULL'!N8</f>
        <v>20.01950781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18" t="str">
        <f>'2026-FULL'!A9</f>
        <v>50 KVA 1 PH, 1.2kV BIL</v>
      </c>
      <c r="B15" s="19">
        <f>'2028-FULL'!B9</f>
        <v>250</v>
      </c>
      <c r="C15" s="19">
        <f>'2028-FULL'!C9</f>
        <v>1600</v>
      </c>
      <c r="D15" s="76">
        <f>'2028-FULL'!J9</f>
        <v>2.06832227</v>
      </c>
      <c r="E15" s="77">
        <f>'2028-FULL'!K9</f>
        <v>20.7779535</v>
      </c>
      <c r="F15" s="77">
        <f>'2028-FULL'!L9</f>
        <v>22.84627577</v>
      </c>
      <c r="G15" s="77">
        <f>'2028-FULL'!M9</f>
        <v>2.398283644</v>
      </c>
      <c r="H15" s="78">
        <f>'2028-FULL'!N9</f>
        <v>25.24455941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18" t="str">
        <f>'2026-FULL'!A10</f>
        <v>75 KVA 1 PH, 1.2kV BIL</v>
      </c>
      <c r="B16" s="19">
        <f>'2028-FULL'!B10</f>
        <v>350</v>
      </c>
      <c r="C16" s="19">
        <f>'2028-FULL'!C10</f>
        <v>1900</v>
      </c>
      <c r="D16" s="76">
        <f>'2028-FULL'!J10</f>
        <v>2.757800884</v>
      </c>
      <c r="E16" s="77">
        <f>'2028-FULL'!K10</f>
        <v>28.63823306</v>
      </c>
      <c r="F16" s="77">
        <f>'2028-FULL'!L10</f>
        <v>31.39603394</v>
      </c>
      <c r="G16" s="77">
        <f>'2028-FULL'!M10</f>
        <v>3.197755421</v>
      </c>
      <c r="H16" s="78">
        <f>'2028-FULL'!N10</f>
        <v>34.59378937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8" t="str">
        <f>'2026-FULL'!A11</f>
        <v>100 KVA 1 PH, 1.2kV BIL</v>
      </c>
      <c r="B17" s="19">
        <f>'2028-FULL'!B11</f>
        <v>400</v>
      </c>
      <c r="C17" s="19">
        <f>'2028-FULL'!C11</f>
        <v>2600</v>
      </c>
      <c r="D17" s="76">
        <f>'2028-FULL'!J11</f>
        <v>3.325533314</v>
      </c>
      <c r="E17" s="77">
        <f>'2028-FULL'!K11</f>
        <v>33.29777287</v>
      </c>
      <c r="F17" s="77">
        <f>'2028-FULL'!L11</f>
        <v>36.62330619</v>
      </c>
      <c r="G17" s="77">
        <f>'2028-FULL'!M11</f>
        <v>3.856058734</v>
      </c>
      <c r="H17" s="78">
        <f>'2028-FULL'!N11</f>
        <v>40.47936492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18" t="str">
        <f>'2026-FULL'!A12</f>
        <v>112.5 kVA 1 PH, 1.2kV BIL</v>
      </c>
      <c r="B18" s="19">
        <f>'2028-FULL'!B12</f>
        <v>447</v>
      </c>
      <c r="C18" s="19">
        <f>'2028-FULL'!C12</f>
        <v>2936</v>
      </c>
      <c r="D18" s="76">
        <f>'2028-FULL'!J12</f>
        <v>3.728649461</v>
      </c>
      <c r="E18" s="77">
        <f>'2028-FULL'!K12</f>
        <v>37.25070973</v>
      </c>
      <c r="F18" s="77">
        <f>'2028-FULL'!L12</f>
        <v>40.97935919</v>
      </c>
      <c r="G18" s="77">
        <f>'2028-FULL'!M12</f>
        <v>4.323484374</v>
      </c>
      <c r="H18" s="78">
        <f>'2028-FULL'!N12</f>
        <v>45.30284357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18" t="str">
        <f>'2026-FULL'!A13</f>
        <v>*150 KVA 1 PH, 1.2kV BIL</v>
      </c>
      <c r="B19" s="19">
        <f>'2028-FULL'!B13</f>
        <v>525</v>
      </c>
      <c r="C19" s="19">
        <f>'2028-FULL'!C13</f>
        <v>3500</v>
      </c>
      <c r="D19" s="76">
        <f>'2028-FULL'!J13</f>
        <v>4.400238654</v>
      </c>
      <c r="E19" s="77">
        <f>'2028-FULL'!K13</f>
        <v>43.81936781</v>
      </c>
      <c r="F19" s="77">
        <f>'2028-FULL'!L13</f>
        <v>48.21960646</v>
      </c>
      <c r="G19" s="77">
        <f>'2028-FULL'!M13</f>
        <v>5.102212815</v>
      </c>
      <c r="H19" s="78">
        <f>'2028-FULL'!N13</f>
        <v>53.32181928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18" t="str">
        <f>'2026-FULL'!A14</f>
        <v>167 KVA 1 PH, 1.2kV BIL</v>
      </c>
      <c r="B20" s="19">
        <f>'2028-FULL'!B14</f>
        <v>650</v>
      </c>
      <c r="C20" s="19">
        <f>'2028-FULL'!C14</f>
        <v>4400</v>
      </c>
      <c r="D20" s="76">
        <f>'2028-FULL'!J14</f>
        <v>5.474943994</v>
      </c>
      <c r="E20" s="77">
        <f>'2028-FULL'!K14</f>
        <v>54.34096275</v>
      </c>
      <c r="F20" s="77">
        <f>'2028-FULL'!L14</f>
        <v>59.81590674</v>
      </c>
      <c r="G20" s="77">
        <f>'2028-FULL'!M14</f>
        <v>6.348366896</v>
      </c>
      <c r="H20" s="78">
        <f>'2028-FULL'!N14</f>
        <v>66.16427363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18" t="str">
        <f>'2026-FULL'!A15</f>
        <v>175 KVA 1PH, 1.2kV BIL</v>
      </c>
      <c r="B21" s="19">
        <f>'2028-FULL'!B15</f>
        <v>665</v>
      </c>
      <c r="C21" s="19">
        <f>'2028-FULL'!C15</f>
        <v>4496</v>
      </c>
      <c r="D21" s="76">
        <f>'2028-FULL'!J15</f>
        <v>5.59904333</v>
      </c>
      <c r="E21" s="77">
        <f>'2028-FULL'!K15</f>
        <v>55.58763996</v>
      </c>
      <c r="F21" s="77">
        <f>'2028-FULL'!L15</f>
        <v>61.18668328</v>
      </c>
      <c r="G21" s="77">
        <f>'2028-FULL'!M15</f>
        <v>6.492263915</v>
      </c>
      <c r="H21" s="78">
        <f>'2028-FULL'!N15</f>
        <v>67.6789472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18" t="str">
        <f>'2026-FULL'!A16</f>
        <v>*200 KVA 1 PH, 1.2kV BIL</v>
      </c>
      <c r="B22" s="19">
        <f>'2028-FULL'!B16</f>
        <v>696</v>
      </c>
      <c r="C22" s="19">
        <f>'2028-FULL'!C16</f>
        <v>4700</v>
      </c>
      <c r="D22" s="76">
        <f>'2028-FULL'!J16</f>
        <v>5.857785767</v>
      </c>
      <c r="E22" s="77">
        <f>'2028-FULL'!K16</f>
        <v>58.17153281</v>
      </c>
      <c r="F22" s="77">
        <f>'2028-FULL'!L16</f>
        <v>64.02931857</v>
      </c>
      <c r="G22" s="77">
        <f>'2028-FULL'!M16</f>
        <v>6.792283773</v>
      </c>
      <c r="H22" s="78">
        <f>'2028-FULL'!N16</f>
        <v>70.82160235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18" t="str">
        <f>'2026-FULL'!A17</f>
        <v>*225 KVA 1 PH, 1.2kV BIL</v>
      </c>
      <c r="B23" s="19">
        <f>'2028-FULL'!B17</f>
        <v>748</v>
      </c>
      <c r="C23" s="19">
        <f>'2028-FULL'!C17</f>
        <v>5050</v>
      </c>
      <c r="D23" s="76">
        <f>'2028-FULL'!J17</f>
        <v>6.294970402</v>
      </c>
      <c r="E23" s="77">
        <f>'2028-FULL'!K17</f>
        <v>62.51615746</v>
      </c>
      <c r="F23" s="77">
        <f>'2028-FULL'!L17</f>
        <v>68.81112787</v>
      </c>
      <c r="G23" s="77">
        <f>'2028-FULL'!M17</f>
        <v>7.29921288</v>
      </c>
      <c r="H23" s="78">
        <f>'2028-FULL'!N17</f>
        <v>76.11034074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18" t="str">
        <f>'2026-FULL'!A18</f>
        <v>250 KVA 1 PH, 1.2kV BIL</v>
      </c>
      <c r="B24" s="19">
        <f>'2028-FULL'!B18</f>
        <v>800</v>
      </c>
      <c r="C24" s="19">
        <f>'2028-FULL'!C18</f>
        <v>5400</v>
      </c>
      <c r="D24" s="76">
        <f>'2028-FULL'!J18</f>
        <v>6.732155038</v>
      </c>
      <c r="E24" s="77">
        <f>'2028-FULL'!K18</f>
        <v>66.86078212</v>
      </c>
      <c r="F24" s="77">
        <f>'2028-FULL'!L18</f>
        <v>73.59293716</v>
      </c>
      <c r="G24" s="77">
        <f>'2028-FULL'!M18</f>
        <v>7.806141986</v>
      </c>
      <c r="H24" s="78">
        <f>'2028-FULL'!N18</f>
        <v>81.39907914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18" t="str">
        <f>'2026-FULL'!A19</f>
        <v>300 KVA 1 PH, 1.2kV BIL</v>
      </c>
      <c r="B25" s="19">
        <f>'2028-FULL'!B19</f>
        <v>920</v>
      </c>
      <c r="C25" s="19">
        <f>'2028-FULL'!C19</f>
        <v>6123</v>
      </c>
      <c r="D25" s="76">
        <f>'2028-FULL'!J19</f>
        <v>7.706704835</v>
      </c>
      <c r="E25" s="77">
        <f>'2028-FULL'!K19</f>
        <v>76.77452161</v>
      </c>
      <c r="F25" s="77">
        <f>'2028-FULL'!L19</f>
        <v>84.48122645</v>
      </c>
      <c r="G25" s="77">
        <f>'2028-FULL'!M19</f>
        <v>8.936162619</v>
      </c>
      <c r="H25" s="78">
        <f>'2028-FULL'!N19</f>
        <v>93.41738907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18" t="str">
        <f>'2026-FULL'!A20</f>
        <v>333 KVA 1PH 1.2kV BIL</v>
      </c>
      <c r="B26" s="19">
        <f>'2028-FULL'!B20</f>
        <v>1000</v>
      </c>
      <c r="C26" s="19">
        <f>'2028-FULL'!C20</f>
        <v>6600</v>
      </c>
      <c r="D26" s="76">
        <f>'2028-FULL'!J20</f>
        <v>8.35437749</v>
      </c>
      <c r="E26" s="77">
        <f>'2028-FULL'!K20</f>
        <v>83.37705037</v>
      </c>
      <c r="F26" s="77">
        <f>'2028-FULL'!L20</f>
        <v>91.73142786</v>
      </c>
      <c r="G26" s="77">
        <f>'2028-FULL'!M20</f>
        <v>9.687159094</v>
      </c>
      <c r="H26" s="78">
        <f>'2028-FULL'!N20</f>
        <v>101.418587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18"/>
      <c r="B27" s="19"/>
      <c r="C27" s="19"/>
      <c r="D27" s="76"/>
      <c r="E27" s="77"/>
      <c r="F27" s="77"/>
      <c r="G27" s="77"/>
      <c r="H27" s="7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18" t="str">
        <f>'2026-FULL'!A22</f>
        <v>*10 kVA 3 PH, 1.2kV BIL</v>
      </c>
      <c r="B28" s="19">
        <f>'2028-FULL'!B22</f>
        <v>83</v>
      </c>
      <c r="C28" s="19">
        <f>'2028-FULL'!C22</f>
        <v>400</v>
      </c>
      <c r="D28" s="76">
        <f>'2028-FULL'!J22</f>
        <v>0.6334889976</v>
      </c>
      <c r="E28" s="77">
        <f>'2028-FULL'!K22</f>
        <v>6.7242855</v>
      </c>
      <c r="F28" s="77">
        <f>'2028-FULL'!L22</f>
        <v>7.357774497</v>
      </c>
      <c r="G28" s="77">
        <f>'2028-FULL'!M22</f>
        <v>0.734550086</v>
      </c>
      <c r="H28" s="78">
        <f>'2028-FULL'!N22</f>
        <v>8.092324583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18" t="str">
        <f>'2026-FULL'!A23</f>
        <v>*15 KVA 3 PH, 1.2kV BIL</v>
      </c>
      <c r="B29" s="19">
        <f>'2028-FULL'!B23</f>
        <v>125</v>
      </c>
      <c r="C29" s="19">
        <f>'2028-FULL'!C23</f>
        <v>650</v>
      </c>
      <c r="D29" s="76">
        <f>'2028-FULL'!J23</f>
        <v>0.9733448286</v>
      </c>
      <c r="E29" s="77">
        <f>'2028-FULL'!K23</f>
        <v>10.19004947</v>
      </c>
      <c r="F29" s="77">
        <f>'2028-FULL'!L23</f>
        <v>11.1633943</v>
      </c>
      <c r="G29" s="77">
        <f>'2028-FULL'!M23</f>
        <v>1.128623434</v>
      </c>
      <c r="H29" s="78">
        <f>'2028-FULL'!N23</f>
        <v>12.29201773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18" t="str">
        <f>'2026-FULL'!A24</f>
        <v>30 kVA 3PH, 1.2kV BIL</v>
      </c>
      <c r="B30" s="19">
        <f>'2028-FULL'!B24</f>
        <v>250</v>
      </c>
      <c r="C30" s="19">
        <f>'2028-FULL'!C24</f>
        <v>1300</v>
      </c>
      <c r="D30" s="76">
        <f>'2028-FULL'!J24</f>
        <v>1.946689657</v>
      </c>
      <c r="E30" s="77">
        <f>'2028-FULL'!K24</f>
        <v>20.38009894</v>
      </c>
      <c r="F30" s="77">
        <f>'2028-FULL'!L24</f>
        <v>22.32678859</v>
      </c>
      <c r="G30" s="77">
        <f>'2028-FULL'!M24</f>
        <v>2.257246867</v>
      </c>
      <c r="H30" s="78">
        <f>'2028-FULL'!N24</f>
        <v>24.58403546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18" t="str">
        <f>'2026-FULL'!A25</f>
        <v>45 KVA 3 PH, 1.2kV BIL</v>
      </c>
      <c r="B31" s="19">
        <f>'2028-FULL'!B25</f>
        <v>300</v>
      </c>
      <c r="C31" s="19">
        <f>'2028-FULL'!C25</f>
        <v>1800</v>
      </c>
      <c r="D31" s="76">
        <f>'2028-FULL'!J25</f>
        <v>2.433333679</v>
      </c>
      <c r="E31" s="77">
        <f>'2028-FULL'!K25</f>
        <v>24.77440237</v>
      </c>
      <c r="F31" s="77">
        <f>'2028-FULL'!L25</f>
        <v>27.20773605</v>
      </c>
      <c r="G31" s="77">
        <f>'2028-FULL'!M25</f>
        <v>2.821525662</v>
      </c>
      <c r="H31" s="78">
        <f>'2028-FULL'!N25</f>
        <v>30.02926171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18" t="str">
        <f>'2026-FULL'!A26</f>
        <v>75 KVA 3 PH, 1.2kV BIL</v>
      </c>
      <c r="B32" s="19">
        <f>'2028-FULL'!B26</f>
        <v>400</v>
      </c>
      <c r="C32" s="19">
        <f>'2028-FULL'!C26</f>
        <v>2400</v>
      </c>
      <c r="D32" s="76">
        <f>'2028-FULL'!J26</f>
        <v>3.244444906</v>
      </c>
      <c r="E32" s="77">
        <f>'2028-FULL'!K26</f>
        <v>33.0325365</v>
      </c>
      <c r="F32" s="77">
        <f>'2028-FULL'!L26</f>
        <v>36.2769814</v>
      </c>
      <c r="G32" s="77">
        <f>'2028-FULL'!M26</f>
        <v>3.762034216</v>
      </c>
      <c r="H32" s="78">
        <f>'2028-FULL'!N26</f>
        <v>40.03901562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18" t="str">
        <f>'2026-FULL'!A27</f>
        <v>*90 KVA 3 PH, 1.2kV BIL</v>
      </c>
      <c r="B33" s="19">
        <f>'2028-FULL'!B27</f>
        <v>480</v>
      </c>
      <c r="C33" s="19">
        <f>'2028-FULL'!C27</f>
        <v>2800</v>
      </c>
      <c r="D33" s="76">
        <f>'2028-FULL'!J27</f>
        <v>3.860898523</v>
      </c>
      <c r="E33" s="77">
        <f>'2028-FULL'!K27</f>
        <v>39.53294925</v>
      </c>
      <c r="F33" s="77">
        <f>'2028-FULL'!L27</f>
        <v>43.39384777</v>
      </c>
      <c r="G33" s="77">
        <f>'2028-FULL'!M27</f>
        <v>4.476831252</v>
      </c>
      <c r="H33" s="78">
        <f>'2028-FULL'!N27</f>
        <v>47.87067902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18" t="str">
        <f>'2026-FULL'!A28</f>
        <v>112.5 KVA 3 PH, 1.2kV BIL</v>
      </c>
      <c r="B34" s="19">
        <f>'2028-FULL'!B28</f>
        <v>600</v>
      </c>
      <c r="C34" s="19">
        <f>'2028-FULL'!C28</f>
        <v>3400</v>
      </c>
      <c r="D34" s="76">
        <f>'2028-FULL'!J28</f>
        <v>4.78557895</v>
      </c>
      <c r="E34" s="77">
        <f>'2028-FULL'!K28</f>
        <v>49.28356837</v>
      </c>
      <c r="F34" s="77">
        <f>'2028-FULL'!L28</f>
        <v>54.06914732</v>
      </c>
      <c r="G34" s="77">
        <f>'2028-FULL'!M28</f>
        <v>5.549026806</v>
      </c>
      <c r="H34" s="78">
        <f>'2028-FULL'!N28</f>
        <v>59.61817413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18" t="str">
        <f>'2026-FULL'!A29</f>
        <v>125 KVA 3PH, 1.2kV BIL</v>
      </c>
      <c r="B35" s="21">
        <f>'2028-FULL'!B29</f>
        <v>633</v>
      </c>
      <c r="C35" s="21">
        <f>'2028-FULL'!C29</f>
        <v>3766.67</v>
      </c>
      <c r="D35" s="76">
        <f>'2028-FULL'!J29</f>
        <v>5.121631564</v>
      </c>
      <c r="E35" s="77">
        <f>'2028-FULL'!K29</f>
        <v>52.23243973</v>
      </c>
      <c r="F35" s="77">
        <f>'2028-FULL'!L29</f>
        <v>57.35407129</v>
      </c>
      <c r="G35" s="77">
        <f>'2028-FULL'!M29</f>
        <v>5.938690206</v>
      </c>
      <c r="H35" s="78">
        <f>'2028-FULL'!N29</f>
        <v>63.2927615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18" t="str">
        <f>'2026-FULL'!A30</f>
        <v>150 KVA 3 PH, 1.2kV BIL</v>
      </c>
      <c r="B36" s="19">
        <f>'2028-FULL'!B30</f>
        <v>700</v>
      </c>
      <c r="C36" s="19">
        <f>'2028-FULL'!C30</f>
        <v>4500</v>
      </c>
      <c r="D36" s="76">
        <f>'2028-FULL'!J30</f>
        <v>5.799411198</v>
      </c>
      <c r="E36" s="77">
        <f>'2028-FULL'!K30</f>
        <v>58.20479343</v>
      </c>
      <c r="F36" s="77">
        <f>'2028-FULL'!L30</f>
        <v>64.00420463</v>
      </c>
      <c r="G36" s="77">
        <f>'2028-FULL'!M30</f>
        <v>6.724596655</v>
      </c>
      <c r="H36" s="78">
        <f>'2028-FULL'!N30</f>
        <v>70.72880129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18" t="str">
        <f>'2026-FULL'!A31</f>
        <v>*175 KVA 3PH, 1.2kV BIL</v>
      </c>
      <c r="B37" s="19">
        <f>'2028-FULL'!B31</f>
        <v>766</v>
      </c>
      <c r="C37" s="19">
        <f>'2028-FULL'!C31</f>
        <v>4767</v>
      </c>
      <c r="D37" s="76">
        <f>'2028-FULL'!J31</f>
        <v>6.282442584</v>
      </c>
      <c r="E37" s="77">
        <f>'2028-FULL'!K31</f>
        <v>63.48408449</v>
      </c>
      <c r="F37" s="77">
        <f>'2028-FULL'!L31</f>
        <v>69.76652708</v>
      </c>
      <c r="G37" s="77">
        <f>'2028-FULL'!M31</f>
        <v>7.284686487</v>
      </c>
      <c r="H37" s="78">
        <f>'2028-FULL'!N31</f>
        <v>77.05121356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18" t="str">
        <f>'2026-FULL'!A32</f>
        <v>*200 KVA 3PH, 1.2kV BIL</v>
      </c>
      <c r="B38" s="19">
        <f>'2028-FULL'!B32</f>
        <v>833</v>
      </c>
      <c r="C38" s="19">
        <f>'2028-FULL'!C32</f>
        <v>5033</v>
      </c>
      <c r="D38" s="76">
        <f>'2028-FULL'!J32</f>
        <v>6.770746987</v>
      </c>
      <c r="E38" s="77">
        <f>'2028-FULL'!K32</f>
        <v>68.83667362</v>
      </c>
      <c r="F38" s="77">
        <f>'2028-FULL'!L32</f>
        <v>75.60742061</v>
      </c>
      <c r="G38" s="77">
        <f>'2028-FULL'!M32</f>
        <v>7.850890545</v>
      </c>
      <c r="H38" s="78">
        <f>'2028-FULL'!N32</f>
        <v>83.45831115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18" t="str">
        <f>'2026-FULL'!A33</f>
        <v>225 KVA 3 PH, 1.2kV BIL</v>
      </c>
      <c r="B39" s="19">
        <f>'2028-FULL'!B33</f>
        <v>900</v>
      </c>
      <c r="C39" s="19">
        <f>'2028-FULL'!C33</f>
        <v>5300</v>
      </c>
      <c r="D39" s="76">
        <f>'2028-FULL'!J33</f>
        <v>7.259456833</v>
      </c>
      <c r="E39" s="77">
        <f>'2028-FULL'!K33</f>
        <v>74.19058893</v>
      </c>
      <c r="F39" s="77">
        <f>'2028-FULL'!L33</f>
        <v>81.45004576</v>
      </c>
      <c r="G39" s="77">
        <f>'2028-FULL'!M33</f>
        <v>8.417564727</v>
      </c>
      <c r="H39" s="78">
        <f>'2028-FULL'!N33</f>
        <v>89.86761049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18" t="str">
        <f>'2026-FULL'!A34</f>
        <v>*250 KVA 3 PH, 1.2kV BIL</v>
      </c>
      <c r="B40" s="19">
        <f>'2028-FULL'!B34</f>
        <v>967</v>
      </c>
      <c r="C40" s="19">
        <f>'2028-FULL'!C34</f>
        <v>5633</v>
      </c>
      <c r="D40" s="76">
        <f>'2028-FULL'!J34</f>
        <v>7.774925854</v>
      </c>
      <c r="E40" s="77">
        <f>'2028-FULL'!K34</f>
        <v>79.63203225</v>
      </c>
      <c r="F40" s="77">
        <f>'2028-FULL'!L34</f>
        <v>87.4069581</v>
      </c>
      <c r="G40" s="77">
        <f>'2028-FULL'!M34</f>
        <v>9.015266999</v>
      </c>
      <c r="H40" s="78">
        <f>'2028-FULL'!N34</f>
        <v>96.4222251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18" t="str">
        <f>'2026-FULL'!A35</f>
        <v>300 KVA 3 PH, 1.2kV BIL</v>
      </c>
      <c r="B41" s="19">
        <f>'2028-FULL'!B35</f>
        <v>1100</v>
      </c>
      <c r="C41" s="19">
        <f>'2028-FULL'!C35</f>
        <v>6300</v>
      </c>
      <c r="D41" s="76">
        <f>'2028-FULL'!J35</f>
        <v>8.800590877</v>
      </c>
      <c r="E41" s="77">
        <f>'2028-FULL'!K35</f>
        <v>90.44162081</v>
      </c>
      <c r="F41" s="77">
        <f>'2028-FULL'!L35</f>
        <v>99.24221168</v>
      </c>
      <c r="G41" s="77">
        <f>'2028-FULL'!M35</f>
        <v>10.20455732</v>
      </c>
      <c r="H41" s="78">
        <f>'2028-FULL'!N35</f>
        <v>109.446769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18" t="str">
        <f>'2026-FULL'!A36</f>
        <v>400 KVA 3 PH, 1.2kV BIL</v>
      </c>
      <c r="B42" s="19">
        <f>'2028-FULL'!B36</f>
        <v>1750</v>
      </c>
      <c r="C42" s="19">
        <f>'2028-FULL'!C36</f>
        <v>6950</v>
      </c>
      <c r="D42" s="76">
        <f>'2028-FULL'!J36</f>
        <v>12.75512721</v>
      </c>
      <c r="E42" s="77">
        <f>'2028-FULL'!K36</f>
        <v>139.8094015</v>
      </c>
      <c r="F42" s="77">
        <f>'2028-FULL'!L36</f>
        <v>152.5645287</v>
      </c>
      <c r="G42" s="77">
        <f>'2028-FULL'!M36</f>
        <v>14.7899645</v>
      </c>
      <c r="H42" s="78">
        <f>'2028-FULL'!N36</f>
        <v>167.3544932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18" t="str">
        <f>'2026-FULL'!A37</f>
        <v>*450 KVA 3PH, 1.2kV BIL</v>
      </c>
      <c r="B43" s="19">
        <f>'2028-FULL'!B37</f>
        <v>2075</v>
      </c>
      <c r="C43" s="19">
        <f>'2028-FULL'!C37</f>
        <v>7275</v>
      </c>
      <c r="D43" s="76">
        <f>'2028-FULL'!J37</f>
        <v>14.73239537</v>
      </c>
      <c r="E43" s="77">
        <f>'2028-FULL'!K37</f>
        <v>164.4932919</v>
      </c>
      <c r="F43" s="77">
        <f>'2028-FULL'!L37</f>
        <v>179.2256873</v>
      </c>
      <c r="G43" s="77">
        <f>'2028-FULL'!M37</f>
        <v>17.08266809</v>
      </c>
      <c r="H43" s="78">
        <f>'2028-FULL'!N37</f>
        <v>196.3083553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18" t="str">
        <f>'2026-FULL'!A38</f>
        <v>500 KVA 3 PH, 95kV BIL</v>
      </c>
      <c r="B44" s="19">
        <f>'2028-FULL'!B38</f>
        <v>2400</v>
      </c>
      <c r="C44" s="19">
        <f>'2028-FULL'!C38</f>
        <v>7600</v>
      </c>
      <c r="D44" s="76">
        <f>'2028-FULL'!J38</f>
        <v>16.70966353</v>
      </c>
      <c r="E44" s="77">
        <f>'2028-FULL'!K38</f>
        <v>189.1771822</v>
      </c>
      <c r="F44" s="77">
        <f>'2028-FULL'!L38</f>
        <v>205.8868458</v>
      </c>
      <c r="G44" s="77">
        <f>'2028-FULL'!M38</f>
        <v>19.37537168</v>
      </c>
      <c r="H44" s="78">
        <f>'2028-FULL'!N38</f>
        <v>225.2622175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tr">
        <f>'2026-FULL'!A39</f>
        <v>750 KVA 3 PH, 95kV BIL</v>
      </c>
      <c r="B45" s="19">
        <f>'2028-FULL'!B39</f>
        <v>3000</v>
      </c>
      <c r="C45" s="19">
        <f>'2028-FULL'!C39</f>
        <v>12000</v>
      </c>
      <c r="D45" s="76">
        <f>'2028-FULL'!J39</f>
        <v>21.90068453</v>
      </c>
      <c r="E45" s="77">
        <f>'2028-FULL'!K39</f>
        <v>239.7869325</v>
      </c>
      <c r="F45" s="77">
        <f>'2028-FULL'!L39</f>
        <v>261.687617</v>
      </c>
      <c r="G45" s="77">
        <f>'2028-FULL'!M39</f>
        <v>25.39452108</v>
      </c>
      <c r="H45" s="78">
        <f>'2028-FULL'!N39</f>
        <v>287.0821381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18" t="str">
        <f>'2026-FULL'!A40</f>
        <v>1000 KVA 3 PH, 95kV BIL</v>
      </c>
      <c r="B46" s="19">
        <f>'2028-FULL'!B40</f>
        <v>3400</v>
      </c>
      <c r="C46" s="19">
        <f>'2028-FULL'!C40</f>
        <v>13000</v>
      </c>
      <c r="D46" s="76">
        <f>'2028-FULL'!J40</f>
        <v>24.57751057</v>
      </c>
      <c r="E46" s="77">
        <f>'2028-FULL'!K40</f>
        <v>270.9628144</v>
      </c>
      <c r="F46" s="77">
        <f>'2028-FULL'!L40</f>
        <v>295.5403249</v>
      </c>
      <c r="G46" s="77">
        <f>'2028-FULL'!M40</f>
        <v>28.49838367</v>
      </c>
      <c r="H46" s="78">
        <f>'2028-FULL'!N40</f>
        <v>324.0387086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18" t="str">
        <f>'2026-FULL'!A41</f>
        <v>1500 KVA 3 PH, 95kV BIL</v>
      </c>
      <c r="B47" s="19">
        <f>'2028-FULL'!B41</f>
        <v>4500</v>
      </c>
      <c r="C47" s="19">
        <f>'2028-FULL'!C41</f>
        <v>18000</v>
      </c>
      <c r="D47" s="76">
        <f>'2028-FULL'!J41</f>
        <v>32.85102679</v>
      </c>
      <c r="E47" s="77">
        <f>'2028-FULL'!K41</f>
        <v>359.6803987</v>
      </c>
      <c r="F47" s="77">
        <f>'2028-FULL'!L41</f>
        <v>392.5314255</v>
      </c>
      <c r="G47" s="77">
        <f>'2028-FULL'!M41</f>
        <v>38.09178162</v>
      </c>
      <c r="H47" s="78">
        <f>'2028-FULL'!N41</f>
        <v>430.6232071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18" t="str">
        <f>'2026-FULL'!A42</f>
        <v>2000 KVA 3 PH, 95kV BIL</v>
      </c>
      <c r="B48" s="19">
        <f>'2028-FULL'!B42</f>
        <v>5400</v>
      </c>
      <c r="C48" s="19">
        <f>'2028-FULL'!C42</f>
        <v>21000</v>
      </c>
      <c r="D48" s="76">
        <f>'2028-FULL'!J42</f>
        <v>39.17796692</v>
      </c>
      <c r="E48" s="77">
        <f>'2028-FULL'!K42</f>
        <v>430.8207694</v>
      </c>
      <c r="F48" s="77">
        <f>'2028-FULL'!L42</f>
        <v>469.9987363</v>
      </c>
      <c r="G48" s="77">
        <f>'2028-FULL'!M42</f>
        <v>45.42806439</v>
      </c>
      <c r="H48" s="78">
        <f>'2028-FULL'!N42</f>
        <v>515.4268007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18" t="str">
        <f>'2026-FULL'!A43</f>
        <v>2500 KVA 3 PH, 95kV BIL</v>
      </c>
      <c r="B49" s="19">
        <f>'2028-FULL'!B43</f>
        <v>6500</v>
      </c>
      <c r="C49" s="19">
        <f>'2028-FULL'!C43</f>
        <v>25000</v>
      </c>
      <c r="D49" s="76">
        <f>'2028-FULL'!J43</f>
        <v>47.0460411</v>
      </c>
      <c r="E49" s="77">
        <f>'2028-FULL'!K43</f>
        <v>518.2121718</v>
      </c>
      <c r="F49" s="77">
        <f>'2028-FULL'!L43</f>
        <v>565.2582129</v>
      </c>
      <c r="G49" s="77">
        <f>'2028-FULL'!M43</f>
        <v>54.55133975</v>
      </c>
      <c r="H49" s="78">
        <f>'2028-FULL'!N43</f>
        <v>619.8095527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18" t="str">
        <f>'2026-FULL'!A44</f>
        <v>3000 KVA 3PH, 95kV BIL</v>
      </c>
      <c r="B50" s="19">
        <f>'2028-FULL'!B44</f>
        <v>7700</v>
      </c>
      <c r="C50" s="19">
        <f>'2028-FULL'!C44</f>
        <v>29000</v>
      </c>
      <c r="D50" s="76">
        <f>'2028-FULL'!J44</f>
        <v>55.48196128</v>
      </c>
      <c r="E50" s="77">
        <f>'2028-FULL'!K44</f>
        <v>613.0659993</v>
      </c>
      <c r="F50" s="77">
        <f>'2028-FULL'!L44</f>
        <v>668.5479606</v>
      </c>
      <c r="G50" s="77">
        <f>'2028-FULL'!M44</f>
        <v>64.33305011</v>
      </c>
      <c r="H50" s="78">
        <f>'2028-FULL'!N44</f>
        <v>732.8810107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18" t="str">
        <f>'2026-FULL'!A45</f>
        <v>3750 KVA 3PH, 95kV BIL</v>
      </c>
      <c r="B51" s="19">
        <f>'2028-FULL'!B45</f>
        <v>9500</v>
      </c>
      <c r="C51" s="19">
        <f>'2028-FULL'!C45</f>
        <v>35000</v>
      </c>
      <c r="D51" s="76">
        <f>'2028-FULL'!J45</f>
        <v>68.13584154</v>
      </c>
      <c r="E51" s="77">
        <f>'2028-FULL'!K45</f>
        <v>755.3467406</v>
      </c>
      <c r="F51" s="77">
        <f>'2028-FULL'!L45</f>
        <v>823.4825821</v>
      </c>
      <c r="G51" s="77">
        <f>'2028-FULL'!M45</f>
        <v>79.00561565</v>
      </c>
      <c r="H51" s="78">
        <f>'2028-FULL'!N45</f>
        <v>902.4881978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18" t="str">
        <f>'2026-FULL'!A46</f>
        <v>5000 KVA 3PH, 95kV BIL</v>
      </c>
      <c r="B52" s="19">
        <f>'2028-FULL'!B46</f>
        <v>11000</v>
      </c>
      <c r="C52" s="19">
        <f>'2028-FULL'!C46</f>
        <v>39000</v>
      </c>
      <c r="D52" s="76">
        <f>'2028-FULL'!J46</f>
        <v>78.27529972</v>
      </c>
      <c r="E52" s="77">
        <f>'2028-FULL'!K46</f>
        <v>872.5878431</v>
      </c>
      <c r="F52" s="77">
        <f>'2028-FULL'!L46</f>
        <v>950.8631428</v>
      </c>
      <c r="G52" s="77">
        <f>'2028-FULL'!M46</f>
        <v>90.76263101</v>
      </c>
      <c r="H52" s="78">
        <f>'2028-FULL'!N46</f>
        <v>1041.625774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 t="s">
        <v>106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107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75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108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8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62"/>
      <c r="F257" s="62"/>
      <c r="G257" s="62"/>
      <c r="H257" s="62"/>
    </row>
    <row r="258" ht="15.75" customHeight="1">
      <c r="A258" s="5"/>
      <c r="B258" s="5"/>
      <c r="C258" s="5"/>
      <c r="D258" s="5"/>
      <c r="E258" s="62"/>
      <c r="F258" s="62"/>
      <c r="G258" s="62"/>
      <c r="H258" s="62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A2:H2"/>
    <mergeCell ref="A4:H4"/>
    <mergeCell ref="A5:H5"/>
    <mergeCell ref="A6:H6"/>
    <mergeCell ref="A59:H60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50"/>
    <pageSetUpPr fitToPage="1"/>
  </sheetPr>
  <sheetViews>
    <sheetView workbookViewId="0"/>
  </sheetViews>
  <sheetFormatPr customHeight="1" defaultColWidth="12.63" defaultRowHeight="15.0"/>
  <cols>
    <col customWidth="1" min="1" max="1" width="29.0"/>
    <col customWidth="1" min="2" max="3" width="9.13"/>
    <col customWidth="1" min="4" max="4" width="13.38"/>
    <col customWidth="1" min="5" max="6" width="10.38"/>
    <col customWidth="1" min="7" max="7" width="11.38"/>
    <col customWidth="1" min="8" max="8" width="10.38"/>
    <col customWidth="1" min="9" max="26" width="9.13"/>
  </cols>
  <sheetData>
    <row r="1" ht="12.0" customHeight="1">
      <c r="A1" s="58" t="s">
        <v>109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0" customHeight="1">
      <c r="A2" s="59" t="s">
        <v>112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85"/>
      <c r="B3" s="85"/>
      <c r="C3" s="86"/>
      <c r="D3" s="85"/>
      <c r="E3" s="87"/>
      <c r="F3" s="87"/>
      <c r="G3" s="88"/>
      <c r="H3" s="62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0" customHeight="1">
      <c r="A4" s="60" t="s">
        <v>101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0" customHeight="1">
      <c r="A5" s="60" t="s">
        <v>102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A6" s="61" t="s">
        <v>103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0" customHeight="1">
      <c r="A7" s="5"/>
      <c r="B7" s="5"/>
      <c r="C7" s="5"/>
      <c r="D7" s="5"/>
      <c r="E7" s="62"/>
      <c r="F7" s="62"/>
      <c r="G7" s="62"/>
      <c r="H7" s="6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0" customHeight="1">
      <c r="A8" s="63" t="s">
        <v>104</v>
      </c>
      <c r="B8" s="4"/>
      <c r="C8" s="4"/>
      <c r="D8" s="4"/>
      <c r="E8" s="64"/>
      <c r="F8" s="65"/>
      <c r="G8" s="62"/>
      <c r="H8" s="6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0" customHeight="1">
      <c r="A9" s="5"/>
      <c r="B9" s="5"/>
      <c r="C9" s="5"/>
      <c r="D9" s="5"/>
      <c r="E9" s="62"/>
      <c r="F9" s="62"/>
      <c r="G9" s="62"/>
      <c r="H9" s="6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04.25" customHeight="1">
      <c r="A10" s="66" t="s">
        <v>2</v>
      </c>
      <c r="B10" s="67" t="s">
        <v>3</v>
      </c>
      <c r="C10" s="67" t="s">
        <v>4</v>
      </c>
      <c r="D10" s="67" t="s">
        <v>11</v>
      </c>
      <c r="E10" s="68" t="s">
        <v>105</v>
      </c>
      <c r="F10" s="68" t="s">
        <v>13</v>
      </c>
      <c r="G10" s="68" t="s">
        <v>14</v>
      </c>
      <c r="H10" s="69" t="s">
        <v>15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0" customHeight="1">
      <c r="A11" s="70" t="s">
        <v>16</v>
      </c>
      <c r="B11" s="71"/>
      <c r="C11" s="71"/>
      <c r="D11" s="72">
        <f>'2029-FULL'!J5</f>
        <v>7.57169</v>
      </c>
      <c r="E11" s="73">
        <f>'2029-FULL'!K5</f>
        <v>0.1363</v>
      </c>
      <c r="F11" s="74" t="str">
        <f>'2026-FULL'!L5</f>
        <v> </v>
      </c>
      <c r="G11" s="73">
        <f>'2029-FULL'!M5</f>
        <v>9.316966667</v>
      </c>
      <c r="H11" s="7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0" customHeight="1">
      <c r="A12" s="18" t="str">
        <f>'2026-FULL'!A6</f>
        <v>1.5 KVA 1PH, 1.2kV BIL</v>
      </c>
      <c r="B12" s="19">
        <f>'2029-FULL'!B6</f>
        <v>58</v>
      </c>
      <c r="C12" s="19">
        <f>'2029-FULL'!C6</f>
        <v>243</v>
      </c>
      <c r="D12" s="76">
        <f>'2029-FULL'!J6</f>
        <v>0.4278962669</v>
      </c>
      <c r="E12" s="77">
        <f>'2029-FULL'!K6</f>
        <v>4.650468695</v>
      </c>
      <c r="F12" s="77">
        <f>'2029-FULL'!L6</f>
        <v>5.078364962</v>
      </c>
      <c r="G12" s="77">
        <f>'2029-FULL'!M6</f>
        <v>0.5265264763</v>
      </c>
      <c r="H12" s="78">
        <f>'2029-FULL'!N6</f>
        <v>5.604891439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0" customHeight="1">
      <c r="A13" s="18" t="str">
        <f>'2026-FULL'!A7</f>
        <v>25 KVA 1 PH, 1.2kV BIL</v>
      </c>
      <c r="B13" s="19">
        <f>'2029-FULL'!B7</f>
        <v>150</v>
      </c>
      <c r="C13" s="19">
        <f>'2029-FULL'!C7</f>
        <v>900</v>
      </c>
      <c r="D13" s="76">
        <f>'2029-FULL'!J7</f>
        <v>1.216732725</v>
      </c>
      <c r="E13" s="77">
        <f>'2029-FULL'!K7</f>
        <v>12.38720119</v>
      </c>
      <c r="F13" s="77">
        <f>'2029-FULL'!L7</f>
        <v>13.60393391</v>
      </c>
      <c r="G13" s="77">
        <f>'2029-FULL'!M7</f>
        <v>1.497189959</v>
      </c>
      <c r="H13" s="78">
        <f>'2029-FULL'!N7</f>
        <v>15.10112387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0" customHeight="1">
      <c r="A14" s="18" t="str">
        <f>'2026-FULL'!A8</f>
        <v>37.5 KVA 1 PH, 1.2kV BIL</v>
      </c>
      <c r="B14" s="19">
        <f>'2029-FULL'!B8</f>
        <v>200</v>
      </c>
      <c r="C14" s="19">
        <f>'2029-FULL'!C8</f>
        <v>1200</v>
      </c>
      <c r="D14" s="76">
        <f>'2029-FULL'!J8</f>
        <v>1.622310299</v>
      </c>
      <c r="E14" s="77">
        <f>'2029-FULL'!K8</f>
        <v>16.51626825</v>
      </c>
      <c r="F14" s="77">
        <f>'2029-FULL'!L8</f>
        <v>18.13857855</v>
      </c>
      <c r="G14" s="77">
        <f>'2029-FULL'!M8</f>
        <v>1.996253278</v>
      </c>
      <c r="H14" s="78">
        <f>'2029-FULL'!N8</f>
        <v>20.13483183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0" customHeight="1">
      <c r="A15" s="18" t="str">
        <f>'2026-FULL'!A9</f>
        <v>50 KVA 1 PH, 1.2kV BIL</v>
      </c>
      <c r="B15" s="19">
        <f>'2029-FULL'!B9</f>
        <v>250</v>
      </c>
      <c r="C15" s="19">
        <f>'2029-FULL'!C9</f>
        <v>1600</v>
      </c>
      <c r="D15" s="76">
        <f>'2029-FULL'!J9</f>
        <v>2.068434274</v>
      </c>
      <c r="E15" s="77">
        <f>'2029-FULL'!K9</f>
        <v>20.7779535</v>
      </c>
      <c r="F15" s="77">
        <f>'2029-FULL'!L9</f>
        <v>22.84638777</v>
      </c>
      <c r="G15" s="77">
        <f>'2029-FULL'!M9</f>
        <v>2.545208954</v>
      </c>
      <c r="H15" s="78">
        <f>'2029-FULL'!N9</f>
        <v>25.39159673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2.0" customHeight="1">
      <c r="A16" s="18" t="str">
        <f>'2026-FULL'!A10</f>
        <v>75 KVA 1 PH, 1.2kV BIL</v>
      </c>
      <c r="B16" s="19">
        <f>'2029-FULL'!B10</f>
        <v>350</v>
      </c>
      <c r="C16" s="19">
        <f>'2029-FULL'!C10</f>
        <v>1900</v>
      </c>
      <c r="D16" s="76">
        <f>'2029-FULL'!J10</f>
        <v>2.757950224</v>
      </c>
      <c r="E16" s="77">
        <f>'2029-FULL'!K10</f>
        <v>28.63823306</v>
      </c>
      <c r="F16" s="77">
        <f>'2029-FULL'!L10</f>
        <v>31.39618328</v>
      </c>
      <c r="G16" s="77">
        <f>'2029-FULL'!M10</f>
        <v>3.393658524</v>
      </c>
      <c r="H16" s="78">
        <f>'2029-FULL'!N10</f>
        <v>34.78984181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0" customHeight="1">
      <c r="A17" s="18" t="str">
        <f>'2026-FULL'!A11</f>
        <v>100 KVA 1 PH, 1.2kV BIL</v>
      </c>
      <c r="B17" s="19">
        <f>'2029-FULL'!B11</f>
        <v>400</v>
      </c>
      <c r="C17" s="19">
        <f>'2029-FULL'!C11</f>
        <v>2600</v>
      </c>
      <c r="D17" s="76">
        <f>'2029-FULL'!J11</f>
        <v>3.325713399</v>
      </c>
      <c r="E17" s="77">
        <f>'2029-FULL'!K11</f>
        <v>33.29777287</v>
      </c>
      <c r="F17" s="77">
        <f>'2029-FULL'!L11</f>
        <v>36.62348627</v>
      </c>
      <c r="G17" s="77">
        <f>'2029-FULL'!M11</f>
        <v>4.092291269</v>
      </c>
      <c r="H17" s="78">
        <f>'2029-FULL'!N11</f>
        <v>40.71577754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2.0" customHeight="1">
      <c r="A18" s="18" t="str">
        <f>'2026-FULL'!A12</f>
        <v>112.5 kVA 1 PH, 1.2kV BIL</v>
      </c>
      <c r="B18" s="19">
        <f>'2029-FULL'!B12</f>
        <v>447</v>
      </c>
      <c r="C18" s="19">
        <f>'2029-FULL'!C12</f>
        <v>2936</v>
      </c>
      <c r="D18" s="76">
        <f>'2029-FULL'!J12</f>
        <v>3.728851375</v>
      </c>
      <c r="E18" s="77">
        <f>'2029-FULL'!K12</f>
        <v>37.25070973</v>
      </c>
      <c r="F18" s="77">
        <f>'2029-FULL'!L12</f>
        <v>40.97956111</v>
      </c>
      <c r="G18" s="77">
        <f>'2029-FULL'!M12</f>
        <v>4.588352662</v>
      </c>
      <c r="H18" s="78">
        <f>'2029-FULL'!N12</f>
        <v>45.56791377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2.0" customHeight="1">
      <c r="A19" s="18" t="str">
        <f>'2026-FULL'!A13</f>
        <v>*150 KVA 1 PH, 1.2kV BIL</v>
      </c>
      <c r="B19" s="19">
        <f>'2029-FULL'!B13</f>
        <v>525</v>
      </c>
      <c r="C19" s="19">
        <f>'2029-FULL'!C13</f>
        <v>3500</v>
      </c>
      <c r="D19" s="76">
        <f>'2029-FULL'!J13</f>
        <v>4.400476936</v>
      </c>
      <c r="E19" s="77">
        <f>'2029-FULL'!K13</f>
        <v>43.81936781</v>
      </c>
      <c r="F19" s="77">
        <f>'2029-FULL'!L13</f>
        <v>48.21984474</v>
      </c>
      <c r="G19" s="77">
        <f>'2029-FULL'!M13</f>
        <v>5.414788103</v>
      </c>
      <c r="H19" s="78">
        <f>'2029-FULL'!N13</f>
        <v>53.63463285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2.0" customHeight="1">
      <c r="A20" s="18" t="str">
        <f>'2026-FULL'!A14</f>
        <v>167 KVA 1 PH, 1.2kV BIL</v>
      </c>
      <c r="B20" s="19">
        <f>'2029-FULL'!B14</f>
        <v>650</v>
      </c>
      <c r="C20" s="19">
        <f>'2029-FULL'!C14</f>
        <v>4400</v>
      </c>
      <c r="D20" s="76">
        <f>'2029-FULL'!J14</f>
        <v>5.475240473</v>
      </c>
      <c r="E20" s="77">
        <f>'2029-FULL'!K14</f>
        <v>54.34096275</v>
      </c>
      <c r="F20" s="77">
        <f>'2029-FULL'!L14</f>
        <v>59.81620322</v>
      </c>
      <c r="G20" s="77">
        <f>'2029-FULL'!M14</f>
        <v>6.737284936</v>
      </c>
      <c r="H20" s="78">
        <f>'2029-FULL'!N14</f>
        <v>66.55348815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2.0" customHeight="1">
      <c r="A21" s="18" t="str">
        <f>'2026-FULL'!A15</f>
        <v>175 KVA 1PH, 1.2kV BIL</v>
      </c>
      <c r="B21" s="19">
        <f>'2029-FULL'!B15</f>
        <v>665</v>
      </c>
      <c r="C21" s="19">
        <f>'2029-FULL'!C15</f>
        <v>4496</v>
      </c>
      <c r="D21" s="76">
        <f>'2029-FULL'!J15</f>
        <v>5.599346529</v>
      </c>
      <c r="E21" s="77">
        <f>'2029-FULL'!K15</f>
        <v>55.58763996</v>
      </c>
      <c r="F21" s="77">
        <f>'2029-FULL'!L15</f>
        <v>61.18698648</v>
      </c>
      <c r="G21" s="77">
        <f>'2029-FULL'!M15</f>
        <v>6.889997473</v>
      </c>
      <c r="H21" s="78">
        <f>'2029-FULL'!N15</f>
        <v>68.07698396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2.0" customHeight="1">
      <c r="A22" s="18" t="str">
        <f>'2026-FULL'!A16</f>
        <v>*200 KVA 1 PH, 1.2kV BIL</v>
      </c>
      <c r="B22" s="19">
        <f>'2029-FULL'!B16</f>
        <v>696</v>
      </c>
      <c r="C22" s="19">
        <f>'2029-FULL'!C16</f>
        <v>4700</v>
      </c>
      <c r="D22" s="76">
        <f>'2029-FULL'!J16</f>
        <v>5.858102978</v>
      </c>
      <c r="E22" s="77">
        <f>'2029-FULL'!K16</f>
        <v>58.17153281</v>
      </c>
      <c r="F22" s="77">
        <f>'2029-FULL'!L16</f>
        <v>64.02963579</v>
      </c>
      <c r="G22" s="77">
        <f>'2029-FULL'!M16</f>
        <v>7.208397356</v>
      </c>
      <c r="H22" s="78">
        <f>'2029-FULL'!N16</f>
        <v>71.23803314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2.0" customHeight="1">
      <c r="A23" s="18" t="str">
        <f>'2026-FULL'!A17</f>
        <v>*225 KVA 1 PH, 1.2kV BIL</v>
      </c>
      <c r="B23" s="19">
        <f>'2029-FULL'!B17</f>
        <v>748</v>
      </c>
      <c r="C23" s="19">
        <f>'2029-FULL'!C17</f>
        <v>5050</v>
      </c>
      <c r="D23" s="76">
        <f>'2029-FULL'!J17</f>
        <v>6.295311287</v>
      </c>
      <c r="E23" s="77">
        <f>'2029-FULL'!K17</f>
        <v>62.51615746</v>
      </c>
      <c r="F23" s="77">
        <f>'2029-FULL'!L17</f>
        <v>68.81146875</v>
      </c>
      <c r="G23" s="77">
        <f>'2029-FULL'!M17</f>
        <v>7.746382303</v>
      </c>
      <c r="H23" s="78">
        <f>'2029-FULL'!N17</f>
        <v>76.55785105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2.0" customHeight="1">
      <c r="A24" s="18" t="str">
        <f>'2026-FULL'!A18</f>
        <v>250 KVA 1 PH, 1.2kV BIL</v>
      </c>
      <c r="B24" s="19">
        <f>'2029-FULL'!B18</f>
        <v>800</v>
      </c>
      <c r="C24" s="19">
        <f>'2029-FULL'!C18</f>
        <v>5400</v>
      </c>
      <c r="D24" s="76">
        <f>'2029-FULL'!J18</f>
        <v>6.732519597</v>
      </c>
      <c r="E24" s="77">
        <f>'2029-FULL'!K18</f>
        <v>66.86078212</v>
      </c>
      <c r="F24" s="77">
        <f>'2029-FULL'!L18</f>
        <v>73.59330172</v>
      </c>
      <c r="G24" s="77">
        <f>'2029-FULL'!M18</f>
        <v>8.284367251</v>
      </c>
      <c r="H24" s="78">
        <f>'2029-FULL'!N18</f>
        <v>81.87766897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2.0" customHeight="1">
      <c r="A25" s="18" t="str">
        <f>'2026-FULL'!A19</f>
        <v>300 KVA 1 PH, 1.2kV BIL</v>
      </c>
      <c r="B25" s="19">
        <f>'2029-FULL'!B19</f>
        <v>920</v>
      </c>
      <c r="C25" s="19">
        <f>'2029-FULL'!C19</f>
        <v>6123</v>
      </c>
      <c r="D25" s="76">
        <f>'2029-FULL'!J19</f>
        <v>7.707122169</v>
      </c>
      <c r="E25" s="77">
        <f>'2029-FULL'!K19</f>
        <v>76.77452161</v>
      </c>
      <c r="F25" s="77">
        <f>'2029-FULL'!L19</f>
        <v>84.48164378</v>
      </c>
      <c r="G25" s="77">
        <f>'2029-FULL'!M19</f>
        <v>9.483615988</v>
      </c>
      <c r="H25" s="78">
        <f>'2029-FULL'!N19</f>
        <v>93.96525977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2.0" customHeight="1">
      <c r="A26" s="18" t="str">
        <f>'2026-FULL'!A20</f>
        <v>333 KVA 1PH 1.2kV BIL</v>
      </c>
      <c r="B26" s="19">
        <f>'2029-FULL'!B20</f>
        <v>1000</v>
      </c>
      <c r="C26" s="19">
        <f>'2029-FULL'!C20</f>
        <v>6600</v>
      </c>
      <c r="D26" s="76">
        <f>'2028-FULL'!J20</f>
        <v>8.35437749</v>
      </c>
      <c r="E26" s="77">
        <f>'2029-FULL'!K20</f>
        <v>83.37705037</v>
      </c>
      <c r="F26" s="77">
        <f>'2029-FULL'!L20</f>
        <v>91.73188026</v>
      </c>
      <c r="G26" s="77">
        <f>'2029-FULL'!M20</f>
        <v>10.28062053</v>
      </c>
      <c r="H26" s="78">
        <f>'2029-FULL'!N20</f>
        <v>102.0125008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2.0" customHeight="1">
      <c r="A27" s="18"/>
      <c r="B27" s="19"/>
      <c r="C27" s="19"/>
      <c r="D27" s="76"/>
      <c r="E27" s="77"/>
      <c r="F27" s="77"/>
      <c r="G27" s="77"/>
      <c r="H27" s="78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2.0" customHeight="1">
      <c r="A28" s="18" t="str">
        <f>'2026-FULL'!A22</f>
        <v>*10 kVA 3 PH, 1.2kV BIL</v>
      </c>
      <c r="B28" s="19">
        <f>'2029-FULL'!B22</f>
        <v>83</v>
      </c>
      <c r="C28" s="19">
        <f>'2029-FULL'!C22</f>
        <v>400</v>
      </c>
      <c r="D28" s="76">
        <f>'2028-FULL'!J22</f>
        <v>0.6334889976</v>
      </c>
      <c r="E28" s="77">
        <f>'2029-FULL'!K22</f>
        <v>6.7242855</v>
      </c>
      <c r="F28" s="77">
        <f>'2029-FULL'!L22</f>
        <v>7.357808802</v>
      </c>
      <c r="G28" s="77">
        <f>'2029-FULL'!M22</f>
        <v>0.779550601</v>
      </c>
      <c r="H28" s="78">
        <f>'2029-FULL'!N22</f>
        <v>8.137359403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0" customHeight="1">
      <c r="A29" s="18" t="str">
        <f>'2026-FULL'!A23</f>
        <v>*15 KVA 3 PH, 1.2kV BIL</v>
      </c>
      <c r="B29" s="19">
        <f>'2029-FULL'!B23</f>
        <v>125</v>
      </c>
      <c r="C29" s="19">
        <f>'2029-FULL'!C23</f>
        <v>650</v>
      </c>
      <c r="D29" s="76">
        <f>'2028-FULL'!J23</f>
        <v>0.9733448286</v>
      </c>
      <c r="E29" s="77">
        <f>'2029-FULL'!K23</f>
        <v>10.19004947</v>
      </c>
      <c r="F29" s="77">
        <f>'2029-FULL'!L23</f>
        <v>11.16344701</v>
      </c>
      <c r="G29" s="77">
        <f>'2029-FULL'!M23</f>
        <v>1.197765942</v>
      </c>
      <c r="H29" s="78">
        <f>'2029-FULL'!N23</f>
        <v>12.36121295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0" customHeight="1">
      <c r="A30" s="18" t="str">
        <f>'2026-FULL'!A24</f>
        <v>30 kVA 3PH, 1.2kV BIL</v>
      </c>
      <c r="B30" s="19">
        <f>'2029-FULL'!B24</f>
        <v>250</v>
      </c>
      <c r="C30" s="19">
        <f>'2029-FULL'!C24</f>
        <v>1300</v>
      </c>
      <c r="D30" s="76">
        <f>'2028-FULL'!J24</f>
        <v>1.946689657</v>
      </c>
      <c r="E30" s="77">
        <f>'2029-FULL'!K24</f>
        <v>20.38009894</v>
      </c>
      <c r="F30" s="77">
        <f>'2029-FULL'!L24</f>
        <v>22.32689401</v>
      </c>
      <c r="G30" s="77">
        <f>'2029-FULL'!M24</f>
        <v>2.395531885</v>
      </c>
      <c r="H30" s="78">
        <f>'2029-FULL'!N24</f>
        <v>24.72242589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0" customHeight="1">
      <c r="A31" s="18" t="str">
        <f>'2026-FULL'!A25</f>
        <v>45 KVA 3 PH, 1.2kV BIL</v>
      </c>
      <c r="B31" s="19">
        <f>'2029-FULL'!B25</f>
        <v>300</v>
      </c>
      <c r="C31" s="19">
        <f>'2029-FULL'!C25</f>
        <v>1800</v>
      </c>
      <c r="D31" s="76">
        <f>'2028-FULL'!J25</f>
        <v>2.433333679</v>
      </c>
      <c r="E31" s="77">
        <f>'2029-FULL'!K25</f>
        <v>24.77440237</v>
      </c>
      <c r="F31" s="77">
        <f>'2029-FULL'!L25</f>
        <v>27.20786782</v>
      </c>
      <c r="G31" s="77">
        <f>'2029-FULL'!M25</f>
        <v>2.994379917</v>
      </c>
      <c r="H31" s="78">
        <f>'2029-FULL'!N25</f>
        <v>30.20224774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0" customHeight="1">
      <c r="A32" s="18" t="str">
        <f>'2026-FULL'!A26</f>
        <v>75 KVA 3 PH, 1.2kV BIL</v>
      </c>
      <c r="B32" s="19">
        <f>'2029-FULL'!B26</f>
        <v>400</v>
      </c>
      <c r="C32" s="19">
        <f>'2029-FULL'!C26</f>
        <v>2400</v>
      </c>
      <c r="D32" s="76">
        <f>'2028-FULL'!J26</f>
        <v>3.244444906</v>
      </c>
      <c r="E32" s="77">
        <f>'2029-FULL'!K26</f>
        <v>33.0325365</v>
      </c>
      <c r="F32" s="77">
        <f>'2029-FULL'!L26</f>
        <v>36.2771571</v>
      </c>
      <c r="G32" s="77">
        <f>'2029-FULL'!M26</f>
        <v>3.992506556</v>
      </c>
      <c r="H32" s="78">
        <f>'2029-FULL'!N26</f>
        <v>40.26966365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0" customHeight="1">
      <c r="A33" s="18" t="str">
        <f>'2026-FULL'!A27</f>
        <v>*90 KVA 3 PH, 1.2kV BIL</v>
      </c>
      <c r="B33" s="19">
        <f>'2029-FULL'!B27</f>
        <v>480</v>
      </c>
      <c r="C33" s="19">
        <f>'2029-FULL'!C27</f>
        <v>2800</v>
      </c>
      <c r="D33" s="76">
        <f>'2028-FULL'!J27</f>
        <v>3.860898523</v>
      </c>
      <c r="E33" s="77">
        <f>'2029-FULL'!K27</f>
        <v>39.53294925</v>
      </c>
      <c r="F33" s="77">
        <f>'2029-FULL'!L27</f>
        <v>43.39405685</v>
      </c>
      <c r="G33" s="77">
        <f>'2029-FULL'!M27</f>
        <v>4.751093982</v>
      </c>
      <c r="H33" s="78">
        <f>'2029-FULL'!N27</f>
        <v>48.14515083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0" customHeight="1">
      <c r="A34" s="18" t="str">
        <f>'2026-FULL'!A28</f>
        <v>112.5 KVA 3 PH, 1.2kV BIL</v>
      </c>
      <c r="B34" s="19">
        <f>'2029-FULL'!B28</f>
        <v>600</v>
      </c>
      <c r="C34" s="19">
        <f>'2029-FULL'!C28</f>
        <v>3400</v>
      </c>
      <c r="D34" s="76">
        <f>'2028-FULL'!J28</f>
        <v>4.78557895</v>
      </c>
      <c r="E34" s="77">
        <f>'2029-FULL'!K28</f>
        <v>49.28356837</v>
      </c>
      <c r="F34" s="77">
        <f>'2029-FULL'!L28</f>
        <v>54.06940647</v>
      </c>
      <c r="G34" s="77">
        <f>'2029-FULL'!M28</f>
        <v>5.888975121</v>
      </c>
      <c r="H34" s="78">
        <f>'2029-FULL'!N28</f>
        <v>59.95838159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0" customHeight="1">
      <c r="A35" s="18" t="str">
        <f>'2026-FULL'!A29</f>
        <v>125 KVA 3PH, 1.2kV BIL</v>
      </c>
      <c r="B35" s="21">
        <f>'2029-FULL'!B29</f>
        <v>633</v>
      </c>
      <c r="C35" s="21">
        <f>'2029-FULL'!C29</f>
        <v>3766.67</v>
      </c>
      <c r="D35" s="76">
        <f>'2028-FULL'!J29</f>
        <v>5.121631564</v>
      </c>
      <c r="E35" s="77">
        <f>'2029-FULL'!K29</f>
        <v>52.23243973</v>
      </c>
      <c r="F35" s="77">
        <f>'2029-FULL'!L29</f>
        <v>57.35434864</v>
      </c>
      <c r="G35" s="77">
        <f>'2029-FULL'!M29</f>
        <v>6.30251035</v>
      </c>
      <c r="H35" s="78">
        <f>'2029-FULL'!N29</f>
        <v>63.65685899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0" customHeight="1">
      <c r="A36" s="18" t="str">
        <f>'2026-FULL'!A30</f>
        <v>150 KVA 3 PH, 1.2kV BIL</v>
      </c>
      <c r="B36" s="19">
        <f>'2029-FULL'!B30</f>
        <v>700</v>
      </c>
      <c r="C36" s="19">
        <f>'2029-FULL'!C30</f>
        <v>4500</v>
      </c>
      <c r="D36" s="76">
        <f>'2028-FULL'!J30</f>
        <v>5.799411198</v>
      </c>
      <c r="E36" s="77">
        <f>'2029-FULL'!K30</f>
        <v>58.20479343</v>
      </c>
      <c r="F36" s="77">
        <f>'2029-FULL'!L30</f>
        <v>64.00451868</v>
      </c>
      <c r="G36" s="77">
        <f>'2029-FULL'!M30</f>
        <v>7.136563543</v>
      </c>
      <c r="H36" s="78">
        <f>'2029-FULL'!N30</f>
        <v>71.14108222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0" customHeight="1">
      <c r="A37" s="18" t="str">
        <f>'2026-FULL'!A31</f>
        <v>*175 KVA 3PH, 1.2kV BIL</v>
      </c>
      <c r="B37" s="19">
        <f>'2029-FULL'!B31</f>
        <v>766</v>
      </c>
      <c r="C37" s="19">
        <f>'2029-FULL'!C31</f>
        <v>4767</v>
      </c>
      <c r="D37" s="76">
        <f>'2028-FULL'!J31</f>
        <v>6.282442584</v>
      </c>
      <c r="E37" s="77">
        <f>'2029-FULL'!K31</f>
        <v>63.48408449</v>
      </c>
      <c r="F37" s="77">
        <f>'2029-FULL'!L31</f>
        <v>69.76686728</v>
      </c>
      <c r="G37" s="77">
        <f>'2029-FULL'!M31</f>
        <v>7.730965984</v>
      </c>
      <c r="H37" s="78">
        <f>'2029-FULL'!N31</f>
        <v>77.49783327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0" customHeight="1">
      <c r="A38" s="18" t="str">
        <f>'2026-FULL'!A32</f>
        <v>*200 KVA 3PH, 1.2kV BIL</v>
      </c>
      <c r="B38" s="19">
        <f>'2029-FULL'!B32</f>
        <v>833</v>
      </c>
      <c r="C38" s="19">
        <f>'2029-FULL'!C32</f>
        <v>5033</v>
      </c>
      <c r="D38" s="76">
        <f>'2028-FULL'!J32</f>
        <v>6.770746987</v>
      </c>
      <c r="E38" s="77">
        <f>'2029-FULL'!K32</f>
        <v>68.83667362</v>
      </c>
      <c r="F38" s="77">
        <f>'2029-FULL'!L32</f>
        <v>75.60778726</v>
      </c>
      <c r="G38" s="77">
        <f>'2029-FULL'!M32</f>
        <v>8.331857228</v>
      </c>
      <c r="H38" s="78">
        <f>'2029-FULL'!N32</f>
        <v>83.93964449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0" customHeight="1">
      <c r="A39" s="18" t="str">
        <f>'2026-FULL'!A33</f>
        <v>225 KVA 3 PH, 1.2kV BIL</v>
      </c>
      <c r="B39" s="19">
        <f>'2029-FULL'!B33</f>
        <v>900</v>
      </c>
      <c r="C39" s="19">
        <f>'2029-FULL'!C33</f>
        <v>5300</v>
      </c>
      <c r="D39" s="76">
        <f>'2028-FULL'!J33</f>
        <v>7.259456833</v>
      </c>
      <c r="E39" s="77">
        <f>'2029-FULL'!K33</f>
        <v>74.19058893</v>
      </c>
      <c r="F39" s="77">
        <f>'2029-FULL'!L33</f>
        <v>81.45043888</v>
      </c>
      <c r="G39" s="77">
        <f>'2029-FULL'!M33</f>
        <v>8.933247395</v>
      </c>
      <c r="H39" s="78">
        <f>'2029-FULL'!N33</f>
        <v>90.38368627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0" customHeight="1">
      <c r="A40" s="18" t="str">
        <f>'2026-FULL'!A34</f>
        <v>*250 KVA 3 PH, 1.2kV BIL</v>
      </c>
      <c r="B40" s="19">
        <f>'2029-FULL'!B34</f>
        <v>967</v>
      </c>
      <c r="C40" s="19">
        <f>'2029-FULL'!C34</f>
        <v>5633</v>
      </c>
      <c r="D40" s="76">
        <f>'2028-FULL'!J34</f>
        <v>7.774925854</v>
      </c>
      <c r="E40" s="77">
        <f>'2029-FULL'!K34</f>
        <v>79.63203225</v>
      </c>
      <c r="F40" s="77">
        <f>'2029-FULL'!L34</f>
        <v>87.40737913</v>
      </c>
      <c r="G40" s="77">
        <f>'2029-FULL'!M34</f>
        <v>9.567566517</v>
      </c>
      <c r="H40" s="78">
        <f>'2029-FULL'!N34</f>
        <v>96.97494564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0" customHeight="1">
      <c r="A41" s="18" t="str">
        <f>'2026-FULL'!A35</f>
        <v>300 KVA 3 PH, 1.2kV BIL</v>
      </c>
      <c r="B41" s="19">
        <f>'2029-FULL'!B35</f>
        <v>1100</v>
      </c>
      <c r="C41" s="19">
        <f>'2029-FULL'!C35</f>
        <v>6300</v>
      </c>
      <c r="D41" s="76">
        <f>'2028-FULL'!J35</f>
        <v>8.800590877</v>
      </c>
      <c r="E41" s="77">
        <f>'2029-FULL'!K35</f>
        <v>90.44162081</v>
      </c>
      <c r="F41" s="77">
        <f>'2029-FULL'!L35</f>
        <v>99.24268825</v>
      </c>
      <c r="G41" s="77">
        <f>'2029-FULL'!M35</f>
        <v>10.82971596</v>
      </c>
      <c r="H41" s="78">
        <f>'2029-FULL'!N35</f>
        <v>110.0724042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0" customHeight="1">
      <c r="A42" s="18" t="str">
        <f>'2026-FULL'!A36</f>
        <v>400 KVA 3 PH, 1.2kV BIL</v>
      </c>
      <c r="B42" s="19">
        <f>'2029-FULL'!B36</f>
        <v>1750</v>
      </c>
      <c r="C42" s="19">
        <f>'2029-FULL'!C36</f>
        <v>6950</v>
      </c>
      <c r="D42" s="76">
        <f>'2028-FULL'!J36</f>
        <v>12.75512721</v>
      </c>
      <c r="E42" s="77">
        <f>'2029-FULL'!K36</f>
        <v>139.8094015</v>
      </c>
      <c r="F42" s="77">
        <f>'2029-FULL'!L36</f>
        <v>152.5652194</v>
      </c>
      <c r="G42" s="77">
        <f>'2029-FULL'!M36</f>
        <v>15.69603753</v>
      </c>
      <c r="H42" s="78">
        <f>'2029-FULL'!N36</f>
        <v>168.261257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0" customHeight="1">
      <c r="A43" s="18" t="str">
        <f>'2026-FULL'!A37</f>
        <v>*450 KVA 3PH, 1.2kV BIL</v>
      </c>
      <c r="B43" s="19">
        <f>'2029-FULL'!B37</f>
        <v>2075</v>
      </c>
      <c r="C43" s="19">
        <f>'2029-FULL'!C37</f>
        <v>7275</v>
      </c>
      <c r="D43" s="76">
        <f>'2028-FULL'!J37</f>
        <v>14.73239537</v>
      </c>
      <c r="E43" s="77">
        <f>'2029-FULL'!K37</f>
        <v>164.4932919</v>
      </c>
      <c r="F43" s="77">
        <f>'2029-FULL'!L37</f>
        <v>179.226485</v>
      </c>
      <c r="G43" s="77">
        <f>'2029-FULL'!M37</f>
        <v>18.12919831</v>
      </c>
      <c r="H43" s="78">
        <f>'2029-FULL'!N37</f>
        <v>197.3556834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0" customHeight="1">
      <c r="A44" s="18" t="str">
        <f>'2026-FULL'!A38</f>
        <v>500 KVA 3 PH, 95kV BIL</v>
      </c>
      <c r="B44" s="19">
        <f>'2029-FULL'!B38</f>
        <v>2400</v>
      </c>
      <c r="C44" s="19">
        <f>'2029-FULL'!C38</f>
        <v>7600</v>
      </c>
      <c r="D44" s="76">
        <f>'2028-FULL'!J38</f>
        <v>16.70966353</v>
      </c>
      <c r="E44" s="77">
        <f>'2029-FULL'!K38</f>
        <v>189.1771822</v>
      </c>
      <c r="F44" s="77">
        <f>'2029-FULL'!L38</f>
        <v>205.8877506</v>
      </c>
      <c r="G44" s="77">
        <f>'2029-FULL'!M38</f>
        <v>20.56235909</v>
      </c>
      <c r="H44" s="78">
        <f>'2029-FULL'!N38</f>
        <v>226.4501097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0" customHeight="1">
      <c r="A45" s="18" t="str">
        <f>'2026-FULL'!A39</f>
        <v>750 KVA 3 PH, 95kV BIL</v>
      </c>
      <c r="B45" s="19">
        <f>'2029-FULL'!B39</f>
        <v>3000</v>
      </c>
      <c r="C45" s="19">
        <f>'2029-FULL'!C39</f>
        <v>12000</v>
      </c>
      <c r="D45" s="76">
        <f>'2028-FULL'!J39</f>
        <v>21.90068453</v>
      </c>
      <c r="E45" s="77">
        <f>'2029-FULL'!K39</f>
        <v>239.7869325</v>
      </c>
      <c r="F45" s="77">
        <f>'2029-FULL'!L39</f>
        <v>261.688803</v>
      </c>
      <c r="G45" s="77">
        <f>'2029-FULL'!M39</f>
        <v>26.95025778</v>
      </c>
      <c r="H45" s="78">
        <f>'2029-FULL'!N39</f>
        <v>288.6390608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0" customHeight="1">
      <c r="A46" s="18" t="str">
        <f>'2026-FULL'!A40</f>
        <v>1000 KVA 3 PH, 95kV BIL</v>
      </c>
      <c r="B46" s="19">
        <f>'2029-FULL'!B40</f>
        <v>3400</v>
      </c>
      <c r="C46" s="19">
        <f>'2029-FULL'!C40</f>
        <v>13000</v>
      </c>
      <c r="D46" s="76">
        <f>'2028-FULL'!J40</f>
        <v>24.57751057</v>
      </c>
      <c r="E46" s="77">
        <f>'2029-FULL'!K40</f>
        <v>270.9628144</v>
      </c>
      <c r="F46" s="77">
        <f>'2029-FULL'!L40</f>
        <v>295.5416559</v>
      </c>
      <c r="G46" s="77">
        <f>'2029-FULL'!M40</f>
        <v>30.24427135</v>
      </c>
      <c r="H46" s="78">
        <f>'2029-FULL'!N40</f>
        <v>325.7859272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0" customHeight="1">
      <c r="A47" s="18" t="str">
        <f>'2026-FULL'!A41</f>
        <v>1500 KVA 3 PH, 95kV BIL</v>
      </c>
      <c r="B47" s="19">
        <f>'2029-FULL'!B41</f>
        <v>4500</v>
      </c>
      <c r="C47" s="19">
        <f>'2029-FULL'!C41</f>
        <v>18000</v>
      </c>
      <c r="D47" s="76">
        <f>'2028-FULL'!J41</f>
        <v>32.85102679</v>
      </c>
      <c r="E47" s="77">
        <f>'2029-FULL'!K41</f>
        <v>359.6803987</v>
      </c>
      <c r="F47" s="77">
        <f>'2029-FULL'!L41</f>
        <v>392.5332045</v>
      </c>
      <c r="G47" s="77">
        <f>'2029-FULL'!M41</f>
        <v>40.42538667</v>
      </c>
      <c r="H47" s="78">
        <f>'2029-FULL'!N41</f>
        <v>432.9585911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0" customHeight="1">
      <c r="A48" s="18" t="str">
        <f>'2026-FULL'!A42</f>
        <v>2000 KVA 3 PH, 95kV BIL</v>
      </c>
      <c r="B48" s="19">
        <f>'2029-FULL'!B42</f>
        <v>5400</v>
      </c>
      <c r="C48" s="19">
        <f>'2029-FULL'!C42</f>
        <v>21000</v>
      </c>
      <c r="D48" s="76">
        <f>'2028-FULL'!J42</f>
        <v>39.17796692</v>
      </c>
      <c r="E48" s="77">
        <f>'2029-FULL'!K42</f>
        <v>430.8207694</v>
      </c>
      <c r="F48" s="77">
        <f>'2029-FULL'!L42</f>
        <v>470.0008578</v>
      </c>
      <c r="G48" s="77">
        <f>'2029-FULL'!M42</f>
        <v>48.21110987</v>
      </c>
      <c r="H48" s="78">
        <f>'2029-FULL'!N42</f>
        <v>518.2119677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0" customHeight="1">
      <c r="A49" s="18" t="str">
        <f>'2026-FULL'!A43</f>
        <v>2500 KVA 3 PH, 95kV BIL</v>
      </c>
      <c r="B49" s="19">
        <f>'2029-FULL'!B43</f>
        <v>6500</v>
      </c>
      <c r="C49" s="19">
        <f>'2029-FULL'!C43</f>
        <v>25000</v>
      </c>
      <c r="D49" s="76">
        <f>'2028-FULL'!J43</f>
        <v>47.0460411</v>
      </c>
      <c r="E49" s="77">
        <f>'2029-FULL'!K43</f>
        <v>518.2121718</v>
      </c>
      <c r="F49" s="77">
        <f>'2029-FULL'!L43</f>
        <v>565.2607606</v>
      </c>
      <c r="G49" s="77">
        <f>'2029-FULL'!M43</f>
        <v>57.89330163</v>
      </c>
      <c r="H49" s="78">
        <f>'2029-FULL'!N43</f>
        <v>623.1540622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0" customHeight="1">
      <c r="A50" s="18" t="str">
        <f>'2026-FULL'!A44</f>
        <v>3000 KVA 3PH, 95kV BIL</v>
      </c>
      <c r="B50" s="19">
        <f>'2029-FULL'!B44</f>
        <v>7700</v>
      </c>
      <c r="C50" s="19">
        <f>'2029-FULL'!C44</f>
        <v>29000</v>
      </c>
      <c r="D50" s="76">
        <f>'2028-FULL'!J44</f>
        <v>55.48196128</v>
      </c>
      <c r="E50" s="77">
        <f>'2029-FULL'!K44</f>
        <v>613.0659993</v>
      </c>
      <c r="F50" s="77">
        <f>'2029-FULL'!L44</f>
        <v>668.5509651</v>
      </c>
      <c r="G50" s="77">
        <f>'2029-FULL'!M44</f>
        <v>68.27426589</v>
      </c>
      <c r="H50" s="78">
        <f>'2029-FULL'!N44</f>
        <v>736.825231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0" customHeight="1">
      <c r="A51" s="18" t="str">
        <f>'2026-FULL'!A45</f>
        <v>3750 KVA 3PH, 95kV BIL</v>
      </c>
      <c r="B51" s="19">
        <f>'2029-FULL'!B45</f>
        <v>9500</v>
      </c>
      <c r="C51" s="19">
        <f>'2029-FULL'!C45</f>
        <v>35000</v>
      </c>
      <c r="D51" s="76">
        <f>'2028-FULL'!J45</f>
        <v>68.13584154</v>
      </c>
      <c r="E51" s="77">
        <f>'2029-FULL'!K45</f>
        <v>755.3467406</v>
      </c>
      <c r="F51" s="77">
        <f>'2029-FULL'!L45</f>
        <v>823.4862718</v>
      </c>
      <c r="G51" s="77">
        <f>'2029-FULL'!M45</f>
        <v>83.84571228</v>
      </c>
      <c r="H51" s="78">
        <f>'2029-FULL'!N45</f>
        <v>907.3319841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0" customHeight="1">
      <c r="A52" s="18" t="str">
        <f>'2026-FULL'!A46</f>
        <v>5000 KVA 3PH, 95kV BIL</v>
      </c>
      <c r="B52" s="19">
        <f>'2029-FULL'!B46</f>
        <v>11000</v>
      </c>
      <c r="C52" s="19">
        <f>'2029-FULL'!C46</f>
        <v>39000</v>
      </c>
      <c r="D52" s="76">
        <f>'2028-FULL'!J46</f>
        <v>78.27529972</v>
      </c>
      <c r="E52" s="77">
        <f>'2029-FULL'!K46</f>
        <v>872.5878431</v>
      </c>
      <c r="F52" s="77">
        <f>'2029-FULL'!L46</f>
        <v>950.8673816</v>
      </c>
      <c r="G52" s="77">
        <f>'2029-FULL'!M46</f>
        <v>96.32299404</v>
      </c>
      <c r="H52" s="78">
        <f>'2029-FULL'!N46</f>
        <v>1047.190376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0" customHeight="1">
      <c r="A53" s="79"/>
      <c r="B53" s="80"/>
      <c r="C53" s="80"/>
      <c r="D53" s="81"/>
      <c r="E53" s="82"/>
      <c r="F53" s="82"/>
      <c r="G53" s="82"/>
      <c r="H53" s="8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0" customHeight="1">
      <c r="A54" s="5" t="s">
        <v>106</v>
      </c>
      <c r="B54" s="4"/>
      <c r="C54" s="4"/>
      <c r="D54" s="83"/>
      <c r="E54" s="65"/>
      <c r="F54" s="65"/>
      <c r="G54" s="65"/>
      <c r="H54" s="6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0" customHeight="1">
      <c r="A55" s="5" t="s">
        <v>107</v>
      </c>
      <c r="B55" s="4"/>
      <c r="C55" s="4"/>
      <c r="D55" s="4"/>
      <c r="E55" s="65"/>
      <c r="F55" s="64"/>
      <c r="G55" s="65"/>
      <c r="H55" s="6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0" customHeight="1">
      <c r="A56" s="5" t="s">
        <v>75</v>
      </c>
      <c r="B56" s="4"/>
      <c r="C56" s="4"/>
      <c r="D56" s="4"/>
      <c r="E56" s="65"/>
      <c r="F56" s="64"/>
      <c r="G56" s="65"/>
      <c r="H56" s="6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0" customHeight="1">
      <c r="A57" s="5"/>
      <c r="B57" s="4"/>
      <c r="C57" s="4"/>
      <c r="D57" s="4"/>
      <c r="E57" s="65"/>
      <c r="F57" s="65"/>
      <c r="G57" s="65"/>
      <c r="H57" s="6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0" customHeight="1">
      <c r="A58" s="5" t="s">
        <v>108</v>
      </c>
      <c r="B58" s="5"/>
      <c r="C58" s="5"/>
      <c r="D58" s="5"/>
      <c r="E58" s="62"/>
      <c r="F58" s="62"/>
      <c r="G58" s="62"/>
      <c r="H58" s="6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0" customHeight="1">
      <c r="A59" s="84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0" customHeight="1"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0" customHeight="1">
      <c r="A61" s="5"/>
      <c r="B61" s="5"/>
      <c r="C61" s="5"/>
      <c r="D61" s="5"/>
      <c r="E61" s="62"/>
      <c r="F61" s="62"/>
      <c r="G61" s="62"/>
      <c r="H61" s="6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0" customHeight="1">
      <c r="A62" s="5"/>
      <c r="B62" s="5"/>
      <c r="C62" s="5"/>
      <c r="D62" s="5"/>
      <c r="E62" s="62"/>
      <c r="F62" s="62"/>
      <c r="G62" s="62"/>
      <c r="H62" s="6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0" customHeight="1">
      <c r="B63" s="5"/>
      <c r="C63" s="5"/>
      <c r="D63" s="5"/>
      <c r="E63" s="62"/>
      <c r="F63" s="62"/>
      <c r="G63" s="62"/>
      <c r="H63" s="6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0" customHeight="1">
      <c r="B64" s="5"/>
      <c r="C64" s="5"/>
      <c r="D64" s="5"/>
      <c r="E64" s="62"/>
      <c r="F64" s="62"/>
      <c r="G64" s="62"/>
      <c r="H64" s="6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0" customHeight="1">
      <c r="B65" s="5"/>
      <c r="C65" s="5"/>
      <c r="D65" s="5"/>
      <c r="E65" s="62"/>
      <c r="F65" s="62"/>
      <c r="G65" s="62"/>
      <c r="H65" s="6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0" customHeight="1">
      <c r="B66" s="5"/>
      <c r="C66" s="5"/>
      <c r="D66" s="5"/>
      <c r="E66" s="62"/>
      <c r="F66" s="62"/>
      <c r="G66" s="62"/>
      <c r="H66" s="6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0" customHeight="1">
      <c r="B67" s="5"/>
      <c r="C67" s="5"/>
      <c r="D67" s="5"/>
      <c r="E67" s="62"/>
      <c r="F67" s="62"/>
      <c r="G67" s="62"/>
      <c r="H67" s="6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0" customHeight="1">
      <c r="A68" s="5"/>
      <c r="B68" s="5"/>
      <c r="C68" s="5"/>
      <c r="D68" s="5"/>
      <c r="E68" s="62"/>
      <c r="F68" s="62"/>
      <c r="G68" s="62"/>
      <c r="H68" s="6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0" customHeight="1">
      <c r="A69" s="5"/>
      <c r="B69" s="5"/>
      <c r="C69" s="5"/>
      <c r="D69" s="5"/>
      <c r="E69" s="62"/>
      <c r="F69" s="62"/>
      <c r="G69" s="62"/>
      <c r="H69" s="6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0" customHeight="1">
      <c r="A70" s="5"/>
      <c r="B70" s="5"/>
      <c r="C70" s="5"/>
      <c r="D70" s="5"/>
      <c r="E70" s="62"/>
      <c r="F70" s="62"/>
      <c r="G70" s="62"/>
      <c r="H70" s="6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0" customHeight="1">
      <c r="A71" s="5"/>
      <c r="B71" s="5"/>
      <c r="C71" s="5"/>
      <c r="D71" s="5"/>
      <c r="E71" s="62"/>
      <c r="F71" s="62"/>
      <c r="G71" s="62"/>
      <c r="H71" s="6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0" customHeight="1">
      <c r="A72" s="5"/>
      <c r="B72" s="5"/>
      <c r="C72" s="5"/>
      <c r="D72" s="5"/>
      <c r="E72" s="62"/>
      <c r="F72" s="62"/>
      <c r="G72" s="62"/>
      <c r="H72" s="6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0" customHeight="1">
      <c r="A73" s="5"/>
      <c r="B73" s="5"/>
      <c r="C73" s="5"/>
      <c r="D73" s="5"/>
      <c r="E73" s="62"/>
      <c r="F73" s="62"/>
      <c r="G73" s="62"/>
      <c r="H73" s="6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0" customHeight="1">
      <c r="A74" s="5"/>
      <c r="B74" s="5"/>
      <c r="C74" s="5"/>
      <c r="D74" s="5"/>
      <c r="E74" s="62"/>
      <c r="F74" s="62"/>
      <c r="G74" s="62"/>
      <c r="H74" s="6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0" customHeight="1">
      <c r="A75" s="5"/>
      <c r="B75" s="5"/>
      <c r="C75" s="5"/>
      <c r="D75" s="5"/>
      <c r="E75" s="62"/>
      <c r="F75" s="62"/>
      <c r="G75" s="62"/>
      <c r="H75" s="6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0" customHeight="1">
      <c r="A76" s="5"/>
      <c r="B76" s="5"/>
      <c r="C76" s="5"/>
      <c r="D76" s="5"/>
      <c r="E76" s="62"/>
      <c r="F76" s="62"/>
      <c r="G76" s="62"/>
      <c r="H76" s="6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0" customHeight="1">
      <c r="A77" s="5"/>
      <c r="B77" s="5"/>
      <c r="C77" s="5"/>
      <c r="D77" s="5"/>
      <c r="E77" s="62"/>
      <c r="F77" s="62"/>
      <c r="G77" s="62"/>
      <c r="H77" s="6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0" customHeight="1">
      <c r="A78" s="5"/>
      <c r="B78" s="5"/>
      <c r="C78" s="5"/>
      <c r="D78" s="5"/>
      <c r="E78" s="62"/>
      <c r="F78" s="62"/>
      <c r="G78" s="62"/>
      <c r="H78" s="6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0" customHeight="1">
      <c r="A79" s="5"/>
      <c r="B79" s="5"/>
      <c r="C79" s="5"/>
      <c r="D79" s="5"/>
      <c r="E79" s="62"/>
      <c r="F79" s="62"/>
      <c r="G79" s="62"/>
      <c r="H79" s="6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0" customHeight="1">
      <c r="A80" s="5"/>
      <c r="B80" s="5"/>
      <c r="C80" s="5"/>
      <c r="D80" s="5"/>
      <c r="E80" s="62"/>
      <c r="F80" s="62"/>
      <c r="G80" s="62"/>
      <c r="H80" s="6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0" customHeight="1">
      <c r="A81" s="5"/>
      <c r="B81" s="5"/>
      <c r="C81" s="5"/>
      <c r="D81" s="5"/>
      <c r="E81" s="62"/>
      <c r="F81" s="62"/>
      <c r="G81" s="62"/>
      <c r="H81" s="6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0" customHeight="1">
      <c r="A82" s="5"/>
      <c r="B82" s="5"/>
      <c r="C82" s="5"/>
      <c r="D82" s="5"/>
      <c r="E82" s="62"/>
      <c r="F82" s="62"/>
      <c r="G82" s="62"/>
      <c r="H82" s="6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0" customHeight="1">
      <c r="A83" s="5"/>
      <c r="B83" s="5"/>
      <c r="C83" s="5"/>
      <c r="D83" s="5"/>
      <c r="E83" s="62"/>
      <c r="F83" s="62"/>
      <c r="G83" s="62"/>
      <c r="H83" s="6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0" customHeight="1">
      <c r="A84" s="5"/>
      <c r="B84" s="5"/>
      <c r="C84" s="5"/>
      <c r="D84" s="5"/>
      <c r="E84" s="62"/>
      <c r="F84" s="62"/>
      <c r="G84" s="62"/>
      <c r="H84" s="6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0" customHeight="1">
      <c r="A85" s="5"/>
      <c r="B85" s="5"/>
      <c r="C85" s="5"/>
      <c r="D85" s="5"/>
      <c r="E85" s="62"/>
      <c r="F85" s="62"/>
      <c r="G85" s="62"/>
      <c r="H85" s="6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0" customHeight="1">
      <c r="A86" s="5"/>
      <c r="B86" s="5"/>
      <c r="C86" s="5"/>
      <c r="D86" s="5"/>
      <c r="E86" s="62"/>
      <c r="F86" s="62"/>
      <c r="G86" s="62"/>
      <c r="H86" s="6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0" customHeight="1">
      <c r="A87" s="5"/>
      <c r="B87" s="5"/>
      <c r="C87" s="5"/>
      <c r="D87" s="5"/>
      <c r="E87" s="62"/>
      <c r="F87" s="62"/>
      <c r="G87" s="62"/>
      <c r="H87" s="6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0" customHeight="1">
      <c r="A88" s="5"/>
      <c r="B88" s="5"/>
      <c r="C88" s="5"/>
      <c r="D88" s="5"/>
      <c r="E88" s="62"/>
      <c r="F88" s="62"/>
      <c r="G88" s="62"/>
      <c r="H88" s="6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0" customHeight="1">
      <c r="A89" s="5"/>
      <c r="B89" s="5"/>
      <c r="C89" s="5"/>
      <c r="D89" s="5"/>
      <c r="E89" s="62"/>
      <c r="F89" s="62"/>
      <c r="G89" s="62"/>
      <c r="H89" s="6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0" customHeight="1">
      <c r="A90" s="5"/>
      <c r="B90" s="5"/>
      <c r="C90" s="5"/>
      <c r="D90" s="5"/>
      <c r="E90" s="62"/>
      <c r="F90" s="62"/>
      <c r="G90" s="62"/>
      <c r="H90" s="6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0" customHeight="1">
      <c r="A91" s="5"/>
      <c r="B91" s="5"/>
      <c r="C91" s="5"/>
      <c r="D91" s="5"/>
      <c r="E91" s="62"/>
      <c r="F91" s="62"/>
      <c r="G91" s="62"/>
      <c r="H91" s="6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0" customHeight="1">
      <c r="A92" s="5"/>
      <c r="B92" s="5"/>
      <c r="C92" s="5"/>
      <c r="D92" s="5"/>
      <c r="E92" s="62"/>
      <c r="F92" s="62"/>
      <c r="G92" s="62"/>
      <c r="H92" s="6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0" customHeight="1">
      <c r="A93" s="5"/>
      <c r="B93" s="5"/>
      <c r="C93" s="5"/>
      <c r="D93" s="5"/>
      <c r="E93" s="62"/>
      <c r="F93" s="62"/>
      <c r="G93" s="62"/>
      <c r="H93" s="6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0" customHeight="1">
      <c r="A94" s="5"/>
      <c r="B94" s="5"/>
      <c r="C94" s="5"/>
      <c r="D94" s="5"/>
      <c r="E94" s="62"/>
      <c r="F94" s="62"/>
      <c r="G94" s="62"/>
      <c r="H94" s="6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0" customHeight="1">
      <c r="A95" s="5"/>
      <c r="B95" s="5"/>
      <c r="C95" s="5"/>
      <c r="D95" s="5"/>
      <c r="E95" s="62"/>
      <c r="F95" s="62"/>
      <c r="G95" s="62"/>
      <c r="H95" s="6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0" customHeight="1">
      <c r="A96" s="5"/>
      <c r="B96" s="5"/>
      <c r="C96" s="5"/>
      <c r="D96" s="5"/>
      <c r="E96" s="62"/>
      <c r="F96" s="62"/>
      <c r="G96" s="62"/>
      <c r="H96" s="6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0" customHeight="1">
      <c r="A97" s="5"/>
      <c r="B97" s="5"/>
      <c r="C97" s="5"/>
      <c r="D97" s="5"/>
      <c r="E97" s="62"/>
      <c r="F97" s="62"/>
      <c r="G97" s="62"/>
      <c r="H97" s="6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0" customHeight="1">
      <c r="A98" s="5"/>
      <c r="B98" s="5"/>
      <c r="C98" s="5"/>
      <c r="D98" s="5"/>
      <c r="E98" s="62"/>
      <c r="F98" s="62"/>
      <c r="G98" s="62"/>
      <c r="H98" s="6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0" customHeight="1">
      <c r="A99" s="5"/>
      <c r="B99" s="5"/>
      <c r="C99" s="5"/>
      <c r="D99" s="5"/>
      <c r="E99" s="62"/>
      <c r="F99" s="62"/>
      <c r="G99" s="62"/>
      <c r="H99" s="6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0" customHeight="1">
      <c r="A100" s="5"/>
      <c r="B100" s="5"/>
      <c r="C100" s="5"/>
      <c r="D100" s="5"/>
      <c r="E100" s="62"/>
      <c r="F100" s="62"/>
      <c r="G100" s="62"/>
      <c r="H100" s="6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0" customHeight="1">
      <c r="A101" s="5"/>
      <c r="B101" s="5"/>
      <c r="C101" s="5"/>
      <c r="D101" s="5"/>
      <c r="E101" s="62"/>
      <c r="F101" s="62"/>
      <c r="G101" s="62"/>
      <c r="H101" s="6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0" customHeight="1">
      <c r="A102" s="5"/>
      <c r="B102" s="5"/>
      <c r="C102" s="5"/>
      <c r="D102" s="5"/>
      <c r="E102" s="62"/>
      <c r="F102" s="62"/>
      <c r="G102" s="62"/>
      <c r="H102" s="6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0" customHeight="1">
      <c r="A103" s="5"/>
      <c r="B103" s="5"/>
      <c r="C103" s="5"/>
      <c r="D103" s="5"/>
      <c r="E103" s="62"/>
      <c r="F103" s="62"/>
      <c r="G103" s="62"/>
      <c r="H103" s="6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0" customHeight="1">
      <c r="A104" s="5"/>
      <c r="B104" s="5"/>
      <c r="C104" s="5"/>
      <c r="D104" s="5"/>
      <c r="E104" s="62"/>
      <c r="F104" s="62"/>
      <c r="G104" s="62"/>
      <c r="H104" s="6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0" customHeight="1">
      <c r="A105" s="5"/>
      <c r="B105" s="5"/>
      <c r="C105" s="5"/>
      <c r="D105" s="5"/>
      <c r="E105" s="62"/>
      <c r="F105" s="62"/>
      <c r="G105" s="62"/>
      <c r="H105" s="6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0" customHeight="1">
      <c r="A106" s="5"/>
      <c r="B106" s="5"/>
      <c r="C106" s="5"/>
      <c r="D106" s="5"/>
      <c r="E106" s="62"/>
      <c r="F106" s="62"/>
      <c r="G106" s="62"/>
      <c r="H106" s="6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0" customHeight="1">
      <c r="A107" s="5"/>
      <c r="B107" s="5"/>
      <c r="C107" s="5"/>
      <c r="D107" s="5"/>
      <c r="E107" s="62"/>
      <c r="F107" s="62"/>
      <c r="G107" s="62"/>
      <c r="H107" s="6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0" customHeight="1">
      <c r="A108" s="5"/>
      <c r="B108" s="5"/>
      <c r="C108" s="5"/>
      <c r="D108" s="5"/>
      <c r="E108" s="62"/>
      <c r="F108" s="62"/>
      <c r="G108" s="62"/>
      <c r="H108" s="6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0" customHeight="1">
      <c r="A109" s="5"/>
      <c r="B109" s="5"/>
      <c r="C109" s="5"/>
      <c r="D109" s="5"/>
      <c r="E109" s="62"/>
      <c r="F109" s="62"/>
      <c r="G109" s="62"/>
      <c r="H109" s="6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0" customHeight="1">
      <c r="A110" s="5"/>
      <c r="B110" s="5"/>
      <c r="C110" s="5"/>
      <c r="D110" s="5"/>
      <c r="E110" s="62"/>
      <c r="F110" s="62"/>
      <c r="G110" s="62"/>
      <c r="H110" s="6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0" customHeight="1">
      <c r="A111" s="5"/>
      <c r="B111" s="5"/>
      <c r="C111" s="5"/>
      <c r="D111" s="5"/>
      <c r="E111" s="62"/>
      <c r="F111" s="62"/>
      <c r="G111" s="62"/>
      <c r="H111" s="6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0" customHeight="1">
      <c r="A112" s="5"/>
      <c r="B112" s="5"/>
      <c r="C112" s="5"/>
      <c r="D112" s="5"/>
      <c r="E112" s="62"/>
      <c r="F112" s="62"/>
      <c r="G112" s="62"/>
      <c r="H112" s="6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0" customHeight="1">
      <c r="A113" s="5"/>
      <c r="B113" s="5"/>
      <c r="C113" s="5"/>
      <c r="D113" s="5"/>
      <c r="E113" s="62"/>
      <c r="F113" s="62"/>
      <c r="G113" s="62"/>
      <c r="H113" s="6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0" customHeight="1">
      <c r="A114" s="5"/>
      <c r="B114" s="5"/>
      <c r="C114" s="5"/>
      <c r="D114" s="5"/>
      <c r="E114" s="62"/>
      <c r="F114" s="62"/>
      <c r="G114" s="62"/>
      <c r="H114" s="6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0" customHeight="1">
      <c r="A115" s="5"/>
      <c r="B115" s="5"/>
      <c r="C115" s="5"/>
      <c r="D115" s="5"/>
      <c r="E115" s="62"/>
      <c r="F115" s="62"/>
      <c r="G115" s="62"/>
      <c r="H115" s="6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0" customHeight="1">
      <c r="A116" s="5"/>
      <c r="B116" s="5"/>
      <c r="C116" s="5"/>
      <c r="D116" s="5"/>
      <c r="E116" s="62"/>
      <c r="F116" s="62"/>
      <c r="G116" s="62"/>
      <c r="H116" s="6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0" customHeight="1">
      <c r="A117" s="5"/>
      <c r="B117" s="5"/>
      <c r="C117" s="5"/>
      <c r="D117" s="5"/>
      <c r="E117" s="62"/>
      <c r="F117" s="62"/>
      <c r="G117" s="62"/>
      <c r="H117" s="6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0" customHeight="1">
      <c r="A118" s="5"/>
      <c r="B118" s="5"/>
      <c r="C118" s="5"/>
      <c r="D118" s="5"/>
      <c r="E118" s="62"/>
      <c r="F118" s="62"/>
      <c r="G118" s="62"/>
      <c r="H118" s="6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0" customHeight="1">
      <c r="A119" s="5"/>
      <c r="B119" s="5"/>
      <c r="C119" s="5"/>
      <c r="D119" s="5"/>
      <c r="E119" s="62"/>
      <c r="F119" s="62"/>
      <c r="G119" s="62"/>
      <c r="H119" s="6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0" customHeight="1">
      <c r="A120" s="5"/>
      <c r="B120" s="5"/>
      <c r="C120" s="5"/>
      <c r="D120" s="5"/>
      <c r="E120" s="62"/>
      <c r="F120" s="62"/>
      <c r="G120" s="62"/>
      <c r="H120" s="6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0" customHeight="1">
      <c r="A121" s="5"/>
      <c r="B121" s="5"/>
      <c r="C121" s="5"/>
      <c r="D121" s="5"/>
      <c r="E121" s="62"/>
      <c r="F121" s="62"/>
      <c r="G121" s="62"/>
      <c r="H121" s="6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0" customHeight="1">
      <c r="A122" s="5"/>
      <c r="B122" s="5"/>
      <c r="C122" s="5"/>
      <c r="D122" s="5"/>
      <c r="E122" s="62"/>
      <c r="F122" s="62"/>
      <c r="G122" s="62"/>
      <c r="H122" s="6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0" customHeight="1">
      <c r="A123" s="5"/>
      <c r="B123" s="5"/>
      <c r="C123" s="5"/>
      <c r="D123" s="5"/>
      <c r="E123" s="62"/>
      <c r="F123" s="62"/>
      <c r="G123" s="62"/>
      <c r="H123" s="6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0" customHeight="1">
      <c r="A124" s="5"/>
      <c r="B124" s="5"/>
      <c r="C124" s="5"/>
      <c r="D124" s="5"/>
      <c r="E124" s="62"/>
      <c r="F124" s="62"/>
      <c r="G124" s="62"/>
      <c r="H124" s="6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0" customHeight="1">
      <c r="A125" s="5"/>
      <c r="B125" s="5"/>
      <c r="C125" s="5"/>
      <c r="D125" s="5"/>
      <c r="E125" s="62"/>
      <c r="F125" s="62"/>
      <c r="G125" s="62"/>
      <c r="H125" s="6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0" customHeight="1">
      <c r="A126" s="5"/>
      <c r="B126" s="5"/>
      <c r="C126" s="5"/>
      <c r="D126" s="5"/>
      <c r="E126" s="62"/>
      <c r="F126" s="62"/>
      <c r="G126" s="62"/>
      <c r="H126" s="6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0" customHeight="1">
      <c r="A127" s="5"/>
      <c r="B127" s="5"/>
      <c r="C127" s="5"/>
      <c r="D127" s="5"/>
      <c r="E127" s="62"/>
      <c r="F127" s="62"/>
      <c r="G127" s="62"/>
      <c r="H127" s="6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0" customHeight="1">
      <c r="A128" s="5"/>
      <c r="B128" s="5"/>
      <c r="C128" s="5"/>
      <c r="D128" s="5"/>
      <c r="E128" s="62"/>
      <c r="F128" s="62"/>
      <c r="G128" s="62"/>
      <c r="H128" s="6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0" customHeight="1">
      <c r="A129" s="5"/>
      <c r="B129" s="5"/>
      <c r="C129" s="5"/>
      <c r="D129" s="5"/>
      <c r="E129" s="62"/>
      <c r="F129" s="62"/>
      <c r="G129" s="62"/>
      <c r="H129" s="6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0" customHeight="1">
      <c r="A130" s="5"/>
      <c r="B130" s="5"/>
      <c r="C130" s="5"/>
      <c r="D130" s="5"/>
      <c r="E130" s="62"/>
      <c r="F130" s="62"/>
      <c r="G130" s="62"/>
      <c r="H130" s="6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0" customHeight="1">
      <c r="A131" s="5"/>
      <c r="B131" s="5"/>
      <c r="C131" s="5"/>
      <c r="D131" s="5"/>
      <c r="E131" s="62"/>
      <c r="F131" s="62"/>
      <c r="G131" s="62"/>
      <c r="H131" s="6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0" customHeight="1">
      <c r="A132" s="5"/>
      <c r="B132" s="5"/>
      <c r="C132" s="5"/>
      <c r="D132" s="5"/>
      <c r="E132" s="62"/>
      <c r="F132" s="62"/>
      <c r="G132" s="62"/>
      <c r="H132" s="6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0" customHeight="1">
      <c r="A133" s="5"/>
      <c r="B133" s="5"/>
      <c r="C133" s="5"/>
      <c r="D133" s="5"/>
      <c r="E133" s="62"/>
      <c r="F133" s="62"/>
      <c r="G133" s="62"/>
      <c r="H133" s="6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0" customHeight="1">
      <c r="A134" s="5"/>
      <c r="B134" s="5"/>
      <c r="C134" s="5"/>
      <c r="D134" s="5"/>
      <c r="E134" s="62"/>
      <c r="F134" s="62"/>
      <c r="G134" s="62"/>
      <c r="H134" s="6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0" customHeight="1">
      <c r="A135" s="5"/>
      <c r="B135" s="5"/>
      <c r="C135" s="5"/>
      <c r="D135" s="5"/>
      <c r="E135" s="62"/>
      <c r="F135" s="62"/>
      <c r="G135" s="62"/>
      <c r="H135" s="6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0" customHeight="1">
      <c r="A136" s="5"/>
      <c r="B136" s="5"/>
      <c r="C136" s="5"/>
      <c r="D136" s="5"/>
      <c r="E136" s="62"/>
      <c r="F136" s="62"/>
      <c r="G136" s="62"/>
      <c r="H136" s="6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0" customHeight="1">
      <c r="A137" s="5"/>
      <c r="B137" s="5"/>
      <c r="C137" s="5"/>
      <c r="D137" s="5"/>
      <c r="E137" s="62"/>
      <c r="F137" s="62"/>
      <c r="G137" s="62"/>
      <c r="H137" s="6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0" customHeight="1">
      <c r="A138" s="5"/>
      <c r="B138" s="5"/>
      <c r="C138" s="5"/>
      <c r="D138" s="5"/>
      <c r="E138" s="62"/>
      <c r="F138" s="62"/>
      <c r="G138" s="62"/>
      <c r="H138" s="6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0" customHeight="1">
      <c r="A139" s="5"/>
      <c r="B139" s="5"/>
      <c r="C139" s="5"/>
      <c r="D139" s="5"/>
      <c r="E139" s="62"/>
      <c r="F139" s="62"/>
      <c r="G139" s="62"/>
      <c r="H139" s="6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0" customHeight="1">
      <c r="A140" s="5"/>
      <c r="B140" s="5"/>
      <c r="C140" s="5"/>
      <c r="D140" s="5"/>
      <c r="E140" s="62"/>
      <c r="F140" s="62"/>
      <c r="G140" s="62"/>
      <c r="H140" s="6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0" customHeight="1">
      <c r="A141" s="5"/>
      <c r="B141" s="5"/>
      <c r="C141" s="5"/>
      <c r="D141" s="5"/>
      <c r="E141" s="62"/>
      <c r="F141" s="62"/>
      <c r="G141" s="62"/>
      <c r="H141" s="6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0" customHeight="1">
      <c r="A142" s="5"/>
      <c r="B142" s="5"/>
      <c r="C142" s="5"/>
      <c r="D142" s="5"/>
      <c r="E142" s="62"/>
      <c r="F142" s="62"/>
      <c r="G142" s="62"/>
      <c r="H142" s="6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0" customHeight="1">
      <c r="A143" s="5"/>
      <c r="B143" s="5"/>
      <c r="C143" s="5"/>
      <c r="D143" s="5"/>
      <c r="E143" s="62"/>
      <c r="F143" s="62"/>
      <c r="G143" s="62"/>
      <c r="H143" s="6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0" customHeight="1">
      <c r="A144" s="5"/>
      <c r="B144" s="5"/>
      <c r="C144" s="5"/>
      <c r="D144" s="5"/>
      <c r="E144" s="62"/>
      <c r="F144" s="62"/>
      <c r="G144" s="62"/>
      <c r="H144" s="6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0" customHeight="1">
      <c r="A145" s="5"/>
      <c r="B145" s="5"/>
      <c r="C145" s="5"/>
      <c r="D145" s="5"/>
      <c r="E145" s="62"/>
      <c r="F145" s="62"/>
      <c r="G145" s="62"/>
      <c r="H145" s="6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0" customHeight="1">
      <c r="A146" s="5"/>
      <c r="B146" s="5"/>
      <c r="C146" s="5"/>
      <c r="D146" s="5"/>
      <c r="E146" s="62"/>
      <c r="F146" s="62"/>
      <c r="G146" s="62"/>
      <c r="H146" s="6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0" customHeight="1">
      <c r="A147" s="5"/>
      <c r="B147" s="5"/>
      <c r="C147" s="5"/>
      <c r="D147" s="5"/>
      <c r="E147" s="62"/>
      <c r="F147" s="62"/>
      <c r="G147" s="62"/>
      <c r="H147" s="6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0" customHeight="1">
      <c r="A148" s="5"/>
      <c r="B148" s="5"/>
      <c r="C148" s="5"/>
      <c r="D148" s="5"/>
      <c r="E148" s="62"/>
      <c r="F148" s="62"/>
      <c r="G148" s="62"/>
      <c r="H148" s="6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0" customHeight="1">
      <c r="A149" s="5"/>
      <c r="B149" s="5"/>
      <c r="C149" s="5"/>
      <c r="D149" s="5"/>
      <c r="E149" s="62"/>
      <c r="F149" s="62"/>
      <c r="G149" s="62"/>
      <c r="H149" s="6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0" customHeight="1">
      <c r="A150" s="5"/>
      <c r="B150" s="5"/>
      <c r="C150" s="5"/>
      <c r="D150" s="5"/>
      <c r="E150" s="62"/>
      <c r="F150" s="62"/>
      <c r="G150" s="62"/>
      <c r="H150" s="6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0" customHeight="1">
      <c r="A151" s="5"/>
      <c r="B151" s="5"/>
      <c r="C151" s="5"/>
      <c r="D151" s="5"/>
      <c r="E151" s="62"/>
      <c r="F151" s="62"/>
      <c r="G151" s="62"/>
      <c r="H151" s="6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0" customHeight="1">
      <c r="A152" s="5"/>
      <c r="B152" s="5"/>
      <c r="C152" s="5"/>
      <c r="D152" s="5"/>
      <c r="E152" s="62"/>
      <c r="F152" s="62"/>
      <c r="G152" s="62"/>
      <c r="H152" s="6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0" customHeight="1">
      <c r="A153" s="5"/>
      <c r="B153" s="5"/>
      <c r="C153" s="5"/>
      <c r="D153" s="5"/>
      <c r="E153" s="62"/>
      <c r="F153" s="62"/>
      <c r="G153" s="62"/>
      <c r="H153" s="6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0" customHeight="1">
      <c r="A154" s="5"/>
      <c r="B154" s="5"/>
      <c r="C154" s="5"/>
      <c r="D154" s="5"/>
      <c r="E154" s="62"/>
      <c r="F154" s="62"/>
      <c r="G154" s="62"/>
      <c r="H154" s="6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0" customHeight="1">
      <c r="A155" s="5"/>
      <c r="B155" s="5"/>
      <c r="C155" s="5"/>
      <c r="D155" s="5"/>
      <c r="E155" s="62"/>
      <c r="F155" s="62"/>
      <c r="G155" s="62"/>
      <c r="H155" s="6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0" customHeight="1">
      <c r="A156" s="5"/>
      <c r="B156" s="5"/>
      <c r="C156" s="5"/>
      <c r="D156" s="5"/>
      <c r="E156" s="62"/>
      <c r="F156" s="62"/>
      <c r="G156" s="62"/>
      <c r="H156" s="6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0" customHeight="1">
      <c r="A157" s="5"/>
      <c r="B157" s="5"/>
      <c r="C157" s="5"/>
      <c r="D157" s="5"/>
      <c r="E157" s="62"/>
      <c r="F157" s="62"/>
      <c r="G157" s="62"/>
      <c r="H157" s="6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0" customHeight="1">
      <c r="A158" s="5"/>
      <c r="B158" s="5"/>
      <c r="C158" s="5"/>
      <c r="D158" s="5"/>
      <c r="E158" s="62"/>
      <c r="F158" s="62"/>
      <c r="G158" s="62"/>
      <c r="H158" s="6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0" customHeight="1">
      <c r="A159" s="5"/>
      <c r="B159" s="5"/>
      <c r="C159" s="5"/>
      <c r="D159" s="5"/>
      <c r="E159" s="62"/>
      <c r="F159" s="62"/>
      <c r="G159" s="62"/>
      <c r="H159" s="6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0" customHeight="1">
      <c r="A160" s="5"/>
      <c r="B160" s="5"/>
      <c r="C160" s="5"/>
      <c r="D160" s="5"/>
      <c r="E160" s="62"/>
      <c r="F160" s="62"/>
      <c r="G160" s="62"/>
      <c r="H160" s="6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0" customHeight="1">
      <c r="A161" s="5"/>
      <c r="B161" s="5"/>
      <c r="C161" s="5"/>
      <c r="D161" s="5"/>
      <c r="E161" s="62"/>
      <c r="F161" s="62"/>
      <c r="G161" s="62"/>
      <c r="H161" s="6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0" customHeight="1">
      <c r="A162" s="5"/>
      <c r="B162" s="5"/>
      <c r="C162" s="5"/>
      <c r="D162" s="5"/>
      <c r="E162" s="62"/>
      <c r="F162" s="62"/>
      <c r="G162" s="62"/>
      <c r="H162" s="6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0" customHeight="1">
      <c r="A163" s="5"/>
      <c r="B163" s="5"/>
      <c r="C163" s="5"/>
      <c r="D163" s="5"/>
      <c r="E163" s="62"/>
      <c r="F163" s="62"/>
      <c r="G163" s="62"/>
      <c r="H163" s="6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0" customHeight="1">
      <c r="A164" s="5"/>
      <c r="B164" s="5"/>
      <c r="C164" s="5"/>
      <c r="D164" s="5"/>
      <c r="E164" s="62"/>
      <c r="F164" s="62"/>
      <c r="G164" s="62"/>
      <c r="H164" s="6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0" customHeight="1">
      <c r="A165" s="5"/>
      <c r="B165" s="5"/>
      <c r="C165" s="5"/>
      <c r="D165" s="5"/>
      <c r="E165" s="62"/>
      <c r="F165" s="62"/>
      <c r="G165" s="62"/>
      <c r="H165" s="6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0" customHeight="1">
      <c r="A166" s="5"/>
      <c r="B166" s="5"/>
      <c r="C166" s="5"/>
      <c r="D166" s="5"/>
      <c r="E166" s="62"/>
      <c r="F166" s="62"/>
      <c r="G166" s="62"/>
      <c r="H166" s="6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0" customHeight="1">
      <c r="A167" s="5"/>
      <c r="B167" s="5"/>
      <c r="C167" s="5"/>
      <c r="D167" s="5"/>
      <c r="E167" s="62"/>
      <c r="F167" s="62"/>
      <c r="G167" s="62"/>
      <c r="H167" s="6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0" customHeight="1">
      <c r="A168" s="5"/>
      <c r="B168" s="5"/>
      <c r="C168" s="5"/>
      <c r="D168" s="5"/>
      <c r="E168" s="62"/>
      <c r="F168" s="62"/>
      <c r="G168" s="62"/>
      <c r="H168" s="6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0" customHeight="1">
      <c r="A169" s="5"/>
      <c r="B169" s="5"/>
      <c r="C169" s="5"/>
      <c r="D169" s="5"/>
      <c r="E169" s="62"/>
      <c r="F169" s="62"/>
      <c r="G169" s="62"/>
      <c r="H169" s="6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0" customHeight="1">
      <c r="A170" s="5"/>
      <c r="B170" s="5"/>
      <c r="C170" s="5"/>
      <c r="D170" s="5"/>
      <c r="E170" s="62"/>
      <c r="F170" s="62"/>
      <c r="G170" s="62"/>
      <c r="H170" s="6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0" customHeight="1">
      <c r="A171" s="5"/>
      <c r="B171" s="5"/>
      <c r="C171" s="5"/>
      <c r="D171" s="5"/>
      <c r="E171" s="62"/>
      <c r="F171" s="62"/>
      <c r="G171" s="62"/>
      <c r="H171" s="6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0" customHeight="1">
      <c r="A172" s="5"/>
      <c r="B172" s="5"/>
      <c r="C172" s="5"/>
      <c r="D172" s="5"/>
      <c r="E172" s="62"/>
      <c r="F172" s="62"/>
      <c r="G172" s="62"/>
      <c r="H172" s="6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0" customHeight="1">
      <c r="A173" s="5"/>
      <c r="B173" s="5"/>
      <c r="C173" s="5"/>
      <c r="D173" s="5"/>
      <c r="E173" s="62"/>
      <c r="F173" s="62"/>
      <c r="G173" s="62"/>
      <c r="H173" s="6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0" customHeight="1">
      <c r="A174" s="5"/>
      <c r="B174" s="5"/>
      <c r="C174" s="5"/>
      <c r="D174" s="5"/>
      <c r="E174" s="62"/>
      <c r="F174" s="62"/>
      <c r="G174" s="62"/>
      <c r="H174" s="6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0" customHeight="1">
      <c r="A175" s="5"/>
      <c r="B175" s="5"/>
      <c r="C175" s="5"/>
      <c r="D175" s="5"/>
      <c r="E175" s="62"/>
      <c r="F175" s="62"/>
      <c r="G175" s="62"/>
      <c r="H175" s="6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0" customHeight="1">
      <c r="A176" s="5"/>
      <c r="B176" s="5"/>
      <c r="C176" s="5"/>
      <c r="D176" s="5"/>
      <c r="E176" s="62"/>
      <c r="F176" s="62"/>
      <c r="G176" s="62"/>
      <c r="H176" s="6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0" customHeight="1">
      <c r="A177" s="5"/>
      <c r="B177" s="5"/>
      <c r="C177" s="5"/>
      <c r="D177" s="5"/>
      <c r="E177" s="62"/>
      <c r="F177" s="62"/>
      <c r="G177" s="62"/>
      <c r="H177" s="6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0" customHeight="1">
      <c r="A178" s="5"/>
      <c r="B178" s="5"/>
      <c r="C178" s="5"/>
      <c r="D178" s="5"/>
      <c r="E178" s="62"/>
      <c r="F178" s="62"/>
      <c r="G178" s="62"/>
      <c r="H178" s="6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0" customHeight="1">
      <c r="A179" s="5"/>
      <c r="B179" s="5"/>
      <c r="C179" s="5"/>
      <c r="D179" s="5"/>
      <c r="E179" s="62"/>
      <c r="F179" s="62"/>
      <c r="G179" s="62"/>
      <c r="H179" s="6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0" customHeight="1">
      <c r="A180" s="5"/>
      <c r="B180" s="5"/>
      <c r="C180" s="5"/>
      <c r="D180" s="5"/>
      <c r="E180" s="62"/>
      <c r="F180" s="62"/>
      <c r="G180" s="62"/>
      <c r="H180" s="6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0" customHeight="1">
      <c r="A181" s="5"/>
      <c r="B181" s="5"/>
      <c r="C181" s="5"/>
      <c r="D181" s="5"/>
      <c r="E181" s="62"/>
      <c r="F181" s="62"/>
      <c r="G181" s="62"/>
      <c r="H181" s="6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0" customHeight="1">
      <c r="A182" s="5"/>
      <c r="B182" s="5"/>
      <c r="C182" s="5"/>
      <c r="D182" s="5"/>
      <c r="E182" s="62"/>
      <c r="F182" s="62"/>
      <c r="G182" s="62"/>
      <c r="H182" s="6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0" customHeight="1">
      <c r="A183" s="5"/>
      <c r="B183" s="5"/>
      <c r="C183" s="5"/>
      <c r="D183" s="5"/>
      <c r="E183" s="62"/>
      <c r="F183" s="62"/>
      <c r="G183" s="62"/>
      <c r="H183" s="6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0" customHeight="1">
      <c r="A184" s="5"/>
      <c r="B184" s="5"/>
      <c r="C184" s="5"/>
      <c r="D184" s="5"/>
      <c r="E184" s="62"/>
      <c r="F184" s="62"/>
      <c r="G184" s="62"/>
      <c r="H184" s="6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0" customHeight="1">
      <c r="A185" s="5"/>
      <c r="B185" s="5"/>
      <c r="C185" s="5"/>
      <c r="D185" s="5"/>
      <c r="E185" s="62"/>
      <c r="F185" s="62"/>
      <c r="G185" s="62"/>
      <c r="H185" s="6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0" customHeight="1">
      <c r="A186" s="5"/>
      <c r="B186" s="5"/>
      <c r="C186" s="5"/>
      <c r="D186" s="5"/>
      <c r="E186" s="62"/>
      <c r="F186" s="62"/>
      <c r="G186" s="62"/>
      <c r="H186" s="6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0" customHeight="1">
      <c r="A187" s="5"/>
      <c r="B187" s="5"/>
      <c r="C187" s="5"/>
      <c r="D187" s="5"/>
      <c r="E187" s="62"/>
      <c r="F187" s="62"/>
      <c r="G187" s="62"/>
      <c r="H187" s="6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0" customHeight="1">
      <c r="A188" s="5"/>
      <c r="B188" s="5"/>
      <c r="C188" s="5"/>
      <c r="D188" s="5"/>
      <c r="E188" s="62"/>
      <c r="F188" s="62"/>
      <c r="G188" s="62"/>
      <c r="H188" s="6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0" customHeight="1">
      <c r="A189" s="5"/>
      <c r="B189" s="5"/>
      <c r="C189" s="5"/>
      <c r="D189" s="5"/>
      <c r="E189" s="62"/>
      <c r="F189" s="62"/>
      <c r="G189" s="62"/>
      <c r="H189" s="6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0" customHeight="1">
      <c r="A190" s="5"/>
      <c r="B190" s="5"/>
      <c r="C190" s="5"/>
      <c r="D190" s="5"/>
      <c r="E190" s="62"/>
      <c r="F190" s="62"/>
      <c r="G190" s="62"/>
      <c r="H190" s="6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0" customHeight="1">
      <c r="A191" s="5"/>
      <c r="B191" s="5"/>
      <c r="C191" s="5"/>
      <c r="D191" s="5"/>
      <c r="E191" s="62"/>
      <c r="F191" s="62"/>
      <c r="G191" s="62"/>
      <c r="H191" s="6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0" customHeight="1">
      <c r="A192" s="5"/>
      <c r="B192" s="5"/>
      <c r="C192" s="5"/>
      <c r="D192" s="5"/>
      <c r="E192" s="62"/>
      <c r="F192" s="62"/>
      <c r="G192" s="62"/>
      <c r="H192" s="6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0" customHeight="1">
      <c r="A193" s="5"/>
      <c r="B193" s="5"/>
      <c r="C193" s="5"/>
      <c r="D193" s="5"/>
      <c r="E193" s="62"/>
      <c r="F193" s="62"/>
      <c r="G193" s="62"/>
      <c r="H193" s="6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0" customHeight="1">
      <c r="A194" s="5"/>
      <c r="B194" s="5"/>
      <c r="C194" s="5"/>
      <c r="D194" s="5"/>
      <c r="E194" s="62"/>
      <c r="F194" s="62"/>
      <c r="G194" s="62"/>
      <c r="H194" s="6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0" customHeight="1">
      <c r="A195" s="5"/>
      <c r="B195" s="5"/>
      <c r="C195" s="5"/>
      <c r="D195" s="5"/>
      <c r="E195" s="62"/>
      <c r="F195" s="62"/>
      <c r="G195" s="62"/>
      <c r="H195" s="6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0" customHeight="1">
      <c r="A196" s="5"/>
      <c r="B196" s="5"/>
      <c r="C196" s="5"/>
      <c r="D196" s="5"/>
      <c r="E196" s="62"/>
      <c r="F196" s="62"/>
      <c r="G196" s="62"/>
      <c r="H196" s="6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0" customHeight="1">
      <c r="A197" s="5"/>
      <c r="B197" s="5"/>
      <c r="C197" s="5"/>
      <c r="D197" s="5"/>
      <c r="E197" s="62"/>
      <c r="F197" s="62"/>
      <c r="G197" s="62"/>
      <c r="H197" s="6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0" customHeight="1">
      <c r="A198" s="5"/>
      <c r="B198" s="5"/>
      <c r="C198" s="5"/>
      <c r="D198" s="5"/>
      <c r="E198" s="62"/>
      <c r="F198" s="62"/>
      <c r="G198" s="62"/>
      <c r="H198" s="6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0" customHeight="1">
      <c r="A199" s="5"/>
      <c r="B199" s="5"/>
      <c r="C199" s="5"/>
      <c r="D199" s="5"/>
      <c r="E199" s="62"/>
      <c r="F199" s="62"/>
      <c r="G199" s="62"/>
      <c r="H199" s="6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0" customHeight="1">
      <c r="A200" s="5"/>
      <c r="B200" s="5"/>
      <c r="C200" s="5"/>
      <c r="D200" s="5"/>
      <c r="E200" s="62"/>
      <c r="F200" s="62"/>
      <c r="G200" s="62"/>
      <c r="H200" s="6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0" customHeight="1">
      <c r="A201" s="5"/>
      <c r="B201" s="5"/>
      <c r="C201" s="5"/>
      <c r="D201" s="5"/>
      <c r="E201" s="62"/>
      <c r="F201" s="62"/>
      <c r="G201" s="62"/>
      <c r="H201" s="6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0" customHeight="1">
      <c r="A202" s="5"/>
      <c r="B202" s="5"/>
      <c r="C202" s="5"/>
      <c r="D202" s="5"/>
      <c r="E202" s="62"/>
      <c r="F202" s="62"/>
      <c r="G202" s="62"/>
      <c r="H202" s="6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0" customHeight="1">
      <c r="A203" s="5"/>
      <c r="B203" s="5"/>
      <c r="C203" s="5"/>
      <c r="D203" s="5"/>
      <c r="E203" s="62"/>
      <c r="F203" s="62"/>
      <c r="G203" s="62"/>
      <c r="H203" s="6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0" customHeight="1">
      <c r="A204" s="5"/>
      <c r="B204" s="5"/>
      <c r="C204" s="5"/>
      <c r="D204" s="5"/>
      <c r="E204" s="62"/>
      <c r="F204" s="62"/>
      <c r="G204" s="62"/>
      <c r="H204" s="6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0" customHeight="1">
      <c r="A205" s="5"/>
      <c r="B205" s="5"/>
      <c r="C205" s="5"/>
      <c r="D205" s="5"/>
      <c r="E205" s="62"/>
      <c r="F205" s="62"/>
      <c r="G205" s="62"/>
      <c r="H205" s="6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0" customHeight="1">
      <c r="A206" s="5"/>
      <c r="B206" s="5"/>
      <c r="C206" s="5"/>
      <c r="D206" s="5"/>
      <c r="E206" s="62"/>
      <c r="F206" s="62"/>
      <c r="G206" s="62"/>
      <c r="H206" s="6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0" customHeight="1">
      <c r="A207" s="5"/>
      <c r="B207" s="5"/>
      <c r="C207" s="5"/>
      <c r="D207" s="5"/>
      <c r="E207" s="62"/>
      <c r="F207" s="62"/>
      <c r="G207" s="62"/>
      <c r="H207" s="6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0" customHeight="1">
      <c r="A208" s="5"/>
      <c r="B208" s="5"/>
      <c r="C208" s="5"/>
      <c r="D208" s="5"/>
      <c r="E208" s="62"/>
      <c r="F208" s="62"/>
      <c r="G208" s="62"/>
      <c r="H208" s="6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2.0" customHeight="1">
      <c r="A209" s="5"/>
      <c r="B209" s="5"/>
      <c r="C209" s="5"/>
      <c r="D209" s="5"/>
      <c r="E209" s="62"/>
      <c r="F209" s="62"/>
      <c r="G209" s="62"/>
      <c r="H209" s="6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2.0" customHeight="1">
      <c r="A210" s="5"/>
      <c r="B210" s="5"/>
      <c r="C210" s="5"/>
      <c r="D210" s="5"/>
      <c r="E210" s="62"/>
      <c r="F210" s="62"/>
      <c r="G210" s="62"/>
      <c r="H210" s="6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2.0" customHeight="1">
      <c r="A211" s="5"/>
      <c r="B211" s="5"/>
      <c r="C211" s="5"/>
      <c r="D211" s="5"/>
      <c r="E211" s="62"/>
      <c r="F211" s="62"/>
      <c r="G211" s="62"/>
      <c r="H211" s="6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2.0" customHeight="1">
      <c r="A212" s="5"/>
      <c r="B212" s="5"/>
      <c r="C212" s="5"/>
      <c r="D212" s="5"/>
      <c r="E212" s="62"/>
      <c r="F212" s="62"/>
      <c r="G212" s="62"/>
      <c r="H212" s="6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2.0" customHeight="1">
      <c r="A213" s="5"/>
      <c r="B213" s="5"/>
      <c r="C213" s="5"/>
      <c r="D213" s="5"/>
      <c r="E213" s="62"/>
      <c r="F213" s="62"/>
      <c r="G213" s="62"/>
      <c r="H213" s="6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2.0" customHeight="1">
      <c r="A214" s="5"/>
      <c r="B214" s="5"/>
      <c r="C214" s="5"/>
      <c r="D214" s="5"/>
      <c r="E214" s="62"/>
      <c r="F214" s="62"/>
      <c r="G214" s="62"/>
      <c r="H214" s="6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2.0" customHeight="1">
      <c r="A215" s="5"/>
      <c r="B215" s="5"/>
      <c r="C215" s="5"/>
      <c r="D215" s="5"/>
      <c r="E215" s="62"/>
      <c r="F215" s="62"/>
      <c r="G215" s="62"/>
      <c r="H215" s="6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2.0" customHeight="1">
      <c r="A216" s="5"/>
      <c r="B216" s="5"/>
      <c r="C216" s="5"/>
      <c r="D216" s="5"/>
      <c r="E216" s="62"/>
      <c r="F216" s="62"/>
      <c r="G216" s="62"/>
      <c r="H216" s="6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2.0" customHeight="1">
      <c r="A217" s="5"/>
      <c r="B217" s="5"/>
      <c r="C217" s="5"/>
      <c r="D217" s="5"/>
      <c r="E217" s="62"/>
      <c r="F217" s="62"/>
      <c r="G217" s="62"/>
      <c r="H217" s="6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2.0" customHeight="1">
      <c r="A218" s="5"/>
      <c r="B218" s="5"/>
      <c r="C218" s="5"/>
      <c r="D218" s="5"/>
      <c r="E218" s="62"/>
      <c r="F218" s="62"/>
      <c r="G218" s="62"/>
      <c r="H218" s="6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2.0" customHeight="1">
      <c r="A219" s="5"/>
      <c r="B219" s="5"/>
      <c r="C219" s="5"/>
      <c r="D219" s="5"/>
      <c r="E219" s="62"/>
      <c r="F219" s="62"/>
      <c r="G219" s="62"/>
      <c r="H219" s="6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2.0" customHeight="1">
      <c r="A220" s="5"/>
      <c r="B220" s="5"/>
      <c r="C220" s="5"/>
      <c r="D220" s="5"/>
      <c r="E220" s="62"/>
      <c r="F220" s="62"/>
      <c r="G220" s="62"/>
      <c r="H220" s="6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2.0" customHeight="1">
      <c r="A221" s="5"/>
      <c r="B221" s="5"/>
      <c r="C221" s="5"/>
      <c r="D221" s="5"/>
      <c r="E221" s="62"/>
      <c r="F221" s="62"/>
      <c r="G221" s="62"/>
      <c r="H221" s="6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2.0" customHeight="1">
      <c r="A222" s="5"/>
      <c r="B222" s="5"/>
      <c r="C222" s="5"/>
      <c r="D222" s="5"/>
      <c r="E222" s="62"/>
      <c r="F222" s="62"/>
      <c r="G222" s="62"/>
      <c r="H222" s="6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2.0" customHeight="1">
      <c r="A223" s="5"/>
      <c r="B223" s="5"/>
      <c r="C223" s="5"/>
      <c r="D223" s="5"/>
      <c r="E223" s="62"/>
      <c r="F223" s="62"/>
      <c r="G223" s="62"/>
      <c r="H223" s="6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2.0" customHeight="1">
      <c r="A224" s="5"/>
      <c r="B224" s="5"/>
      <c r="C224" s="5"/>
      <c r="D224" s="5"/>
      <c r="E224" s="62"/>
      <c r="F224" s="62"/>
      <c r="G224" s="62"/>
      <c r="H224" s="6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2.0" customHeight="1">
      <c r="A225" s="5"/>
      <c r="B225" s="5"/>
      <c r="C225" s="5"/>
      <c r="D225" s="5"/>
      <c r="E225" s="62"/>
      <c r="F225" s="62"/>
      <c r="G225" s="62"/>
      <c r="H225" s="6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2.0" customHeight="1">
      <c r="A226" s="5"/>
      <c r="B226" s="5"/>
      <c r="C226" s="5"/>
      <c r="D226" s="5"/>
      <c r="E226" s="62"/>
      <c r="F226" s="62"/>
      <c r="G226" s="62"/>
      <c r="H226" s="6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2.0" customHeight="1">
      <c r="A227" s="5"/>
      <c r="B227" s="5"/>
      <c r="C227" s="5"/>
      <c r="D227" s="5"/>
      <c r="E227" s="62"/>
      <c r="F227" s="62"/>
      <c r="G227" s="62"/>
      <c r="H227" s="6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2.0" customHeight="1">
      <c r="A228" s="5"/>
      <c r="B228" s="5"/>
      <c r="C228" s="5"/>
      <c r="D228" s="5"/>
      <c r="E228" s="62"/>
      <c r="F228" s="62"/>
      <c r="G228" s="62"/>
      <c r="H228" s="6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2.0" customHeight="1">
      <c r="A229" s="5"/>
      <c r="B229" s="5"/>
      <c r="C229" s="5"/>
      <c r="D229" s="5"/>
      <c r="E229" s="62"/>
      <c r="F229" s="62"/>
      <c r="G229" s="62"/>
      <c r="H229" s="6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2.0" customHeight="1">
      <c r="A230" s="5"/>
      <c r="B230" s="5"/>
      <c r="C230" s="5"/>
      <c r="D230" s="5"/>
      <c r="E230" s="62"/>
      <c r="F230" s="62"/>
      <c r="G230" s="62"/>
      <c r="H230" s="6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2.0" customHeight="1">
      <c r="A231" s="5"/>
      <c r="B231" s="5"/>
      <c r="C231" s="5"/>
      <c r="D231" s="5"/>
      <c r="E231" s="62"/>
      <c r="F231" s="62"/>
      <c r="G231" s="62"/>
      <c r="H231" s="6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2.0" customHeight="1">
      <c r="A232" s="5"/>
      <c r="B232" s="5"/>
      <c r="C232" s="5"/>
      <c r="D232" s="5"/>
      <c r="E232" s="62"/>
      <c r="F232" s="62"/>
      <c r="G232" s="62"/>
      <c r="H232" s="6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2.0" customHeight="1">
      <c r="A233" s="5"/>
      <c r="B233" s="5"/>
      <c r="C233" s="5"/>
      <c r="D233" s="5"/>
      <c r="E233" s="62"/>
      <c r="F233" s="62"/>
      <c r="G233" s="62"/>
      <c r="H233" s="6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2.0" customHeight="1">
      <c r="A234" s="5"/>
      <c r="B234" s="5"/>
      <c r="C234" s="5"/>
      <c r="D234" s="5"/>
      <c r="E234" s="62"/>
      <c r="F234" s="62"/>
      <c r="G234" s="62"/>
      <c r="H234" s="6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2.0" customHeight="1">
      <c r="A235" s="5"/>
      <c r="B235" s="5"/>
      <c r="C235" s="5"/>
      <c r="D235" s="5"/>
      <c r="E235" s="62"/>
      <c r="F235" s="62"/>
      <c r="G235" s="62"/>
      <c r="H235" s="6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2.0" customHeight="1">
      <c r="A236" s="5"/>
      <c r="B236" s="5"/>
      <c r="C236" s="5"/>
      <c r="D236" s="5"/>
      <c r="E236" s="62"/>
      <c r="F236" s="62"/>
      <c r="G236" s="62"/>
      <c r="H236" s="6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2.0" customHeight="1">
      <c r="A237" s="5"/>
      <c r="B237" s="5"/>
      <c r="C237" s="5"/>
      <c r="D237" s="5"/>
      <c r="E237" s="62"/>
      <c r="F237" s="62"/>
      <c r="G237" s="62"/>
      <c r="H237" s="6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2.0" customHeight="1">
      <c r="A238" s="5"/>
      <c r="B238" s="5"/>
      <c r="C238" s="5"/>
      <c r="D238" s="5"/>
      <c r="E238" s="62"/>
      <c r="F238" s="62"/>
      <c r="G238" s="62"/>
      <c r="H238" s="6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2.0" customHeight="1">
      <c r="A239" s="5"/>
      <c r="B239" s="5"/>
      <c r="C239" s="5"/>
      <c r="D239" s="5"/>
      <c r="E239" s="62"/>
      <c r="F239" s="62"/>
      <c r="G239" s="62"/>
      <c r="H239" s="6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2.0" customHeight="1">
      <c r="A240" s="5"/>
      <c r="B240" s="5"/>
      <c r="C240" s="5"/>
      <c r="D240" s="5"/>
      <c r="E240" s="62"/>
      <c r="F240" s="62"/>
      <c r="G240" s="62"/>
      <c r="H240" s="6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2.0" customHeight="1">
      <c r="A241" s="5"/>
      <c r="B241" s="5"/>
      <c r="C241" s="5"/>
      <c r="D241" s="5"/>
      <c r="E241" s="62"/>
      <c r="F241" s="62"/>
      <c r="G241" s="62"/>
      <c r="H241" s="6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2.0" customHeight="1">
      <c r="A242" s="5"/>
      <c r="B242" s="5"/>
      <c r="C242" s="5"/>
      <c r="D242" s="5"/>
      <c r="E242" s="62"/>
      <c r="F242" s="62"/>
      <c r="G242" s="62"/>
      <c r="H242" s="6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2.0" customHeight="1">
      <c r="A243" s="5"/>
      <c r="B243" s="5"/>
      <c r="C243" s="5"/>
      <c r="D243" s="5"/>
      <c r="E243" s="62"/>
      <c r="F243" s="62"/>
      <c r="G243" s="62"/>
      <c r="H243" s="6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2.0" customHeight="1">
      <c r="A244" s="5"/>
      <c r="B244" s="5"/>
      <c r="C244" s="5"/>
      <c r="D244" s="5"/>
      <c r="E244" s="62"/>
      <c r="F244" s="62"/>
      <c r="G244" s="62"/>
      <c r="H244" s="6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2.0" customHeight="1">
      <c r="A245" s="5"/>
      <c r="B245" s="5"/>
      <c r="C245" s="5"/>
      <c r="D245" s="5"/>
      <c r="E245" s="62"/>
      <c r="F245" s="62"/>
      <c r="G245" s="62"/>
      <c r="H245" s="6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2.0" customHeight="1">
      <c r="A246" s="5"/>
      <c r="B246" s="5"/>
      <c r="C246" s="5"/>
      <c r="D246" s="5"/>
      <c r="E246" s="62"/>
      <c r="F246" s="62"/>
      <c r="G246" s="62"/>
      <c r="H246" s="6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2.0" customHeight="1">
      <c r="A247" s="5"/>
      <c r="B247" s="5"/>
      <c r="C247" s="5"/>
      <c r="D247" s="5"/>
      <c r="E247" s="62"/>
      <c r="F247" s="62"/>
      <c r="G247" s="62"/>
      <c r="H247" s="6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2.0" customHeight="1">
      <c r="A248" s="5"/>
      <c r="B248" s="5"/>
      <c r="C248" s="5"/>
      <c r="D248" s="5"/>
      <c r="E248" s="62"/>
      <c r="F248" s="62"/>
      <c r="G248" s="62"/>
      <c r="H248" s="6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2.0" customHeight="1">
      <c r="A249" s="5"/>
      <c r="B249" s="5"/>
      <c r="C249" s="5"/>
      <c r="D249" s="5"/>
      <c r="E249" s="62"/>
      <c r="F249" s="62"/>
      <c r="G249" s="62"/>
      <c r="H249" s="6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2.0" customHeight="1">
      <c r="A250" s="5"/>
      <c r="B250" s="5"/>
      <c r="C250" s="5"/>
      <c r="D250" s="5"/>
      <c r="E250" s="62"/>
      <c r="F250" s="62"/>
      <c r="G250" s="62"/>
      <c r="H250" s="6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2.0" customHeight="1">
      <c r="A251" s="5"/>
      <c r="B251" s="5"/>
      <c r="C251" s="5"/>
      <c r="D251" s="5"/>
      <c r="E251" s="62"/>
      <c r="F251" s="62"/>
      <c r="G251" s="62"/>
      <c r="H251" s="6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2.0" customHeight="1">
      <c r="A252" s="5"/>
      <c r="B252" s="5"/>
      <c r="C252" s="5"/>
      <c r="D252" s="5"/>
      <c r="E252" s="62"/>
      <c r="F252" s="62"/>
      <c r="G252" s="62"/>
      <c r="H252" s="6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2.0" customHeight="1">
      <c r="A253" s="5"/>
      <c r="B253" s="5"/>
      <c r="C253" s="5"/>
      <c r="D253" s="5"/>
      <c r="E253" s="62"/>
      <c r="F253" s="62"/>
      <c r="G253" s="62"/>
      <c r="H253" s="6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2.0" customHeight="1">
      <c r="A254" s="5"/>
      <c r="B254" s="5"/>
      <c r="C254" s="5"/>
      <c r="D254" s="5"/>
      <c r="E254" s="62"/>
      <c r="F254" s="62"/>
      <c r="G254" s="62"/>
      <c r="H254" s="6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2.0" customHeight="1">
      <c r="A255" s="5"/>
      <c r="B255" s="5"/>
      <c r="C255" s="5"/>
      <c r="D255" s="5"/>
      <c r="E255" s="62"/>
      <c r="F255" s="62"/>
      <c r="G255" s="62"/>
      <c r="H255" s="6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2.0" customHeight="1">
      <c r="A256" s="5"/>
      <c r="B256" s="5"/>
      <c r="C256" s="5"/>
      <c r="D256" s="5"/>
      <c r="E256" s="62"/>
      <c r="F256" s="62"/>
      <c r="G256" s="62"/>
      <c r="H256" s="6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62"/>
      <c r="F257" s="62"/>
      <c r="G257" s="62"/>
      <c r="H257" s="62"/>
    </row>
    <row r="258" ht="15.75" customHeight="1">
      <c r="A258" s="5"/>
      <c r="B258" s="5"/>
      <c r="C258" s="5"/>
      <c r="D258" s="5"/>
      <c r="E258" s="62"/>
      <c r="F258" s="62"/>
      <c r="G258" s="62"/>
      <c r="H258" s="62"/>
    </row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H1"/>
    <mergeCell ref="A2:H2"/>
    <mergeCell ref="A4:H4"/>
    <mergeCell ref="A5:H5"/>
    <mergeCell ref="A6:H6"/>
    <mergeCell ref="A59:H6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