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prild\.syncclient\1695232715975\aprildugan@hydroottawa.com\1VD-sgvpq34yMUaGDMMvHfNr6Xsopsaav\"/>
    </mc:Choice>
  </mc:AlternateContent>
  <xr:revisionPtr revIDLastSave="0" documentId="13_ncr:1_{42AE63B2-3801-49CD-BEFF-BDA6139F39EE}" xr6:coauthVersionLast="47" xr6:coauthVersionMax="47" xr10:uidLastSave="{00000000-0000-0000-0000-000000000000}"/>
  <bookViews>
    <workbookView xWindow="28680" yWindow="-45" windowWidth="29040" windowHeight="15720" tabRatio="772" xr2:uid="{00000000-000D-0000-FFFF-FFFF00000000}"/>
  </bookViews>
  <sheets>
    <sheet name="Foregeone Revenue RR" sheetId="5" r:id="rId1"/>
    <sheet name="Billing Determinants" sheetId="2" r:id="rId2"/>
    <sheet name="Other Revenue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+SOSdcgdQL+VEljbOoJeXa4ATFqf4pM2NH9Tw1pmtiI="/>
    </ext>
  </extLst>
</workbook>
</file>

<file path=xl/calcChain.xml><?xml version="1.0" encoding="utf-8"?>
<calcChain xmlns="http://schemas.openxmlformats.org/spreadsheetml/2006/main">
  <c r="T22" i="5" l="1"/>
  <c r="T21" i="5"/>
  <c r="T20" i="5"/>
  <c r="T19" i="5"/>
  <c r="T18" i="5"/>
  <c r="T17" i="5"/>
  <c r="T16" i="5"/>
  <c r="T15" i="5"/>
  <c r="T14" i="5"/>
  <c r="T13" i="5"/>
  <c r="T12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N22" i="5"/>
  <c r="N21" i="5"/>
  <c r="N20" i="5"/>
  <c r="N19" i="5"/>
  <c r="N18" i="5"/>
  <c r="N17" i="5"/>
  <c r="N16" i="5"/>
  <c r="N15" i="5"/>
  <c r="N14" i="5"/>
  <c r="N13" i="5"/>
  <c r="N12" i="5"/>
  <c r="U24" i="6"/>
  <c r="U25" i="6" s="1"/>
  <c r="J24" i="6"/>
  <c r="J25" i="6" s="1"/>
  <c r="K24" i="6"/>
  <c r="L24" i="6"/>
  <c r="M24" i="6"/>
  <c r="N24" i="6"/>
  <c r="O24" i="6"/>
  <c r="P24" i="6"/>
  <c r="Q24" i="6"/>
  <c r="R24" i="6"/>
  <c r="S24" i="6"/>
  <c r="T24" i="6"/>
  <c r="I24" i="6"/>
  <c r="K5" i="6"/>
  <c r="L5" i="6"/>
  <c r="M5" i="6"/>
  <c r="T5" i="6"/>
  <c r="K6" i="6"/>
  <c r="L6" i="6"/>
  <c r="M6" i="6"/>
  <c r="N6" i="6"/>
  <c r="O6" i="6"/>
  <c r="I7" i="6"/>
  <c r="J7" i="6"/>
  <c r="K7" i="6"/>
  <c r="R7" i="6"/>
  <c r="J8" i="6"/>
  <c r="K8" i="6"/>
  <c r="L8" i="6"/>
  <c r="M8" i="6"/>
  <c r="Q8" i="6"/>
  <c r="T8" i="6"/>
  <c r="K9" i="6"/>
  <c r="T9" i="6"/>
  <c r="U9" i="6"/>
  <c r="I10" i="6"/>
  <c r="J10" i="6"/>
  <c r="K10" i="6"/>
  <c r="T10" i="6"/>
  <c r="U10" i="6"/>
  <c r="M16" i="6"/>
  <c r="L18" i="6"/>
  <c r="M18" i="6"/>
  <c r="N18" i="6"/>
  <c r="O18" i="6"/>
  <c r="Q18" i="6"/>
  <c r="S18" i="6"/>
  <c r="T18" i="6"/>
  <c r="J19" i="6"/>
  <c r="K19" i="6"/>
  <c r="J20" i="6"/>
  <c r="L20" i="6"/>
  <c r="M20" i="6"/>
  <c r="N20" i="6"/>
  <c r="R20" i="6"/>
  <c r="U20" i="6"/>
  <c r="K3" i="6"/>
  <c r="J2" i="6"/>
  <c r="K2" i="6"/>
  <c r="L2" i="6"/>
  <c r="I2" i="6"/>
  <c r="K25" i="6"/>
  <c r="L25" i="6"/>
  <c r="M25" i="6"/>
  <c r="N25" i="6"/>
  <c r="O25" i="6"/>
  <c r="P25" i="6"/>
  <c r="Q25" i="6"/>
  <c r="R25" i="6"/>
  <c r="S25" i="6"/>
  <c r="T25" i="6"/>
  <c r="I25" i="6"/>
  <c r="G23" i="6"/>
  <c r="J23" i="6" s="1"/>
  <c r="G14" i="6"/>
  <c r="T14" i="6" s="1"/>
  <c r="D3" i="6"/>
  <c r="G3" i="6" s="1"/>
  <c r="O3" i="6" s="1"/>
  <c r="D4" i="6"/>
  <c r="G4" i="6" s="1"/>
  <c r="R4" i="6" s="1"/>
  <c r="D5" i="6"/>
  <c r="G5" i="6" s="1"/>
  <c r="Q5" i="6" s="1"/>
  <c r="D6" i="6"/>
  <c r="G6" i="6" s="1"/>
  <c r="P6" i="6" s="1"/>
  <c r="D7" i="6"/>
  <c r="G7" i="6" s="1"/>
  <c r="O7" i="6" s="1"/>
  <c r="D8" i="6"/>
  <c r="G8" i="6" s="1"/>
  <c r="N8" i="6" s="1"/>
  <c r="D9" i="6"/>
  <c r="G9" i="6" s="1"/>
  <c r="M9" i="6" s="1"/>
  <c r="D10" i="6"/>
  <c r="G10" i="6" s="1"/>
  <c r="L10" i="6" s="1"/>
  <c r="D11" i="6"/>
  <c r="G11" i="6" s="1"/>
  <c r="K11" i="6" s="1"/>
  <c r="D12" i="6"/>
  <c r="G12" i="6" s="1"/>
  <c r="J12" i="6" s="1"/>
  <c r="D13" i="6"/>
  <c r="G13" i="6" s="1"/>
  <c r="I13" i="6" s="1"/>
  <c r="D15" i="6"/>
  <c r="G15" i="6" s="1"/>
  <c r="S15" i="6" s="1"/>
  <c r="D16" i="6"/>
  <c r="G16" i="6" s="1"/>
  <c r="R16" i="6" s="1"/>
  <c r="D17" i="6"/>
  <c r="G17" i="6" s="1"/>
  <c r="Q17" i="6" s="1"/>
  <c r="D18" i="6"/>
  <c r="G18" i="6" s="1"/>
  <c r="P18" i="6" s="1"/>
  <c r="D19" i="6"/>
  <c r="G19" i="6" s="1"/>
  <c r="O19" i="6" s="1"/>
  <c r="D20" i="6"/>
  <c r="G20" i="6" s="1"/>
  <c r="O20" i="6" s="1"/>
  <c r="D2" i="6"/>
  <c r="G2" i="6" s="1"/>
  <c r="N2" i="6" s="1"/>
  <c r="N26" i="5" l="1"/>
  <c r="P17" i="6"/>
  <c r="J3" i="6"/>
  <c r="J16" i="6"/>
  <c r="I16" i="6"/>
  <c r="U4" i="6"/>
  <c r="Q4" i="6"/>
  <c r="U12" i="6"/>
  <c r="P4" i="6"/>
  <c r="U2" i="6"/>
  <c r="S3" i="6"/>
  <c r="U16" i="6"/>
  <c r="T12" i="6"/>
  <c r="I8" i="6"/>
  <c r="O4" i="6"/>
  <c r="T2" i="6"/>
  <c r="R3" i="6"/>
  <c r="K20" i="6"/>
  <c r="S16" i="6"/>
  <c r="I12" i="6"/>
  <c r="L9" i="6"/>
  <c r="U7" i="6"/>
  <c r="N4" i="6"/>
  <c r="L16" i="6"/>
  <c r="M17" i="6"/>
  <c r="T13" i="6"/>
  <c r="P3" i="6"/>
  <c r="Q16" i="6"/>
  <c r="Q2" i="6"/>
  <c r="N3" i="6"/>
  <c r="N19" i="6"/>
  <c r="K18" i="6"/>
  <c r="P16" i="6"/>
  <c r="T11" i="6"/>
  <c r="J9" i="6"/>
  <c r="N7" i="6"/>
  <c r="P5" i="6"/>
  <c r="L4" i="6"/>
  <c r="O17" i="6"/>
  <c r="N17" i="6"/>
  <c r="U3" i="6"/>
  <c r="L17" i="6"/>
  <c r="T3" i="6"/>
  <c r="R2" i="6"/>
  <c r="U11" i="6"/>
  <c r="O2" i="6"/>
  <c r="M3" i="6"/>
  <c r="M19" i="6"/>
  <c r="J18" i="6"/>
  <c r="O16" i="6"/>
  <c r="J11" i="6"/>
  <c r="I9" i="6"/>
  <c r="M7" i="6"/>
  <c r="O5" i="6"/>
  <c r="I4" i="6"/>
  <c r="I3" i="6"/>
  <c r="K17" i="6"/>
  <c r="M4" i="6"/>
  <c r="M2" i="6"/>
  <c r="L3" i="6"/>
  <c r="L19" i="6"/>
  <c r="T17" i="6"/>
  <c r="N16" i="6"/>
  <c r="I11" i="6"/>
  <c r="U8" i="6"/>
  <c r="L7" i="6"/>
  <c r="N5" i="6"/>
  <c r="U23" i="6"/>
  <c r="R23" i="6"/>
  <c r="O15" i="6"/>
  <c r="S10" i="6"/>
  <c r="O13" i="6"/>
  <c r="Q11" i="6"/>
  <c r="S9" i="6"/>
  <c r="J6" i="6"/>
  <c r="P23" i="6"/>
  <c r="S2" i="6"/>
  <c r="T20" i="6"/>
  <c r="T19" i="6"/>
  <c r="U18" i="6"/>
  <c r="I18" i="6"/>
  <c r="J17" i="6"/>
  <c r="K16" i="6"/>
  <c r="L15" i="6"/>
  <c r="M14" i="6"/>
  <c r="N13" i="6"/>
  <c r="O12" i="6"/>
  <c r="P11" i="6"/>
  <c r="Q10" i="6"/>
  <c r="R9" i="6"/>
  <c r="S8" i="6"/>
  <c r="T7" i="6"/>
  <c r="U6" i="6"/>
  <c r="I6" i="6"/>
  <c r="J5" i="6"/>
  <c r="K4" i="6"/>
  <c r="O23" i="6"/>
  <c r="R15" i="6"/>
  <c r="R14" i="6"/>
  <c r="T23" i="6"/>
  <c r="P15" i="6"/>
  <c r="Q14" i="6"/>
  <c r="S23" i="6"/>
  <c r="Q13" i="6"/>
  <c r="S11" i="6"/>
  <c r="N15" i="6"/>
  <c r="O14" i="6"/>
  <c r="P13" i="6"/>
  <c r="R11" i="6"/>
  <c r="Q23" i="6"/>
  <c r="U19" i="6"/>
  <c r="I19" i="6"/>
  <c r="M15" i="6"/>
  <c r="N14" i="6"/>
  <c r="P12" i="6"/>
  <c r="R10" i="6"/>
  <c r="S20" i="6"/>
  <c r="S19" i="6"/>
  <c r="U17" i="6"/>
  <c r="I17" i="6"/>
  <c r="K15" i="6"/>
  <c r="L14" i="6"/>
  <c r="M13" i="6"/>
  <c r="N12" i="6"/>
  <c r="O11" i="6"/>
  <c r="P10" i="6"/>
  <c r="Q9" i="6"/>
  <c r="R8" i="6"/>
  <c r="S7" i="6"/>
  <c r="T6" i="6"/>
  <c r="U5" i="6"/>
  <c r="I5" i="6"/>
  <c r="J4" i="6"/>
  <c r="N23" i="6"/>
  <c r="M23" i="6"/>
  <c r="S14" i="6"/>
  <c r="S13" i="6"/>
  <c r="R13" i="6"/>
  <c r="R12" i="6"/>
  <c r="K14" i="6"/>
  <c r="M12" i="6"/>
  <c r="N11" i="6"/>
  <c r="P9" i="6"/>
  <c r="S6" i="6"/>
  <c r="P2" i="6"/>
  <c r="Q3" i="6"/>
  <c r="Q20" i="6"/>
  <c r="Q19" i="6"/>
  <c r="R18" i="6"/>
  <c r="S17" i="6"/>
  <c r="T16" i="6"/>
  <c r="U15" i="6"/>
  <c r="I15" i="6"/>
  <c r="J14" i="6"/>
  <c r="K13" i="6"/>
  <c r="L12" i="6"/>
  <c r="M11" i="6"/>
  <c r="N10" i="6"/>
  <c r="O9" i="6"/>
  <c r="P8" i="6"/>
  <c r="Q7" i="6"/>
  <c r="R6" i="6"/>
  <c r="S5" i="6"/>
  <c r="T4" i="6"/>
  <c r="L23" i="6"/>
  <c r="Q12" i="6"/>
  <c r="T15" i="6"/>
  <c r="U14" i="6"/>
  <c r="I14" i="6"/>
  <c r="J13" i="6"/>
  <c r="J21" i="6" s="1"/>
  <c r="K12" i="6"/>
  <c r="L11" i="6"/>
  <c r="M10" i="6"/>
  <c r="N9" i="6"/>
  <c r="O8" i="6"/>
  <c r="P7" i="6"/>
  <c r="Q6" i="6"/>
  <c r="R5" i="6"/>
  <c r="S4" i="6"/>
  <c r="I20" i="6"/>
  <c r="K23" i="6"/>
  <c r="Q15" i="6"/>
  <c r="S12" i="6"/>
  <c r="P14" i="6"/>
  <c r="R19" i="6"/>
  <c r="J15" i="6"/>
  <c r="L13" i="6"/>
  <c r="O10" i="6"/>
  <c r="P20" i="6"/>
  <c r="P19" i="6"/>
  <c r="R17" i="6"/>
  <c r="U13" i="6"/>
  <c r="I23" i="6"/>
  <c r="G21" i="6"/>
  <c r="G24" i="6" s="1"/>
  <c r="G25" i="6" s="1"/>
  <c r="I21" i="6" l="1"/>
  <c r="M21" i="6"/>
  <c r="U21" i="6"/>
  <c r="T21" i="6"/>
  <c r="L21" i="6"/>
  <c r="O21" i="6"/>
  <c r="N21" i="6"/>
  <c r="R21" i="6"/>
  <c r="K21" i="6"/>
  <c r="S21" i="6"/>
  <c r="Q21" i="6"/>
  <c r="P21" i="6"/>
  <c r="F25" i="5" l="1"/>
  <c r="E25" i="5"/>
  <c r="D25" i="5"/>
  <c r="H25" i="5" s="1"/>
  <c r="C25" i="5"/>
  <c r="G25" i="5" s="1"/>
  <c r="I25" i="5" s="1"/>
  <c r="Q25" i="5" s="1"/>
  <c r="F24" i="5"/>
  <c r="E24" i="5"/>
  <c r="D24" i="5"/>
  <c r="H24" i="5" s="1"/>
  <c r="J24" i="5" s="1"/>
  <c r="R24" i="5" s="1"/>
  <c r="C24" i="5"/>
  <c r="G24" i="5" s="1"/>
  <c r="F23" i="5"/>
  <c r="E23" i="5"/>
  <c r="D23" i="5"/>
  <c r="H23" i="5" s="1"/>
  <c r="C23" i="5"/>
  <c r="G23" i="5" s="1"/>
  <c r="F22" i="5"/>
  <c r="E22" i="5"/>
  <c r="D22" i="5"/>
  <c r="H22" i="5" s="1"/>
  <c r="C22" i="5"/>
  <c r="G22" i="5" s="1"/>
  <c r="I22" i="5" s="1"/>
  <c r="F21" i="5"/>
  <c r="E21" i="5"/>
  <c r="D21" i="5"/>
  <c r="C21" i="5"/>
  <c r="G21" i="5" s="1"/>
  <c r="I21" i="5" s="1"/>
  <c r="F20" i="5"/>
  <c r="E20" i="5"/>
  <c r="D20" i="5"/>
  <c r="H20" i="5" s="1"/>
  <c r="J20" i="5" s="1"/>
  <c r="C20" i="5"/>
  <c r="G20" i="5" s="1"/>
  <c r="I20" i="5" s="1"/>
  <c r="F19" i="5"/>
  <c r="E19" i="5"/>
  <c r="D19" i="5"/>
  <c r="C19" i="5"/>
  <c r="G19" i="5" s="1"/>
  <c r="F18" i="5"/>
  <c r="E18" i="5"/>
  <c r="D18" i="5"/>
  <c r="H18" i="5" s="1"/>
  <c r="J18" i="5" s="1"/>
  <c r="C18" i="5"/>
  <c r="G18" i="5" s="1"/>
  <c r="I18" i="5" s="1"/>
  <c r="F17" i="5"/>
  <c r="E17" i="5"/>
  <c r="D17" i="5"/>
  <c r="C17" i="5"/>
  <c r="G17" i="5" s="1"/>
  <c r="F16" i="5"/>
  <c r="E16" i="5"/>
  <c r="D16" i="5"/>
  <c r="C16" i="5"/>
  <c r="G16" i="5" s="1"/>
  <c r="F15" i="5"/>
  <c r="E15" i="5"/>
  <c r="D15" i="5"/>
  <c r="C15" i="5"/>
  <c r="G15" i="5" s="1"/>
  <c r="F14" i="5"/>
  <c r="E14" i="5"/>
  <c r="D14" i="5"/>
  <c r="C14" i="5"/>
  <c r="G14" i="5" s="1"/>
  <c r="F13" i="5"/>
  <c r="E13" i="5"/>
  <c r="D13" i="5"/>
  <c r="C13" i="5"/>
  <c r="G13" i="5" s="1"/>
  <c r="F12" i="5"/>
  <c r="E12" i="5"/>
  <c r="D12" i="5"/>
  <c r="H12" i="5" s="1"/>
  <c r="J12" i="5" s="1"/>
  <c r="C12" i="5"/>
  <c r="G12" i="5" s="1"/>
  <c r="AA46" i="2"/>
  <c r="N46" i="2"/>
  <c r="AA45" i="2"/>
  <c r="N45" i="2"/>
  <c r="AA44" i="2"/>
  <c r="N44" i="2"/>
  <c r="AA43" i="2"/>
  <c r="N43" i="2"/>
  <c r="AA42" i="2"/>
  <c r="N42" i="2"/>
  <c r="AA41" i="2"/>
  <c r="N41" i="2"/>
  <c r="AA40" i="2"/>
  <c r="N40" i="2"/>
  <c r="AA39" i="2"/>
  <c r="N39" i="2"/>
  <c r="AA38" i="2"/>
  <c r="N38" i="2"/>
  <c r="AA37" i="2"/>
  <c r="N37" i="2"/>
  <c r="AA36" i="2"/>
  <c r="N36" i="2"/>
  <c r="H14" i="5" l="1"/>
  <c r="J14" i="5" s="1"/>
  <c r="R18" i="5"/>
  <c r="I13" i="5"/>
  <c r="H13" i="5"/>
  <c r="J13" i="5" s="1"/>
  <c r="I14" i="5"/>
  <c r="I19" i="5"/>
  <c r="I23" i="5"/>
  <c r="Q23" i="5" s="1"/>
  <c r="J23" i="5"/>
  <c r="R23" i="5" s="1"/>
  <c r="H16" i="5"/>
  <c r="J16" i="5" s="1"/>
  <c r="I16" i="5"/>
  <c r="H21" i="5"/>
  <c r="J21" i="5" s="1"/>
  <c r="H15" i="5"/>
  <c r="J15" i="5" s="1"/>
  <c r="I17" i="5"/>
  <c r="H17" i="5"/>
  <c r="J17" i="5" s="1"/>
  <c r="J22" i="5"/>
  <c r="L20" i="5"/>
  <c r="O20" i="5" s="1"/>
  <c r="K20" i="5"/>
  <c r="I24" i="5"/>
  <c r="I12" i="5"/>
  <c r="L18" i="5"/>
  <c r="O18" i="5" s="1"/>
  <c r="M18" i="5"/>
  <c r="P18" i="5" s="1"/>
  <c r="K18" i="5"/>
  <c r="M20" i="5"/>
  <c r="P20" i="5" s="1"/>
  <c r="R20" i="5" s="1"/>
  <c r="L23" i="5"/>
  <c r="K23" i="5"/>
  <c r="M23" i="5"/>
  <c r="J25" i="5"/>
  <c r="I15" i="5"/>
  <c r="H19" i="5"/>
  <c r="L17" i="5" l="1"/>
  <c r="O17" i="5" s="1"/>
  <c r="Q17" i="5"/>
  <c r="L16" i="5"/>
  <c r="O16" i="5" s="1"/>
  <c r="Q16" i="5" s="1"/>
  <c r="R16" i="5"/>
  <c r="Q20" i="5"/>
  <c r="K22" i="5"/>
  <c r="R22" i="5"/>
  <c r="M13" i="5"/>
  <c r="P13" i="5" s="1"/>
  <c r="R13" i="5" s="1"/>
  <c r="K25" i="5"/>
  <c r="R25" i="5"/>
  <c r="Q18" i="5"/>
  <c r="L14" i="5"/>
  <c r="O14" i="5" s="1"/>
  <c r="Q14" i="5" s="1"/>
  <c r="L21" i="5"/>
  <c r="O21" i="5" s="1"/>
  <c r="Q21" i="5" s="1"/>
  <c r="R21" i="5"/>
  <c r="L13" i="5"/>
  <c r="O13" i="5" s="1"/>
  <c r="Q13" i="5" s="1"/>
  <c r="M12" i="5"/>
  <c r="P12" i="5" s="1"/>
  <c r="R12" i="5" s="1"/>
  <c r="K14" i="5"/>
  <c r="M14" i="5"/>
  <c r="P14" i="5" s="1"/>
  <c r="M24" i="5"/>
  <c r="Q24" i="5"/>
  <c r="K13" i="5"/>
  <c r="K17" i="5"/>
  <c r="K16" i="5"/>
  <c r="L25" i="5"/>
  <c r="M17" i="5"/>
  <c r="P17" i="5" s="1"/>
  <c r="M25" i="5"/>
  <c r="M15" i="5"/>
  <c r="P15" i="5" s="1"/>
  <c r="L12" i="5"/>
  <c r="O12" i="5" s="1"/>
  <c r="K12" i="5"/>
  <c r="L15" i="5"/>
  <c r="O15" i="5" s="1"/>
  <c r="K15" i="5"/>
  <c r="K24" i="5"/>
  <c r="L24" i="5"/>
  <c r="M21" i="5"/>
  <c r="P21" i="5" s="1"/>
  <c r="M22" i="5"/>
  <c r="P22" i="5" s="1"/>
  <c r="L22" i="5"/>
  <c r="O22" i="5" s="1"/>
  <c r="Q22" i="5" s="1"/>
  <c r="J19" i="5"/>
  <c r="K21" i="5"/>
  <c r="M16" i="5"/>
  <c r="P16" i="5" s="1"/>
  <c r="Q15" i="5" l="1"/>
  <c r="Q12" i="5"/>
  <c r="R14" i="5"/>
  <c r="R17" i="5"/>
  <c r="R15" i="5"/>
  <c r="J26" i="5"/>
  <c r="M19" i="5"/>
  <c r="P19" i="5" s="1"/>
  <c r="L19" i="5"/>
  <c r="O19" i="5" s="1"/>
  <c r="Q19" i="5" s="1"/>
  <c r="K19" i="5"/>
  <c r="R19" i="5" l="1"/>
  <c r="Q26" i="5" l="1"/>
  <c r="R2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Dugan, April</author>
  </authors>
  <commentList>
    <comment ref="S14" authorId="0" shapeId="0" xr:uid="{1F0D82DD-3F48-47B2-BCFF-03B426D77F60}">
      <text>
        <r>
          <rPr>
            <sz val="9"/>
            <color indexed="81"/>
            <rFont val="Tahoma"/>
            <charset val="1"/>
          </rPr>
          <t xml:space="preserve">See note below
</t>
        </r>
      </text>
    </comment>
    <comment ref="S15" authorId="0" shapeId="0" xr:uid="{6137CDDF-CCAB-4021-965B-B2237C2109C5}">
      <text>
        <r>
          <rPr>
            <sz val="9"/>
            <color indexed="81"/>
            <rFont val="Tahoma"/>
            <family val="2"/>
          </rPr>
          <t>See note below</t>
        </r>
      </text>
    </comment>
    <comment ref="S16" authorId="0" shapeId="0" xr:uid="{83C69252-C501-4A1D-B1C4-8F68CF794CC5}">
      <text>
        <r>
          <rPr>
            <sz val="9"/>
            <color indexed="81"/>
            <rFont val="Tahoma"/>
            <family val="2"/>
          </rPr>
          <t xml:space="preserve">See note below
</t>
        </r>
      </text>
    </comment>
  </commentList>
</comments>
</file>

<file path=xl/sharedStrings.xml><?xml version="1.0" encoding="utf-8"?>
<sst xmlns="http://schemas.openxmlformats.org/spreadsheetml/2006/main" count="218" uniqueCount="112">
  <si>
    <t>Rate Effective Date</t>
  </si>
  <si>
    <t>January 1 2026</t>
  </si>
  <si>
    <t>Postponed Implementation Date</t>
  </si>
  <si>
    <t>June 1 2026</t>
  </si>
  <si>
    <t>Forgone Period (number of months)</t>
  </si>
  <si>
    <t>Forgone Period (number of days)</t>
  </si>
  <si>
    <t>Proposed Recovery Period (number of months)</t>
  </si>
  <si>
    <t>Sunset Date of the Forgone Revenue Rate Rider</t>
  </si>
  <si>
    <t>May 31 2027</t>
  </si>
  <si>
    <t>Base Distribution Rates</t>
  </si>
  <si>
    <t>12 Month Recovery Period</t>
  </si>
  <si>
    <t>Rate Class</t>
  </si>
  <si>
    <t>Unit</t>
  </si>
  <si>
    <t>Approved 2026 Monthly Fixed Charge (MFC)</t>
  </si>
  <si>
    <t>Approved 2026 Distribution Volumetric Rate (DVR)</t>
  </si>
  <si>
    <t>Interim 2026 MFC</t>
  </si>
  <si>
    <t>Interim 2026 DVR</t>
  </si>
  <si>
    <t>Daily MFC Rate</t>
  </si>
  <si>
    <t>Difference in DVR</t>
  </si>
  <si>
    <t>Forgone Revenue (MFC)</t>
  </si>
  <si>
    <t>Forgone Revenue (DVR)</t>
  </si>
  <si>
    <t>Total Forgone Revenue</t>
  </si>
  <si>
    <t>Percentage MFC</t>
  </si>
  <si>
    <t>Percentage DVR</t>
  </si>
  <si>
    <t xml:space="preserve">Other Revenue </t>
  </si>
  <si>
    <t>Other Revenue (MFC)</t>
  </si>
  <si>
    <t>Other Revenue (DVR)</t>
  </si>
  <si>
    <t>Forgone Revenue (MFC) + Other Revenue + Projected Interest</t>
  </si>
  <si>
    <t xml:space="preserve">Forgone Revenue (DVR) + Other Revenue + Projected Interest </t>
  </si>
  <si>
    <t>Rate Rider Forgone Revenue (MFC)</t>
  </si>
  <si>
    <t>Rate Rider Forgone Revenue (DVR)</t>
  </si>
  <si>
    <t>Residential</t>
  </si>
  <si>
    <t>$</t>
  </si>
  <si>
    <t>GS &lt; 50 kW</t>
  </si>
  <si>
    <t>$/kWh</t>
  </si>
  <si>
    <t>GS 50 to 1,499 kW</t>
  </si>
  <si>
    <t>$/kW</t>
  </si>
  <si>
    <t>GS 1,500 to 4,999 kW</t>
  </si>
  <si>
    <t>Large Use</t>
  </si>
  <si>
    <t>Street Lighting</t>
  </si>
  <si>
    <t>Sentinel Lighting</t>
  </si>
  <si>
    <t>Unmetered Scattered Load</t>
  </si>
  <si>
    <t>Standby Power GS 50 to 1,499 kW</t>
  </si>
  <si>
    <t>Standby Power GS 1,500 to 4,999 kW</t>
  </si>
  <si>
    <t>Standby Power Large Use</t>
  </si>
  <si>
    <t>MicroFIT</t>
  </si>
  <si>
    <t>FIT</t>
  </si>
  <si>
    <t>HCI, RESOP</t>
  </si>
  <si>
    <t>Rate Classification</t>
  </si>
  <si>
    <t>2026 Interim</t>
  </si>
  <si>
    <t xml:space="preserve">2026 Interim </t>
  </si>
  <si>
    <t>2026 Approved</t>
  </si>
  <si>
    <t>Monthly Fixed Charge</t>
  </si>
  <si>
    <t>Distribution Volumetric Rate</t>
  </si>
  <si>
    <t>Fixed Billing Determinant (Count)</t>
  </si>
  <si>
    <t>Variable Billing Determinant (kWh / kW )</t>
  </si>
  <si>
    <t>2026 Total</t>
  </si>
  <si>
    <t>2027 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</si>
  <si>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</si>
  <si>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</si>
  <si>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</si>
  <si>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</si>
  <si>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</si>
  <si>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</si>
  <si>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</si>
  <si>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</si>
  <si>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</si>
  <si>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</si>
  <si>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</si>
  <si>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</si>
  <si>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OM&amp;A ESB</t>
  </si>
  <si>
    <t>change</t>
  </si>
  <si>
    <t>Forecast Units - Annual</t>
  </si>
  <si>
    <t># of Months</t>
  </si>
  <si>
    <t>CAM Allocator</t>
  </si>
  <si>
    <t>GS &gt;50-Intermediate</t>
  </si>
  <si>
    <t>Embedded Distributor</t>
  </si>
  <si>
    <t>CWNB</t>
  </si>
  <si>
    <t>Interval Meter – Field Reading</t>
  </si>
  <si>
    <t>High Bill Investigation – If Billing is Correct</t>
  </si>
  <si>
    <t>Reconnect at meter – during regular hours</t>
  </si>
  <si>
    <t>Reconnect at meter – after regular hours</t>
  </si>
  <si>
    <t>Reconnect at pole – during regular hours</t>
  </si>
  <si>
    <t>Reconnect at pole – after regular hours</t>
  </si>
  <si>
    <t>Duplicate Invoices for Previous Billing</t>
  </si>
  <si>
    <t>Drycore Transformer Charge</t>
  </si>
  <si>
    <t>See Table</t>
  </si>
  <si>
    <t>Easement Certificate for Unregistered Easements</t>
  </si>
  <si>
    <t>Temporary service install &amp; remove, overhead no transformer</t>
  </si>
  <si>
    <t>Temporary service install &amp; remove, underground no transformer</t>
  </si>
  <si>
    <t>Temporary service install &amp; remove, overhead with transformer</t>
  </si>
  <si>
    <t>Total SSC</t>
  </si>
  <si>
    <t>GS &lt;50</t>
  </si>
  <si>
    <t>Street Light</t>
  </si>
  <si>
    <t>Sentinel</t>
  </si>
  <si>
    <t>CWMB - Weighted Bills</t>
  </si>
  <si>
    <t>OM&amp;A ESB - 5005-6225 excl standby</t>
  </si>
  <si>
    <t xml:space="preserve">Account Set up Charge/change of occupancy charge </t>
  </si>
  <si>
    <t xml:space="preserve">Arrears Certificate </t>
  </si>
  <si>
    <t>Special Billing Service, Per Hour</t>
  </si>
  <si>
    <t>Credit reference/credit check (+ credit agency costs)</t>
  </si>
  <si>
    <t>Late Payment Charge -per month</t>
  </si>
  <si>
    <t>Unprocessed payment charge (+ bank charges)</t>
  </si>
  <si>
    <t xml:space="preserve">Energy Resource Facility Administration Charge </t>
  </si>
  <si>
    <t>5 Month Revenue Difference</t>
  </si>
  <si>
    <t>CAM Allocator - 2026</t>
  </si>
  <si>
    <t>Residential Isolations - Annual Revenue ($) decrease</t>
  </si>
  <si>
    <t>Total Other Revenue</t>
  </si>
  <si>
    <t>Total Other Revenue Per Month</t>
  </si>
  <si>
    <t>Specific Service Charge</t>
  </si>
  <si>
    <t>HCI, RESOP, Other Large Generators</t>
  </si>
  <si>
    <r>
      <rPr>
        <b/>
        <sz val="9"/>
        <color theme="1"/>
        <rFont val="Arial"/>
        <family val="2"/>
      </rPr>
      <t>Note -</t>
    </r>
    <r>
      <rPr>
        <sz val="9"/>
        <color theme="1"/>
        <rFont val="Arial"/>
        <family val="2"/>
      </rPr>
      <t xml:space="preserve"> Monthly Fixed Charges (MFC) for GS 50-1,499 kW, GS 1500-4,999 kW and Large Use class remain the same from 2026 Interim to 2026 Approved, however a revenue difference occurs when moving from monthly charge to rate per day. Monthly service charges per the revenue requirement model assume each month is equal at 30.42 days (x 5 months = 152.08 days), whereas charging at a daily rate accounts for the fluctuation in days per month (January to May = 151 days)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</si>
</sst>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_(&quot;$&quot;* #,##0_);_(&quot;$&quot;* \(#,##0\);_(&quot;$&quot;* &quot;-&quot;??_);_(@_)"/>
    <numFmt numFmtId="166" formatCode="0.0000"/>
    <numFmt numFmtId="167" formatCode="0.000"/>
    <numFmt numFmtId="168" formatCode="_(&quot;$&quot;* #,##0.000000000000_);_(&quot;$&quot;* \(#,##0.000000000000\);_(&quot;$&quot;* &quot;-&quot;??_);_(@_)"/>
    <numFmt numFmtId="169" formatCode="_(* #,##0_);_(* \(#,##0\);_(* &quot;-&quot;??_);_(@_)"/>
  </numFmts>
  <fonts count="21">
    <font>
      <sz val="11"/>
      <color theme="1"/>
      <name val="Calibri"/>
      <scheme val="minor"/>
    </font>
    <font>
      <sz val="11"/>
      <color theme="1"/>
      <name val="Aptos Narrow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rgb="FF3F3F3F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0"/>
      <color rgb="FF3F3F3F"/>
      <name val="Aptos Narrow"/>
    </font>
    <font>
      <b/>
      <sz val="9"/>
      <color rgb="FF3F3F3F"/>
      <name val="Aptos Narrow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scheme val="minor"/>
    </font>
    <font>
      <i/>
      <sz val="10"/>
      <color theme="1"/>
      <name val="Arial"/>
      <family val="2"/>
    </font>
    <font>
      <b/>
      <sz val="9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charset val="1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757070"/>
        <bgColor rgb="FF757070"/>
      </patternFill>
    </fill>
    <fill>
      <patternFill patternType="solid">
        <fgColor rgb="FF005B9B"/>
        <bgColor rgb="FF005B9B"/>
      </patternFill>
    </fill>
    <fill>
      <patternFill patternType="solid">
        <fgColor rgb="FFFFF2CC"/>
        <bgColor rgb="FFFFF2CC"/>
      </patternFill>
    </fill>
    <fill>
      <patternFill patternType="solid">
        <fgColor rgb="FF005B9B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D9E3F1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77">
    <xf numFmtId="0" fontId="0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44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9" fontId="5" fillId="0" borderId="1" xfId="0" applyNumberFormat="1" applyFont="1" applyBorder="1"/>
    <xf numFmtId="44" fontId="9" fillId="0" borderId="0" xfId="0" applyNumberFormat="1" applyFont="1"/>
    <xf numFmtId="0" fontId="5" fillId="0" borderId="1" xfId="0" applyFont="1" applyBorder="1"/>
    <xf numFmtId="165" fontId="5" fillId="3" borderId="1" xfId="0" applyNumberFormat="1" applyFont="1" applyFill="1" applyBorder="1"/>
    <xf numFmtId="3" fontId="9" fillId="0" borderId="0" xfId="0" applyNumberFormat="1" applyFont="1"/>
    <xf numFmtId="4" fontId="9" fillId="0" borderId="0" xfId="0" applyNumberFormat="1" applyFont="1"/>
    <xf numFmtId="0" fontId="10" fillId="4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right"/>
    </xf>
    <xf numFmtId="0" fontId="5" fillId="5" borderId="1" xfId="0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4" fontId="5" fillId="5" borderId="1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3" fontId="12" fillId="0" borderId="0" xfId="0" applyNumberFormat="1" applyFont="1"/>
    <xf numFmtId="167" fontId="9" fillId="0" borderId="0" xfId="0" applyNumberFormat="1" applyFont="1"/>
    <xf numFmtId="44" fontId="9" fillId="0" borderId="1" xfId="0" applyNumberFormat="1" applyFont="1" applyBorder="1"/>
    <xf numFmtId="166" fontId="9" fillId="0" borderId="1" xfId="0" applyNumberFormat="1" applyFont="1" applyBorder="1"/>
    <xf numFmtId="168" fontId="9" fillId="0" borderId="0" xfId="0" applyNumberFormat="1" applyFont="1"/>
    <xf numFmtId="165" fontId="11" fillId="0" borderId="7" xfId="0" applyNumberFormat="1" applyFont="1" applyBorder="1"/>
    <xf numFmtId="0" fontId="0" fillId="0" borderId="0" xfId="0"/>
    <xf numFmtId="0" fontId="5" fillId="0" borderId="0" xfId="0" applyFont="1" applyBorder="1" applyAlignment="1"/>
    <xf numFmtId="0" fontId="14" fillId="0" borderId="0" xfId="0" applyFont="1" applyBorder="1" applyAlignment="1"/>
    <xf numFmtId="3" fontId="5" fillId="0" borderId="8" xfId="0" applyNumberFormat="1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8" xfId="0" applyFont="1" applyBorder="1" applyAlignment="1"/>
    <xf numFmtId="0" fontId="11" fillId="7" borderId="8" xfId="0" applyFont="1" applyFill="1" applyBorder="1" applyAlignment="1">
      <alignment horizontal="center" wrapText="1"/>
    </xf>
    <xf numFmtId="8" fontId="5" fillId="0" borderId="8" xfId="0" applyNumberFormat="1" applyFont="1" applyBorder="1" applyAlignment="1">
      <alignment horizontal="center"/>
    </xf>
    <xf numFmtId="8" fontId="5" fillId="0" borderId="8" xfId="0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10" fontId="5" fillId="0" borderId="8" xfId="0" applyNumberFormat="1" applyFont="1" applyBorder="1" applyAlignment="1">
      <alignment horizontal="center"/>
    </xf>
    <xf numFmtId="10" fontId="5" fillId="0" borderId="8" xfId="0" applyNumberFormat="1" applyFont="1" applyFill="1" applyBorder="1" applyAlignment="1">
      <alignment horizontal="center"/>
    </xf>
    <xf numFmtId="0" fontId="3" fillId="0" borderId="0" xfId="0" applyFont="1" applyBorder="1" applyAlignment="1"/>
    <xf numFmtId="0" fontId="15" fillId="7" borderId="8" xfId="0" applyFont="1" applyFill="1" applyBorder="1" applyAlignment="1">
      <alignment horizontal="center" wrapText="1"/>
    </xf>
    <xf numFmtId="10" fontId="5" fillId="0" borderId="8" xfId="0" applyNumberFormat="1" applyFont="1" applyBorder="1" applyAlignment="1">
      <alignment horizontal="right"/>
    </xf>
    <xf numFmtId="0" fontId="11" fillId="0" borderId="9" xfId="0" applyFont="1" applyBorder="1" applyAlignment="1">
      <alignment horizontal="center"/>
    </xf>
    <xf numFmtId="3" fontId="11" fillId="0" borderId="8" xfId="0" applyNumberFormat="1" applyFont="1" applyBorder="1" applyAlignment="1">
      <alignment horizontal="right"/>
    </xf>
    <xf numFmtId="165" fontId="5" fillId="0" borderId="8" xfId="2" applyNumberFormat="1" applyFont="1" applyBorder="1" applyAlignment="1">
      <alignment horizontal="right"/>
    </xf>
    <xf numFmtId="0" fontId="11" fillId="8" borderId="8" xfId="0" applyFont="1" applyFill="1" applyBorder="1" applyAlignment="1"/>
    <xf numFmtId="0" fontId="5" fillId="8" borderId="8" xfId="0" applyFont="1" applyFill="1" applyBorder="1" applyAlignment="1"/>
    <xf numFmtId="6" fontId="11" fillId="8" borderId="8" xfId="0" applyNumberFormat="1" applyFont="1" applyFill="1" applyBorder="1" applyAlignment="1">
      <alignment horizontal="right"/>
    </xf>
    <xf numFmtId="0" fontId="0" fillId="8" borderId="0" xfId="0" applyFont="1" applyFill="1" applyAlignment="1"/>
    <xf numFmtId="165" fontId="11" fillId="8" borderId="8" xfId="2" applyNumberFormat="1" applyFont="1" applyFill="1" applyBorder="1" applyAlignment="1">
      <alignment horizontal="right"/>
    </xf>
    <xf numFmtId="169" fontId="5" fillId="0" borderId="8" xfId="1" applyNumberFormat="1" applyFont="1" applyBorder="1" applyAlignment="1">
      <alignment horizontal="right"/>
    </xf>
    <xf numFmtId="0" fontId="16" fillId="0" borderId="0" xfId="0" applyFont="1" applyBorder="1" applyAlignment="1">
      <alignment horizontal="left"/>
    </xf>
    <xf numFmtId="6" fontId="14" fillId="0" borderId="0" xfId="0" applyNumberFormat="1" applyFont="1" applyBorder="1" applyAlignment="1"/>
    <xf numFmtId="0" fontId="10" fillId="6" borderId="8" xfId="0" applyFont="1" applyFill="1" applyBorder="1" applyAlignment="1">
      <alignment horizontal="center" wrapText="1"/>
    </xf>
    <xf numFmtId="0" fontId="18" fillId="6" borderId="8" xfId="0" applyFont="1" applyFill="1" applyBorder="1" applyAlignment="1">
      <alignment horizontal="center" wrapText="1"/>
    </xf>
    <xf numFmtId="165" fontId="14" fillId="0" borderId="0" xfId="2" applyNumberFormat="1" applyFont="1" applyBorder="1" applyAlignment="1">
      <alignment horizontal="right"/>
    </xf>
    <xf numFmtId="0" fontId="4" fillId="2" borderId="2" xfId="0" applyFont="1" applyFill="1" applyBorder="1" applyAlignment="1">
      <alignment horizontal="center" wrapText="1"/>
    </xf>
    <xf numFmtId="0" fontId="6" fillId="0" borderId="3" xfId="0" applyFont="1" applyBorder="1"/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6" fillId="0" borderId="6" xfId="0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D9E3F1"/>
      <color rgb="FF005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B1000"/>
  <sheetViews>
    <sheetView tabSelected="1" workbookViewId="0">
      <selection activeCell="S19" sqref="S19"/>
    </sheetView>
  </sheetViews>
  <sheetFormatPr defaultColWidth="14.42578125" defaultRowHeight="15" customHeight="1"/>
  <cols>
    <col min="1" max="1" width="47.28515625" customWidth="1"/>
    <col min="2" max="2" width="41.85546875" customWidth="1"/>
    <col min="3" max="10" width="13.42578125" customWidth="1"/>
    <col min="11" max="19" width="12.5703125" customWidth="1"/>
    <col min="20" max="20" width="13" customWidth="1"/>
    <col min="21" max="28" width="8.7109375" customWidth="1"/>
  </cols>
  <sheetData>
    <row r="2" spans="1:28">
      <c r="A2" s="1" t="s">
        <v>0</v>
      </c>
      <c r="B2" s="2" t="s">
        <v>1</v>
      </c>
    </row>
    <row r="3" spans="1:28">
      <c r="A3" s="1" t="s">
        <v>2</v>
      </c>
      <c r="B3" s="3" t="s">
        <v>3</v>
      </c>
    </row>
    <row r="4" spans="1:28">
      <c r="A4" s="1" t="s">
        <v>4</v>
      </c>
      <c r="B4" s="2">
        <v>5</v>
      </c>
    </row>
    <row r="5" spans="1:28">
      <c r="A5" s="1" t="s">
        <v>5</v>
      </c>
      <c r="B5" s="2">
        <v>151</v>
      </c>
    </row>
    <row r="6" spans="1:28">
      <c r="A6" s="1" t="s">
        <v>6</v>
      </c>
      <c r="B6" s="2">
        <v>12</v>
      </c>
      <c r="D6" s="4"/>
    </row>
    <row r="7" spans="1:28">
      <c r="A7" s="1" t="s">
        <v>7</v>
      </c>
      <c r="B7" s="5" t="s">
        <v>8</v>
      </c>
    </row>
    <row r="10" spans="1:28" ht="28.5" customHeight="1">
      <c r="A10" s="6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67" t="s">
        <v>10</v>
      </c>
      <c r="T10" s="68"/>
    </row>
    <row r="11" spans="1:28" ht="72">
      <c r="A11" s="8" t="s">
        <v>11</v>
      </c>
      <c r="B11" s="8" t="s">
        <v>12</v>
      </c>
      <c r="C11" s="9" t="s">
        <v>13</v>
      </c>
      <c r="D11" s="9" t="s">
        <v>14</v>
      </c>
      <c r="E11" s="9" t="s">
        <v>15</v>
      </c>
      <c r="F11" s="9" t="s">
        <v>16</v>
      </c>
      <c r="G11" s="9" t="s">
        <v>17</v>
      </c>
      <c r="H11" s="9" t="s">
        <v>18</v>
      </c>
      <c r="I11" s="9" t="s">
        <v>19</v>
      </c>
      <c r="J11" s="9" t="s">
        <v>20</v>
      </c>
      <c r="K11" s="9" t="s">
        <v>21</v>
      </c>
      <c r="L11" s="9" t="s">
        <v>22</v>
      </c>
      <c r="M11" s="9" t="s">
        <v>23</v>
      </c>
      <c r="N11" s="9" t="s">
        <v>24</v>
      </c>
      <c r="O11" s="9" t="s">
        <v>25</v>
      </c>
      <c r="P11" s="9" t="s">
        <v>26</v>
      </c>
      <c r="Q11" s="10" t="s">
        <v>27</v>
      </c>
      <c r="R11" s="10" t="s">
        <v>28</v>
      </c>
      <c r="S11" s="9" t="s">
        <v>29</v>
      </c>
      <c r="T11" s="9" t="s">
        <v>30</v>
      </c>
    </row>
    <row r="12" spans="1:28">
      <c r="A12" s="11" t="s">
        <v>31</v>
      </c>
      <c r="B12" s="12" t="s">
        <v>32</v>
      </c>
      <c r="C12" s="13">
        <f>'Billing Determinants'!D3</f>
        <v>39.200000000000003</v>
      </c>
      <c r="D12" s="14">
        <f>'Billing Determinants'!E3</f>
        <v>0</v>
      </c>
      <c r="E12" s="13">
        <f>'Billing Determinants'!B3</f>
        <v>34.26</v>
      </c>
      <c r="F12" s="14">
        <f>'Billing Determinants'!C3</f>
        <v>0</v>
      </c>
      <c r="G12" s="13">
        <f t="shared" ref="G12:G25" si="0">ROUND((C12)*12/365,4)</f>
        <v>1.2887999999999999</v>
      </c>
      <c r="H12" s="14">
        <f t="shared" ref="H12:H25" si="1">D12-F12</f>
        <v>0</v>
      </c>
      <c r="I12" s="15">
        <f>ROUND((G12*$B$5 - E12*$B$4)*'Billing Determinants'!B19,4)</f>
        <v>8143954.8672000002</v>
      </c>
      <c r="J12" s="15">
        <f>ROUND(H12*SUM('Billing Determinants'!B36:F36),4)</f>
        <v>0</v>
      </c>
      <c r="K12" s="15">
        <f t="shared" ref="K12:K25" si="2">SUM(I12:J12)</f>
        <v>8143954.8672000002</v>
      </c>
      <c r="L12" s="16">
        <f t="shared" ref="L12:M12" si="3">ABS(I12)/SUM(ABS($I12),ABS($J12))</f>
        <v>1</v>
      </c>
      <c r="M12" s="16">
        <f t="shared" si="3"/>
        <v>0</v>
      </c>
      <c r="N12" s="15">
        <f>'Other Revenue'!I24</f>
        <v>-539209.56935833325</v>
      </c>
      <c r="O12" s="15">
        <f t="shared" ref="O12:P12" si="4">$N12*L12</f>
        <v>-539209.56935833325</v>
      </c>
      <c r="P12" s="15">
        <f t="shared" si="4"/>
        <v>0</v>
      </c>
      <c r="Q12" s="15">
        <f>I12+O12</f>
        <v>7604745.2978416672</v>
      </c>
      <c r="R12" s="15">
        <f>J12+P12</f>
        <v>0</v>
      </c>
      <c r="S12" s="33">
        <f>ROUND(Q12/('Billing Determinants'!B19*7+'Billing Determinants'!C19*5),2)</f>
        <v>1.8</v>
      </c>
      <c r="T12" s="34">
        <f>ROUND(R12/SUM('Billing Determinants'!G36:M36,'Billing Determinants'!O36:S36),4)</f>
        <v>0</v>
      </c>
      <c r="X12" s="17"/>
      <c r="Y12" s="35"/>
      <c r="Z12" s="35"/>
      <c r="AA12" s="35"/>
      <c r="AB12" s="32"/>
    </row>
    <row r="13" spans="1:28">
      <c r="A13" s="11" t="s">
        <v>33</v>
      </c>
      <c r="B13" s="12" t="s">
        <v>34</v>
      </c>
      <c r="C13" s="13">
        <f>'Billing Determinants'!D4</f>
        <v>26.16</v>
      </c>
      <c r="D13" s="14">
        <f>'Billing Determinants'!E4</f>
        <v>3.39E-2</v>
      </c>
      <c r="E13" s="13">
        <f>'Billing Determinants'!B4</f>
        <v>23.53</v>
      </c>
      <c r="F13" s="14">
        <f>'Billing Determinants'!C4</f>
        <v>3.0499999999999999E-2</v>
      </c>
      <c r="G13" s="13">
        <f t="shared" si="0"/>
        <v>0.86009999999999998</v>
      </c>
      <c r="H13" s="14">
        <f t="shared" si="1"/>
        <v>3.4000000000000002E-3</v>
      </c>
      <c r="I13" s="15">
        <f>ROUND((G13*$B$5 - E13*$B$4)*'Billing Determinants'!B20,4)</f>
        <v>317106.8689</v>
      </c>
      <c r="J13" s="15">
        <f>ROUND(H13*SUM('Billing Determinants'!B37:F37),4)</f>
        <v>1036976.2986</v>
      </c>
      <c r="K13" s="15">
        <f t="shared" si="2"/>
        <v>1354083.1675</v>
      </c>
      <c r="L13" s="16">
        <f t="shared" ref="L13:M13" si="5">ABS(I13)/SUM(ABS($I13),ABS($J13))</f>
        <v>0.23418566636897509</v>
      </c>
      <c r="M13" s="16">
        <f t="shared" si="5"/>
        <v>0.76581433363102491</v>
      </c>
      <c r="N13" s="15">
        <f>'Other Revenue'!J24</f>
        <v>-55794.21678166667</v>
      </c>
      <c r="O13" s="15">
        <f t="shared" ref="O13:P13" si="6">$N13*L13</f>
        <v>-13066.205836549661</v>
      </c>
      <c r="P13" s="15">
        <f t="shared" si="6"/>
        <v>-42728.010945117006</v>
      </c>
      <c r="Q13" s="15">
        <f t="shared" ref="Q13:Q25" si="7">I13+O13</f>
        <v>304040.66306345037</v>
      </c>
      <c r="R13" s="15">
        <f t="shared" ref="R13:R25" si="8">J13+P13</f>
        <v>994248.287654883</v>
      </c>
      <c r="S13" s="33">
        <f>ROUND(Q13/('Billing Determinants'!B20*7+'Billing Determinants'!C20*5),2)</f>
        <v>0.97</v>
      </c>
      <c r="T13" s="34">
        <f>ROUND(R13/SUM('Billing Determinants'!G37:M37,'Billing Determinants'!O37:S37),4)</f>
        <v>1.4E-3</v>
      </c>
      <c r="X13" s="17"/>
      <c r="Y13" s="35"/>
      <c r="Z13" s="35"/>
      <c r="AA13" s="35"/>
    </row>
    <row r="14" spans="1:28">
      <c r="A14" s="11" t="s">
        <v>35</v>
      </c>
      <c r="B14" s="12" t="s">
        <v>36</v>
      </c>
      <c r="C14" s="13">
        <f>'Billing Determinants'!D5</f>
        <v>200</v>
      </c>
      <c r="D14" s="14">
        <f>'Billing Determinants'!E5</f>
        <v>7.6543000000000001</v>
      </c>
      <c r="E14" s="13">
        <f>'Billing Determinants'!B5</f>
        <v>200</v>
      </c>
      <c r="F14" s="14">
        <f>'Billing Determinants'!C5</f>
        <v>6.5552999999999999</v>
      </c>
      <c r="G14" s="13">
        <f t="shared" si="0"/>
        <v>6.5753000000000004</v>
      </c>
      <c r="H14" s="14">
        <f t="shared" si="1"/>
        <v>1.0990000000000002</v>
      </c>
      <c r="I14" s="15">
        <f>ROUND((G14*$B$5 - E14*$B$4)*'Billing Determinants'!B21,4)</f>
        <v>-22572.6302</v>
      </c>
      <c r="J14" s="15">
        <f>ROUND(H14*SUM('Billing Determinants'!B38:F38),4)</f>
        <v>3217238.5474</v>
      </c>
      <c r="K14" s="15">
        <f t="shared" si="2"/>
        <v>3194665.9172</v>
      </c>
      <c r="L14" s="16">
        <f t="shared" ref="L14:M14" si="9">ABS(I14)/SUM(ABS($I14),ABS($J14))</f>
        <v>6.9672672148509097E-3</v>
      </c>
      <c r="M14" s="16">
        <f t="shared" si="9"/>
        <v>0.99303273278514903</v>
      </c>
      <c r="N14" s="15">
        <f>'Other Revenue'!K24</f>
        <v>-75097.522762916662</v>
      </c>
      <c r="O14" s="15">
        <f t="shared" ref="O14:P14" si="10">$N14*L14</f>
        <v>-523.22450826258921</v>
      </c>
      <c r="P14" s="15">
        <f t="shared" si="10"/>
        <v>-74574.298254654073</v>
      </c>
      <c r="Q14" s="15">
        <f t="shared" si="7"/>
        <v>-23095.854708262588</v>
      </c>
      <c r="R14" s="15">
        <f t="shared" si="8"/>
        <v>3142664.2491453458</v>
      </c>
      <c r="S14" s="33">
        <f>ROUND(Q14/('Billing Determinants'!B21*7+'Billing Determinants'!C21*5),2)</f>
        <v>-0.61</v>
      </c>
      <c r="T14" s="34">
        <f>ROUND(R14/SUM('Billing Determinants'!G38:M38,'Billing Determinants'!O38:S38),4)</f>
        <v>0.44469999999999998</v>
      </c>
      <c r="X14" s="17"/>
      <c r="Y14" s="35"/>
      <c r="Z14" s="35"/>
      <c r="AA14" s="35"/>
    </row>
    <row r="15" spans="1:28">
      <c r="A15" s="11" t="s">
        <v>37</v>
      </c>
      <c r="B15" s="12" t="s">
        <v>36</v>
      </c>
      <c r="C15" s="13">
        <f>'Billing Determinants'!D6</f>
        <v>4126.75</v>
      </c>
      <c r="D15" s="14">
        <f>'Billing Determinants'!E6</f>
        <v>7.2919999999999998</v>
      </c>
      <c r="E15" s="13">
        <f>'Billing Determinants'!B6</f>
        <v>4126.75</v>
      </c>
      <c r="F15" s="14">
        <f>'Billing Determinants'!C6</f>
        <v>6.0796000000000001</v>
      </c>
      <c r="G15" s="13">
        <f t="shared" si="0"/>
        <v>135.67400000000001</v>
      </c>
      <c r="H15" s="14">
        <f t="shared" si="1"/>
        <v>1.2123999999999997</v>
      </c>
      <c r="I15" s="15">
        <f>ROUND((G15*$B$5 - E15*$B$4)*'Billing Determinants'!B22,4)</f>
        <v>-11758.08</v>
      </c>
      <c r="J15" s="15">
        <f>ROUND(H15*SUM('Billing Determinants'!B39:F39),4)</f>
        <v>786786.03430000006</v>
      </c>
      <c r="K15" s="15">
        <f t="shared" si="2"/>
        <v>775027.9543000001</v>
      </c>
      <c r="L15" s="16">
        <f t="shared" ref="L15:M15" si="11">ABS(I15)/SUM(ABS($I15),ABS($J15))</f>
        <v>1.4724396297513353E-2</v>
      </c>
      <c r="M15" s="16">
        <f t="shared" si="11"/>
        <v>0.98527560370248668</v>
      </c>
      <c r="N15" s="15">
        <f>'Other Revenue'!L24</f>
        <v>-10528.988696666665</v>
      </c>
      <c r="O15" s="15">
        <f t="shared" ref="O15:P15" si="12">$N15*L15</f>
        <v>-155.0330021817586</v>
      </c>
      <c r="P15" s="15">
        <f t="shared" si="12"/>
        <v>-10373.955694484906</v>
      </c>
      <c r="Q15" s="15">
        <f t="shared" si="7"/>
        <v>-11913.113002181759</v>
      </c>
      <c r="R15" s="15">
        <f t="shared" si="8"/>
        <v>776412.07860551518</v>
      </c>
      <c r="S15" s="33">
        <f>ROUND(Q15/('Billing Determinants'!B22*7+'Billing Determinants'!C22*5),2)</f>
        <v>-11.74</v>
      </c>
      <c r="T15" s="34">
        <f>ROUND(R15/SUM('Billing Determinants'!G39:M39,'Billing Determinants'!O39:S39),4)</f>
        <v>0.47589999999999999</v>
      </c>
      <c r="X15" s="17"/>
      <c r="Y15" s="35"/>
      <c r="Z15" s="35"/>
      <c r="AA15" s="35"/>
    </row>
    <row r="16" spans="1:28">
      <c r="A16" s="11" t="s">
        <v>38</v>
      </c>
      <c r="B16" s="12" t="s">
        <v>36</v>
      </c>
      <c r="C16" s="13">
        <f>'Billing Determinants'!D7</f>
        <v>14946.93</v>
      </c>
      <c r="D16" s="14">
        <f>'Billing Determinants'!E7</f>
        <v>7.9119000000000002</v>
      </c>
      <c r="E16" s="13">
        <f>'Billing Determinants'!B7</f>
        <v>14946.93</v>
      </c>
      <c r="F16" s="14">
        <f>'Billing Determinants'!C7</f>
        <v>6.0316000000000001</v>
      </c>
      <c r="G16" s="13">
        <f t="shared" si="0"/>
        <v>491.40589999999997</v>
      </c>
      <c r="H16" s="14">
        <f t="shared" si="1"/>
        <v>1.8803000000000001</v>
      </c>
      <c r="I16" s="15">
        <f>ROUND((G16*$B$5 - E16*$B$4)*'Billing Determinants'!B23,4)</f>
        <v>-5855.9501</v>
      </c>
      <c r="J16" s="15">
        <f>ROUND(H16*SUM('Billing Determinants'!B40:F40),4)</f>
        <v>759279.29870000004</v>
      </c>
      <c r="K16" s="15">
        <f t="shared" si="2"/>
        <v>753423.34860000003</v>
      </c>
      <c r="L16" s="16">
        <f t="shared" ref="L16:M16" si="13">ABS(I16)/SUM(ABS($I16),ABS($J16))</f>
        <v>7.6534836281352608E-3</v>
      </c>
      <c r="M16" s="16">
        <f t="shared" si="13"/>
        <v>0.99234651637186477</v>
      </c>
      <c r="N16" s="15">
        <f>'Other Revenue'!N24</f>
        <v>-6518.3517408333328</v>
      </c>
      <c r="O16" s="15">
        <f t="shared" ref="O16:P16" si="14">$N16*L16</f>
        <v>-49.888098330894891</v>
      </c>
      <c r="P16" s="15">
        <f t="shared" si="14"/>
        <v>-6468.4636425024382</v>
      </c>
      <c r="Q16" s="15">
        <f t="shared" si="7"/>
        <v>-5905.8381983308946</v>
      </c>
      <c r="R16" s="15">
        <f t="shared" si="8"/>
        <v>752810.83505749761</v>
      </c>
      <c r="S16" s="33">
        <f>ROUND(Q16/('Billing Determinants'!B23*7+'Billing Determinants'!C23*5),2)</f>
        <v>-43.11</v>
      </c>
      <c r="T16" s="34">
        <f>ROUND(R16/SUM('Billing Determinants'!G40:M40,'Billing Determinants'!O40:S40),4)</f>
        <v>0.74960000000000004</v>
      </c>
      <c r="X16" s="17"/>
      <c r="Y16" s="35"/>
      <c r="Z16" s="35"/>
      <c r="AA16" s="35"/>
    </row>
    <row r="17" spans="1:27">
      <c r="A17" s="11" t="s">
        <v>39</v>
      </c>
      <c r="B17" s="12" t="s">
        <v>36</v>
      </c>
      <c r="C17" s="13">
        <f>'Billing Determinants'!D8</f>
        <v>1.19</v>
      </c>
      <c r="D17" s="14">
        <f>'Billing Determinants'!E8</f>
        <v>8.3054000000000006</v>
      </c>
      <c r="E17" s="13">
        <f>'Billing Determinants'!B8</f>
        <v>1.1200000000000001</v>
      </c>
      <c r="F17" s="14">
        <f>'Billing Determinants'!C8</f>
        <v>7.8163999999999998</v>
      </c>
      <c r="G17" s="13">
        <f t="shared" si="0"/>
        <v>3.9100000000000003E-2</v>
      </c>
      <c r="H17" s="14">
        <f t="shared" si="1"/>
        <v>0.48900000000000077</v>
      </c>
      <c r="I17" s="15">
        <f>ROUND((G17*$B$5 - E17*$B$4)*'Billing Determinants'!B24,4)</f>
        <v>19975.1126</v>
      </c>
      <c r="J17" s="15">
        <f>ROUND(H17*SUM('Billing Determinants'!B41:F41),4)</f>
        <v>12438.756600000001</v>
      </c>
      <c r="K17" s="15">
        <f t="shared" si="2"/>
        <v>32413.869200000001</v>
      </c>
      <c r="L17" s="16">
        <f t="shared" ref="L17:M17" si="15">ABS(I17)/SUM(ABS($I17),ABS($J17))</f>
        <v>0.61625202707981552</v>
      </c>
      <c r="M17" s="16">
        <f t="shared" si="15"/>
        <v>0.38374797292018442</v>
      </c>
      <c r="N17" s="15">
        <f>'Other Revenue'!O24</f>
        <v>-834.70054041666663</v>
      </c>
      <c r="O17" s="15">
        <f t="shared" ref="O17:P17" si="16">$N17*L17</f>
        <v>-514.38590003638831</v>
      </c>
      <c r="P17" s="15">
        <f t="shared" si="16"/>
        <v>-320.31464038027826</v>
      </c>
      <c r="Q17" s="15">
        <f t="shared" si="7"/>
        <v>19460.726699963612</v>
      </c>
      <c r="R17" s="15">
        <f t="shared" si="8"/>
        <v>12118.441959619722</v>
      </c>
      <c r="S17" s="33">
        <f>ROUND(Q17/('Billing Determinants'!B24*7+'Billing Determinants'!C24*5),2)</f>
        <v>0.02</v>
      </c>
      <c r="T17" s="34">
        <f>ROUND(R17/SUM('Billing Determinants'!G41:M41,'Billing Determinants'!O41:S41),4)</f>
        <v>0.19789999999999999</v>
      </c>
      <c r="X17" s="17"/>
      <c r="Y17" s="35"/>
      <c r="Z17" s="35"/>
      <c r="AA17" s="35"/>
    </row>
    <row r="18" spans="1:27">
      <c r="A18" s="11" t="s">
        <v>40</v>
      </c>
      <c r="B18" s="12" t="s">
        <v>36</v>
      </c>
      <c r="C18" s="13">
        <f>'Billing Determinants'!D9</f>
        <v>8.02</v>
      </c>
      <c r="D18" s="14">
        <f>'Billing Determinants'!E9</f>
        <v>37.632599999999996</v>
      </c>
      <c r="E18" s="13">
        <f>'Billing Determinants'!B9</f>
        <v>7.02</v>
      </c>
      <c r="F18" s="14">
        <f>'Billing Determinants'!C9</f>
        <v>32.929699999999997</v>
      </c>
      <c r="G18" s="13">
        <f t="shared" si="0"/>
        <v>0.26369999999999999</v>
      </c>
      <c r="H18" s="14">
        <f t="shared" si="1"/>
        <v>4.7028999999999996</v>
      </c>
      <c r="I18" s="15">
        <f>ROUND((G18*$B$5 - E18*$B$4)*'Billing Determinants'!B25,4)</f>
        <v>221.77889999999999</v>
      </c>
      <c r="J18" s="15">
        <f>ROUND(H18*SUM('Billing Determinants'!B42:F42),4)</f>
        <v>235.14500000000001</v>
      </c>
      <c r="K18" s="15">
        <f t="shared" si="2"/>
        <v>456.9239</v>
      </c>
      <c r="L18" s="16">
        <f t="shared" ref="L18:M18" si="17">ABS(I18)/SUM(ABS($I18),ABS($J18))</f>
        <v>0.48537382264311407</v>
      </c>
      <c r="M18" s="16">
        <f t="shared" si="17"/>
        <v>0.51462617735688587</v>
      </c>
      <c r="N18" s="15">
        <f>'Other Revenue'!P24</f>
        <v>-42.135997916666675</v>
      </c>
      <c r="O18" s="15">
        <f t="shared" ref="O18:P18" si="18">$N18*L18</f>
        <v>-20.451710379694795</v>
      </c>
      <c r="P18" s="15">
        <f t="shared" si="18"/>
        <v>-21.684287536971876</v>
      </c>
      <c r="Q18" s="15">
        <f t="shared" si="7"/>
        <v>201.32718962030521</v>
      </c>
      <c r="R18" s="15">
        <f t="shared" si="8"/>
        <v>213.46071246302813</v>
      </c>
      <c r="S18" s="33">
        <f>ROUND(Q18/('Billing Determinants'!B25*7+'Billing Determinants'!C25*5),2)</f>
        <v>0.36</v>
      </c>
      <c r="T18" s="34">
        <f>ROUND(R18/SUM('Billing Determinants'!G42:M42,'Billing Determinants'!O42:S42),4)</f>
        <v>1.7787999999999999</v>
      </c>
      <c r="X18" s="17"/>
      <c r="Y18" s="35"/>
      <c r="Z18" s="35"/>
      <c r="AA18" s="35"/>
    </row>
    <row r="19" spans="1:27">
      <c r="A19" s="11" t="s">
        <v>41</v>
      </c>
      <c r="B19" s="12" t="s">
        <v>34</v>
      </c>
      <c r="C19" s="13">
        <f>'Billing Determinants'!D10</f>
        <v>8.0399999999999991</v>
      </c>
      <c r="D19" s="14">
        <f>'Billing Determinants'!E10</f>
        <v>3.8300000000000001E-2</v>
      </c>
      <c r="E19" s="13">
        <f>'Billing Determinants'!B10</f>
        <v>7.09</v>
      </c>
      <c r="F19" s="14">
        <f>'Billing Determinants'!C10</f>
        <v>3.3799999999999997E-2</v>
      </c>
      <c r="G19" s="13">
        <f t="shared" si="0"/>
        <v>0.26429999999999998</v>
      </c>
      <c r="H19" s="14">
        <f t="shared" si="1"/>
        <v>4.500000000000004E-3</v>
      </c>
      <c r="I19" s="15">
        <f>ROUND((G19*$B$5 - E19*$B$4)*'Billing Determinants'!B26,4)</f>
        <v>18938.647099999998</v>
      </c>
      <c r="J19" s="15">
        <f>ROUND(H19*SUM('Billing Determinants'!B43:F43),4)</f>
        <v>26848.9575</v>
      </c>
      <c r="K19" s="15">
        <f t="shared" si="2"/>
        <v>45787.604599999999</v>
      </c>
      <c r="L19" s="16">
        <f t="shared" ref="L19:M19" si="19">ABS(I19)/SUM(ABS($I19),ABS($J19))</f>
        <v>0.41361952138461505</v>
      </c>
      <c r="M19" s="16">
        <f t="shared" si="19"/>
        <v>0.58638047861538489</v>
      </c>
      <c r="N19" s="15">
        <f>'Other Revenue'!Q24</f>
        <v>-819.39566916666661</v>
      </c>
      <c r="O19" s="15">
        <f t="shared" ref="O19:P19" si="20">$N19*L19</f>
        <v>-338.918044505343</v>
      </c>
      <c r="P19" s="15">
        <f t="shared" si="20"/>
        <v>-480.47762466132355</v>
      </c>
      <c r="Q19" s="15">
        <f t="shared" si="7"/>
        <v>18599.729055494656</v>
      </c>
      <c r="R19" s="15">
        <f t="shared" si="8"/>
        <v>26368.479875338679</v>
      </c>
      <c r="S19" s="33">
        <f>ROUND(Q19/('Billing Determinants'!B26*7+'Billing Determinants'!C26*5),2)</f>
        <v>0.36</v>
      </c>
      <c r="T19" s="34">
        <f>ROUND(R19/SUM('Billing Determinants'!G43:M43,'Billing Determinants'!O43:S43),4)</f>
        <v>1.8E-3</v>
      </c>
      <c r="X19" s="17"/>
      <c r="Y19" s="35"/>
      <c r="Z19" s="35"/>
      <c r="AA19" s="35"/>
    </row>
    <row r="20" spans="1:27">
      <c r="A20" s="11" t="s">
        <v>42</v>
      </c>
      <c r="B20" s="12" t="s">
        <v>36</v>
      </c>
      <c r="C20" s="13">
        <f>'Billing Determinants'!D11</f>
        <v>186.89</v>
      </c>
      <c r="D20" s="14">
        <f>'Billing Determinants'!E11</f>
        <v>3.8271999999999999</v>
      </c>
      <c r="E20" s="13">
        <f>'Billing Determinants'!B11</f>
        <v>186.89</v>
      </c>
      <c r="F20" s="14">
        <f>'Billing Determinants'!C11</f>
        <v>2.4940000000000002</v>
      </c>
      <c r="G20" s="13">
        <f t="shared" si="0"/>
        <v>6.1443000000000003</v>
      </c>
      <c r="H20" s="14">
        <f t="shared" si="1"/>
        <v>1.3331999999999997</v>
      </c>
      <c r="I20" s="15">
        <f>ROUND((G20*$B$5 - E20*$B$4)*'Billing Determinants'!B27,4)</f>
        <v>-13.321400000000001</v>
      </c>
      <c r="J20" s="15">
        <f>ROUND(H20*SUM('Billing Determinants'!B44:F44),4)</f>
        <v>7242.0757000000003</v>
      </c>
      <c r="K20" s="15">
        <f t="shared" si="2"/>
        <v>7228.7543000000005</v>
      </c>
      <c r="L20" s="16">
        <f t="shared" ref="L20:M20" si="21">ABS(I20)/SUM(ABS($I20),ABS($J20))</f>
        <v>1.836067663339888E-3</v>
      </c>
      <c r="M20" s="16">
        <f t="shared" si="21"/>
        <v>0.99816393233666012</v>
      </c>
      <c r="N20" s="15">
        <f>'Other Revenue'!S24</f>
        <v>-6.5851625</v>
      </c>
      <c r="O20" s="15">
        <f t="shared" ref="O20:P20" si="22">$N20*L20</f>
        <v>-1.2090803924088456E-2</v>
      </c>
      <c r="P20" s="15">
        <f t="shared" si="22"/>
        <v>-6.5730716960759112</v>
      </c>
      <c r="Q20" s="15">
        <f t="shared" si="7"/>
        <v>-13.333490803924089</v>
      </c>
      <c r="R20" s="15">
        <f t="shared" si="8"/>
        <v>7235.5026283039242</v>
      </c>
      <c r="S20" s="33">
        <f>ROUND(Q20/('Billing Determinants'!B27*7+'Billing Determinants'!C27*5),2)</f>
        <v>-0.56000000000000005</v>
      </c>
      <c r="T20" s="34">
        <f>ROUND(R20/SUM('Billing Determinants'!G44:M44,'Billing Determinants'!O44:S44),4)</f>
        <v>0.55589999999999995</v>
      </c>
      <c r="X20" s="17"/>
      <c r="Y20" s="35"/>
      <c r="Z20" s="35"/>
      <c r="AA20" s="35"/>
    </row>
    <row r="21" spans="1:27" ht="15.75" customHeight="1">
      <c r="A21" s="11" t="s">
        <v>43</v>
      </c>
      <c r="B21" s="12" t="s">
        <v>36</v>
      </c>
      <c r="C21" s="13">
        <f>'Billing Determinants'!D12</f>
        <v>186.89</v>
      </c>
      <c r="D21" s="14">
        <f>'Billing Determinants'!E12</f>
        <v>3.6459999999999999</v>
      </c>
      <c r="E21" s="13">
        <f>'Billing Determinants'!B12</f>
        <v>186.89</v>
      </c>
      <c r="F21" s="14">
        <f>'Billing Determinants'!C12</f>
        <v>2.2877000000000001</v>
      </c>
      <c r="G21" s="13">
        <f t="shared" si="0"/>
        <v>6.1443000000000003</v>
      </c>
      <c r="H21" s="14">
        <f t="shared" si="1"/>
        <v>1.3582999999999998</v>
      </c>
      <c r="I21" s="15">
        <f>ROUND((G21*$B$5 - E21*$B$4)*'Billing Determinants'!B28,4)</f>
        <v>-13.321400000000001</v>
      </c>
      <c r="J21" s="15">
        <f>ROUND(H21*SUM('Billing Determinants'!B45:F45),4)</f>
        <v>2314.7469000000001</v>
      </c>
      <c r="K21" s="15">
        <f t="shared" si="2"/>
        <v>2301.4255000000003</v>
      </c>
      <c r="L21" s="16">
        <f t="shared" ref="L21:M21" si="23">ABS(I21)/SUM(ABS($I21),ABS($J21))</f>
        <v>5.7220829818437893E-3</v>
      </c>
      <c r="M21" s="16">
        <f t="shared" si="23"/>
        <v>0.99427791701815627</v>
      </c>
      <c r="N21" s="15">
        <f>'Other Revenue'!T24</f>
        <v>-6.5851625</v>
      </c>
      <c r="O21" s="15">
        <f t="shared" ref="O21:P21" si="24">$N21*L21</f>
        <v>-3.76808462739259E-2</v>
      </c>
      <c r="P21" s="15">
        <f t="shared" si="24"/>
        <v>-6.5474816537260745</v>
      </c>
      <c r="Q21" s="15">
        <f t="shared" si="7"/>
        <v>-13.359080846273926</v>
      </c>
      <c r="R21" s="15">
        <f t="shared" si="8"/>
        <v>2308.1994183462739</v>
      </c>
      <c r="S21" s="33">
        <f>ROUND(Q21/('Billing Determinants'!B28*7+'Billing Determinants'!C28*5),2)</f>
        <v>-0.56000000000000005</v>
      </c>
      <c r="T21" s="34">
        <f>ROUND(R21/SUM('Billing Determinants'!G45:M45,'Billing Determinants'!O45:S45),4)</f>
        <v>0.56699999999999995</v>
      </c>
      <c r="X21" s="17"/>
      <c r="Y21" s="35"/>
      <c r="Z21" s="35"/>
      <c r="AA21" s="35"/>
    </row>
    <row r="22" spans="1:27" ht="15.75" customHeight="1">
      <c r="A22" s="11" t="s">
        <v>44</v>
      </c>
      <c r="B22" s="12" t="s">
        <v>36</v>
      </c>
      <c r="C22" s="13">
        <f>'Billing Determinants'!D13</f>
        <v>186.89</v>
      </c>
      <c r="D22" s="14">
        <f>'Billing Determinants'!E13</f>
        <v>3.956</v>
      </c>
      <c r="E22" s="13">
        <f>'Billing Determinants'!B13</f>
        <v>186.89</v>
      </c>
      <c r="F22" s="14">
        <f>'Billing Determinants'!C13</f>
        <v>2.5388000000000002</v>
      </c>
      <c r="G22" s="13">
        <f t="shared" si="0"/>
        <v>6.1443000000000003</v>
      </c>
      <c r="H22" s="14">
        <f t="shared" si="1"/>
        <v>1.4171999999999998</v>
      </c>
      <c r="I22" s="15">
        <f>ROUND((G22*$B$5 - E22*$B$4)*'Billing Determinants'!B29,4)</f>
        <v>-13.321400000000001</v>
      </c>
      <c r="J22" s="15">
        <f>ROUND(H22*SUM('Billing Determinants'!B46:F46),4)</f>
        <v>16362.7786</v>
      </c>
      <c r="K22" s="15">
        <f t="shared" si="2"/>
        <v>16349.457199999999</v>
      </c>
      <c r="L22" s="16">
        <f t="shared" ref="L22:M22" si="25">ABS(I22)/SUM(ABS($I22),ABS($J22))</f>
        <v>8.1346596564505597E-4</v>
      </c>
      <c r="M22" s="16">
        <f t="shared" si="25"/>
        <v>0.99918653403435487</v>
      </c>
      <c r="N22" s="15">
        <f>'Other Revenue'!U24</f>
        <v>-6.5851625</v>
      </c>
      <c r="O22" s="15">
        <f t="shared" ref="O22:P22" si="26">$N22*L22</f>
        <v>-5.3568055719921109E-3</v>
      </c>
      <c r="P22" s="15">
        <f t="shared" si="26"/>
        <v>-6.579805694428007</v>
      </c>
      <c r="Q22" s="15">
        <f t="shared" si="7"/>
        <v>-13.326756805571993</v>
      </c>
      <c r="R22" s="15">
        <f t="shared" si="8"/>
        <v>16356.198794305572</v>
      </c>
      <c r="S22" s="33">
        <f>ROUND(Q22/('Billing Determinants'!B29*7+'Billing Determinants'!C29*5),2)</f>
        <v>-0.56000000000000005</v>
      </c>
      <c r="T22" s="34">
        <f>ROUND(R22/SUM('Billing Determinants'!G46:M46,'Billing Determinants'!O46:S46),4)</f>
        <v>0.59260000000000002</v>
      </c>
      <c r="X22" s="17"/>
      <c r="Y22" s="35"/>
      <c r="Z22" s="35"/>
      <c r="AA22" s="35"/>
    </row>
    <row r="23" spans="1:27" ht="15.75" customHeight="1">
      <c r="A23" s="18" t="s">
        <v>45</v>
      </c>
      <c r="B23" s="12" t="s">
        <v>32</v>
      </c>
      <c r="C23" s="13">
        <f>'Billing Determinants'!D14</f>
        <v>11</v>
      </c>
      <c r="D23" s="14">
        <f>'Billing Determinants'!E14</f>
        <v>0</v>
      </c>
      <c r="E23" s="13">
        <f>'Billing Determinants'!B14</f>
        <v>16</v>
      </c>
      <c r="F23" s="14">
        <f>'Billing Determinants'!C14</f>
        <v>0</v>
      </c>
      <c r="G23" s="13">
        <f t="shared" si="0"/>
        <v>0.36159999999999998</v>
      </c>
      <c r="H23" s="14">
        <f t="shared" si="1"/>
        <v>0</v>
      </c>
      <c r="I23" s="15">
        <f>ROUND((G23*$B$5 - E23*$B$4)*'Billing Determinants'!B30,4)</f>
        <v>-22147.4048</v>
      </c>
      <c r="J23" s="15">
        <f>ROUND(H23*SUM('Billing Determinants'!B47:F47),4)</f>
        <v>0</v>
      </c>
      <c r="K23" s="15">
        <f t="shared" si="2"/>
        <v>-22147.4048</v>
      </c>
      <c r="L23" s="16">
        <f t="shared" ref="L23:M23" si="27">ABS(I23)/SUM(ABS($I23),ABS($J23))</f>
        <v>1</v>
      </c>
      <c r="M23" s="16">
        <f t="shared" si="27"/>
        <v>0</v>
      </c>
      <c r="N23" s="19"/>
      <c r="O23" s="19"/>
      <c r="P23" s="19"/>
      <c r="Q23" s="15">
        <f t="shared" si="7"/>
        <v>-22147.4048</v>
      </c>
      <c r="R23" s="15">
        <f t="shared" si="8"/>
        <v>0</v>
      </c>
      <c r="S23" s="33">
        <f>ROUND(Q23/('Billing Determinants'!B30*7+'Billing Determinants'!C30*5),2)</f>
        <v>-2.12</v>
      </c>
      <c r="T23" s="34">
        <v>0</v>
      </c>
      <c r="X23" s="17"/>
      <c r="Y23" s="35"/>
      <c r="Z23" s="35"/>
      <c r="AA23" s="35"/>
    </row>
    <row r="24" spans="1:27" ht="15.75" customHeight="1">
      <c r="A24" s="18" t="s">
        <v>46</v>
      </c>
      <c r="B24" s="12" t="s">
        <v>32</v>
      </c>
      <c r="C24" s="13">
        <f>'Billing Determinants'!D15</f>
        <v>87</v>
      </c>
      <c r="D24" s="14">
        <f>'Billing Determinants'!E15</f>
        <v>0</v>
      </c>
      <c r="E24" s="13">
        <f>'Billing Determinants'!B15</f>
        <v>84</v>
      </c>
      <c r="F24" s="14">
        <f>'Billing Determinants'!C15</f>
        <v>0</v>
      </c>
      <c r="G24" s="13">
        <f t="shared" si="0"/>
        <v>2.8603000000000001</v>
      </c>
      <c r="H24" s="14">
        <f t="shared" si="1"/>
        <v>0</v>
      </c>
      <c r="I24" s="15">
        <f>ROUND((G24*$B$5 - E24*$B$4)*'Billing Determinants'!B31,4)</f>
        <v>1226.2458999999999</v>
      </c>
      <c r="J24" s="15">
        <f>ROUND(H24*SUM('Billing Determinants'!B48:F48),4)</f>
        <v>0</v>
      </c>
      <c r="K24" s="15">
        <f t="shared" si="2"/>
        <v>1226.2458999999999</v>
      </c>
      <c r="L24" s="16">
        <f t="shared" ref="L24:M24" si="28">ABS(I24)/SUM(ABS($I24),ABS($J24))</f>
        <v>1</v>
      </c>
      <c r="M24" s="16">
        <f t="shared" si="28"/>
        <v>0</v>
      </c>
      <c r="N24" s="19"/>
      <c r="O24" s="19"/>
      <c r="P24" s="19"/>
      <c r="Q24" s="15">
        <f t="shared" si="7"/>
        <v>1226.2458999999999</v>
      </c>
      <c r="R24" s="15">
        <f t="shared" si="8"/>
        <v>0</v>
      </c>
      <c r="S24" s="33">
        <f>ROUND(Q24/('Billing Determinants'!B31*7+'Billing Determinants'!C31*5),2)</f>
        <v>0.99</v>
      </c>
      <c r="T24" s="34">
        <v>0</v>
      </c>
      <c r="X24" s="17"/>
      <c r="Y24" s="35"/>
      <c r="Z24" s="35"/>
      <c r="AA24" s="35"/>
    </row>
    <row r="25" spans="1:27" ht="15.75" customHeight="1">
      <c r="A25" s="18" t="s">
        <v>110</v>
      </c>
      <c r="B25" s="12" t="s">
        <v>32</v>
      </c>
      <c r="C25" s="13">
        <f>'Billing Determinants'!D16</f>
        <v>266</v>
      </c>
      <c r="D25" s="14">
        <f>'Billing Determinants'!E16</f>
        <v>0</v>
      </c>
      <c r="E25" s="13">
        <f>'Billing Determinants'!B16</f>
        <v>347</v>
      </c>
      <c r="F25" s="14">
        <f>'Billing Determinants'!C16</f>
        <v>0</v>
      </c>
      <c r="G25" s="13">
        <f t="shared" si="0"/>
        <v>8.7452000000000005</v>
      </c>
      <c r="H25" s="14">
        <f t="shared" si="1"/>
        <v>0</v>
      </c>
      <c r="I25" s="15">
        <f>ROUND((G25*$B$5 - E25*$B$4)*'Billing Determinants'!B32,4)</f>
        <v>-3730.2732000000001</v>
      </c>
      <c r="J25" s="15">
        <f>ROUND(H25*SUM('Billing Determinants'!B49:F49),4)</f>
        <v>0</v>
      </c>
      <c r="K25" s="15">
        <f t="shared" si="2"/>
        <v>-3730.2732000000001</v>
      </c>
      <c r="L25" s="16">
        <f t="shared" ref="L25:M25" si="29">ABS(I25)/SUM(ABS($I25),ABS($J25))</f>
        <v>1</v>
      </c>
      <c r="M25" s="16">
        <f t="shared" si="29"/>
        <v>0</v>
      </c>
      <c r="N25" s="19"/>
      <c r="O25" s="19"/>
      <c r="P25" s="19"/>
      <c r="Q25" s="15">
        <f t="shared" si="7"/>
        <v>-3730.2732000000001</v>
      </c>
      <c r="R25" s="15">
        <f t="shared" si="8"/>
        <v>0</v>
      </c>
      <c r="S25" s="33">
        <f>ROUND(Q25/('Billing Determinants'!B32*7+'Billing Determinants'!C32*5),2)</f>
        <v>-34.54</v>
      </c>
      <c r="T25" s="34">
        <v>0</v>
      </c>
      <c r="X25" s="17"/>
      <c r="Y25" s="35"/>
      <c r="Z25" s="35"/>
      <c r="AA25" s="35"/>
    </row>
    <row r="26" spans="1:27" ht="15.75" customHeight="1" thickBot="1">
      <c r="J26" s="36">
        <f>SUM(I12:J25)</f>
        <v>14301041.857399996</v>
      </c>
      <c r="K26" s="37"/>
      <c r="L26" s="37"/>
      <c r="M26" s="37"/>
      <c r="N26" s="36">
        <f>SUM(N12:N22)</f>
        <v>-688864.63703541667</v>
      </c>
      <c r="O26" s="37"/>
      <c r="P26" s="37"/>
      <c r="Q26" s="36">
        <f>SUM(Q12:Q22)</f>
        <v>7906092.9186129654</v>
      </c>
      <c r="R26" s="36">
        <f>SUM(R12:R22)</f>
        <v>5730735.7338516181</v>
      </c>
    </row>
    <row r="27" spans="1:27" ht="15.75" customHeight="1" thickTop="1"/>
    <row r="28" spans="1:27" ht="15.75" customHeight="1"/>
    <row r="29" spans="1:27" ht="15.75" customHeight="1"/>
    <row r="30" spans="1:27" ht="15.75" customHeight="1">
      <c r="A30" s="69" t="s">
        <v>111</v>
      </c>
      <c r="B30" s="70"/>
    </row>
    <row r="31" spans="1:27" ht="15.75" customHeight="1">
      <c r="A31" s="71"/>
      <c r="B31" s="72"/>
    </row>
    <row r="32" spans="1:27" ht="15.75" customHeight="1">
      <c r="A32" s="71"/>
      <c r="B32" s="72"/>
    </row>
    <row r="33" spans="1:2" ht="15.75" customHeight="1">
      <c r="A33" s="71"/>
      <c r="B33" s="72"/>
    </row>
    <row r="34" spans="1:2" ht="15.75" customHeight="1">
      <c r="A34" s="71"/>
      <c r="B34" s="72"/>
    </row>
    <row r="35" spans="1:2" ht="15.75" customHeight="1">
      <c r="A35" s="73"/>
      <c r="B35" s="74"/>
    </row>
    <row r="36" spans="1:2" ht="15.75" customHeight="1"/>
    <row r="37" spans="1:2" ht="15.75" customHeight="1"/>
    <row r="38" spans="1:2" ht="15.75" customHeight="1"/>
    <row r="39" spans="1:2" ht="15.75" customHeight="1"/>
    <row r="40" spans="1:2" ht="15.75" customHeight="1"/>
    <row r="41" spans="1:2" ht="15.75" customHeight="1"/>
    <row r="42" spans="1:2" ht="15.75" customHeight="1"/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S10:T10"/>
    <mergeCell ref="A30:B35"/>
  </mergeCells>
  <pageMargins left="0.7" right="0.7" top="0.75" bottom="0.75" header="0" footer="0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topLeftCell="A10" workbookViewId="0">
      <selection activeCell="B2" sqref="B2"/>
    </sheetView>
  </sheetViews>
  <sheetFormatPr defaultColWidth="14.42578125" defaultRowHeight="15" customHeight="1"/>
  <cols>
    <col min="1" max="1" width="33.28515625" customWidth="1"/>
    <col min="2" max="2" width="10.85546875" customWidth="1"/>
    <col min="3" max="3" width="11.42578125" customWidth="1"/>
    <col min="4" max="4" width="10.85546875" customWidth="1"/>
    <col min="5" max="5" width="11.85546875" customWidth="1"/>
    <col min="6" max="13" width="10.85546875" customWidth="1"/>
    <col min="14" max="14" width="12.7109375" customWidth="1"/>
    <col min="15" max="26" width="10.85546875" customWidth="1"/>
    <col min="27" max="27" width="12.7109375" customWidth="1"/>
  </cols>
  <sheetData>
    <row r="1" spans="1:5" ht="26.25">
      <c r="A1" s="75" t="s">
        <v>48</v>
      </c>
      <c r="B1" s="22" t="s">
        <v>49</v>
      </c>
      <c r="C1" s="22" t="s">
        <v>50</v>
      </c>
      <c r="D1" s="22" t="s">
        <v>51</v>
      </c>
      <c r="E1" s="22" t="s">
        <v>51</v>
      </c>
    </row>
    <row r="2" spans="1:5" ht="39">
      <c r="A2" s="76"/>
      <c r="B2" s="23" t="s">
        <v>52</v>
      </c>
      <c r="C2" s="23" t="s">
        <v>53</v>
      </c>
      <c r="D2" s="23" t="s">
        <v>52</v>
      </c>
      <c r="E2" s="23" t="s">
        <v>53</v>
      </c>
    </row>
    <row r="3" spans="1:5">
      <c r="A3" s="18" t="s">
        <v>31</v>
      </c>
      <c r="B3" s="24">
        <v>34.26</v>
      </c>
      <c r="C3" s="24">
        <v>0</v>
      </c>
      <c r="D3" s="25">
        <v>39.200000000000003</v>
      </c>
      <c r="E3" s="25">
        <v>0</v>
      </c>
    </row>
    <row r="4" spans="1:5">
      <c r="A4" s="18" t="s">
        <v>33</v>
      </c>
      <c r="B4" s="24">
        <v>23.53</v>
      </c>
      <c r="C4" s="24">
        <v>3.0499999999999999E-2</v>
      </c>
      <c r="D4" s="25">
        <v>26.16</v>
      </c>
      <c r="E4" s="25">
        <v>3.39E-2</v>
      </c>
    </row>
    <row r="5" spans="1:5">
      <c r="A5" s="18" t="s">
        <v>35</v>
      </c>
      <c r="B5" s="24">
        <v>200</v>
      </c>
      <c r="C5" s="24">
        <v>6.5552999999999999</v>
      </c>
      <c r="D5" s="25">
        <v>200</v>
      </c>
      <c r="E5" s="25">
        <v>7.6543000000000001</v>
      </c>
    </row>
    <row r="6" spans="1:5">
      <c r="A6" s="18" t="s">
        <v>37</v>
      </c>
      <c r="B6" s="26">
        <v>4126.75</v>
      </c>
      <c r="C6" s="24">
        <v>6.0796000000000001</v>
      </c>
      <c r="D6" s="27">
        <v>4126.75</v>
      </c>
      <c r="E6" s="25">
        <v>7.2919999999999998</v>
      </c>
    </row>
    <row r="7" spans="1:5">
      <c r="A7" s="18" t="s">
        <v>38</v>
      </c>
      <c r="B7" s="26">
        <v>14946.93</v>
      </c>
      <c r="C7" s="24">
        <v>6.0316000000000001</v>
      </c>
      <c r="D7" s="27">
        <v>14946.93</v>
      </c>
      <c r="E7" s="25">
        <v>7.9119000000000002</v>
      </c>
    </row>
    <row r="8" spans="1:5">
      <c r="A8" s="18" t="s">
        <v>39</v>
      </c>
      <c r="B8" s="24">
        <v>1.1200000000000001</v>
      </c>
      <c r="C8" s="24">
        <v>7.8163999999999998</v>
      </c>
      <c r="D8" s="25">
        <v>1.19</v>
      </c>
      <c r="E8" s="25">
        <v>8.3054000000000006</v>
      </c>
    </row>
    <row r="9" spans="1:5">
      <c r="A9" s="18" t="s">
        <v>40</v>
      </c>
      <c r="B9" s="24">
        <v>7.02</v>
      </c>
      <c r="C9" s="24">
        <v>32.929699999999997</v>
      </c>
      <c r="D9" s="25">
        <v>8.02</v>
      </c>
      <c r="E9" s="25">
        <v>37.632599999999996</v>
      </c>
    </row>
    <row r="10" spans="1:5">
      <c r="A10" s="18" t="s">
        <v>41</v>
      </c>
      <c r="B10" s="24">
        <v>7.09</v>
      </c>
      <c r="C10" s="24">
        <v>3.3799999999999997E-2</v>
      </c>
      <c r="D10" s="25">
        <v>8.0399999999999991</v>
      </c>
      <c r="E10" s="25">
        <v>3.8300000000000001E-2</v>
      </c>
    </row>
    <row r="11" spans="1:5">
      <c r="A11" s="18" t="s">
        <v>42</v>
      </c>
      <c r="B11" s="24">
        <v>186.89</v>
      </c>
      <c r="C11" s="24">
        <v>2.4940000000000002</v>
      </c>
      <c r="D11" s="25">
        <v>186.89</v>
      </c>
      <c r="E11" s="25">
        <v>3.8271999999999999</v>
      </c>
    </row>
    <row r="12" spans="1:5">
      <c r="A12" s="18" t="s">
        <v>43</v>
      </c>
      <c r="B12" s="24">
        <v>186.89</v>
      </c>
      <c r="C12" s="24">
        <v>2.2877000000000001</v>
      </c>
      <c r="D12" s="25">
        <v>186.89</v>
      </c>
      <c r="E12" s="25">
        <v>3.6459999999999999</v>
      </c>
    </row>
    <row r="13" spans="1:5">
      <c r="A13" s="18" t="s">
        <v>44</v>
      </c>
      <c r="B13" s="24">
        <v>186.89</v>
      </c>
      <c r="C13" s="24">
        <v>2.5388000000000002</v>
      </c>
      <c r="D13" s="25">
        <v>186.89</v>
      </c>
      <c r="E13" s="25">
        <v>3.956</v>
      </c>
    </row>
    <row r="14" spans="1:5">
      <c r="A14" s="18" t="s">
        <v>45</v>
      </c>
      <c r="B14" s="24">
        <v>16</v>
      </c>
      <c r="C14" s="24"/>
      <c r="D14" s="25">
        <v>11</v>
      </c>
      <c r="E14" s="25"/>
    </row>
    <row r="15" spans="1:5">
      <c r="A15" s="18" t="s">
        <v>46</v>
      </c>
      <c r="B15" s="24">
        <v>84</v>
      </c>
      <c r="C15" s="24"/>
      <c r="D15" s="25">
        <v>87</v>
      </c>
      <c r="E15" s="25"/>
    </row>
    <row r="16" spans="1:5">
      <c r="A16" s="18" t="s">
        <v>47</v>
      </c>
      <c r="B16" s="24">
        <v>347</v>
      </c>
      <c r="C16" s="24"/>
      <c r="D16" s="25">
        <v>266</v>
      </c>
      <c r="E16" s="25"/>
    </row>
    <row r="18" spans="1:3">
      <c r="A18" s="22" t="s">
        <v>54</v>
      </c>
      <c r="B18" s="22">
        <v>2026</v>
      </c>
      <c r="C18" s="22">
        <v>2027</v>
      </c>
    </row>
    <row r="19" spans="1:3">
      <c r="A19" s="11" t="s">
        <v>31</v>
      </c>
      <c r="B19" s="28">
        <v>349394</v>
      </c>
      <c r="C19" s="28">
        <v>353827</v>
      </c>
    </row>
    <row r="20" spans="1:3">
      <c r="A20" s="11" t="s">
        <v>33</v>
      </c>
      <c r="B20" s="28">
        <v>25939</v>
      </c>
      <c r="C20" s="28">
        <v>26096</v>
      </c>
    </row>
    <row r="21" spans="1:3" ht="15.75" customHeight="1">
      <c r="A21" s="11" t="s">
        <v>35</v>
      </c>
      <c r="B21" s="28">
        <v>3166</v>
      </c>
      <c r="C21" s="28">
        <v>3167</v>
      </c>
    </row>
    <row r="22" spans="1:3" ht="15.75" customHeight="1">
      <c r="A22" s="11" t="s">
        <v>37</v>
      </c>
      <c r="B22" s="29">
        <v>80</v>
      </c>
      <c r="C22" s="29">
        <v>91</v>
      </c>
    </row>
    <row r="23" spans="1:3" ht="15.75" customHeight="1">
      <c r="A23" s="11" t="s">
        <v>38</v>
      </c>
      <c r="B23" s="29">
        <v>11</v>
      </c>
      <c r="C23" s="29">
        <v>12</v>
      </c>
    </row>
    <row r="24" spans="1:3" ht="15.75" customHeight="1">
      <c r="A24" s="11" t="s">
        <v>39</v>
      </c>
      <c r="B24" s="28">
        <v>65686</v>
      </c>
      <c r="C24" s="28">
        <v>66596</v>
      </c>
    </row>
    <row r="25" spans="1:3" ht="15.75" customHeight="1">
      <c r="A25" s="11" t="s">
        <v>40</v>
      </c>
      <c r="B25" s="29">
        <v>47</v>
      </c>
      <c r="C25" s="29">
        <v>46</v>
      </c>
    </row>
    <row r="26" spans="1:3" ht="15.75" customHeight="1">
      <c r="A26" s="11" t="s">
        <v>41</v>
      </c>
      <c r="B26" s="28">
        <v>4247</v>
      </c>
      <c r="C26" s="28">
        <v>4366</v>
      </c>
    </row>
    <row r="27" spans="1:3" ht="15.75" customHeight="1">
      <c r="A27" s="11" t="s">
        <v>42</v>
      </c>
      <c r="B27" s="29">
        <v>2</v>
      </c>
      <c r="C27" s="29">
        <v>2</v>
      </c>
    </row>
    <row r="28" spans="1:3" ht="15" customHeight="1">
      <c r="A28" s="11" t="s">
        <v>43</v>
      </c>
      <c r="B28" s="29">
        <v>2</v>
      </c>
      <c r="C28" s="29">
        <v>2</v>
      </c>
    </row>
    <row r="29" spans="1:3" ht="15.75" customHeight="1">
      <c r="A29" s="11" t="s">
        <v>44</v>
      </c>
      <c r="B29" s="29">
        <v>2</v>
      </c>
      <c r="C29" s="29">
        <v>2</v>
      </c>
    </row>
    <row r="30" spans="1:3" ht="15.75" customHeight="1">
      <c r="A30" s="11" t="s">
        <v>45</v>
      </c>
      <c r="B30" s="29">
        <v>872</v>
      </c>
      <c r="C30" s="29">
        <v>872</v>
      </c>
    </row>
    <row r="31" spans="1:3" ht="15.75" customHeight="1">
      <c r="A31" s="11" t="s">
        <v>46</v>
      </c>
      <c r="B31" s="29">
        <v>103</v>
      </c>
      <c r="C31" s="29">
        <v>103</v>
      </c>
    </row>
    <row r="32" spans="1:3" ht="15.75" customHeight="1">
      <c r="A32" s="11" t="s">
        <v>47</v>
      </c>
      <c r="B32" s="29">
        <v>9</v>
      </c>
      <c r="C32" s="29">
        <v>9</v>
      </c>
    </row>
    <row r="33" spans="1:27" ht="15.75" customHeight="1"/>
    <row r="34" spans="1:27" ht="15" customHeight="1">
      <c r="A34" s="75" t="s">
        <v>55</v>
      </c>
      <c r="B34" s="22">
        <v>2026</v>
      </c>
      <c r="C34" s="22">
        <v>2026</v>
      </c>
      <c r="D34" s="22">
        <v>2026</v>
      </c>
      <c r="E34" s="22">
        <v>2026</v>
      </c>
      <c r="F34" s="22">
        <v>2026</v>
      </c>
      <c r="G34" s="22">
        <v>2026</v>
      </c>
      <c r="H34" s="22">
        <v>2026</v>
      </c>
      <c r="I34" s="22">
        <v>2026</v>
      </c>
      <c r="J34" s="22">
        <v>2026</v>
      </c>
      <c r="K34" s="22">
        <v>2026</v>
      </c>
      <c r="L34" s="22">
        <v>2026</v>
      </c>
      <c r="M34" s="22">
        <v>2026</v>
      </c>
      <c r="N34" s="75" t="s">
        <v>56</v>
      </c>
      <c r="O34" s="22">
        <v>2027</v>
      </c>
      <c r="P34" s="22">
        <v>2027</v>
      </c>
      <c r="Q34" s="22">
        <v>2027</v>
      </c>
      <c r="R34" s="22">
        <v>2027</v>
      </c>
      <c r="S34" s="22">
        <v>2027</v>
      </c>
      <c r="T34" s="22">
        <v>2027</v>
      </c>
      <c r="U34" s="22">
        <v>2027</v>
      </c>
      <c r="V34" s="22">
        <v>2027</v>
      </c>
      <c r="W34" s="22">
        <v>2027</v>
      </c>
      <c r="X34" s="22">
        <v>2027</v>
      </c>
      <c r="Y34" s="22">
        <v>2027</v>
      </c>
      <c r="Z34" s="22">
        <v>2027</v>
      </c>
      <c r="AA34" s="75" t="s">
        <v>57</v>
      </c>
    </row>
    <row r="35" spans="1:27" ht="15.75" customHeight="1">
      <c r="A35" s="76"/>
      <c r="B35" s="23" t="s">
        <v>58</v>
      </c>
      <c r="C35" s="23" t="s">
        <v>59</v>
      </c>
      <c r="D35" s="23" t="s">
        <v>60</v>
      </c>
      <c r="E35" s="23" t="s">
        <v>61</v>
      </c>
      <c r="F35" s="23" t="s">
        <v>62</v>
      </c>
      <c r="G35" s="23" t="s">
        <v>63</v>
      </c>
      <c r="H35" s="23" t="s">
        <v>64</v>
      </c>
      <c r="I35" s="23" t="s">
        <v>65</v>
      </c>
      <c r="J35" s="23" t="s">
        <v>66</v>
      </c>
      <c r="K35" s="23" t="s">
        <v>67</v>
      </c>
      <c r="L35" s="23" t="s">
        <v>68</v>
      </c>
      <c r="M35" s="23" t="s">
        <v>69</v>
      </c>
      <c r="N35" s="76"/>
      <c r="O35" s="23" t="s">
        <v>58</v>
      </c>
      <c r="P35" s="23" t="s">
        <v>59</v>
      </c>
      <c r="Q35" s="23" t="s">
        <v>60</v>
      </c>
      <c r="R35" s="23" t="s">
        <v>61</v>
      </c>
      <c r="S35" s="23" t="s">
        <v>62</v>
      </c>
      <c r="T35" s="23" t="s">
        <v>63</v>
      </c>
      <c r="U35" s="23" t="s">
        <v>64</v>
      </c>
      <c r="V35" s="23" t="s">
        <v>65</v>
      </c>
      <c r="W35" s="23" t="s">
        <v>66</v>
      </c>
      <c r="X35" s="23" t="s">
        <v>67</v>
      </c>
      <c r="Y35" s="23" t="s">
        <v>68</v>
      </c>
      <c r="Z35" s="23" t="s">
        <v>69</v>
      </c>
      <c r="AA35" s="76"/>
    </row>
    <row r="36" spans="1:27" ht="15.75" customHeight="1">
      <c r="A36" s="11" t="s">
        <v>31</v>
      </c>
      <c r="B36" s="28">
        <v>254450491</v>
      </c>
      <c r="C36" s="28">
        <v>222784198</v>
      </c>
      <c r="D36" s="28">
        <v>218476777</v>
      </c>
      <c r="E36" s="28">
        <v>183417706</v>
      </c>
      <c r="F36" s="28">
        <v>180660776</v>
      </c>
      <c r="G36" s="28">
        <v>213790505</v>
      </c>
      <c r="H36" s="28">
        <v>263294179</v>
      </c>
      <c r="I36" s="28">
        <v>233788179</v>
      </c>
      <c r="J36" s="28">
        <v>186248676</v>
      </c>
      <c r="K36" s="28">
        <v>190859946</v>
      </c>
      <c r="L36" s="28">
        <v>200650925</v>
      </c>
      <c r="M36" s="28">
        <v>240895996</v>
      </c>
      <c r="N36" s="28">
        <f t="shared" ref="N36:N46" si="0">SUM(B36:M36)</f>
        <v>2589318354</v>
      </c>
      <c r="O36" s="28">
        <v>258177010</v>
      </c>
      <c r="P36" s="28">
        <v>226029316</v>
      </c>
      <c r="Q36" s="28">
        <v>221664946</v>
      </c>
      <c r="R36" s="28">
        <v>186083538</v>
      </c>
      <c r="S36" s="28">
        <v>182774425</v>
      </c>
      <c r="T36" s="28">
        <v>216256231</v>
      </c>
      <c r="U36" s="28">
        <v>266350688</v>
      </c>
      <c r="V36" s="28">
        <v>236495909</v>
      </c>
      <c r="W36" s="28">
        <v>188396620</v>
      </c>
      <c r="X36" s="28">
        <v>193116163</v>
      </c>
      <c r="Y36" s="28">
        <v>203526190</v>
      </c>
      <c r="Z36" s="28">
        <v>244341173</v>
      </c>
      <c r="AA36" s="28">
        <f t="shared" ref="AA36:AA46" si="1">SUM(O36:Z36)</f>
        <v>2623212209</v>
      </c>
    </row>
    <row r="37" spans="1:27" ht="15.75" customHeight="1">
      <c r="A37" s="11" t="s">
        <v>33</v>
      </c>
      <c r="B37" s="28">
        <v>69435475</v>
      </c>
      <c r="C37" s="28">
        <v>61216188</v>
      </c>
      <c r="D37" s="28">
        <v>63655750</v>
      </c>
      <c r="E37" s="28">
        <v>55477518</v>
      </c>
      <c r="F37" s="28">
        <v>55208098</v>
      </c>
      <c r="G37" s="28">
        <v>56792098</v>
      </c>
      <c r="H37" s="28">
        <v>65258730</v>
      </c>
      <c r="I37" s="28">
        <v>60915304</v>
      </c>
      <c r="J37" s="28">
        <v>53221026</v>
      </c>
      <c r="K37" s="28">
        <v>55998672</v>
      </c>
      <c r="L37" s="28">
        <v>59325377</v>
      </c>
      <c r="M37" s="28">
        <v>66742196</v>
      </c>
      <c r="N37" s="28">
        <f t="shared" si="0"/>
        <v>723246432</v>
      </c>
      <c r="O37" s="28">
        <v>69530798.670000002</v>
      </c>
      <c r="P37" s="28">
        <v>61247737.829999998</v>
      </c>
      <c r="Q37" s="28">
        <v>63720784.780000001</v>
      </c>
      <c r="R37" s="28">
        <v>55498535.920000002</v>
      </c>
      <c r="S37" s="28">
        <v>55267798.329999998</v>
      </c>
      <c r="T37" s="28">
        <v>56937684.869999997</v>
      </c>
      <c r="U37" s="28">
        <v>65575692.539999999</v>
      </c>
      <c r="V37" s="28">
        <v>61133698.630000003</v>
      </c>
      <c r="W37" s="28">
        <v>53275923.93</v>
      </c>
      <c r="X37" s="28">
        <v>56023812.700000003</v>
      </c>
      <c r="Y37" s="28">
        <v>59357096.859999999</v>
      </c>
      <c r="Z37" s="28">
        <v>66816066.25</v>
      </c>
      <c r="AA37" s="28">
        <f t="shared" si="1"/>
        <v>724385631.31000006</v>
      </c>
    </row>
    <row r="38" spans="1:27" ht="15.75" customHeight="1">
      <c r="A38" s="11" t="s">
        <v>35</v>
      </c>
      <c r="B38" s="28">
        <v>608040</v>
      </c>
      <c r="C38" s="28">
        <v>585961.89</v>
      </c>
      <c r="D38" s="28">
        <v>582053.75</v>
      </c>
      <c r="E38" s="28">
        <v>558487.51</v>
      </c>
      <c r="F38" s="28">
        <v>592880.46</v>
      </c>
      <c r="G38" s="28">
        <v>604672.56999999995</v>
      </c>
      <c r="H38" s="28">
        <v>635325.12</v>
      </c>
      <c r="I38" s="28">
        <v>603453.89</v>
      </c>
      <c r="J38" s="28">
        <v>570730.96</v>
      </c>
      <c r="K38" s="28">
        <v>566559.76</v>
      </c>
      <c r="L38" s="28">
        <v>571667.16</v>
      </c>
      <c r="M38" s="28">
        <v>595273.98</v>
      </c>
      <c r="N38" s="28">
        <f t="shared" si="0"/>
        <v>7075107.0500000007</v>
      </c>
      <c r="O38" s="28">
        <v>606594.57999999996</v>
      </c>
      <c r="P38" s="28">
        <v>584017.14</v>
      </c>
      <c r="Q38" s="30">
        <v>580807.34</v>
      </c>
      <c r="R38" s="30">
        <v>556579.64</v>
      </c>
      <c r="S38" s="30">
        <v>591225.72</v>
      </c>
      <c r="T38" s="30">
        <v>604010.21</v>
      </c>
      <c r="U38" s="30">
        <v>637219.23</v>
      </c>
      <c r="V38" s="30">
        <v>604033.46</v>
      </c>
      <c r="W38" s="30">
        <v>569268.82999999996</v>
      </c>
      <c r="X38" s="30">
        <v>565467.62</v>
      </c>
      <c r="Y38" s="30">
        <v>571030.69999999995</v>
      </c>
      <c r="Z38" s="30">
        <v>595191.6</v>
      </c>
      <c r="AA38" s="28">
        <f t="shared" si="1"/>
        <v>7065446.0700000003</v>
      </c>
    </row>
    <row r="39" spans="1:27" ht="15.75" customHeight="1">
      <c r="A39" s="11" t="s">
        <v>37</v>
      </c>
      <c r="B39" s="28">
        <v>125579.35</v>
      </c>
      <c r="C39" s="28">
        <v>121807.1</v>
      </c>
      <c r="D39" s="28">
        <v>133280.51999999999</v>
      </c>
      <c r="E39" s="28">
        <v>130834.42</v>
      </c>
      <c r="F39" s="28">
        <v>137447.82999999999</v>
      </c>
      <c r="G39" s="28">
        <v>144111.64000000001</v>
      </c>
      <c r="H39" s="28">
        <v>155179.13</v>
      </c>
      <c r="I39" s="28">
        <v>148225.94</v>
      </c>
      <c r="J39" s="28">
        <v>142939.06</v>
      </c>
      <c r="K39" s="28">
        <v>137569.76999999999</v>
      </c>
      <c r="L39" s="28">
        <v>131776.88</v>
      </c>
      <c r="M39" s="28">
        <v>127792.21</v>
      </c>
      <c r="N39" s="28">
        <f t="shared" si="0"/>
        <v>1636543.85</v>
      </c>
      <c r="O39" s="28">
        <v>124614.882</v>
      </c>
      <c r="P39" s="28">
        <v>120715.454</v>
      </c>
      <c r="Q39" s="30">
        <v>132368.3192</v>
      </c>
      <c r="R39" s="30">
        <v>129802.496</v>
      </c>
      <c r="S39" s="30">
        <v>136506.2966</v>
      </c>
      <c r="T39" s="30">
        <v>143408.22949999999</v>
      </c>
      <c r="U39" s="30">
        <v>155051.6678</v>
      </c>
      <c r="V39" s="30">
        <v>147788.7831</v>
      </c>
      <c r="W39" s="30">
        <v>142017.2444</v>
      </c>
      <c r="X39" s="30">
        <v>136690.76620000001</v>
      </c>
      <c r="Y39" s="30">
        <v>130933.0992</v>
      </c>
      <c r="Z39" s="30">
        <v>127013.47380000001</v>
      </c>
      <c r="AA39" s="28">
        <f t="shared" si="1"/>
        <v>1626910.7118000002</v>
      </c>
    </row>
    <row r="40" spans="1:27" ht="15.75" customHeight="1">
      <c r="A40" s="11" t="s">
        <v>38</v>
      </c>
      <c r="B40" s="30">
        <v>82209.06</v>
      </c>
      <c r="C40" s="30">
        <v>79220.679999999993</v>
      </c>
      <c r="D40" s="30">
        <v>79762.81</v>
      </c>
      <c r="E40" s="30">
        <v>75900.73</v>
      </c>
      <c r="F40" s="30">
        <v>86714.25</v>
      </c>
      <c r="G40" s="30">
        <v>90058.35</v>
      </c>
      <c r="H40" s="30">
        <v>85228.66</v>
      </c>
      <c r="I40" s="30">
        <v>79798.820000000007</v>
      </c>
      <c r="J40" s="30">
        <v>78776.92</v>
      </c>
      <c r="K40" s="30">
        <v>77997.509999999995</v>
      </c>
      <c r="L40" s="30">
        <v>71878.44</v>
      </c>
      <c r="M40" s="30">
        <v>75813.8</v>
      </c>
      <c r="N40" s="28">
        <f t="shared" si="0"/>
        <v>963360.03000000026</v>
      </c>
      <c r="O40" s="28">
        <v>93154.218999999997</v>
      </c>
      <c r="P40" s="28">
        <v>90365.769899999999</v>
      </c>
      <c r="Q40" s="30">
        <v>90050.190600000002</v>
      </c>
      <c r="R40" s="30">
        <v>80480.514299999995</v>
      </c>
      <c r="S40" s="30">
        <v>90626.87</v>
      </c>
      <c r="T40" s="30">
        <v>93496.547999999995</v>
      </c>
      <c r="U40" s="30">
        <v>88363.452000000005</v>
      </c>
      <c r="V40" s="30">
        <v>82982.875400000004</v>
      </c>
      <c r="W40" s="30">
        <v>82324.560200000007</v>
      </c>
      <c r="X40" s="30">
        <v>82198.1345</v>
      </c>
      <c r="Y40" s="30">
        <v>76871.604800000001</v>
      </c>
      <c r="Z40" s="30">
        <v>81362.596600000004</v>
      </c>
      <c r="AA40" s="28">
        <f t="shared" si="1"/>
        <v>1032277.3353000002</v>
      </c>
    </row>
    <row r="41" spans="1:27" ht="15.75" customHeight="1">
      <c r="A41" s="11" t="s">
        <v>39</v>
      </c>
      <c r="B41" s="30">
        <v>5083.63</v>
      </c>
      <c r="C41" s="30">
        <v>5085.53</v>
      </c>
      <c r="D41" s="30">
        <v>5087.43</v>
      </c>
      <c r="E41" s="30">
        <v>5089.32</v>
      </c>
      <c r="F41" s="30">
        <v>5091.22</v>
      </c>
      <c r="G41" s="30">
        <v>5093.12</v>
      </c>
      <c r="H41" s="30">
        <v>5095.0200000000004</v>
      </c>
      <c r="I41" s="30">
        <v>5096.92</v>
      </c>
      <c r="J41" s="30">
        <v>5098.82</v>
      </c>
      <c r="K41" s="30">
        <v>5100.72</v>
      </c>
      <c r="L41" s="30">
        <v>5102.6099999999997</v>
      </c>
      <c r="M41" s="30">
        <v>5104.51</v>
      </c>
      <c r="N41" s="28">
        <f t="shared" si="0"/>
        <v>61128.850000000006</v>
      </c>
      <c r="O41" s="28">
        <v>5106.4114</v>
      </c>
      <c r="P41" s="28">
        <v>5108.3099000000002</v>
      </c>
      <c r="Q41" s="28">
        <v>5110.2084000000004</v>
      </c>
      <c r="R41" s="28">
        <v>5112.1068999999998</v>
      </c>
      <c r="S41" s="28">
        <v>5114.0054</v>
      </c>
      <c r="T41" s="28">
        <v>5115.9039000000002</v>
      </c>
      <c r="U41" s="28">
        <v>5117.8023999999996</v>
      </c>
      <c r="V41" s="28">
        <v>5119.7008999999998</v>
      </c>
      <c r="W41" s="28">
        <v>5121.5994000000001</v>
      </c>
      <c r="X41" s="28">
        <v>5123.4979000000003</v>
      </c>
      <c r="Y41" s="28">
        <v>5125.3963999999996</v>
      </c>
      <c r="Z41" s="28">
        <v>5127.2948999999999</v>
      </c>
      <c r="AA41" s="28">
        <f t="shared" si="1"/>
        <v>61402.237800000003</v>
      </c>
    </row>
    <row r="42" spans="1:27" ht="15.75" customHeight="1">
      <c r="A42" s="11" t="s">
        <v>40</v>
      </c>
      <c r="B42" s="30">
        <v>10</v>
      </c>
      <c r="C42" s="30">
        <v>10</v>
      </c>
      <c r="D42" s="30">
        <v>10</v>
      </c>
      <c r="E42" s="30">
        <v>10</v>
      </c>
      <c r="F42" s="30">
        <v>10</v>
      </c>
      <c r="G42" s="30">
        <v>10</v>
      </c>
      <c r="H42" s="30">
        <v>10</v>
      </c>
      <c r="I42" s="30">
        <v>10</v>
      </c>
      <c r="J42" s="30">
        <v>10</v>
      </c>
      <c r="K42" s="30">
        <v>10</v>
      </c>
      <c r="L42" s="30">
        <v>10</v>
      </c>
      <c r="M42" s="30">
        <v>10</v>
      </c>
      <c r="N42" s="28">
        <f t="shared" si="0"/>
        <v>120</v>
      </c>
      <c r="O42" s="29">
        <v>10</v>
      </c>
      <c r="P42" s="29">
        <v>10</v>
      </c>
      <c r="Q42" s="29">
        <v>10</v>
      </c>
      <c r="R42" s="29">
        <v>10</v>
      </c>
      <c r="S42" s="29">
        <v>10</v>
      </c>
      <c r="T42" s="29">
        <v>10</v>
      </c>
      <c r="U42" s="29">
        <v>9</v>
      </c>
      <c r="V42" s="29">
        <v>9</v>
      </c>
      <c r="W42" s="29">
        <v>9</v>
      </c>
      <c r="X42" s="29">
        <v>9</v>
      </c>
      <c r="Y42" s="29">
        <v>9</v>
      </c>
      <c r="Z42" s="29">
        <v>9</v>
      </c>
      <c r="AA42" s="28">
        <f t="shared" si="1"/>
        <v>114</v>
      </c>
    </row>
    <row r="43" spans="1:27" ht="15.75" customHeight="1">
      <c r="A43" s="11" t="s">
        <v>41</v>
      </c>
      <c r="B43" s="28">
        <v>1223872</v>
      </c>
      <c r="C43" s="28">
        <v>1122255</v>
      </c>
      <c r="D43" s="28">
        <v>1224612</v>
      </c>
      <c r="E43" s="28">
        <v>1176282</v>
      </c>
      <c r="F43" s="28">
        <v>1219414</v>
      </c>
      <c r="G43" s="28">
        <v>1180482</v>
      </c>
      <c r="H43" s="28">
        <v>1219744</v>
      </c>
      <c r="I43" s="28">
        <v>1221010</v>
      </c>
      <c r="J43" s="28">
        <v>1180311</v>
      </c>
      <c r="K43" s="28">
        <v>1222339</v>
      </c>
      <c r="L43" s="28">
        <v>1181044</v>
      </c>
      <c r="M43" s="28">
        <v>1220139</v>
      </c>
      <c r="N43" s="28">
        <f t="shared" si="0"/>
        <v>14391504</v>
      </c>
      <c r="O43" s="28">
        <v>1230726</v>
      </c>
      <c r="P43" s="28">
        <v>1128537</v>
      </c>
      <c r="Q43" s="28">
        <v>1231464</v>
      </c>
      <c r="R43" s="28">
        <v>1182860</v>
      </c>
      <c r="S43" s="28">
        <v>1226230</v>
      </c>
      <c r="T43" s="28">
        <v>1187078</v>
      </c>
      <c r="U43" s="28">
        <v>1226556</v>
      </c>
      <c r="V43" s="28">
        <v>1227826</v>
      </c>
      <c r="W43" s="28">
        <v>1186896</v>
      </c>
      <c r="X43" s="28">
        <v>1229156</v>
      </c>
      <c r="Y43" s="28">
        <v>1187628</v>
      </c>
      <c r="Z43" s="28">
        <v>1226937</v>
      </c>
      <c r="AA43" s="28">
        <f t="shared" si="1"/>
        <v>14471894</v>
      </c>
    </row>
    <row r="44" spans="1:27" ht="15.75" customHeight="1">
      <c r="A44" s="11" t="s">
        <v>42</v>
      </c>
      <c r="B44" s="28">
        <v>1086.42</v>
      </c>
      <c r="C44" s="28">
        <v>1086.42</v>
      </c>
      <c r="D44" s="28">
        <v>1086.42</v>
      </c>
      <c r="E44" s="28">
        <v>1086.42</v>
      </c>
      <c r="F44" s="28">
        <v>1086.42</v>
      </c>
      <c r="G44" s="28">
        <v>1086.42</v>
      </c>
      <c r="H44" s="28">
        <v>1086.42</v>
      </c>
      <c r="I44" s="28">
        <v>1086.42</v>
      </c>
      <c r="J44" s="28">
        <v>1086.42</v>
      </c>
      <c r="K44" s="28">
        <v>1086.42</v>
      </c>
      <c r="L44" s="28">
        <v>1086.42</v>
      </c>
      <c r="M44" s="28">
        <v>1086.42</v>
      </c>
      <c r="N44" s="28">
        <f t="shared" si="0"/>
        <v>13037.04</v>
      </c>
      <c r="O44" s="28">
        <v>1082.17</v>
      </c>
      <c r="P44" s="28">
        <v>1082.17</v>
      </c>
      <c r="Q44" s="28">
        <v>1082.17</v>
      </c>
      <c r="R44" s="28">
        <v>1082.17</v>
      </c>
      <c r="S44" s="28">
        <v>1082.17</v>
      </c>
      <c r="T44" s="28">
        <v>1082.17</v>
      </c>
      <c r="U44" s="28">
        <v>1082.17</v>
      </c>
      <c r="V44" s="28">
        <v>1082.17</v>
      </c>
      <c r="W44" s="28">
        <v>1082.17</v>
      </c>
      <c r="X44" s="28">
        <v>1082.17</v>
      </c>
      <c r="Y44" s="28">
        <v>1082.17</v>
      </c>
      <c r="Z44" s="28">
        <v>1082.17</v>
      </c>
      <c r="AA44" s="28">
        <f t="shared" si="1"/>
        <v>12986.04</v>
      </c>
    </row>
    <row r="45" spans="1:27" ht="15.75" customHeight="1">
      <c r="A45" s="11" t="s">
        <v>43</v>
      </c>
      <c r="B45" s="29">
        <v>340.83</v>
      </c>
      <c r="C45" s="29">
        <v>340.83</v>
      </c>
      <c r="D45" s="29">
        <v>340.83</v>
      </c>
      <c r="E45" s="29">
        <v>340.83</v>
      </c>
      <c r="F45" s="29">
        <v>340.83</v>
      </c>
      <c r="G45" s="29">
        <v>340.83</v>
      </c>
      <c r="H45" s="29">
        <v>340.83</v>
      </c>
      <c r="I45" s="29">
        <v>340.83</v>
      </c>
      <c r="J45" s="29">
        <v>340.83</v>
      </c>
      <c r="K45" s="29">
        <v>340.83</v>
      </c>
      <c r="L45" s="29">
        <v>340.83</v>
      </c>
      <c r="M45" s="29">
        <v>340.83</v>
      </c>
      <c r="N45" s="28">
        <f t="shared" si="0"/>
        <v>4089.9599999999996</v>
      </c>
      <c r="O45" s="29">
        <v>337.08</v>
      </c>
      <c r="P45" s="29">
        <v>337.08</v>
      </c>
      <c r="Q45" s="29">
        <v>337.08</v>
      </c>
      <c r="R45" s="29">
        <v>337.08</v>
      </c>
      <c r="S45" s="29">
        <v>337.08</v>
      </c>
      <c r="T45" s="29">
        <v>337.08</v>
      </c>
      <c r="U45" s="29">
        <v>337.08</v>
      </c>
      <c r="V45" s="29">
        <v>337.08</v>
      </c>
      <c r="W45" s="29">
        <v>337.08</v>
      </c>
      <c r="X45" s="29">
        <v>337.08</v>
      </c>
      <c r="Y45" s="29">
        <v>337.08</v>
      </c>
      <c r="Z45" s="29">
        <v>337.08</v>
      </c>
      <c r="AA45" s="28">
        <f t="shared" si="1"/>
        <v>4044.9599999999996</v>
      </c>
    </row>
    <row r="46" spans="1:27" ht="15.75" customHeight="1">
      <c r="A46" s="11" t="s">
        <v>44</v>
      </c>
      <c r="B46" s="28">
        <v>2309.17</v>
      </c>
      <c r="C46" s="28">
        <v>2309.17</v>
      </c>
      <c r="D46" s="28">
        <v>2309.17</v>
      </c>
      <c r="E46" s="28">
        <v>2309.17</v>
      </c>
      <c r="F46" s="28">
        <v>2309.17</v>
      </c>
      <c r="G46" s="28">
        <v>2309.17</v>
      </c>
      <c r="H46" s="28">
        <v>2309.17</v>
      </c>
      <c r="I46" s="28">
        <v>2309.17</v>
      </c>
      <c r="J46" s="28">
        <v>2309.17</v>
      </c>
      <c r="K46" s="28">
        <v>2309.17</v>
      </c>
      <c r="L46" s="28">
        <v>2309.17</v>
      </c>
      <c r="M46" s="28">
        <v>2309.17</v>
      </c>
      <c r="N46" s="28">
        <f t="shared" si="0"/>
        <v>27710.039999999994</v>
      </c>
      <c r="O46" s="28">
        <v>2287</v>
      </c>
      <c r="P46" s="28">
        <v>2287</v>
      </c>
      <c r="Q46" s="28">
        <v>2287</v>
      </c>
      <c r="R46" s="28">
        <v>2287</v>
      </c>
      <c r="S46" s="28">
        <v>2287</v>
      </c>
      <c r="T46" s="28">
        <v>2287</v>
      </c>
      <c r="U46" s="28">
        <v>2287</v>
      </c>
      <c r="V46" s="28">
        <v>2287</v>
      </c>
      <c r="W46" s="28">
        <v>2287</v>
      </c>
      <c r="X46" s="28">
        <v>2287</v>
      </c>
      <c r="Y46" s="28">
        <v>2287</v>
      </c>
      <c r="Z46" s="28">
        <v>2287</v>
      </c>
      <c r="AA46" s="28">
        <f t="shared" si="1"/>
        <v>27444</v>
      </c>
    </row>
    <row r="47" spans="1:27" ht="15.75" customHeight="1"/>
    <row r="48" spans="1:27" ht="15.75" customHeight="1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</row>
    <row r="49" spans="2:27" ht="15.75" customHeight="1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2:27" ht="15.75" customHeight="1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</row>
    <row r="51" spans="2:27" ht="15.75" customHeight="1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2:27" ht="15.75" customHeight="1">
      <c r="B52" s="21"/>
      <c r="C52" s="20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</row>
    <row r="53" spans="2:27" ht="15.75" customHeight="1">
      <c r="B53" s="31"/>
      <c r="C53" s="20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2:27" ht="15.75" customHeight="1"/>
    <row r="55" spans="2:27" ht="15.75" customHeight="1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2:27" ht="15.75" customHeight="1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 spans="2:27" ht="15.75" customHeight="1">
      <c r="N57" s="21"/>
      <c r="AA57" s="21"/>
    </row>
    <row r="58" spans="2:27" ht="15.75" customHeight="1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</row>
    <row r="59" spans="2:27" ht="15.75" customHeight="1"/>
    <row r="60" spans="2:27" ht="15.75" customHeight="1"/>
    <row r="61" spans="2:27" ht="15.75" customHeight="1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2:27" ht="15.75" customHeight="1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2:27" ht="15.75" customHeight="1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2:27" ht="15.75" customHeight="1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2:26" ht="15.75" customHeight="1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2:26" ht="15.75" customHeight="1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2:26" ht="15.75" customHeight="1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2:26" ht="15.75" customHeight="1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2:26" ht="15.75" customHeight="1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2:26" ht="15.75" customHeight="1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2:26" ht="15.75" customHeight="1"/>
    <row r="72" spans="2:26" ht="15.75" customHeight="1"/>
    <row r="73" spans="2:26" ht="15.75" customHeight="1"/>
    <row r="74" spans="2:26" ht="15.75" customHeight="1"/>
    <row r="75" spans="2:26" ht="15.75" customHeight="1"/>
    <row r="76" spans="2:26" ht="15.75" customHeight="1"/>
    <row r="77" spans="2:26" ht="15.75" customHeight="1"/>
    <row r="78" spans="2:26" ht="15.75" customHeight="1"/>
    <row r="79" spans="2:26" ht="15.75" customHeight="1"/>
    <row r="80" spans="2:2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A2"/>
    <mergeCell ref="A34:A35"/>
    <mergeCell ref="N34:N35"/>
    <mergeCell ref="AA34:AA35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0C007-71CF-45E2-AA43-79E40AD8DC1C}">
  <dimension ref="A1:CH1000"/>
  <sheetViews>
    <sheetView workbookViewId="0">
      <selection activeCell="E27" sqref="E27"/>
    </sheetView>
  </sheetViews>
  <sheetFormatPr defaultRowHeight="15"/>
  <cols>
    <col min="1" max="1" width="53.140625" style="50" bestFit="1" customWidth="1"/>
    <col min="2" max="4" width="9.5703125" style="50" bestFit="1" customWidth="1"/>
    <col min="5" max="5" width="11" style="50" customWidth="1"/>
    <col min="6" max="6" width="15.42578125" style="50" bestFit="1" customWidth="1"/>
    <col min="7" max="7" width="10.28515625" style="50" bestFit="1" customWidth="1"/>
    <col min="8" max="8" width="12.5703125" style="50" bestFit="1" customWidth="1"/>
    <col min="9" max="9" width="11" style="50" customWidth="1"/>
    <col min="10" max="21" width="9.42578125" style="50" customWidth="1"/>
    <col min="22" max="22" width="5.42578125" style="50" bestFit="1" customWidth="1"/>
  </cols>
  <sheetData>
    <row r="1" spans="1:22" ht="48.75">
      <c r="A1" s="43" t="s">
        <v>109</v>
      </c>
      <c r="B1" s="43" t="s">
        <v>49</v>
      </c>
      <c r="C1" s="43" t="s">
        <v>51</v>
      </c>
      <c r="D1" s="43" t="s">
        <v>71</v>
      </c>
      <c r="E1" s="43" t="s">
        <v>72</v>
      </c>
      <c r="F1" s="43" t="s">
        <v>73</v>
      </c>
      <c r="G1" s="43" t="s">
        <v>104</v>
      </c>
      <c r="H1" s="64" t="s">
        <v>74</v>
      </c>
      <c r="I1" s="65" t="s">
        <v>31</v>
      </c>
      <c r="J1" s="65" t="s">
        <v>33</v>
      </c>
      <c r="K1" s="65" t="s">
        <v>35</v>
      </c>
      <c r="L1" s="65" t="s">
        <v>37</v>
      </c>
      <c r="M1" s="65" t="s">
        <v>75</v>
      </c>
      <c r="N1" s="65" t="s">
        <v>38</v>
      </c>
      <c r="O1" s="65" t="s">
        <v>39</v>
      </c>
      <c r="P1" s="65" t="s">
        <v>40</v>
      </c>
      <c r="Q1" s="65" t="s">
        <v>41</v>
      </c>
      <c r="R1" s="65" t="s">
        <v>76</v>
      </c>
      <c r="S1" s="65" t="s">
        <v>42</v>
      </c>
      <c r="T1" s="65" t="s">
        <v>43</v>
      </c>
      <c r="U1" s="65" t="s">
        <v>44</v>
      </c>
      <c r="V1" s="38"/>
    </row>
    <row r="2" spans="1:22">
      <c r="A2" s="42" t="s">
        <v>97</v>
      </c>
      <c r="B2" s="44">
        <v>29</v>
      </c>
      <c r="C2" s="45">
        <v>10</v>
      </c>
      <c r="D2" s="44">
        <f>C2-B2</f>
        <v>-19</v>
      </c>
      <c r="E2" s="40">
        <v>59415</v>
      </c>
      <c r="F2" s="41">
        <v>5</v>
      </c>
      <c r="G2" s="55">
        <f>(E2/12)*D2*5</f>
        <v>-470368.75</v>
      </c>
      <c r="H2" s="53" t="s">
        <v>77</v>
      </c>
      <c r="I2" s="61">
        <f t="shared" ref="I2:U2" si="0">$G$2*B30</f>
        <v>-401805.44915624999</v>
      </c>
      <c r="J2" s="61">
        <f t="shared" si="0"/>
        <v>-35460.159325000001</v>
      </c>
      <c r="K2" s="61">
        <f t="shared" si="0"/>
        <v>-31936.156650000001</v>
      </c>
      <c r="L2" s="61">
        <f t="shared" si="0"/>
        <v>-706.96423125000001</v>
      </c>
      <c r="M2" s="61">
        <f t="shared" si="0"/>
        <v>0</v>
      </c>
      <c r="N2" s="61">
        <f t="shared" si="0"/>
        <v>-110.53665624999999</v>
      </c>
      <c r="O2" s="61">
        <f t="shared" si="0"/>
        <v>-71.496050000000011</v>
      </c>
      <c r="P2" s="61">
        <f t="shared" si="0"/>
        <v>-33.396181250000005</v>
      </c>
      <c r="Q2" s="61">
        <f t="shared" si="0"/>
        <v>-225.30663124999998</v>
      </c>
      <c r="R2" s="61">
        <f t="shared" si="0"/>
        <v>0</v>
      </c>
      <c r="S2" s="61">
        <f t="shared" si="0"/>
        <v>-6.5851625</v>
      </c>
      <c r="T2" s="61">
        <f t="shared" si="0"/>
        <v>-6.5851625</v>
      </c>
      <c r="U2" s="61">
        <f t="shared" si="0"/>
        <v>-6.5851625</v>
      </c>
      <c r="V2" s="38"/>
    </row>
    <row r="3" spans="1:22">
      <c r="A3" s="42" t="s">
        <v>98</v>
      </c>
      <c r="B3" s="44">
        <v>18</v>
      </c>
      <c r="C3" s="45">
        <v>0</v>
      </c>
      <c r="D3" s="44">
        <f t="shared" ref="D3:D20" si="1">C3-B3</f>
        <v>-18</v>
      </c>
      <c r="E3" s="41">
        <v>0</v>
      </c>
      <c r="F3" s="41">
        <v>5</v>
      </c>
      <c r="G3" s="55">
        <f t="shared" ref="G3:G20" si="2">(E3/12)*D3*5</f>
        <v>0</v>
      </c>
      <c r="H3" s="53" t="s">
        <v>70</v>
      </c>
      <c r="I3" s="61">
        <f t="shared" ref="I3:I20" si="3">$G3*B$31</f>
        <v>0</v>
      </c>
      <c r="J3" s="61">
        <f t="shared" ref="J3:J20" si="4">$G3*C$31</f>
        <v>0</v>
      </c>
      <c r="K3" s="61">
        <f t="shared" ref="K3:K20" si="5">$G3*D$31</f>
        <v>0</v>
      </c>
      <c r="L3" s="61">
        <f t="shared" ref="L3:L20" si="6">$G3*E$31</f>
        <v>0</v>
      </c>
      <c r="M3" s="61">
        <f t="shared" ref="M3:M20" si="7">$G3*F$31</f>
        <v>0</v>
      </c>
      <c r="N3" s="61">
        <f t="shared" ref="N3:N20" si="8">$G3*G$31</f>
        <v>0</v>
      </c>
      <c r="O3" s="61">
        <f t="shared" ref="O3:O20" si="9">$G3*H$31</f>
        <v>0</v>
      </c>
      <c r="P3" s="61">
        <f t="shared" ref="P3:P20" si="10">$G3*I$31</f>
        <v>0</v>
      </c>
      <c r="Q3" s="61">
        <f t="shared" ref="Q3:Q20" si="11">$G3*J$31</f>
        <v>0</v>
      </c>
      <c r="R3" s="61">
        <f t="shared" ref="R3:R20" si="12">$G3*K$31</f>
        <v>0</v>
      </c>
      <c r="S3" s="61">
        <f t="shared" ref="S3:S20" si="13">$G3*L$31</f>
        <v>0</v>
      </c>
      <c r="T3" s="61">
        <f t="shared" ref="T3:T20" si="14">$G3*M$31</f>
        <v>0</v>
      </c>
      <c r="U3" s="61">
        <f t="shared" ref="U3:U20" si="15">$G3*N$31</f>
        <v>0</v>
      </c>
      <c r="V3" s="38"/>
    </row>
    <row r="4" spans="1:22">
      <c r="A4" s="42" t="s">
        <v>99</v>
      </c>
      <c r="B4" s="44">
        <v>140</v>
      </c>
      <c r="C4" s="45">
        <v>141</v>
      </c>
      <c r="D4" s="44">
        <f t="shared" si="1"/>
        <v>1</v>
      </c>
      <c r="E4" s="41">
        <v>141</v>
      </c>
      <c r="F4" s="41">
        <v>5</v>
      </c>
      <c r="G4" s="55">
        <f t="shared" si="2"/>
        <v>58.75</v>
      </c>
      <c r="H4" s="53" t="s">
        <v>70</v>
      </c>
      <c r="I4" s="61">
        <f t="shared" si="3"/>
        <v>36.945818750000001</v>
      </c>
      <c r="J4" s="61">
        <f t="shared" si="4"/>
        <v>5.4675099999999999</v>
      </c>
      <c r="K4" s="61">
        <f t="shared" si="5"/>
        <v>11.605416249999999</v>
      </c>
      <c r="L4" s="61">
        <f t="shared" si="6"/>
        <v>2.64098875</v>
      </c>
      <c r="M4" s="61">
        <f t="shared" si="7"/>
        <v>0</v>
      </c>
      <c r="N4" s="61">
        <f t="shared" si="8"/>
        <v>1.72296125</v>
      </c>
      <c r="O4" s="61">
        <f t="shared" si="9"/>
        <v>0.20521375</v>
      </c>
      <c r="P4" s="61">
        <f t="shared" si="10"/>
        <v>2.3500000000000001E-3</v>
      </c>
      <c r="Q4" s="61">
        <f t="shared" si="11"/>
        <v>0.15974125</v>
      </c>
      <c r="R4" s="61">
        <f t="shared" si="12"/>
        <v>0</v>
      </c>
      <c r="S4" s="61">
        <f t="shared" si="13"/>
        <v>0</v>
      </c>
      <c r="T4" s="61">
        <f t="shared" si="14"/>
        <v>0</v>
      </c>
      <c r="U4" s="61">
        <f t="shared" si="15"/>
        <v>0</v>
      </c>
      <c r="V4" s="38"/>
    </row>
    <row r="5" spans="1:22">
      <c r="A5" s="42" t="s">
        <v>78</v>
      </c>
      <c r="B5" s="44">
        <v>359</v>
      </c>
      <c r="C5" s="45">
        <v>366</v>
      </c>
      <c r="D5" s="44">
        <f t="shared" si="1"/>
        <v>7</v>
      </c>
      <c r="E5" s="41">
        <v>0</v>
      </c>
      <c r="F5" s="41">
        <v>5</v>
      </c>
      <c r="G5" s="55">
        <f t="shared" si="2"/>
        <v>0</v>
      </c>
      <c r="H5" s="53" t="s">
        <v>70</v>
      </c>
      <c r="I5" s="61">
        <f t="shared" si="3"/>
        <v>0</v>
      </c>
      <c r="J5" s="61">
        <f t="shared" si="4"/>
        <v>0</v>
      </c>
      <c r="K5" s="61">
        <f t="shared" si="5"/>
        <v>0</v>
      </c>
      <c r="L5" s="61">
        <f t="shared" si="6"/>
        <v>0</v>
      </c>
      <c r="M5" s="61">
        <f t="shared" si="7"/>
        <v>0</v>
      </c>
      <c r="N5" s="61">
        <f t="shared" si="8"/>
        <v>0</v>
      </c>
      <c r="O5" s="61">
        <f t="shared" si="9"/>
        <v>0</v>
      </c>
      <c r="P5" s="61">
        <f t="shared" si="10"/>
        <v>0</v>
      </c>
      <c r="Q5" s="61">
        <f t="shared" si="11"/>
        <v>0</v>
      </c>
      <c r="R5" s="61">
        <f t="shared" si="12"/>
        <v>0</v>
      </c>
      <c r="S5" s="61">
        <f t="shared" si="13"/>
        <v>0</v>
      </c>
      <c r="T5" s="61">
        <f t="shared" si="14"/>
        <v>0</v>
      </c>
      <c r="U5" s="61">
        <f t="shared" si="15"/>
        <v>0</v>
      </c>
      <c r="V5" s="38"/>
    </row>
    <row r="6" spans="1:22">
      <c r="A6" s="42" t="s">
        <v>79</v>
      </c>
      <c r="B6" s="44">
        <v>270</v>
      </c>
      <c r="C6" s="45">
        <v>322</v>
      </c>
      <c r="D6" s="44">
        <f t="shared" si="1"/>
        <v>52</v>
      </c>
      <c r="E6" s="41">
        <v>6</v>
      </c>
      <c r="F6" s="41">
        <v>5</v>
      </c>
      <c r="G6" s="55">
        <f t="shared" si="2"/>
        <v>130</v>
      </c>
      <c r="H6" s="53" t="s">
        <v>70</v>
      </c>
      <c r="I6" s="61">
        <f t="shared" si="3"/>
        <v>81.752449999999996</v>
      </c>
      <c r="J6" s="61">
        <f t="shared" si="4"/>
        <v>12.098319999999999</v>
      </c>
      <c r="K6" s="61">
        <f t="shared" si="5"/>
        <v>25.680070000000001</v>
      </c>
      <c r="L6" s="61">
        <f t="shared" si="6"/>
        <v>5.84389</v>
      </c>
      <c r="M6" s="61">
        <f t="shared" si="7"/>
        <v>0</v>
      </c>
      <c r="N6" s="61">
        <f t="shared" si="8"/>
        <v>3.8125100000000001</v>
      </c>
      <c r="O6" s="61">
        <f t="shared" si="9"/>
        <v>0.45408999999999999</v>
      </c>
      <c r="P6" s="61">
        <f t="shared" si="10"/>
        <v>5.2000000000000006E-3</v>
      </c>
      <c r="Q6" s="61">
        <f t="shared" si="11"/>
        <v>0.35347000000000001</v>
      </c>
      <c r="R6" s="61">
        <f t="shared" si="12"/>
        <v>0</v>
      </c>
      <c r="S6" s="61">
        <f t="shared" si="13"/>
        <v>0</v>
      </c>
      <c r="T6" s="61">
        <f t="shared" si="14"/>
        <v>0</v>
      </c>
      <c r="U6" s="61">
        <f t="shared" si="15"/>
        <v>0</v>
      </c>
      <c r="V6" s="38"/>
    </row>
    <row r="7" spans="1:22">
      <c r="A7" s="42" t="s">
        <v>100</v>
      </c>
      <c r="B7" s="44">
        <v>18</v>
      </c>
      <c r="C7" s="45">
        <v>20</v>
      </c>
      <c r="D7" s="44">
        <f t="shared" si="1"/>
        <v>2</v>
      </c>
      <c r="E7" s="41">
        <v>35</v>
      </c>
      <c r="F7" s="41">
        <v>5</v>
      </c>
      <c r="G7" s="55">
        <f t="shared" si="2"/>
        <v>29.166666666666664</v>
      </c>
      <c r="H7" s="53" t="s">
        <v>70</v>
      </c>
      <c r="I7" s="61">
        <f t="shared" si="3"/>
        <v>18.341895833333332</v>
      </c>
      <c r="J7" s="61">
        <f t="shared" si="4"/>
        <v>2.7143666666666664</v>
      </c>
      <c r="K7" s="61">
        <f t="shared" si="5"/>
        <v>5.7615541666666656</v>
      </c>
      <c r="L7" s="61">
        <f t="shared" si="6"/>
        <v>1.3111291666666665</v>
      </c>
      <c r="M7" s="61">
        <f t="shared" si="7"/>
        <v>0</v>
      </c>
      <c r="N7" s="61">
        <f t="shared" si="8"/>
        <v>0.85537083333333319</v>
      </c>
      <c r="O7" s="61">
        <f t="shared" si="9"/>
        <v>0.10187916666666666</v>
      </c>
      <c r="P7" s="61">
        <f t="shared" si="10"/>
        <v>1.1666666666666668E-3</v>
      </c>
      <c r="Q7" s="61">
        <f t="shared" si="11"/>
        <v>7.9304166666666662E-2</v>
      </c>
      <c r="R7" s="61">
        <f t="shared" si="12"/>
        <v>0</v>
      </c>
      <c r="S7" s="61">
        <f t="shared" si="13"/>
        <v>0</v>
      </c>
      <c r="T7" s="61">
        <f t="shared" si="14"/>
        <v>0</v>
      </c>
      <c r="U7" s="61">
        <f t="shared" si="15"/>
        <v>0</v>
      </c>
      <c r="V7" s="38"/>
    </row>
    <row r="8" spans="1:22">
      <c r="A8" s="42" t="s">
        <v>80</v>
      </c>
      <c r="B8" s="44">
        <v>76</v>
      </c>
      <c r="C8" s="45">
        <v>70</v>
      </c>
      <c r="D8" s="44">
        <f t="shared" si="1"/>
        <v>-6</v>
      </c>
      <c r="E8" s="40">
        <v>1794</v>
      </c>
      <c r="F8" s="41">
        <v>5</v>
      </c>
      <c r="G8" s="55">
        <f t="shared" si="2"/>
        <v>-4485</v>
      </c>
      <c r="H8" s="53" t="s">
        <v>70</v>
      </c>
      <c r="I8" s="61">
        <f t="shared" si="3"/>
        <v>-2820.4595250000002</v>
      </c>
      <c r="J8" s="61">
        <f t="shared" si="4"/>
        <v>-417.39203999999995</v>
      </c>
      <c r="K8" s="61">
        <f t="shared" si="5"/>
        <v>-885.96241499999996</v>
      </c>
      <c r="L8" s="61">
        <f t="shared" si="6"/>
        <v>-201.614205</v>
      </c>
      <c r="M8" s="61">
        <f t="shared" si="7"/>
        <v>0</v>
      </c>
      <c r="N8" s="61">
        <f t="shared" si="8"/>
        <v>-131.53159499999998</v>
      </c>
      <c r="O8" s="61">
        <f t="shared" si="9"/>
        <v>-15.666105</v>
      </c>
      <c r="P8" s="61">
        <f t="shared" si="10"/>
        <v>-0.1794</v>
      </c>
      <c r="Q8" s="61">
        <f t="shared" si="11"/>
        <v>-12.194715</v>
      </c>
      <c r="R8" s="61">
        <f t="shared" si="12"/>
        <v>0</v>
      </c>
      <c r="S8" s="61">
        <f t="shared" si="13"/>
        <v>0</v>
      </c>
      <c r="T8" s="61">
        <f t="shared" si="14"/>
        <v>0</v>
      </c>
      <c r="U8" s="61">
        <f t="shared" si="15"/>
        <v>0</v>
      </c>
      <c r="V8" s="38"/>
    </row>
    <row r="9" spans="1:22">
      <c r="A9" s="42" t="s">
        <v>81</v>
      </c>
      <c r="B9" s="44">
        <v>115</v>
      </c>
      <c r="C9" s="45">
        <v>94</v>
      </c>
      <c r="D9" s="44">
        <f t="shared" si="1"/>
        <v>-21</v>
      </c>
      <c r="E9" s="41">
        <v>236</v>
      </c>
      <c r="F9" s="41">
        <v>5</v>
      </c>
      <c r="G9" s="55">
        <f t="shared" si="2"/>
        <v>-2065</v>
      </c>
      <c r="H9" s="53" t="s">
        <v>70</v>
      </c>
      <c r="I9" s="61">
        <f t="shared" si="3"/>
        <v>-1298.606225</v>
      </c>
      <c r="J9" s="61">
        <f t="shared" si="4"/>
        <v>-192.17715999999999</v>
      </c>
      <c r="K9" s="61">
        <f t="shared" si="5"/>
        <v>-407.91803499999997</v>
      </c>
      <c r="L9" s="61">
        <f t="shared" si="6"/>
        <v>-92.827945</v>
      </c>
      <c r="M9" s="61">
        <f t="shared" si="7"/>
        <v>0</v>
      </c>
      <c r="N9" s="61">
        <f t="shared" si="8"/>
        <v>-60.560254999999998</v>
      </c>
      <c r="O9" s="61">
        <f t="shared" si="9"/>
        <v>-7.2130450000000002</v>
      </c>
      <c r="P9" s="61">
        <f t="shared" si="10"/>
        <v>-8.2600000000000007E-2</v>
      </c>
      <c r="Q9" s="61">
        <f t="shared" si="11"/>
        <v>-5.6147350000000005</v>
      </c>
      <c r="R9" s="61">
        <f t="shared" si="12"/>
        <v>0</v>
      </c>
      <c r="S9" s="61">
        <f t="shared" si="13"/>
        <v>0</v>
      </c>
      <c r="T9" s="61">
        <f t="shared" si="14"/>
        <v>0</v>
      </c>
      <c r="U9" s="61">
        <f t="shared" si="15"/>
        <v>0</v>
      </c>
      <c r="V9" s="38"/>
    </row>
    <row r="10" spans="1:22">
      <c r="A10" s="42" t="s">
        <v>82</v>
      </c>
      <c r="B10" s="44">
        <v>286</v>
      </c>
      <c r="C10" s="45">
        <v>318</v>
      </c>
      <c r="D10" s="44">
        <f t="shared" si="1"/>
        <v>32</v>
      </c>
      <c r="E10" s="41">
        <v>4</v>
      </c>
      <c r="F10" s="41">
        <v>5</v>
      </c>
      <c r="G10" s="55">
        <f t="shared" si="2"/>
        <v>53.333333333333329</v>
      </c>
      <c r="H10" s="53" t="s">
        <v>70</v>
      </c>
      <c r="I10" s="61">
        <f t="shared" si="3"/>
        <v>33.539466666666662</v>
      </c>
      <c r="J10" s="61">
        <f t="shared" si="4"/>
        <v>4.9634133333333326</v>
      </c>
      <c r="K10" s="61">
        <f t="shared" si="5"/>
        <v>10.535413333333333</v>
      </c>
      <c r="L10" s="61">
        <f t="shared" si="6"/>
        <v>2.3974933333333333</v>
      </c>
      <c r="M10" s="61">
        <f t="shared" si="7"/>
        <v>0</v>
      </c>
      <c r="N10" s="61">
        <f t="shared" si="8"/>
        <v>1.5641066666666665</v>
      </c>
      <c r="O10" s="61">
        <f t="shared" si="9"/>
        <v>0.18629333333333331</v>
      </c>
      <c r="P10" s="61">
        <f t="shared" si="10"/>
        <v>2.1333333333333334E-3</v>
      </c>
      <c r="Q10" s="61">
        <f t="shared" si="11"/>
        <v>0.14501333333333333</v>
      </c>
      <c r="R10" s="61">
        <f t="shared" si="12"/>
        <v>0</v>
      </c>
      <c r="S10" s="61">
        <f t="shared" si="13"/>
        <v>0</v>
      </c>
      <c r="T10" s="61">
        <f t="shared" si="14"/>
        <v>0</v>
      </c>
      <c r="U10" s="61">
        <f t="shared" si="15"/>
        <v>0</v>
      </c>
      <c r="V10" s="38"/>
    </row>
    <row r="11" spans="1:22">
      <c r="A11" s="42" t="s">
        <v>83</v>
      </c>
      <c r="B11" s="44">
        <v>483</v>
      </c>
      <c r="C11" s="45">
        <v>480</v>
      </c>
      <c r="D11" s="44">
        <f t="shared" si="1"/>
        <v>-3</v>
      </c>
      <c r="E11" s="41">
        <v>1</v>
      </c>
      <c r="F11" s="41">
        <v>5</v>
      </c>
      <c r="G11" s="55">
        <f t="shared" si="2"/>
        <v>-1.25</v>
      </c>
      <c r="H11" s="53" t="s">
        <v>70</v>
      </c>
      <c r="I11" s="61">
        <f t="shared" si="3"/>
        <v>-0.78608125000000006</v>
      </c>
      <c r="J11" s="61">
        <f t="shared" si="4"/>
        <v>-0.11632999999999999</v>
      </c>
      <c r="K11" s="61">
        <f t="shared" si="5"/>
        <v>-0.24692375</v>
      </c>
      <c r="L11" s="61">
        <f t="shared" si="6"/>
        <v>-5.6191249999999998E-2</v>
      </c>
      <c r="M11" s="61">
        <f t="shared" si="7"/>
        <v>0</v>
      </c>
      <c r="N11" s="61">
        <f t="shared" si="8"/>
        <v>-3.6658749999999997E-2</v>
      </c>
      <c r="O11" s="61">
        <f t="shared" si="9"/>
        <v>-4.3662500000000003E-3</v>
      </c>
      <c r="P11" s="61">
        <f t="shared" si="10"/>
        <v>-5.0000000000000002E-5</v>
      </c>
      <c r="Q11" s="61">
        <f t="shared" si="11"/>
        <v>-3.3987499999999999E-3</v>
      </c>
      <c r="R11" s="61">
        <f t="shared" si="12"/>
        <v>0</v>
      </c>
      <c r="S11" s="61">
        <f t="shared" si="13"/>
        <v>0</v>
      </c>
      <c r="T11" s="61">
        <f t="shared" si="14"/>
        <v>0</v>
      </c>
      <c r="U11" s="61">
        <f t="shared" si="15"/>
        <v>0</v>
      </c>
      <c r="V11" s="38"/>
    </row>
    <row r="12" spans="1:22">
      <c r="A12" s="42" t="s">
        <v>103</v>
      </c>
      <c r="B12" s="44">
        <v>162</v>
      </c>
      <c r="C12" s="45">
        <v>165</v>
      </c>
      <c r="D12" s="44">
        <f t="shared" si="1"/>
        <v>3</v>
      </c>
      <c r="E12" s="41">
        <v>1</v>
      </c>
      <c r="F12" s="41">
        <v>5</v>
      </c>
      <c r="G12" s="55">
        <f t="shared" si="2"/>
        <v>1.25</v>
      </c>
      <c r="H12" s="53" t="s">
        <v>70</v>
      </c>
      <c r="I12" s="61">
        <f t="shared" si="3"/>
        <v>0.78608125000000006</v>
      </c>
      <c r="J12" s="61">
        <f t="shared" si="4"/>
        <v>0.11632999999999999</v>
      </c>
      <c r="K12" s="61">
        <f t="shared" si="5"/>
        <v>0.24692375</v>
      </c>
      <c r="L12" s="61">
        <f t="shared" si="6"/>
        <v>5.6191249999999998E-2</v>
      </c>
      <c r="M12" s="61">
        <f t="shared" si="7"/>
        <v>0</v>
      </c>
      <c r="N12" s="61">
        <f t="shared" si="8"/>
        <v>3.6658749999999997E-2</v>
      </c>
      <c r="O12" s="61">
        <f t="shared" si="9"/>
        <v>4.3662500000000003E-3</v>
      </c>
      <c r="P12" s="61">
        <f t="shared" si="10"/>
        <v>5.0000000000000002E-5</v>
      </c>
      <c r="Q12" s="61">
        <f t="shared" si="11"/>
        <v>3.3987499999999999E-3</v>
      </c>
      <c r="R12" s="61">
        <f t="shared" si="12"/>
        <v>0</v>
      </c>
      <c r="S12" s="61">
        <f t="shared" si="13"/>
        <v>0</v>
      </c>
      <c r="T12" s="61">
        <f t="shared" si="14"/>
        <v>0</v>
      </c>
      <c r="U12" s="61">
        <f t="shared" si="15"/>
        <v>0</v>
      </c>
      <c r="V12" s="38"/>
    </row>
    <row r="13" spans="1:22">
      <c r="A13" s="42" t="s">
        <v>84</v>
      </c>
      <c r="B13" s="44">
        <v>6</v>
      </c>
      <c r="C13" s="45">
        <v>7</v>
      </c>
      <c r="D13" s="44">
        <f t="shared" si="1"/>
        <v>1</v>
      </c>
      <c r="E13" s="41">
        <v>416</v>
      </c>
      <c r="F13" s="41">
        <v>5</v>
      </c>
      <c r="G13" s="55">
        <f t="shared" si="2"/>
        <v>173.33333333333331</v>
      </c>
      <c r="H13" s="53" t="s">
        <v>70</v>
      </c>
      <c r="I13" s="61">
        <f t="shared" si="3"/>
        <v>109.00326666666666</v>
      </c>
      <c r="J13" s="61">
        <f t="shared" si="4"/>
        <v>16.131093333333329</v>
      </c>
      <c r="K13" s="61">
        <f t="shared" si="5"/>
        <v>34.240093333333327</v>
      </c>
      <c r="L13" s="61">
        <f t="shared" si="6"/>
        <v>7.7918533333333322</v>
      </c>
      <c r="M13" s="61">
        <f t="shared" si="7"/>
        <v>0</v>
      </c>
      <c r="N13" s="61">
        <f t="shared" si="8"/>
        <v>5.0833466666666656</v>
      </c>
      <c r="O13" s="61">
        <f t="shared" si="9"/>
        <v>0.60545333333333329</v>
      </c>
      <c r="P13" s="61">
        <f t="shared" si="10"/>
        <v>6.933333333333333E-3</v>
      </c>
      <c r="Q13" s="61">
        <f t="shared" si="11"/>
        <v>0.47129333333333329</v>
      </c>
      <c r="R13" s="61">
        <f t="shared" si="12"/>
        <v>0</v>
      </c>
      <c r="S13" s="61">
        <f t="shared" si="13"/>
        <v>0</v>
      </c>
      <c r="T13" s="61">
        <f t="shared" si="14"/>
        <v>0</v>
      </c>
      <c r="U13" s="61">
        <f t="shared" si="15"/>
        <v>0</v>
      </c>
      <c r="V13" s="38"/>
    </row>
    <row r="14" spans="1:22">
      <c r="A14" s="42" t="s">
        <v>85</v>
      </c>
      <c r="B14" s="46" t="s">
        <v>86</v>
      </c>
      <c r="C14" s="47" t="s">
        <v>86</v>
      </c>
      <c r="D14" s="44"/>
      <c r="E14" s="42"/>
      <c r="F14" s="41">
        <v>5</v>
      </c>
      <c r="G14" s="55">
        <f t="shared" si="2"/>
        <v>0</v>
      </c>
      <c r="H14" s="53" t="s">
        <v>70</v>
      </c>
      <c r="I14" s="61">
        <f t="shared" si="3"/>
        <v>0</v>
      </c>
      <c r="J14" s="61">
        <f t="shared" si="4"/>
        <v>0</v>
      </c>
      <c r="K14" s="61">
        <f t="shared" si="5"/>
        <v>0</v>
      </c>
      <c r="L14" s="61">
        <f t="shared" si="6"/>
        <v>0</v>
      </c>
      <c r="M14" s="61">
        <f t="shared" si="7"/>
        <v>0</v>
      </c>
      <c r="N14" s="61">
        <f t="shared" si="8"/>
        <v>0</v>
      </c>
      <c r="O14" s="61">
        <f t="shared" si="9"/>
        <v>0</v>
      </c>
      <c r="P14" s="61">
        <f t="shared" si="10"/>
        <v>0</v>
      </c>
      <c r="Q14" s="61">
        <f t="shared" si="11"/>
        <v>0</v>
      </c>
      <c r="R14" s="61">
        <f t="shared" si="12"/>
        <v>0</v>
      </c>
      <c r="S14" s="61">
        <f t="shared" si="13"/>
        <v>0</v>
      </c>
      <c r="T14" s="61">
        <f t="shared" si="14"/>
        <v>0</v>
      </c>
      <c r="U14" s="61">
        <f t="shared" si="15"/>
        <v>0</v>
      </c>
      <c r="V14" s="38"/>
    </row>
    <row r="15" spans="1:22">
      <c r="A15" s="42" t="s">
        <v>101</v>
      </c>
      <c r="B15" s="48">
        <v>1.4999999999999999E-2</v>
      </c>
      <c r="C15" s="49">
        <v>1.4999999999999999E-2</v>
      </c>
      <c r="D15" s="44">
        <f t="shared" si="1"/>
        <v>0</v>
      </c>
      <c r="E15" s="41">
        <v>0</v>
      </c>
      <c r="F15" s="41">
        <v>5</v>
      </c>
      <c r="G15" s="55">
        <f t="shared" si="2"/>
        <v>0</v>
      </c>
      <c r="H15" s="53" t="s">
        <v>70</v>
      </c>
      <c r="I15" s="61">
        <f t="shared" si="3"/>
        <v>0</v>
      </c>
      <c r="J15" s="61">
        <f t="shared" si="4"/>
        <v>0</v>
      </c>
      <c r="K15" s="61">
        <f t="shared" si="5"/>
        <v>0</v>
      </c>
      <c r="L15" s="61">
        <f t="shared" si="6"/>
        <v>0</v>
      </c>
      <c r="M15" s="61">
        <f t="shared" si="7"/>
        <v>0</v>
      </c>
      <c r="N15" s="61">
        <f t="shared" si="8"/>
        <v>0</v>
      </c>
      <c r="O15" s="61">
        <f t="shared" si="9"/>
        <v>0</v>
      </c>
      <c r="P15" s="61">
        <f t="shared" si="10"/>
        <v>0</v>
      </c>
      <c r="Q15" s="61">
        <f t="shared" si="11"/>
        <v>0</v>
      </c>
      <c r="R15" s="61">
        <f t="shared" si="12"/>
        <v>0</v>
      </c>
      <c r="S15" s="61">
        <f t="shared" si="13"/>
        <v>0</v>
      </c>
      <c r="T15" s="61">
        <f t="shared" si="14"/>
        <v>0</v>
      </c>
      <c r="U15" s="61">
        <f t="shared" si="15"/>
        <v>0</v>
      </c>
      <c r="V15" s="38"/>
    </row>
    <row r="16" spans="1:22">
      <c r="A16" s="42" t="s">
        <v>102</v>
      </c>
      <c r="B16" s="44">
        <v>29</v>
      </c>
      <c r="C16" s="45">
        <v>25</v>
      </c>
      <c r="D16" s="44">
        <f t="shared" si="1"/>
        <v>-4</v>
      </c>
      <c r="E16" s="40">
        <v>3096</v>
      </c>
      <c r="F16" s="41">
        <v>5</v>
      </c>
      <c r="G16" s="55">
        <f t="shared" si="2"/>
        <v>-5160</v>
      </c>
      <c r="H16" s="53" t="s">
        <v>70</v>
      </c>
      <c r="I16" s="61">
        <f t="shared" si="3"/>
        <v>-3244.9434000000001</v>
      </c>
      <c r="J16" s="61">
        <f t="shared" si="4"/>
        <v>-480.21023999999994</v>
      </c>
      <c r="K16" s="61">
        <f t="shared" si="5"/>
        <v>-1019.30124</v>
      </c>
      <c r="L16" s="61">
        <f t="shared" si="6"/>
        <v>-231.95748</v>
      </c>
      <c r="M16" s="61">
        <f t="shared" si="7"/>
        <v>0</v>
      </c>
      <c r="N16" s="61">
        <f t="shared" si="8"/>
        <v>-151.32731999999999</v>
      </c>
      <c r="O16" s="61">
        <f t="shared" si="9"/>
        <v>-18.023879999999998</v>
      </c>
      <c r="P16" s="61">
        <f t="shared" si="10"/>
        <v>-0.20640000000000003</v>
      </c>
      <c r="Q16" s="61">
        <f t="shared" si="11"/>
        <v>-14.03004</v>
      </c>
      <c r="R16" s="61">
        <f t="shared" si="12"/>
        <v>0</v>
      </c>
      <c r="S16" s="61">
        <f t="shared" si="13"/>
        <v>0</v>
      </c>
      <c r="T16" s="61">
        <f t="shared" si="14"/>
        <v>0</v>
      </c>
      <c r="U16" s="61">
        <f t="shared" si="15"/>
        <v>0</v>
      </c>
      <c r="V16" s="38"/>
    </row>
    <row r="17" spans="1:86">
      <c r="A17" s="42" t="s">
        <v>87</v>
      </c>
      <c r="B17" s="44">
        <v>29</v>
      </c>
      <c r="C17" s="45">
        <v>30</v>
      </c>
      <c r="D17" s="44">
        <f t="shared" si="1"/>
        <v>1</v>
      </c>
      <c r="E17" s="41">
        <v>232</v>
      </c>
      <c r="F17" s="41">
        <v>5</v>
      </c>
      <c r="G17" s="55">
        <f t="shared" si="2"/>
        <v>96.666666666666657</v>
      </c>
      <c r="H17" s="53" t="s">
        <v>70</v>
      </c>
      <c r="I17" s="61">
        <f t="shared" si="3"/>
        <v>60.790283333333328</v>
      </c>
      <c r="J17" s="61">
        <f t="shared" si="4"/>
        <v>8.9961866666666648</v>
      </c>
      <c r="K17" s="61">
        <f t="shared" si="5"/>
        <v>19.095436666666664</v>
      </c>
      <c r="L17" s="61">
        <f t="shared" si="6"/>
        <v>4.3454566666666663</v>
      </c>
      <c r="M17" s="61">
        <f t="shared" si="7"/>
        <v>0</v>
      </c>
      <c r="N17" s="61">
        <f t="shared" si="8"/>
        <v>2.8349433333333329</v>
      </c>
      <c r="O17" s="61">
        <f t="shared" si="9"/>
        <v>0.33765666666666666</v>
      </c>
      <c r="P17" s="61">
        <f t="shared" si="10"/>
        <v>3.8666666666666667E-3</v>
      </c>
      <c r="Q17" s="61">
        <f t="shared" si="11"/>
        <v>0.26283666666666666</v>
      </c>
      <c r="R17" s="61">
        <f t="shared" si="12"/>
        <v>0</v>
      </c>
      <c r="S17" s="61">
        <f t="shared" si="13"/>
        <v>0</v>
      </c>
      <c r="T17" s="61">
        <f t="shared" si="14"/>
        <v>0</v>
      </c>
      <c r="U17" s="61">
        <f t="shared" si="15"/>
        <v>0</v>
      </c>
      <c r="V17" s="38"/>
    </row>
    <row r="18" spans="1:86">
      <c r="A18" s="42" t="s">
        <v>88</v>
      </c>
      <c r="B18" s="44">
        <v>1007</v>
      </c>
      <c r="C18" s="45">
        <v>1079</v>
      </c>
      <c r="D18" s="44">
        <f t="shared" si="1"/>
        <v>72</v>
      </c>
      <c r="E18" s="41">
        <v>29</v>
      </c>
      <c r="F18" s="41">
        <v>5</v>
      </c>
      <c r="G18" s="55">
        <f t="shared" si="2"/>
        <v>870</v>
      </c>
      <c r="H18" s="53" t="s">
        <v>70</v>
      </c>
      <c r="I18" s="61">
        <f t="shared" si="3"/>
        <v>547.11255000000006</v>
      </c>
      <c r="J18" s="61">
        <f t="shared" si="4"/>
        <v>80.965679999999992</v>
      </c>
      <c r="K18" s="61">
        <f t="shared" si="5"/>
        <v>171.85892999999999</v>
      </c>
      <c r="L18" s="61">
        <f t="shared" si="6"/>
        <v>39.109110000000001</v>
      </c>
      <c r="M18" s="61">
        <f t="shared" si="7"/>
        <v>0</v>
      </c>
      <c r="N18" s="61">
        <f t="shared" si="8"/>
        <v>25.514489999999999</v>
      </c>
      <c r="O18" s="61">
        <f t="shared" si="9"/>
        <v>3.03891</v>
      </c>
      <c r="P18" s="61">
        <f t="shared" si="10"/>
        <v>3.4800000000000005E-2</v>
      </c>
      <c r="Q18" s="61">
        <f t="shared" si="11"/>
        <v>2.3655300000000001</v>
      </c>
      <c r="R18" s="61">
        <f t="shared" si="12"/>
        <v>0</v>
      </c>
      <c r="S18" s="61">
        <f t="shared" si="13"/>
        <v>0</v>
      </c>
      <c r="T18" s="61">
        <f t="shared" si="14"/>
        <v>0</v>
      </c>
      <c r="U18" s="61">
        <f t="shared" si="15"/>
        <v>0</v>
      </c>
      <c r="V18" s="38"/>
    </row>
    <row r="19" spans="1:86">
      <c r="A19" s="42" t="s">
        <v>89</v>
      </c>
      <c r="B19" s="44">
        <v>1461</v>
      </c>
      <c r="C19" s="45">
        <v>1422</v>
      </c>
      <c r="D19" s="44">
        <f t="shared" si="1"/>
        <v>-39</v>
      </c>
      <c r="E19" s="41">
        <v>28</v>
      </c>
      <c r="F19" s="41">
        <v>5</v>
      </c>
      <c r="G19" s="55">
        <f t="shared" si="2"/>
        <v>-455</v>
      </c>
      <c r="H19" s="53" t="s">
        <v>70</v>
      </c>
      <c r="I19" s="61">
        <f t="shared" si="3"/>
        <v>-286.13357500000001</v>
      </c>
      <c r="J19" s="61">
        <f t="shared" si="4"/>
        <v>-42.344119999999997</v>
      </c>
      <c r="K19" s="61">
        <f t="shared" si="5"/>
        <v>-89.880245000000002</v>
      </c>
      <c r="L19" s="61">
        <f t="shared" si="6"/>
        <v>-20.453614999999999</v>
      </c>
      <c r="M19" s="61">
        <f t="shared" si="7"/>
        <v>0</v>
      </c>
      <c r="N19" s="61">
        <f t="shared" si="8"/>
        <v>-13.343784999999999</v>
      </c>
      <c r="O19" s="61">
        <f t="shared" si="9"/>
        <v>-1.589315</v>
      </c>
      <c r="P19" s="61">
        <f t="shared" si="10"/>
        <v>-1.8200000000000001E-2</v>
      </c>
      <c r="Q19" s="61">
        <f t="shared" si="11"/>
        <v>-1.2371449999999999</v>
      </c>
      <c r="R19" s="61">
        <f t="shared" si="12"/>
        <v>0</v>
      </c>
      <c r="S19" s="61">
        <f t="shared" si="13"/>
        <v>0</v>
      </c>
      <c r="T19" s="61">
        <f t="shared" si="14"/>
        <v>0</v>
      </c>
      <c r="U19" s="61">
        <f t="shared" si="15"/>
        <v>0</v>
      </c>
      <c r="V19" s="38"/>
    </row>
    <row r="20" spans="1:86">
      <c r="A20" s="42" t="s">
        <v>90</v>
      </c>
      <c r="B20" s="44">
        <v>3590</v>
      </c>
      <c r="C20" s="45">
        <v>5010</v>
      </c>
      <c r="D20" s="44">
        <f t="shared" si="1"/>
        <v>1420</v>
      </c>
      <c r="E20" s="41">
        <v>1</v>
      </c>
      <c r="F20" s="41">
        <v>5</v>
      </c>
      <c r="G20" s="55">
        <f t="shared" si="2"/>
        <v>591.66666666666663</v>
      </c>
      <c r="H20" s="53" t="s">
        <v>70</v>
      </c>
      <c r="I20" s="61">
        <f t="shared" si="3"/>
        <v>372.07845833333329</v>
      </c>
      <c r="J20" s="61">
        <f t="shared" si="4"/>
        <v>55.062866666666658</v>
      </c>
      <c r="K20" s="61">
        <f t="shared" si="5"/>
        <v>116.87724166666665</v>
      </c>
      <c r="L20" s="61">
        <f t="shared" si="6"/>
        <v>26.597191666666664</v>
      </c>
      <c r="M20" s="61">
        <f t="shared" si="7"/>
        <v>0</v>
      </c>
      <c r="N20" s="61">
        <f t="shared" si="8"/>
        <v>17.351808333333331</v>
      </c>
      <c r="O20" s="61">
        <f t="shared" si="9"/>
        <v>2.0666916666666664</v>
      </c>
      <c r="P20" s="61">
        <f t="shared" si="10"/>
        <v>2.3666666666666666E-2</v>
      </c>
      <c r="Q20" s="61">
        <f t="shared" si="11"/>
        <v>1.6087416666666665</v>
      </c>
      <c r="R20" s="61">
        <f t="shared" si="12"/>
        <v>0</v>
      </c>
      <c r="S20" s="61">
        <f t="shared" si="13"/>
        <v>0</v>
      </c>
      <c r="T20" s="61">
        <f t="shared" si="14"/>
        <v>0</v>
      </c>
      <c r="U20" s="61">
        <f t="shared" si="15"/>
        <v>0</v>
      </c>
      <c r="V20" s="38"/>
    </row>
    <row r="21" spans="1:86" s="59" customFormat="1">
      <c r="A21" s="56" t="s">
        <v>91</v>
      </c>
      <c r="B21" s="57"/>
      <c r="C21" s="57"/>
      <c r="D21" s="57"/>
      <c r="E21" s="57"/>
      <c r="F21" s="57"/>
      <c r="G21" s="58">
        <f>SUM(G2:G20)</f>
        <v>-480530.83333333331</v>
      </c>
      <c r="H21" s="53"/>
      <c r="I21" s="60">
        <f t="shared" ref="I21:U21" si="16">SUM(I2:I20)</f>
        <v>-408196.02769166662</v>
      </c>
      <c r="J21" s="60">
        <f t="shared" si="16"/>
        <v>-36405.883448333341</v>
      </c>
      <c r="K21" s="60">
        <f t="shared" si="16"/>
        <v>-33943.564429583334</v>
      </c>
      <c r="L21" s="60">
        <f t="shared" si="16"/>
        <v>-1163.7803633333331</v>
      </c>
      <c r="M21" s="60">
        <f t="shared" si="16"/>
        <v>0</v>
      </c>
      <c r="N21" s="60">
        <f t="shared" si="16"/>
        <v>-408.5600741666666</v>
      </c>
      <c r="O21" s="60">
        <f t="shared" si="16"/>
        <v>-106.99220708333335</v>
      </c>
      <c r="P21" s="60">
        <f t="shared" si="16"/>
        <v>-33.802664583333339</v>
      </c>
      <c r="Q21" s="60">
        <f t="shared" si="16"/>
        <v>-252.93733583333332</v>
      </c>
      <c r="R21" s="60">
        <f t="shared" si="16"/>
        <v>0</v>
      </c>
      <c r="S21" s="60">
        <f t="shared" si="16"/>
        <v>-6.5851625</v>
      </c>
      <c r="T21" s="60">
        <f t="shared" si="16"/>
        <v>-6.5851625</v>
      </c>
      <c r="U21" s="60">
        <f t="shared" si="16"/>
        <v>-6.5851625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86">
      <c r="A23" s="42" t="s">
        <v>106</v>
      </c>
      <c r="B23" s="42"/>
      <c r="C23" s="42"/>
      <c r="D23" s="42"/>
      <c r="E23" s="55">
        <v>-500000</v>
      </c>
      <c r="F23" s="42">
        <v>5</v>
      </c>
      <c r="G23" s="54">
        <f>E23/12*5</f>
        <v>-208333.33333333331</v>
      </c>
      <c r="H23" s="53" t="s">
        <v>70</v>
      </c>
      <c r="I23" s="61">
        <f>$G23*B$31</f>
        <v>-131013.54166666666</v>
      </c>
      <c r="J23" s="61">
        <f t="shared" ref="J23:U23" si="17">$G23*C$31</f>
        <v>-19388.333333333328</v>
      </c>
      <c r="K23" s="61">
        <f t="shared" si="17"/>
        <v>-41153.958333333328</v>
      </c>
      <c r="L23" s="61">
        <f t="shared" si="17"/>
        <v>-9365.2083333333321</v>
      </c>
      <c r="M23" s="61">
        <f t="shared" si="17"/>
        <v>0</v>
      </c>
      <c r="N23" s="61">
        <f t="shared" si="17"/>
        <v>-6109.7916666666661</v>
      </c>
      <c r="O23" s="61">
        <f t="shared" si="17"/>
        <v>-727.70833333333326</v>
      </c>
      <c r="P23" s="61">
        <f t="shared" si="17"/>
        <v>-8.3333333333333339</v>
      </c>
      <c r="Q23" s="61">
        <f t="shared" si="17"/>
        <v>-566.45833333333326</v>
      </c>
      <c r="R23" s="61">
        <f t="shared" si="17"/>
        <v>0</v>
      </c>
      <c r="S23" s="61">
        <f t="shared" si="17"/>
        <v>0</v>
      </c>
      <c r="T23" s="61">
        <f t="shared" si="17"/>
        <v>0</v>
      </c>
      <c r="U23" s="61">
        <f t="shared" si="17"/>
        <v>0</v>
      </c>
      <c r="V23"/>
    </row>
    <row r="24" spans="1:86" s="59" customFormat="1">
      <c r="A24" s="56" t="s">
        <v>107</v>
      </c>
      <c r="B24" s="57"/>
      <c r="C24" s="57"/>
      <c r="D24" s="57"/>
      <c r="E24" s="57"/>
      <c r="F24" s="57"/>
      <c r="G24" s="58">
        <f>G21+G23</f>
        <v>-688864.16666666663</v>
      </c>
      <c r="H24" s="53"/>
      <c r="I24" s="60">
        <f>I21+I23</f>
        <v>-539209.56935833325</v>
      </c>
      <c r="J24" s="60">
        <f t="shared" ref="J24:T24" si="18">J21+J23</f>
        <v>-55794.21678166667</v>
      </c>
      <c r="K24" s="60">
        <f t="shared" si="18"/>
        <v>-75097.522762916662</v>
      </c>
      <c r="L24" s="60">
        <f t="shared" si="18"/>
        <v>-10528.988696666665</v>
      </c>
      <c r="M24" s="60">
        <f t="shared" si="18"/>
        <v>0</v>
      </c>
      <c r="N24" s="60">
        <f t="shared" si="18"/>
        <v>-6518.3517408333328</v>
      </c>
      <c r="O24" s="60">
        <f t="shared" si="18"/>
        <v>-834.70054041666663</v>
      </c>
      <c r="P24" s="60">
        <f t="shared" si="18"/>
        <v>-42.135997916666675</v>
      </c>
      <c r="Q24" s="60">
        <f t="shared" si="18"/>
        <v>-819.39566916666661</v>
      </c>
      <c r="R24" s="60">
        <f t="shared" si="18"/>
        <v>0</v>
      </c>
      <c r="S24" s="60">
        <f t="shared" si="18"/>
        <v>-6.5851625</v>
      </c>
      <c r="T24" s="60">
        <f t="shared" si="18"/>
        <v>-6.5851625</v>
      </c>
      <c r="U24" s="60">
        <f>U21+U23</f>
        <v>-6.5851625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s="62" t="s">
        <v>108</v>
      </c>
      <c r="B25" s="39"/>
      <c r="C25" s="39"/>
      <c r="D25" s="39"/>
      <c r="E25" s="39"/>
      <c r="F25" s="39"/>
      <c r="G25" s="63">
        <f>G24/5</f>
        <v>-137772.83333333331</v>
      </c>
      <c r="I25" s="66">
        <f>I24/5</f>
        <v>-107841.91387166665</v>
      </c>
      <c r="J25" s="66">
        <f t="shared" ref="J25:U25" si="19">J24/5</f>
        <v>-11158.843356333335</v>
      </c>
      <c r="K25" s="66">
        <f t="shared" si="19"/>
        <v>-15019.504552583332</v>
      </c>
      <c r="L25" s="66">
        <f t="shared" si="19"/>
        <v>-2105.7977393333331</v>
      </c>
      <c r="M25" s="66">
        <f t="shared" si="19"/>
        <v>0</v>
      </c>
      <c r="N25" s="66">
        <f t="shared" si="19"/>
        <v>-1303.6703481666666</v>
      </c>
      <c r="O25" s="66">
        <f t="shared" si="19"/>
        <v>-166.94010808333331</v>
      </c>
      <c r="P25" s="66">
        <f t="shared" si="19"/>
        <v>-8.4271995833333353</v>
      </c>
      <c r="Q25" s="66">
        <f t="shared" si="19"/>
        <v>-163.87913383333333</v>
      </c>
      <c r="R25" s="66">
        <f t="shared" si="19"/>
        <v>0</v>
      </c>
      <c r="S25" s="66">
        <f t="shared" si="19"/>
        <v>-1.3170325000000001</v>
      </c>
      <c r="T25" s="66">
        <f t="shared" si="19"/>
        <v>-1.3170325000000001</v>
      </c>
      <c r="U25" s="66">
        <f t="shared" si="19"/>
        <v>-1.3170325000000001</v>
      </c>
      <c r="V25"/>
    </row>
    <row r="26" spans="1:86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</row>
    <row r="27" spans="1:86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</row>
    <row r="28" spans="1:86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</row>
    <row r="29" spans="1:86" ht="48.75">
      <c r="A29" s="43" t="s">
        <v>105</v>
      </c>
      <c r="B29" s="51" t="s">
        <v>31</v>
      </c>
      <c r="C29" s="51" t="s">
        <v>92</v>
      </c>
      <c r="D29" s="51" t="s">
        <v>35</v>
      </c>
      <c r="E29" s="51" t="s">
        <v>37</v>
      </c>
      <c r="F29" s="51" t="s">
        <v>75</v>
      </c>
      <c r="G29" s="51" t="s">
        <v>38</v>
      </c>
      <c r="H29" s="51" t="s">
        <v>93</v>
      </c>
      <c r="I29" s="51" t="s">
        <v>94</v>
      </c>
      <c r="J29" s="51" t="s">
        <v>41</v>
      </c>
      <c r="K29" s="51" t="s">
        <v>76</v>
      </c>
      <c r="L29" s="51" t="s">
        <v>42</v>
      </c>
      <c r="M29" s="51" t="s">
        <v>43</v>
      </c>
      <c r="N29" s="51" t="s">
        <v>44</v>
      </c>
      <c r="O29" s="38"/>
      <c r="P29" s="38"/>
      <c r="Q29" s="38"/>
      <c r="R29" s="38"/>
      <c r="S29" s="38"/>
      <c r="T29" s="38"/>
      <c r="U29" s="38"/>
      <c r="V29" s="38"/>
    </row>
    <row r="30" spans="1:86">
      <c r="A30" s="42" t="s">
        <v>95</v>
      </c>
      <c r="B30" s="52">
        <v>0.85423499999999997</v>
      </c>
      <c r="C30" s="52">
        <v>7.5387999999999997E-2</v>
      </c>
      <c r="D30" s="52">
        <v>6.7895999999999998E-2</v>
      </c>
      <c r="E30" s="52">
        <v>1.503E-3</v>
      </c>
      <c r="F30" s="52">
        <v>0</v>
      </c>
      <c r="G30" s="52">
        <v>2.3499999999999999E-4</v>
      </c>
      <c r="H30" s="52">
        <v>1.5200000000000001E-4</v>
      </c>
      <c r="I30" s="52">
        <v>7.1000000000000005E-5</v>
      </c>
      <c r="J30" s="52">
        <v>4.7899999999999999E-4</v>
      </c>
      <c r="K30" s="52">
        <v>0</v>
      </c>
      <c r="L30" s="52">
        <v>1.4E-5</v>
      </c>
      <c r="M30" s="52">
        <v>1.4E-5</v>
      </c>
      <c r="N30" s="52">
        <v>1.4E-5</v>
      </c>
      <c r="O30" s="38"/>
      <c r="P30" s="38"/>
      <c r="Q30" s="38"/>
      <c r="R30" s="38"/>
      <c r="S30" s="38"/>
      <c r="T30" s="38"/>
      <c r="U30" s="38"/>
      <c r="V30" s="38"/>
    </row>
    <row r="31" spans="1:86">
      <c r="A31" s="42" t="s">
        <v>96</v>
      </c>
      <c r="B31" s="52">
        <v>0.62886500000000001</v>
      </c>
      <c r="C31" s="52">
        <v>9.3063999999999994E-2</v>
      </c>
      <c r="D31" s="52">
        <v>0.19753899999999999</v>
      </c>
      <c r="E31" s="52">
        <v>4.4953E-2</v>
      </c>
      <c r="F31" s="52">
        <v>0</v>
      </c>
      <c r="G31" s="52">
        <v>2.9326999999999999E-2</v>
      </c>
      <c r="H31" s="52">
        <v>3.493E-3</v>
      </c>
      <c r="I31" s="52">
        <v>4.0000000000000003E-5</v>
      </c>
      <c r="J31" s="52">
        <v>2.7190000000000001E-3</v>
      </c>
      <c r="K31" s="52">
        <v>0</v>
      </c>
      <c r="L31" s="52">
        <v>0</v>
      </c>
      <c r="M31" s="52">
        <v>0</v>
      </c>
      <c r="N31" s="52">
        <v>0</v>
      </c>
      <c r="O31" s="38"/>
      <c r="P31" s="38"/>
      <c r="Q31" s="38"/>
      <c r="R31" s="38"/>
      <c r="S31" s="38"/>
      <c r="T31" s="38"/>
      <c r="U31" s="38"/>
      <c r="V31" s="38"/>
    </row>
    <row r="32" spans="1:86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spans="1:22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</row>
    <row r="34" spans="1:22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</row>
    <row r="35" spans="1:22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</row>
    <row r="36" spans="1:22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spans="1:22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</row>
    <row r="38" spans="1:22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</row>
    <row r="39" spans="1:22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</row>
    <row r="40" spans="1:22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</row>
    <row r="41" spans="1:22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</row>
    <row r="42" spans="1:22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</row>
    <row r="43" spans="1:22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</row>
    <row r="44" spans="1:2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</row>
    <row r="45" spans="1:22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</row>
    <row r="46" spans="1:22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</row>
    <row r="47" spans="1:22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</row>
    <row r="48" spans="1:2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</row>
    <row r="49" spans="1:22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</row>
    <row r="50" spans="1:22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</row>
    <row r="51" spans="1:22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</row>
    <row r="52" spans="1:2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</row>
    <row r="53" spans="1:2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</row>
    <row r="54" spans="1:22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</row>
    <row r="55" spans="1:22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</row>
    <row r="56" spans="1:22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</row>
    <row r="57" spans="1:22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</row>
    <row r="58" spans="1:22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</row>
    <row r="59" spans="1:22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</row>
    <row r="60" spans="1:22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</row>
    <row r="61" spans="1:22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</row>
    <row r="62" spans="1:22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</row>
    <row r="63" spans="1:22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</row>
    <row r="64" spans="1:22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</row>
    <row r="65" spans="1:22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</row>
    <row r="66" spans="1:22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</row>
    <row r="67" spans="1:22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</row>
    <row r="68" spans="1:22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</row>
    <row r="69" spans="1:22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</row>
    <row r="70" spans="1:22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</row>
    <row r="71" spans="1:22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</row>
    <row r="72" spans="1:22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</row>
    <row r="73" spans="1:22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</row>
    <row r="74" spans="1:22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</row>
    <row r="75" spans="1:22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</row>
    <row r="76" spans="1:22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</row>
    <row r="77" spans="1:22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</row>
    <row r="78" spans="1:22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</row>
    <row r="79" spans="1:22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</row>
    <row r="80" spans="1:2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</row>
    <row r="81" spans="1:22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</row>
    <row r="82" spans="1:22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</row>
    <row r="83" spans="1:22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</row>
    <row r="84" spans="1:22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</row>
    <row r="85" spans="1:2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</row>
    <row r="86" spans="1:22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</row>
    <row r="87" spans="1:22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</row>
    <row r="88" spans="1:22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</row>
    <row r="89" spans="1:22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</row>
    <row r="90" spans="1:22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</row>
    <row r="91" spans="1:22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</row>
    <row r="92" spans="1:22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</row>
    <row r="93" spans="1:22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</row>
    <row r="94" spans="1:22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</row>
    <row r="95" spans="1:22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</row>
    <row r="96" spans="1:22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</row>
    <row r="97" spans="1:22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</row>
    <row r="98" spans="1:22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</row>
    <row r="99" spans="1:22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</row>
    <row r="100" spans="1:22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</row>
    <row r="101" spans="1:22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</row>
    <row r="102" spans="1:2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</row>
    <row r="103" spans="1:2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</row>
    <row r="104" spans="1:22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</row>
    <row r="105" spans="1:22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</row>
    <row r="106" spans="1:22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</row>
    <row r="107" spans="1:22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</row>
    <row r="108" spans="1:22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</row>
    <row r="109" spans="1:2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</row>
    <row r="110" spans="1:2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</row>
    <row r="111" spans="1:22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</row>
    <row r="112" spans="1:22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</row>
    <row r="113" spans="1:22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</row>
    <row r="114" spans="1:22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</row>
    <row r="115" spans="1:22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</row>
    <row r="116" spans="1:2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</row>
    <row r="117" spans="1:2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</row>
    <row r="118" spans="1:2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</row>
    <row r="119" spans="1:22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</row>
    <row r="120" spans="1:22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</row>
    <row r="121" spans="1:22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</row>
    <row r="122" spans="1:22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</row>
    <row r="123" spans="1:22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</row>
    <row r="124" spans="1:22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</row>
    <row r="125" spans="1:22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</row>
    <row r="126" spans="1:22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1:22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</row>
    <row r="128" spans="1:22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</row>
    <row r="129" spans="1:22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</row>
    <row r="130" spans="1:22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</row>
    <row r="131" spans="1:22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</row>
    <row r="132" spans="1:22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1:22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</row>
    <row r="134" spans="1:22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</row>
    <row r="135" spans="1:22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</row>
    <row r="136" spans="1:22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</row>
    <row r="137" spans="1:22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</row>
    <row r="138" spans="1:22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1:22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</row>
    <row r="140" spans="1:22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</row>
    <row r="141" spans="1:22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</row>
    <row r="142" spans="1:22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</row>
    <row r="143" spans="1:22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</row>
    <row r="144" spans="1:22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</row>
    <row r="145" spans="1:22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</row>
    <row r="146" spans="1:22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</row>
    <row r="147" spans="1:22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</row>
    <row r="148" spans="1:22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</row>
    <row r="149" spans="1:22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</row>
    <row r="150" spans="1:22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</row>
    <row r="151" spans="1:22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</row>
    <row r="152" spans="1:22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</row>
    <row r="153" spans="1:22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</row>
    <row r="154" spans="1:22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</row>
    <row r="155" spans="1:22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</row>
    <row r="156" spans="1:22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</row>
    <row r="157" spans="1:22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</row>
    <row r="158" spans="1:22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</row>
    <row r="159" spans="1:22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</row>
    <row r="160" spans="1:22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</row>
    <row r="161" spans="1:22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</row>
    <row r="162" spans="1:22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</row>
    <row r="163" spans="1:22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</row>
    <row r="164" spans="1:22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</row>
    <row r="165" spans="1:22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</row>
    <row r="166" spans="1:22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</row>
    <row r="167" spans="1:22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</row>
    <row r="168" spans="1:22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</row>
    <row r="169" spans="1:22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</row>
    <row r="170" spans="1:22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</row>
    <row r="171" spans="1:22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</row>
    <row r="172" spans="1:22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</row>
    <row r="173" spans="1:22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</row>
    <row r="174" spans="1:22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</row>
    <row r="175" spans="1:22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</row>
    <row r="176" spans="1:22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</row>
    <row r="177" spans="1:22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</row>
    <row r="178" spans="1:22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</row>
    <row r="179" spans="1:22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</row>
    <row r="180" spans="1:22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</row>
    <row r="181" spans="1:22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</row>
    <row r="182" spans="1:22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</row>
    <row r="183" spans="1:22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</row>
    <row r="184" spans="1:22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</row>
    <row r="185" spans="1:22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</row>
    <row r="186" spans="1:22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</row>
    <row r="187" spans="1:22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</row>
    <row r="188" spans="1:22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</row>
    <row r="189" spans="1:22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</row>
    <row r="190" spans="1:22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</row>
    <row r="191" spans="1:22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</row>
    <row r="192" spans="1:22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</row>
    <row r="193" spans="1:22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</row>
    <row r="194" spans="1:22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</row>
    <row r="195" spans="1:22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</row>
    <row r="196" spans="1:22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</row>
    <row r="197" spans="1:22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</row>
    <row r="198" spans="1:22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</row>
    <row r="199" spans="1:22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</row>
    <row r="200" spans="1:22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</row>
    <row r="201" spans="1:22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</row>
    <row r="202" spans="1:22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</row>
    <row r="203" spans="1:22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</row>
    <row r="204" spans="1:22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</row>
    <row r="205" spans="1:22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</row>
    <row r="206" spans="1:22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</row>
    <row r="207" spans="1:22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</row>
    <row r="208" spans="1:22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</row>
    <row r="209" spans="1:22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</row>
    <row r="210" spans="1:22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</row>
    <row r="211" spans="1:22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</row>
    <row r="212" spans="1:22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</row>
    <row r="213" spans="1:22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</row>
    <row r="214" spans="1:22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</row>
    <row r="215" spans="1:22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</row>
    <row r="216" spans="1:22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</row>
    <row r="217" spans="1:22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</row>
    <row r="218" spans="1:22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</row>
    <row r="219" spans="1:22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</row>
    <row r="220" spans="1:22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</row>
    <row r="221" spans="1:22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</row>
    <row r="222" spans="1:22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</row>
    <row r="223" spans="1:22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</row>
    <row r="224" spans="1:22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</row>
    <row r="225" spans="1:22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</row>
    <row r="226" spans="1:22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</row>
    <row r="227" spans="1:22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</row>
    <row r="228" spans="1:22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</row>
    <row r="229" spans="1:22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</row>
    <row r="230" spans="1:22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</row>
    <row r="231" spans="1:22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</row>
    <row r="232" spans="1:22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</row>
    <row r="233" spans="1:22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</row>
    <row r="234" spans="1:22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</row>
    <row r="235" spans="1:22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</row>
    <row r="236" spans="1:22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</row>
    <row r="237" spans="1:22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</row>
    <row r="238" spans="1:22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</row>
    <row r="239" spans="1:22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</row>
    <row r="240" spans="1:22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</row>
    <row r="241" spans="1:22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</row>
    <row r="242" spans="1:22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</row>
    <row r="243" spans="1:22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</row>
    <row r="244" spans="1:22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</row>
    <row r="245" spans="1:22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</row>
    <row r="246" spans="1:22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</row>
    <row r="247" spans="1:22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</row>
    <row r="248" spans="1:22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</row>
    <row r="249" spans="1:22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</row>
    <row r="250" spans="1:22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</row>
    <row r="251" spans="1:22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</row>
    <row r="252" spans="1:2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</row>
    <row r="253" spans="1:22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</row>
    <row r="254" spans="1:2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</row>
    <row r="255" spans="1:2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</row>
    <row r="256" spans="1:22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</row>
    <row r="257" spans="1:22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</row>
    <row r="258" spans="1:22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</row>
    <row r="259" spans="1:22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</row>
    <row r="260" spans="1:22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</row>
    <row r="261" spans="1:22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</row>
    <row r="262" spans="1:22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</row>
    <row r="263" spans="1:22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</row>
    <row r="264" spans="1:22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</row>
    <row r="265" spans="1:22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</row>
    <row r="266" spans="1:22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</row>
    <row r="267" spans="1:22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</row>
    <row r="268" spans="1:22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</row>
    <row r="269" spans="1:22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</row>
    <row r="270" spans="1:22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</row>
    <row r="271" spans="1:22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</row>
    <row r="272" spans="1:22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</row>
    <row r="273" spans="1:22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</row>
    <row r="274" spans="1:22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</row>
    <row r="275" spans="1:22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</row>
    <row r="276" spans="1:22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</row>
    <row r="277" spans="1:22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</row>
    <row r="278" spans="1:22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</row>
    <row r="279" spans="1:22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</row>
    <row r="280" spans="1:22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</row>
    <row r="281" spans="1:22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</row>
    <row r="282" spans="1:22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</row>
    <row r="283" spans="1:22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</row>
    <row r="284" spans="1:22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</row>
    <row r="285" spans="1:22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</row>
    <row r="286" spans="1:22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</row>
    <row r="287" spans="1:22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</row>
    <row r="288" spans="1:22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</row>
    <row r="289" spans="1:22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</row>
    <row r="290" spans="1:22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</row>
    <row r="291" spans="1:22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</row>
    <row r="292" spans="1:22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</row>
    <row r="293" spans="1:22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</row>
    <row r="294" spans="1:22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</row>
    <row r="295" spans="1:22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</row>
    <row r="296" spans="1:22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</row>
    <row r="297" spans="1:22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</row>
    <row r="298" spans="1:22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</row>
    <row r="299" spans="1:22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</row>
    <row r="300" spans="1:22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</row>
    <row r="301" spans="1:22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</row>
    <row r="302" spans="1:22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</row>
    <row r="303" spans="1:22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</row>
    <row r="304" spans="1:22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</row>
    <row r="305" spans="1:22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</row>
    <row r="306" spans="1:22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</row>
    <row r="307" spans="1:22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</row>
    <row r="308" spans="1:22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</row>
    <row r="309" spans="1:22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</row>
    <row r="310" spans="1:22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</row>
    <row r="311" spans="1:22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</row>
    <row r="312" spans="1:22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</row>
    <row r="313" spans="1:22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</row>
    <row r="314" spans="1:22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</row>
    <row r="315" spans="1:22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</row>
    <row r="316" spans="1:22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</row>
    <row r="317" spans="1:22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</row>
    <row r="318" spans="1:22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</row>
    <row r="319" spans="1:22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</row>
    <row r="320" spans="1:22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</row>
    <row r="321" spans="1:22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</row>
    <row r="322" spans="1:22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</row>
    <row r="323" spans="1:22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</row>
    <row r="324" spans="1:22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</row>
    <row r="325" spans="1:22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</row>
    <row r="326" spans="1:22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</row>
    <row r="327" spans="1:22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</row>
    <row r="328" spans="1:22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</row>
    <row r="329" spans="1:22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</row>
    <row r="330" spans="1:22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</row>
    <row r="331" spans="1:22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</row>
    <row r="332" spans="1:22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</row>
    <row r="333" spans="1:22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</row>
    <row r="334" spans="1:2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</row>
    <row r="335" spans="1:2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</row>
    <row r="336" spans="1:2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</row>
    <row r="337" spans="1:2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</row>
    <row r="338" spans="1:22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</row>
    <row r="339" spans="1:22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</row>
    <row r="340" spans="1:22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</row>
    <row r="341" spans="1:22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</row>
    <row r="342" spans="1:22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</row>
    <row r="343" spans="1:22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</row>
    <row r="344" spans="1:22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</row>
    <row r="345" spans="1:22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</row>
    <row r="346" spans="1:22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</row>
    <row r="347" spans="1:22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</row>
    <row r="348" spans="1:22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</row>
    <row r="349" spans="1:22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</row>
    <row r="350" spans="1:22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</row>
    <row r="351" spans="1:22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</row>
    <row r="352" spans="1:22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</row>
    <row r="353" spans="1:22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</row>
    <row r="354" spans="1:22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</row>
    <row r="355" spans="1:22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</row>
    <row r="356" spans="1:22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</row>
    <row r="357" spans="1:22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</row>
    <row r="358" spans="1:22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</row>
    <row r="359" spans="1:22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</row>
    <row r="360" spans="1:22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</row>
    <row r="361" spans="1:22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</row>
    <row r="362" spans="1:22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</row>
    <row r="363" spans="1:22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</row>
    <row r="364" spans="1:22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</row>
    <row r="365" spans="1:22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</row>
    <row r="366" spans="1:22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</row>
    <row r="367" spans="1:22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</row>
    <row r="368" spans="1:22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</row>
    <row r="369" spans="1:22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</row>
    <row r="370" spans="1:22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</row>
    <row r="371" spans="1:22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</row>
    <row r="372" spans="1:22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</row>
    <row r="373" spans="1:22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</row>
    <row r="374" spans="1:22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</row>
    <row r="375" spans="1:22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</row>
    <row r="376" spans="1:22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</row>
    <row r="377" spans="1:22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</row>
    <row r="378" spans="1:22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</row>
    <row r="379" spans="1:22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</row>
    <row r="380" spans="1:22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</row>
    <row r="381" spans="1:22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</row>
    <row r="382" spans="1:22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</row>
    <row r="383" spans="1:22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</row>
    <row r="384" spans="1:22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</row>
    <row r="385" spans="1:22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</row>
    <row r="386" spans="1:22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</row>
    <row r="387" spans="1:22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</row>
    <row r="388" spans="1:22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</row>
    <row r="389" spans="1:22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</row>
    <row r="390" spans="1:22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</row>
    <row r="391" spans="1:22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</row>
    <row r="392" spans="1:22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</row>
    <row r="393" spans="1:22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</row>
    <row r="394" spans="1:22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</row>
    <row r="395" spans="1:22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</row>
    <row r="396" spans="1:22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</row>
    <row r="397" spans="1:22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</row>
    <row r="398" spans="1:22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</row>
    <row r="399" spans="1:22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</row>
    <row r="400" spans="1:22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</row>
    <row r="401" spans="1:22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</row>
    <row r="402" spans="1:22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</row>
    <row r="403" spans="1:22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</row>
    <row r="404" spans="1:22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</row>
    <row r="405" spans="1:22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</row>
    <row r="406" spans="1:22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</row>
    <row r="407" spans="1:22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</row>
    <row r="408" spans="1:22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</row>
    <row r="409" spans="1:22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</row>
    <row r="410" spans="1:22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</row>
    <row r="411" spans="1:22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</row>
    <row r="412" spans="1:22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</row>
    <row r="413" spans="1:22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</row>
    <row r="414" spans="1:22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</row>
    <row r="415" spans="1:22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</row>
    <row r="416" spans="1:22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</row>
    <row r="417" spans="1:22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</row>
    <row r="418" spans="1:22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</row>
    <row r="419" spans="1:22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</row>
    <row r="420" spans="1:22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</row>
    <row r="421" spans="1:22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</row>
    <row r="422" spans="1:2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</row>
    <row r="423" spans="1:22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</row>
    <row r="424" spans="1:22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</row>
    <row r="425" spans="1:22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</row>
    <row r="426" spans="1:22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</row>
    <row r="427" spans="1:22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</row>
    <row r="428" spans="1:22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</row>
    <row r="429" spans="1:22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</row>
    <row r="430" spans="1:22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</row>
    <row r="431" spans="1:22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</row>
    <row r="432" spans="1:22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</row>
    <row r="433" spans="1:22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</row>
    <row r="434" spans="1:22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</row>
    <row r="435" spans="1:22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</row>
    <row r="436" spans="1:22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</row>
    <row r="437" spans="1:22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</row>
    <row r="438" spans="1:22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</row>
    <row r="439" spans="1:22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</row>
    <row r="440" spans="1:22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</row>
    <row r="441" spans="1:22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</row>
    <row r="442" spans="1:22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</row>
    <row r="443" spans="1:22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</row>
    <row r="444" spans="1:22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</row>
    <row r="445" spans="1:22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</row>
    <row r="446" spans="1:22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</row>
    <row r="447" spans="1:22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</row>
    <row r="448" spans="1:22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</row>
    <row r="449" spans="1:22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</row>
    <row r="450" spans="1:22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</row>
    <row r="451" spans="1:22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</row>
    <row r="452" spans="1:22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</row>
    <row r="453" spans="1:22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</row>
    <row r="454" spans="1:22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</row>
    <row r="455" spans="1:22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</row>
    <row r="456" spans="1:22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</row>
    <row r="457" spans="1:22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</row>
    <row r="458" spans="1:22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</row>
    <row r="459" spans="1:22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</row>
    <row r="460" spans="1:22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</row>
    <row r="461" spans="1:22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</row>
    <row r="462" spans="1:22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</row>
    <row r="463" spans="1:22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</row>
    <row r="464" spans="1:22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</row>
    <row r="465" spans="1:22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</row>
    <row r="466" spans="1:22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</row>
    <row r="467" spans="1:22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</row>
    <row r="468" spans="1:22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</row>
    <row r="469" spans="1:22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</row>
    <row r="470" spans="1:22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</row>
    <row r="471" spans="1:22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</row>
    <row r="472" spans="1:22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</row>
    <row r="473" spans="1:22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</row>
    <row r="474" spans="1:22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</row>
    <row r="475" spans="1:22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</row>
    <row r="476" spans="1:22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</row>
    <row r="477" spans="1:22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</row>
    <row r="478" spans="1:22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</row>
    <row r="479" spans="1:22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</row>
    <row r="480" spans="1:22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</row>
    <row r="481" spans="1:22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</row>
    <row r="482" spans="1:22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</row>
    <row r="483" spans="1:22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</row>
    <row r="484" spans="1:22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</row>
    <row r="485" spans="1:22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</row>
    <row r="486" spans="1:22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</row>
    <row r="487" spans="1:22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</row>
    <row r="488" spans="1:22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</row>
    <row r="489" spans="1:22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</row>
    <row r="490" spans="1:22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</row>
    <row r="491" spans="1:22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</row>
    <row r="492" spans="1:22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</row>
    <row r="493" spans="1:22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</row>
    <row r="494" spans="1:22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</row>
    <row r="495" spans="1:22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</row>
    <row r="496" spans="1:22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</row>
    <row r="497" spans="1:22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</row>
    <row r="498" spans="1:22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</row>
    <row r="499" spans="1:22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</row>
    <row r="500" spans="1:22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</row>
    <row r="501" spans="1:22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</row>
    <row r="502" spans="1:2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</row>
    <row r="503" spans="1:22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</row>
    <row r="504" spans="1:22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</row>
    <row r="505" spans="1:22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</row>
    <row r="506" spans="1:22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</row>
    <row r="507" spans="1:22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</row>
    <row r="508" spans="1:22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</row>
    <row r="509" spans="1:22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</row>
    <row r="510" spans="1:22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</row>
    <row r="511" spans="1:22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</row>
    <row r="512" spans="1:22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</row>
    <row r="513" spans="1:22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</row>
    <row r="514" spans="1:22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</row>
    <row r="515" spans="1:22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</row>
    <row r="516" spans="1:22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</row>
    <row r="517" spans="1:22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</row>
    <row r="518" spans="1:22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</row>
    <row r="519" spans="1:22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</row>
    <row r="520" spans="1:22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</row>
    <row r="521" spans="1:22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</row>
    <row r="522" spans="1:22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</row>
    <row r="523" spans="1:22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</row>
    <row r="524" spans="1:22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</row>
    <row r="525" spans="1:22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</row>
    <row r="526" spans="1:22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</row>
    <row r="527" spans="1:22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</row>
    <row r="528" spans="1:22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</row>
    <row r="529" spans="1:22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</row>
    <row r="530" spans="1:22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</row>
    <row r="531" spans="1:22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</row>
    <row r="532" spans="1:22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</row>
    <row r="533" spans="1:22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</row>
    <row r="534" spans="1:22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</row>
    <row r="535" spans="1:22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</row>
    <row r="536" spans="1:22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</row>
    <row r="537" spans="1:22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</row>
    <row r="538" spans="1:22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</row>
    <row r="539" spans="1:22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</row>
    <row r="540" spans="1:22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</row>
    <row r="541" spans="1:22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</row>
    <row r="542" spans="1:22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</row>
    <row r="543" spans="1:22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</row>
    <row r="544" spans="1:22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</row>
    <row r="545" spans="1:22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</row>
    <row r="546" spans="1:22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</row>
    <row r="547" spans="1:22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</row>
    <row r="548" spans="1:22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</row>
    <row r="549" spans="1:22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</row>
    <row r="550" spans="1:22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</row>
    <row r="551" spans="1:22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</row>
    <row r="552" spans="1:22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</row>
    <row r="553" spans="1:22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</row>
    <row r="554" spans="1:22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</row>
    <row r="555" spans="1:22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</row>
    <row r="556" spans="1:22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</row>
    <row r="557" spans="1:22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</row>
    <row r="558" spans="1:22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</row>
    <row r="559" spans="1:22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</row>
    <row r="560" spans="1:22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</row>
    <row r="561" spans="1:22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</row>
    <row r="562" spans="1:22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</row>
    <row r="563" spans="1:22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</row>
    <row r="564" spans="1:22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</row>
    <row r="565" spans="1:22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</row>
    <row r="566" spans="1:22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</row>
    <row r="567" spans="1:22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</row>
    <row r="568" spans="1:22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</row>
    <row r="569" spans="1:22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</row>
    <row r="570" spans="1:22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</row>
    <row r="571" spans="1:22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</row>
    <row r="572" spans="1:22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</row>
    <row r="573" spans="1:22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</row>
    <row r="574" spans="1:22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</row>
    <row r="575" spans="1:22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</row>
    <row r="576" spans="1:22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</row>
    <row r="577" spans="1:22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</row>
    <row r="578" spans="1:22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</row>
    <row r="579" spans="1:22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</row>
    <row r="580" spans="1:22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</row>
    <row r="581" spans="1:22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</row>
    <row r="582" spans="1:22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</row>
    <row r="583" spans="1:22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</row>
    <row r="584" spans="1:22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</row>
    <row r="585" spans="1:22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</row>
    <row r="586" spans="1:22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</row>
    <row r="587" spans="1:22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</row>
    <row r="588" spans="1:22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</row>
    <row r="589" spans="1:22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</row>
    <row r="590" spans="1:22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</row>
    <row r="591" spans="1:22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</row>
    <row r="592" spans="1:22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</row>
    <row r="593" spans="1:22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</row>
    <row r="594" spans="1:22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</row>
    <row r="595" spans="1:22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</row>
    <row r="596" spans="1:22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</row>
    <row r="597" spans="1:22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</row>
    <row r="598" spans="1:22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</row>
    <row r="599" spans="1:22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</row>
    <row r="600" spans="1:22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</row>
    <row r="601" spans="1:22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</row>
    <row r="602" spans="1:22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</row>
    <row r="603" spans="1:22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</row>
    <row r="604" spans="1:22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</row>
    <row r="605" spans="1:22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</row>
    <row r="606" spans="1:22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</row>
    <row r="607" spans="1:22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</row>
    <row r="608" spans="1:22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</row>
    <row r="609" spans="1:22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</row>
    <row r="610" spans="1:22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</row>
    <row r="611" spans="1:22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</row>
    <row r="612" spans="1:22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</row>
    <row r="613" spans="1:22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</row>
    <row r="614" spans="1:22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</row>
    <row r="615" spans="1:22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</row>
    <row r="616" spans="1:22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</row>
    <row r="617" spans="1:22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</row>
    <row r="618" spans="1:22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</row>
    <row r="619" spans="1:22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</row>
    <row r="620" spans="1:22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</row>
    <row r="621" spans="1:22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</row>
    <row r="622" spans="1:22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</row>
    <row r="623" spans="1:22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</row>
    <row r="624" spans="1:22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</row>
    <row r="625" spans="1:22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</row>
    <row r="626" spans="1:22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</row>
    <row r="627" spans="1:22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</row>
    <row r="628" spans="1:22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</row>
    <row r="629" spans="1:22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</row>
    <row r="630" spans="1:22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</row>
    <row r="631" spans="1:22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</row>
    <row r="632" spans="1:22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</row>
    <row r="633" spans="1:22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</row>
    <row r="634" spans="1:22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</row>
    <row r="635" spans="1:22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</row>
    <row r="636" spans="1:22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</row>
    <row r="637" spans="1:22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</row>
    <row r="638" spans="1:22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</row>
    <row r="639" spans="1:22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</row>
    <row r="640" spans="1:22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</row>
    <row r="641" spans="1:22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</row>
    <row r="642" spans="1:22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</row>
    <row r="643" spans="1:22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</row>
    <row r="644" spans="1:22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</row>
    <row r="645" spans="1:22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</row>
    <row r="646" spans="1:22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</row>
    <row r="647" spans="1:22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</row>
    <row r="648" spans="1:22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</row>
    <row r="649" spans="1:22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</row>
    <row r="650" spans="1:22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</row>
    <row r="651" spans="1:22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</row>
    <row r="652" spans="1:22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</row>
    <row r="653" spans="1:22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</row>
    <row r="654" spans="1:22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</row>
    <row r="655" spans="1:22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</row>
    <row r="656" spans="1:22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</row>
    <row r="657" spans="1:22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</row>
    <row r="658" spans="1:22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</row>
    <row r="659" spans="1:22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</row>
    <row r="660" spans="1:22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</row>
    <row r="661" spans="1:22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</row>
    <row r="662" spans="1:22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</row>
    <row r="663" spans="1:22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</row>
    <row r="664" spans="1:22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</row>
    <row r="665" spans="1:22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</row>
    <row r="666" spans="1:22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</row>
    <row r="667" spans="1:22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</row>
    <row r="668" spans="1:22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</row>
    <row r="669" spans="1:22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</row>
    <row r="670" spans="1:22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</row>
    <row r="671" spans="1:22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</row>
    <row r="672" spans="1:22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</row>
    <row r="673" spans="1:22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</row>
    <row r="674" spans="1:22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</row>
    <row r="675" spans="1:22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</row>
    <row r="676" spans="1:22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</row>
    <row r="677" spans="1:22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</row>
    <row r="678" spans="1:22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</row>
    <row r="679" spans="1:22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</row>
    <row r="680" spans="1:22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</row>
    <row r="681" spans="1:22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</row>
    <row r="682" spans="1:22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</row>
    <row r="683" spans="1:22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</row>
    <row r="684" spans="1:22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</row>
    <row r="685" spans="1:22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</row>
    <row r="686" spans="1:22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</row>
    <row r="687" spans="1:22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</row>
    <row r="688" spans="1:22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</row>
    <row r="689" spans="1:22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</row>
    <row r="690" spans="1:22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</row>
    <row r="691" spans="1:22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</row>
    <row r="692" spans="1:22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</row>
    <row r="693" spans="1:22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</row>
    <row r="694" spans="1:22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</row>
    <row r="695" spans="1:22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</row>
    <row r="696" spans="1:22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</row>
    <row r="697" spans="1:22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</row>
    <row r="698" spans="1:22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</row>
    <row r="699" spans="1:22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</row>
    <row r="700" spans="1:22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</row>
    <row r="701" spans="1:22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</row>
    <row r="702" spans="1:22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</row>
    <row r="703" spans="1:22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</row>
    <row r="704" spans="1:22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</row>
    <row r="705" spans="1:22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</row>
    <row r="706" spans="1:22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</row>
    <row r="707" spans="1:22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</row>
    <row r="708" spans="1:22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</row>
    <row r="709" spans="1:22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</row>
    <row r="710" spans="1:22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</row>
    <row r="711" spans="1:22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</row>
    <row r="712" spans="1:22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</row>
    <row r="713" spans="1:22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</row>
    <row r="714" spans="1:22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</row>
    <row r="715" spans="1:22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</row>
    <row r="716" spans="1:22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</row>
    <row r="717" spans="1:22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</row>
    <row r="718" spans="1:22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</row>
    <row r="719" spans="1:22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</row>
    <row r="720" spans="1:22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</row>
    <row r="721" spans="1:22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</row>
    <row r="722" spans="1:22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</row>
    <row r="723" spans="1:22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</row>
    <row r="724" spans="1:22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</row>
    <row r="725" spans="1:22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</row>
    <row r="726" spans="1:22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</row>
    <row r="727" spans="1:22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</row>
    <row r="728" spans="1:22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</row>
    <row r="729" spans="1:22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</row>
    <row r="730" spans="1:22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</row>
    <row r="731" spans="1:22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</row>
    <row r="732" spans="1:22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</row>
    <row r="733" spans="1:22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</row>
    <row r="734" spans="1:22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</row>
    <row r="735" spans="1:22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</row>
    <row r="736" spans="1:22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</row>
    <row r="737" spans="1:22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</row>
    <row r="738" spans="1:22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</row>
    <row r="739" spans="1:22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</row>
    <row r="740" spans="1:22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</row>
    <row r="741" spans="1:22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</row>
    <row r="742" spans="1:22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</row>
    <row r="743" spans="1:22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</row>
    <row r="744" spans="1:22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</row>
    <row r="745" spans="1:22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</row>
    <row r="746" spans="1:22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</row>
    <row r="747" spans="1:22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</row>
    <row r="748" spans="1:22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</row>
    <row r="749" spans="1:22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</row>
    <row r="750" spans="1:22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</row>
    <row r="751" spans="1:22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</row>
    <row r="752" spans="1:22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</row>
    <row r="753" spans="1:22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</row>
    <row r="754" spans="1:22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</row>
    <row r="755" spans="1:22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</row>
    <row r="756" spans="1:22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</row>
    <row r="757" spans="1:22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</row>
    <row r="758" spans="1:22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</row>
    <row r="759" spans="1:22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</row>
    <row r="760" spans="1:22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</row>
    <row r="761" spans="1:22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</row>
    <row r="762" spans="1:22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</row>
    <row r="763" spans="1:22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</row>
    <row r="764" spans="1:22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</row>
    <row r="765" spans="1:22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</row>
    <row r="766" spans="1:22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</row>
    <row r="767" spans="1:22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</row>
    <row r="768" spans="1:22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</row>
    <row r="769" spans="1:22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</row>
    <row r="770" spans="1:22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</row>
    <row r="771" spans="1:22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</row>
    <row r="772" spans="1:22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</row>
    <row r="773" spans="1:22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</row>
    <row r="774" spans="1:22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</row>
    <row r="775" spans="1:22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</row>
    <row r="776" spans="1:22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</row>
    <row r="777" spans="1:22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</row>
    <row r="778" spans="1:22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</row>
    <row r="779" spans="1:22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</row>
    <row r="780" spans="1:22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</row>
    <row r="781" spans="1:22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</row>
    <row r="782" spans="1:22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</row>
    <row r="783" spans="1:22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</row>
    <row r="784" spans="1:22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</row>
    <row r="785" spans="1:22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</row>
    <row r="786" spans="1:22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</row>
    <row r="787" spans="1:22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</row>
    <row r="788" spans="1:22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</row>
    <row r="789" spans="1:22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</row>
    <row r="790" spans="1:22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</row>
    <row r="791" spans="1:22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</row>
    <row r="792" spans="1:22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</row>
    <row r="793" spans="1:22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</row>
    <row r="794" spans="1:22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</row>
    <row r="795" spans="1:22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</row>
    <row r="796" spans="1:22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</row>
    <row r="797" spans="1:22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</row>
    <row r="798" spans="1:22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</row>
    <row r="799" spans="1:22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</row>
    <row r="800" spans="1:22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</row>
    <row r="801" spans="1:22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</row>
    <row r="802" spans="1:22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</row>
    <row r="803" spans="1:22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</row>
    <row r="804" spans="1:22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</row>
    <row r="805" spans="1:22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</row>
    <row r="806" spans="1:22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</row>
    <row r="807" spans="1:22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</row>
    <row r="808" spans="1:22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</row>
    <row r="809" spans="1:22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</row>
    <row r="810" spans="1:22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</row>
    <row r="811" spans="1:22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</row>
    <row r="812" spans="1:22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</row>
    <row r="813" spans="1:22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</row>
    <row r="814" spans="1:22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</row>
    <row r="815" spans="1:22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</row>
    <row r="816" spans="1:22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</row>
    <row r="817" spans="1:22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</row>
    <row r="818" spans="1:22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</row>
    <row r="819" spans="1:22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</row>
    <row r="820" spans="1:22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</row>
    <row r="821" spans="1:22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</row>
    <row r="822" spans="1:22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</row>
    <row r="823" spans="1:22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</row>
    <row r="824" spans="1:22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</row>
    <row r="825" spans="1:22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</row>
    <row r="826" spans="1:22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</row>
    <row r="827" spans="1:22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</row>
    <row r="828" spans="1:22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</row>
    <row r="829" spans="1:22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</row>
    <row r="830" spans="1:22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</row>
    <row r="831" spans="1:22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</row>
    <row r="832" spans="1:22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</row>
    <row r="833" spans="1:22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</row>
    <row r="834" spans="1:22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</row>
    <row r="835" spans="1:22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</row>
    <row r="836" spans="1:22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</row>
    <row r="837" spans="1:22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</row>
    <row r="838" spans="1:22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</row>
    <row r="839" spans="1:22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</row>
    <row r="840" spans="1:22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</row>
    <row r="841" spans="1:22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</row>
    <row r="842" spans="1:22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</row>
    <row r="843" spans="1:22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</row>
    <row r="844" spans="1:22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</row>
    <row r="845" spans="1:22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</row>
    <row r="846" spans="1:22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</row>
    <row r="847" spans="1:22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</row>
    <row r="848" spans="1:22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</row>
    <row r="849" spans="1:22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</row>
    <row r="850" spans="1:22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</row>
    <row r="851" spans="1:22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</row>
    <row r="852" spans="1:22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</row>
    <row r="853" spans="1:22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</row>
    <row r="854" spans="1:22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</row>
    <row r="855" spans="1:22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</row>
    <row r="856" spans="1:22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</row>
    <row r="857" spans="1:22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</row>
    <row r="858" spans="1:22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</row>
    <row r="859" spans="1:22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</row>
    <row r="860" spans="1:22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</row>
    <row r="861" spans="1:22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</row>
    <row r="862" spans="1:22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</row>
    <row r="863" spans="1:22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</row>
    <row r="864" spans="1:22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</row>
    <row r="865" spans="1:22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</row>
    <row r="866" spans="1:22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</row>
    <row r="867" spans="1:22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</row>
    <row r="868" spans="1:22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</row>
    <row r="869" spans="1:22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</row>
    <row r="870" spans="1:22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</row>
    <row r="871" spans="1:22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</row>
    <row r="872" spans="1:22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</row>
    <row r="873" spans="1:22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</row>
    <row r="874" spans="1:22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</row>
    <row r="875" spans="1:22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</row>
    <row r="876" spans="1:22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</row>
    <row r="877" spans="1:22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</row>
    <row r="878" spans="1:22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</row>
    <row r="879" spans="1:22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</row>
    <row r="880" spans="1:22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</row>
    <row r="881" spans="1:22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</row>
    <row r="882" spans="1:22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</row>
    <row r="883" spans="1:22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</row>
    <row r="884" spans="1:22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</row>
    <row r="885" spans="1:22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</row>
    <row r="886" spans="1:22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</row>
    <row r="887" spans="1:22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</row>
    <row r="888" spans="1:22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</row>
    <row r="889" spans="1:22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</row>
    <row r="890" spans="1:22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</row>
    <row r="891" spans="1:22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</row>
    <row r="892" spans="1:22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</row>
    <row r="893" spans="1:22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</row>
    <row r="894" spans="1:22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</row>
    <row r="895" spans="1:22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</row>
    <row r="896" spans="1:22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</row>
    <row r="897" spans="1:22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</row>
    <row r="898" spans="1:22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</row>
    <row r="899" spans="1:22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</row>
    <row r="900" spans="1:22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</row>
    <row r="901" spans="1:22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</row>
    <row r="902" spans="1:22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</row>
    <row r="903" spans="1:22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</row>
    <row r="904" spans="1:22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</row>
    <row r="905" spans="1:22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</row>
    <row r="906" spans="1:22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</row>
    <row r="907" spans="1:22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</row>
    <row r="908" spans="1:22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</row>
    <row r="909" spans="1:22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</row>
    <row r="910" spans="1:22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</row>
    <row r="911" spans="1:22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</row>
    <row r="912" spans="1:22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</row>
    <row r="913" spans="1:22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</row>
    <row r="914" spans="1:22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</row>
    <row r="915" spans="1:22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</row>
    <row r="916" spans="1:22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</row>
    <row r="917" spans="1:22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</row>
    <row r="918" spans="1:22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</row>
    <row r="919" spans="1:22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</row>
    <row r="920" spans="1:22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</row>
    <row r="921" spans="1:22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</row>
    <row r="922" spans="1:22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</row>
    <row r="923" spans="1:22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</row>
    <row r="924" spans="1:22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</row>
    <row r="925" spans="1:22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</row>
    <row r="926" spans="1:22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</row>
    <row r="927" spans="1:22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</row>
    <row r="928" spans="1:22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</row>
    <row r="929" spans="1:22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</row>
    <row r="930" spans="1:22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</row>
    <row r="931" spans="1:22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</row>
    <row r="932" spans="1:22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</row>
    <row r="933" spans="1:22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</row>
    <row r="934" spans="1:22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</row>
    <row r="935" spans="1:22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</row>
    <row r="936" spans="1:22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</row>
    <row r="937" spans="1:22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</row>
    <row r="938" spans="1:22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</row>
    <row r="939" spans="1:22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</row>
    <row r="940" spans="1:22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</row>
    <row r="941" spans="1:22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</row>
    <row r="942" spans="1:22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</row>
    <row r="943" spans="1:22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</row>
    <row r="944" spans="1:22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</row>
    <row r="945" spans="1:22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</row>
    <row r="946" spans="1:22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</row>
    <row r="947" spans="1:22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</row>
    <row r="948" spans="1:22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</row>
    <row r="949" spans="1:22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</row>
    <row r="950" spans="1:22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</row>
    <row r="951" spans="1:22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</row>
    <row r="952" spans="1:22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</row>
    <row r="953" spans="1:22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</row>
    <row r="954" spans="1:22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</row>
    <row r="955" spans="1:22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</row>
    <row r="956" spans="1:22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</row>
    <row r="957" spans="1:22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</row>
    <row r="958" spans="1:22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</row>
    <row r="959" spans="1:22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</row>
    <row r="960" spans="1:22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</row>
    <row r="961" spans="1:22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</row>
    <row r="962" spans="1:22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</row>
    <row r="963" spans="1:22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</row>
    <row r="964" spans="1:22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</row>
    <row r="965" spans="1:22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</row>
    <row r="966" spans="1:22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</row>
    <row r="967" spans="1:22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</row>
    <row r="968" spans="1:22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</row>
    <row r="969" spans="1:22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</row>
    <row r="970" spans="1:22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</row>
    <row r="971" spans="1:22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</row>
    <row r="972" spans="1:22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</row>
    <row r="973" spans="1:22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</row>
    <row r="974" spans="1:22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</row>
    <row r="975" spans="1:22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</row>
    <row r="976" spans="1:22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</row>
    <row r="977" spans="1:22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</row>
    <row r="978" spans="1:22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</row>
    <row r="979" spans="1:22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</row>
    <row r="980" spans="1:22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</row>
    <row r="981" spans="1:22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</row>
    <row r="982" spans="1:22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</row>
    <row r="983" spans="1:22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</row>
    <row r="984" spans="1:22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</row>
    <row r="985" spans="1:22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</row>
    <row r="986" spans="1:22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</row>
    <row r="987" spans="1:22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</row>
    <row r="988" spans="1:22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</row>
    <row r="989" spans="1:22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</row>
    <row r="990" spans="1:22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</row>
    <row r="991" spans="1:22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</row>
    <row r="992" spans="1:22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</row>
    <row r="993" spans="1:22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</row>
    <row r="994" spans="1:22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</row>
    <row r="995" spans="1:22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</row>
    <row r="996" spans="1:22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</row>
    <row r="997" spans="1:22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</row>
    <row r="998" spans="1:22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</row>
    <row r="999" spans="1:22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</row>
    <row r="1000" spans="1:22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Foregeone Revenue RR</vt:lpstr>
      <vt:lpstr>Billing Determinants</vt:lpstr>
      <vt:lpstr>Other Revenue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Dugan, April</dc:creator>
  <cp:lastModifiedBy>Dugan, April</cp:lastModifiedBy>
  <dcterms:created xsi:type="dcterms:W3CDTF">2026-04-23T15:31:13Z</dcterms:created>
  <dcterms:modified xsi:type="dcterms:W3CDTF">2026-05-29T19:02:59Z</dcterms:modified>
</cp:coreProperties>
</file>