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8B5CA845-0B2A-4371-9D46-F45187E7900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Main Proxy Group" sheetId="1" r:id="rId1"/>
    <sheet name="Figure 6.1" sheetId="3" r:id="rId2"/>
    <sheet name="BCH" sheetId="9" r:id="rId3"/>
    <sheet name="NBP" sheetId="10" r:id="rId4"/>
    <sheet name="NLH" sheetId="11" r:id="rId5"/>
    <sheet name="OPG" sheetId="8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3" l="1"/>
  <c r="L4" i="3"/>
  <c r="L5" i="3"/>
  <c r="L6" i="3" s="1"/>
  <c r="L7" i="3" s="1"/>
  <c r="L8" i="3" s="1"/>
  <c r="L9" i="3" s="1"/>
  <c r="L10" i="3" s="1"/>
  <c r="L11" i="3" s="1"/>
  <c r="L12" i="3" s="1"/>
  <c r="L13" i="3" s="1"/>
  <c r="L14" i="3" s="1"/>
  <c r="E14" i="3"/>
  <c r="D14" i="3"/>
  <c r="F12" i="3"/>
  <c r="E12" i="3"/>
  <c r="D12" i="3"/>
  <c r="F13" i="3"/>
  <c r="E13" i="3"/>
  <c r="D13" i="3"/>
  <c r="C10" i="9"/>
  <c r="C8" i="9"/>
  <c r="C9" i="9"/>
  <c r="C9" i="11"/>
  <c r="C8" i="11"/>
  <c r="C10" i="10"/>
  <c r="C9" i="10"/>
  <c r="C8" i="10"/>
  <c r="B4" i="3"/>
  <c r="C4" i="3"/>
  <c r="B5" i="3"/>
  <c r="C5" i="3"/>
  <c r="B6" i="3"/>
  <c r="C6" i="3"/>
  <c r="B7" i="3"/>
  <c r="C7" i="3"/>
  <c r="O2" i="3"/>
  <c r="N2" i="3"/>
  <c r="D15" i="3"/>
  <c r="H15" i="3" s="1"/>
  <c r="G15" i="3" l="1"/>
  <c r="B8" i="3" l="1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C3" i="3"/>
  <c r="B3" i="3"/>
  <c r="C5" i="1"/>
  <c r="G14" i="3" l="1"/>
  <c r="G13" i="3"/>
  <c r="G12" i="3"/>
  <c r="I14" i="3" l="1"/>
  <c r="I12" i="3"/>
  <c r="M14" i="3" s="1"/>
  <c r="I13" i="3"/>
  <c r="H14" i="3"/>
  <c r="H13" i="3"/>
  <c r="H12" i="3"/>
  <c r="G17" i="3"/>
  <c r="I15" i="3"/>
  <c r="H17" i="3" l="1"/>
  <c r="M3" i="3"/>
  <c r="N3" i="3" s="1"/>
  <c r="M13" i="3"/>
  <c r="O13" i="3" s="1"/>
  <c r="M6" i="3"/>
  <c r="O6" i="3" s="1"/>
  <c r="M11" i="3"/>
  <c r="N11" i="3" s="1"/>
  <c r="M9" i="3"/>
  <c r="O9" i="3" s="1"/>
  <c r="M7" i="3"/>
  <c r="N7" i="3" s="1"/>
  <c r="O14" i="3"/>
  <c r="M12" i="3"/>
  <c r="O12" i="3" s="1"/>
  <c r="M10" i="3"/>
  <c r="N10" i="3" s="1"/>
  <c r="M8" i="3"/>
  <c r="N8" i="3" s="1"/>
  <c r="M5" i="3"/>
  <c r="N5" i="3" s="1"/>
  <c r="M4" i="3"/>
  <c r="N4" i="3" s="1"/>
  <c r="M15" i="3"/>
  <c r="O15" i="3" s="1"/>
  <c r="O5" i="3" l="1"/>
  <c r="O3" i="3"/>
  <c r="O4" i="3"/>
  <c r="N6" i="3"/>
  <c r="N13" i="3"/>
  <c r="O11" i="3"/>
  <c r="N12" i="3"/>
  <c r="N14" i="3"/>
  <c r="O7" i="3"/>
  <c r="N9" i="3"/>
  <c r="O8" i="3"/>
  <c r="N15" i="3"/>
  <c r="O10" i="3"/>
</calcChain>
</file>

<file path=xl/sharedStrings.xml><?xml version="1.0" encoding="utf-8"?>
<sst xmlns="http://schemas.openxmlformats.org/spreadsheetml/2006/main" count="69" uniqueCount="55">
  <si>
    <t>Main Peer Group</t>
  </si>
  <si>
    <t>COUNT</t>
  </si>
  <si>
    <t>Company</t>
  </si>
  <si>
    <t>Ticker</t>
  </si>
  <si>
    <t>ALLETE, Inc.</t>
  </si>
  <si>
    <t>Dominion Resources, Inc.</t>
  </si>
  <si>
    <t>Duke Energy Corporation</t>
  </si>
  <si>
    <t>Edison International</t>
  </si>
  <si>
    <t>Entergy Corporation</t>
  </si>
  <si>
    <t>IDACORP, Inc.</t>
  </si>
  <si>
    <t>Pinnacle West Capital Corporation</t>
  </si>
  <si>
    <t>TXNM Energy, Inc.</t>
  </si>
  <si>
    <t>Southern Company</t>
  </si>
  <si>
    <t>ALE</t>
  </si>
  <si>
    <t>D</t>
  </si>
  <si>
    <t>DUK</t>
  </si>
  <si>
    <t>EIX</t>
  </si>
  <si>
    <t>ETR</t>
  </si>
  <si>
    <t>IDA</t>
  </si>
  <si>
    <t>PNW</t>
  </si>
  <si>
    <t>TXNM</t>
  </si>
  <si>
    <t>SO</t>
  </si>
  <si>
    <t>Proxy Group Company</t>
  </si>
  <si>
    <t>% T&amp;D Plant</t>
  </si>
  <si>
    <t>% Production Plant</t>
  </si>
  <si>
    <t>2024 Production Plant</t>
  </si>
  <si>
    <t>2024 Transmission Plant</t>
  </si>
  <si>
    <t>2024 Distribution Plant</t>
  </si>
  <si>
    <t>% Generation</t>
  </si>
  <si>
    <t>Generation</t>
  </si>
  <si>
    <t>Transmission</t>
  </si>
  <si>
    <t>Distribution</t>
  </si>
  <si>
    <t>Total Gross PP&amp;E ($M)</t>
  </si>
  <si>
    <t>2024 EMA Annual Report</t>
  </si>
  <si>
    <t>% Transmission</t>
  </si>
  <si>
    <t>% Distribution</t>
  </si>
  <si>
    <t>Rank</t>
  </si>
  <si>
    <t>OPG</t>
  </si>
  <si>
    <t>Ontario Power Generation</t>
  </si>
  <si>
    <t>2024 OPG Annual Report</t>
  </si>
  <si>
    <t>Gross PP&amp;E</t>
  </si>
  <si>
    <t>Nuclear generating stations</t>
  </si>
  <si>
    <t>Regulated hydroelectric generating stations</t>
  </si>
  <si>
    <t>Source: 2024 OPG Consolidated Financial Statements, p. 28</t>
  </si>
  <si>
    <t>For chart:</t>
  </si>
  <si>
    <t>Average Proxy Group</t>
  </si>
  <si>
    <t>NB Power</t>
  </si>
  <si>
    <t>BC Hydro</t>
  </si>
  <si>
    <t>NL Hydro</t>
  </si>
  <si>
    <t>2024/25 Annual Report</t>
  </si>
  <si>
    <t>Transmission &amp; Distribution</t>
  </si>
  <si>
    <t>% Transmission &amp; Distribution</t>
  </si>
  <si>
    <t>NBP</t>
  </si>
  <si>
    <t>BCH</t>
  </si>
  <si>
    <t>NLH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</si>
</sst>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3" applyFont="1" applyBorder="1"/>
    <xf numFmtId="0" fontId="4" fillId="0" borderId="1" xfId="3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164" fontId="0" fillId="0" borderId="0" xfId="1" applyNumberFormat="1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9" fontId="6" fillId="0" borderId="0" xfId="2" applyFont="1" applyAlignment="1">
      <alignment horizontal="center"/>
    </xf>
    <xf numFmtId="164" fontId="0" fillId="0" borderId="0" xfId="1" applyNumberFormat="1" applyFont="1"/>
    <xf numFmtId="0" fontId="2" fillId="0" borderId="0" xfId="0" applyFont="1" applyAlignment="1">
      <alignment horizontal="left" indent="1"/>
    </xf>
    <xf numFmtId="9" fontId="2" fillId="0" borderId="0" xfId="2" applyFont="1"/>
    <xf numFmtId="164" fontId="7" fillId="0" borderId="0" xfId="1" applyNumberFormat="1" applyFont="1"/>
    <xf numFmtId="164" fontId="2" fillId="0" borderId="2" xfId="1" applyNumberFormat="1" applyFont="1" applyBorder="1"/>
    <xf numFmtId="9" fontId="6" fillId="0" borderId="0" xfId="0" applyNumberFormat="1" applyFont="1" applyAlignment="1">
      <alignment horizontal="center"/>
    </xf>
    <xf numFmtId="0" fontId="6" fillId="0" borderId="0" xfId="2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9" fontId="0" fillId="0" borderId="0" xfId="2" applyFont="1" applyAlignment="1">
      <alignment horizontal="center"/>
    </xf>
    <xf numFmtId="9" fontId="2" fillId="0" borderId="2" xfId="2" applyFont="1" applyBorder="1" applyAlignment="1">
      <alignment horizontal="center" wrapText="1"/>
    </xf>
  </cellXfs>
  <cellStyles count="4">
    <cellStyle name="Currency" xfId="1" builtinId="4"/>
    <cellStyle name="Normal" xfId="0" builtinId="0"/>
    <cellStyle name="Normal 195" xfId="3" xr:uid="{CFD2E8D5-788D-41BC-934F-B52DD040FC75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6.1'!$N$2</c:f>
              <c:strCache>
                <c:ptCount val="1"/>
                <c:pt idx="0">
                  <c:v>% Production Plant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6.1'!$M$3:$M$15</c:f>
              <c:strCache>
                <c:ptCount val="13"/>
                <c:pt idx="0">
                  <c:v>EIX</c:v>
                </c:pt>
                <c:pt idx="1">
                  <c:v>TXNM</c:v>
                </c:pt>
                <c:pt idx="2">
                  <c:v>IDA</c:v>
                </c:pt>
                <c:pt idx="3">
                  <c:v>D</c:v>
                </c:pt>
                <c:pt idx="4">
                  <c:v>PNW</c:v>
                </c:pt>
                <c:pt idx="5">
                  <c:v>ETR</c:v>
                </c:pt>
                <c:pt idx="6">
                  <c:v>DUK</c:v>
                </c:pt>
                <c:pt idx="7">
                  <c:v>SO</c:v>
                </c:pt>
                <c:pt idx="8">
                  <c:v>ALE</c:v>
                </c:pt>
                <c:pt idx="9">
                  <c:v>BCH</c:v>
                </c:pt>
                <c:pt idx="10">
                  <c:v>NLH</c:v>
                </c:pt>
                <c:pt idx="11">
                  <c:v>NBP</c:v>
                </c:pt>
                <c:pt idx="12">
                  <c:v>OPG</c:v>
                </c:pt>
              </c:strCache>
            </c:strRef>
          </c:cat>
          <c:val>
            <c:numRef>
              <c:f>'Figure 6.1'!$N$3:$N$15</c:f>
              <c:numCache>
                <c:formatCode>0%</c:formatCode>
                <c:ptCount val="13"/>
                <c:pt idx="0">
                  <c:v>9.2685969987272118E-2</c:v>
                </c:pt>
                <c:pt idx="1">
                  <c:v>0.21400912002806163</c:v>
                </c:pt>
                <c:pt idx="2">
                  <c:v>0.39421412168122649</c:v>
                </c:pt>
                <c:pt idx="3">
                  <c:v>0.41487003067571854</c:v>
                </c:pt>
                <c:pt idx="4">
                  <c:v>0.45215467868263776</c:v>
                </c:pt>
                <c:pt idx="5">
                  <c:v>0.48117951250684549</c:v>
                </c:pt>
                <c:pt idx="6">
                  <c:v>0.48551360085141015</c:v>
                </c:pt>
                <c:pt idx="7">
                  <c:v>0.52274186271748269</c:v>
                </c:pt>
                <c:pt idx="8">
                  <c:v>0.55511476040324859</c:v>
                </c:pt>
                <c:pt idx="9">
                  <c:v>0.56176938183858605</c:v>
                </c:pt>
                <c:pt idx="10">
                  <c:v>0.57934508816120911</c:v>
                </c:pt>
                <c:pt idx="11">
                  <c:v>0.6949276421575793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8-4EBD-8AA5-371A05339723}"/>
            </c:ext>
          </c:extLst>
        </c:ser>
        <c:ser>
          <c:idx val="1"/>
          <c:order val="1"/>
          <c:tx>
            <c:strRef>
              <c:f>'Figure 6.1'!$O$2</c:f>
              <c:strCache>
                <c:ptCount val="1"/>
                <c:pt idx="0">
                  <c:v>% T&amp;D Plant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6.1'!$M$3:$M$15</c:f>
              <c:strCache>
                <c:ptCount val="13"/>
                <c:pt idx="0">
                  <c:v>EIX</c:v>
                </c:pt>
                <c:pt idx="1">
                  <c:v>TXNM</c:v>
                </c:pt>
                <c:pt idx="2">
                  <c:v>IDA</c:v>
                </c:pt>
                <c:pt idx="3">
                  <c:v>D</c:v>
                </c:pt>
                <c:pt idx="4">
                  <c:v>PNW</c:v>
                </c:pt>
                <c:pt idx="5">
                  <c:v>ETR</c:v>
                </c:pt>
                <c:pt idx="6">
                  <c:v>DUK</c:v>
                </c:pt>
                <c:pt idx="7">
                  <c:v>SO</c:v>
                </c:pt>
                <c:pt idx="8">
                  <c:v>ALE</c:v>
                </c:pt>
                <c:pt idx="9">
                  <c:v>BCH</c:v>
                </c:pt>
                <c:pt idx="10">
                  <c:v>NLH</c:v>
                </c:pt>
                <c:pt idx="11">
                  <c:v>NBP</c:v>
                </c:pt>
                <c:pt idx="12">
                  <c:v>OPG</c:v>
                </c:pt>
              </c:strCache>
            </c:strRef>
          </c:cat>
          <c:val>
            <c:numRef>
              <c:f>'Figure 6.1'!$O$3:$O$15</c:f>
              <c:numCache>
                <c:formatCode>0%</c:formatCode>
                <c:ptCount val="13"/>
                <c:pt idx="0">
                  <c:v>0.90731403001272792</c:v>
                </c:pt>
                <c:pt idx="1">
                  <c:v>0.78599087997193839</c:v>
                </c:pt>
                <c:pt idx="2">
                  <c:v>0.60578587831877351</c:v>
                </c:pt>
                <c:pt idx="3">
                  <c:v>0.58512996932428152</c:v>
                </c:pt>
                <c:pt idx="4">
                  <c:v>0.54784532131736219</c:v>
                </c:pt>
                <c:pt idx="5">
                  <c:v>0.51882048749315446</c:v>
                </c:pt>
                <c:pt idx="6">
                  <c:v>0.51448639914858985</c:v>
                </c:pt>
                <c:pt idx="7">
                  <c:v>0.47725813728251737</c:v>
                </c:pt>
                <c:pt idx="8">
                  <c:v>0.44488523959675147</c:v>
                </c:pt>
                <c:pt idx="9">
                  <c:v>0.43823061816141401</c:v>
                </c:pt>
                <c:pt idx="10">
                  <c:v>0.42065491183879095</c:v>
                </c:pt>
                <c:pt idx="11">
                  <c:v>0.3050723578424207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8-4EBD-8AA5-371A05339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7101471"/>
        <c:axId val="1347101951"/>
      </c:barChart>
      <c:catAx>
        <c:axId val="1347101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7101951"/>
        <c:crosses val="autoZero"/>
        <c:auto val="1"/>
        <c:lblAlgn val="ctr"/>
        <c:lblOffset val="100"/>
        <c:noMultiLvlLbl val="0"/>
      </c:catAx>
      <c:valAx>
        <c:axId val="1347101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7101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514350</xdr:colOff>
      <xdr:row>3</xdr:row>
      <xdr:rowOff>95250</xdr:rowOff>
    </xdr:from>
    <xdr:to>
      <xdr:col>23</xdr:col>
      <xdr:colOff>209550</xdr:colOff>
      <xdr:row>17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6A0A4C-3945-6E38-93AC-18D188435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22</xdr:col>
      <xdr:colOff>572431</xdr:colOff>
      <xdr:row>24</xdr:row>
      <xdr:rowOff>57621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DC85ED-789E-A6C1-CACE-19ABE320F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1650" y="1104900"/>
          <a:ext cx="6668431" cy="33723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18</xdr:col>
      <xdr:colOff>277199</xdr:colOff>
      <xdr:row>38</xdr:row>
      <xdr:rowOff>92962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DA0082-8303-A783-47E7-BF794D111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6200" y="736600"/>
          <a:ext cx="6982799" cy="63540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17</xdr:col>
      <xdr:colOff>562904</xdr:colOff>
      <xdr:row>19</xdr:row>
      <xdr:rowOff>130604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DEDA0-2EC4-A879-B31F-9EDB2BFF3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6200" y="552450"/>
          <a:ext cx="6658904" cy="3077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2</xdr:row>
      <xdr:rowOff>152400</xdr:rowOff>
    </xdr:from>
    <xdr:to>
      <xdr:col>13</xdr:col>
      <xdr:colOff>591414</xdr:colOff>
      <xdr:row>17</xdr:row>
      <xdr:rowOff>171851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478DD2-4BEE-6176-82CC-922A6BA64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533400"/>
          <a:ext cx="6192114" cy="2876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9"/>
  <sheetViews>
    <sheetView workbookViewId="0">
      <selection activeCell="C20" sqref="C20"/>
    </sheetView>
  </sheetViews>
  <sheetFormatPr defaultRowHeight="14.5" x14ac:dyDescent="0.35"/>
  <cols>
    <col min="1" max="1" width="2.54296875" customWidth="1"/>
    <col min="2" max="2" width="36.54296875" bestFit="1" customWidth="1"/>
    <col min="3" max="3" width="9.1796875" style="1"/>
    <col min="4" max="4" width="2.54296875" customWidth="1"/>
  </cols>
  <sheetData>
    <row r="3" spans="2:3" x14ac:dyDescent="0.35">
      <c r="B3" t="s">
        <v>0</v>
      </c>
    </row>
    <row r="5" spans="2:3" x14ac:dyDescent="0.35">
      <c r="B5" s="2" t="s">
        <v>1</v>
      </c>
      <c r="C5" s="3">
        <f>COUNTA(C8:C25)</f>
        <v>12</v>
      </c>
    </row>
    <row r="6" spans="2:3" ht="15" thickBot="1" x14ac:dyDescent="0.4">
      <c r="B6" s="2"/>
      <c r="C6" s="3"/>
    </row>
    <row r="7" spans="2:3" x14ac:dyDescent="0.35">
      <c r="B7" s="4" t="s">
        <v>2</v>
      </c>
      <c r="C7" s="5" t="s">
        <v>3</v>
      </c>
    </row>
    <row r="8" spans="2:3" x14ac:dyDescent="0.35">
      <c r="B8" t="s">
        <v>4</v>
      </c>
      <c r="C8" s="1" t="s">
        <v>13</v>
      </c>
    </row>
    <row r="9" spans="2:3" x14ac:dyDescent="0.35">
      <c r="B9" t="s">
        <v>5</v>
      </c>
      <c r="C9" s="1" t="s">
        <v>14</v>
      </c>
    </row>
    <row r="10" spans="2:3" x14ac:dyDescent="0.35">
      <c r="B10" t="s">
        <v>6</v>
      </c>
      <c r="C10" s="1" t="s">
        <v>15</v>
      </c>
    </row>
    <row r="11" spans="2:3" x14ac:dyDescent="0.35">
      <c r="B11" t="s">
        <v>7</v>
      </c>
      <c r="C11" s="1" t="s">
        <v>16</v>
      </c>
    </row>
    <row r="12" spans="2:3" x14ac:dyDescent="0.35">
      <c r="B12" t="s">
        <v>8</v>
      </c>
      <c r="C12" s="1" t="s">
        <v>17</v>
      </c>
    </row>
    <row r="13" spans="2:3" x14ac:dyDescent="0.35">
      <c r="B13" t="s">
        <v>9</v>
      </c>
      <c r="C13" s="1" t="s">
        <v>18</v>
      </c>
    </row>
    <row r="14" spans="2:3" x14ac:dyDescent="0.35">
      <c r="B14" t="s">
        <v>10</v>
      </c>
      <c r="C14" s="1" t="s">
        <v>19</v>
      </c>
    </row>
    <row r="15" spans="2:3" x14ac:dyDescent="0.35">
      <c r="B15" t="s">
        <v>11</v>
      </c>
      <c r="C15" s="1" t="s">
        <v>20</v>
      </c>
    </row>
    <row r="16" spans="2:3" x14ac:dyDescent="0.35">
      <c r="B16" t="s">
        <v>12</v>
      </c>
      <c r="C16" s="1" t="s">
        <v>21</v>
      </c>
    </row>
    <row r="17" spans="2:3" x14ac:dyDescent="0.35">
      <c r="B17" t="s">
        <v>46</v>
      </c>
      <c r="C17" s="1" t="s">
        <v>52</v>
      </c>
    </row>
    <row r="18" spans="2:3" x14ac:dyDescent="0.35">
      <c r="B18" t="s">
        <v>47</v>
      </c>
      <c r="C18" s="1" t="s">
        <v>53</v>
      </c>
    </row>
    <row r="19" spans="2:3" x14ac:dyDescent="0.35">
      <c r="B19" t="s">
        <v>48</v>
      </c>
      <c r="C19" s="1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4C56-1097-45B9-9110-246B6DFE3F89}">
  <dimension ref="B2:O17"/>
  <sheetViews>
    <sheetView tabSelected="1" workbookViewId="0">
      <selection activeCell="F35" sqref="F35"/>
    </sheetView>
  </sheetViews>
  <sheetFormatPr defaultRowHeight="14.5" x14ac:dyDescent="0.35"/>
  <cols>
    <col min="1" max="1" width="2.7265625" customWidth="1"/>
    <col min="2" max="2" width="36.54296875" bestFit="1" customWidth="1"/>
    <col min="3" max="3" width="9.1796875" style="1"/>
    <col min="4" max="6" width="15.453125" style="1" customWidth="1"/>
    <col min="7" max="9" width="15.453125" style="12" customWidth="1"/>
    <col min="10" max="10" width="2.7265625" customWidth="1"/>
    <col min="12" max="13" width="9.1796875" style="1"/>
    <col min="14" max="15" width="9.1796875" style="22"/>
  </cols>
  <sheetData>
    <row r="2" spans="2:15" s="8" customFormat="1" ht="43.5" x14ac:dyDescent="0.35">
      <c r="B2" s="7" t="s">
        <v>22</v>
      </c>
      <c r="C2" s="9" t="s">
        <v>3</v>
      </c>
      <c r="D2" s="9" t="s">
        <v>25</v>
      </c>
      <c r="E2" s="9" t="s">
        <v>26</v>
      </c>
      <c r="F2" s="9" t="s">
        <v>27</v>
      </c>
      <c r="G2" s="11" t="s">
        <v>24</v>
      </c>
      <c r="H2" s="11" t="s">
        <v>23</v>
      </c>
      <c r="I2" s="11" t="s">
        <v>36</v>
      </c>
      <c r="K2" s="8" t="s">
        <v>44</v>
      </c>
      <c r="L2" s="9" t="s">
        <v>36</v>
      </c>
      <c r="M2" s="9" t="s">
        <v>3</v>
      </c>
      <c r="N2" s="23" t="str">
        <f>G2</f>
        <v>% Production Plant</v>
      </c>
      <c r="O2" s="23" t="str">
        <f>H2</f>
        <v>% T&amp;D Plant</v>
      </c>
    </row>
    <row r="3" spans="2:15" x14ac:dyDescent="0.35">
      <c r="B3" t="str">
        <f>'Main Proxy Group'!B8</f>
        <v>ALLETE, Inc.</v>
      </c>
      <c r="C3" s="1" t="str">
        <f>'Main Proxy Group'!C8</f>
        <v>ALE</v>
      </c>
      <c r="D3" s="10">
        <v>2739503</v>
      </c>
      <c r="E3" s="10">
        <v>1347581</v>
      </c>
      <c r="F3" s="10">
        <v>847937</v>
      </c>
      <c r="G3" s="13">
        <v>0.55511476040324859</v>
      </c>
      <c r="H3" s="13">
        <v>0.44488523959675147</v>
      </c>
      <c r="I3" s="20">
        <v>9</v>
      </c>
      <c r="L3" s="1">
        <v>1</v>
      </c>
      <c r="M3" s="1" t="str">
        <f t="shared" ref="M3:M15" si="0">_xlfn.XLOOKUP(L3, I:I, C:C)</f>
        <v>EIX</v>
      </c>
      <c r="N3" s="22">
        <f t="shared" ref="N3:N15" si="1">_xlfn.XLOOKUP(M3, C:C, G:G)</f>
        <v>9.2685969987272118E-2</v>
      </c>
      <c r="O3" s="22">
        <f t="shared" ref="O3:O15" si="2">_xlfn.XLOOKUP(M3, C:C, H:H)</f>
        <v>0.90731403001272792</v>
      </c>
    </row>
    <row r="4" spans="2:15" x14ac:dyDescent="0.35">
      <c r="B4" t="str">
        <f>'Main Proxy Group'!B9</f>
        <v>Dominion Resources, Inc.</v>
      </c>
      <c r="C4" s="1" t="str">
        <f>'Main Proxy Group'!C9</f>
        <v>D</v>
      </c>
      <c r="D4" s="10">
        <v>28140445</v>
      </c>
      <c r="E4" s="10">
        <v>17926192</v>
      </c>
      <c r="F4" s="10">
        <v>21762907</v>
      </c>
      <c r="G4" s="13">
        <v>0.41487003067571854</v>
      </c>
      <c r="H4" s="13">
        <v>0.58512996932428152</v>
      </c>
      <c r="I4" s="20">
        <v>4</v>
      </c>
      <c r="L4" s="1">
        <f>L3+1</f>
        <v>2</v>
      </c>
      <c r="M4" s="1" t="str">
        <f t="shared" si="0"/>
        <v>TXNM</v>
      </c>
      <c r="N4" s="22">
        <f t="shared" si="1"/>
        <v>0.21400912002806163</v>
      </c>
      <c r="O4" s="22">
        <f t="shared" si="2"/>
        <v>0.78599087997193839</v>
      </c>
    </row>
    <row r="5" spans="2:15" x14ac:dyDescent="0.35">
      <c r="B5" t="str">
        <f>'Main Proxy Group'!B10</f>
        <v>Duke Energy Corporation</v>
      </c>
      <c r="C5" s="1" t="str">
        <f>'Main Proxy Group'!C10</f>
        <v>DUK</v>
      </c>
      <c r="D5" s="10">
        <v>67621189</v>
      </c>
      <c r="E5" s="10">
        <v>21229885</v>
      </c>
      <c r="F5" s="10">
        <v>50426567</v>
      </c>
      <c r="G5" s="13">
        <v>0.48551360085141015</v>
      </c>
      <c r="H5" s="13">
        <v>0.51448639914858985</v>
      </c>
      <c r="I5" s="20">
        <v>7</v>
      </c>
      <c r="L5" s="1">
        <f t="shared" ref="L5:L15" si="3">L4+1</f>
        <v>3</v>
      </c>
      <c r="M5" s="1" t="str">
        <f t="shared" si="0"/>
        <v>IDA</v>
      </c>
      <c r="N5" s="22">
        <f t="shared" si="1"/>
        <v>0.39421412168122649</v>
      </c>
      <c r="O5" s="22">
        <f t="shared" si="2"/>
        <v>0.60578587831877351</v>
      </c>
    </row>
    <row r="6" spans="2:15" x14ac:dyDescent="0.35">
      <c r="B6" t="str">
        <f>'Main Proxy Group'!B11</f>
        <v>Edison International</v>
      </c>
      <c r="C6" s="1" t="str">
        <f>'Main Proxy Group'!C11</f>
        <v>EIX</v>
      </c>
      <c r="D6" s="10">
        <v>5706633</v>
      </c>
      <c r="E6" s="10">
        <v>18769732</v>
      </c>
      <c r="F6" s="10">
        <v>37093180</v>
      </c>
      <c r="G6" s="13">
        <v>9.2685969987272118E-2</v>
      </c>
      <c r="H6" s="13">
        <v>0.90731403001272792</v>
      </c>
      <c r="I6" s="20">
        <v>1</v>
      </c>
      <c r="L6" s="1">
        <f t="shared" si="3"/>
        <v>4</v>
      </c>
      <c r="M6" s="1" t="str">
        <f t="shared" si="0"/>
        <v>D</v>
      </c>
      <c r="N6" s="22">
        <f t="shared" si="1"/>
        <v>0.41487003067571854</v>
      </c>
      <c r="O6" s="22">
        <f t="shared" si="2"/>
        <v>0.58512996932428152</v>
      </c>
    </row>
    <row r="7" spans="2:15" x14ac:dyDescent="0.35">
      <c r="B7" t="str">
        <f>'Main Proxy Group'!B12</f>
        <v>Entergy Corporation</v>
      </c>
      <c r="C7" s="1" t="str">
        <f>'Main Proxy Group'!C12</f>
        <v>ETR</v>
      </c>
      <c r="D7" s="10">
        <v>30863159</v>
      </c>
      <c r="E7" s="10">
        <v>13703132</v>
      </c>
      <c r="F7" s="10">
        <v>19574343</v>
      </c>
      <c r="G7" s="13">
        <v>0.48117951250684549</v>
      </c>
      <c r="H7" s="13">
        <v>0.51882048749315446</v>
      </c>
      <c r="I7" s="20">
        <v>6</v>
      </c>
      <c r="L7" s="1">
        <f t="shared" si="3"/>
        <v>5</v>
      </c>
      <c r="M7" s="1" t="str">
        <f t="shared" si="0"/>
        <v>PNW</v>
      </c>
      <c r="N7" s="22">
        <f t="shared" si="1"/>
        <v>0.45215467868263776</v>
      </c>
      <c r="O7" s="22">
        <f t="shared" si="2"/>
        <v>0.54784532131736219</v>
      </c>
    </row>
    <row r="8" spans="2:15" x14ac:dyDescent="0.35">
      <c r="B8" t="str">
        <f>'Main Proxy Group'!B13</f>
        <v>IDACORP, Inc.</v>
      </c>
      <c r="C8" s="1" t="str">
        <f>'Main Proxy Group'!C13</f>
        <v>IDA</v>
      </c>
      <c r="D8" s="10">
        <v>2858678</v>
      </c>
      <c r="E8" s="10">
        <v>1534474</v>
      </c>
      <c r="F8" s="10">
        <v>2858435</v>
      </c>
      <c r="G8" s="13">
        <v>0.39421412168122649</v>
      </c>
      <c r="H8" s="13">
        <v>0.60578587831877351</v>
      </c>
      <c r="I8" s="20">
        <v>3</v>
      </c>
      <c r="L8" s="1">
        <f t="shared" si="3"/>
        <v>6</v>
      </c>
      <c r="M8" s="1" t="str">
        <f t="shared" si="0"/>
        <v>ETR</v>
      </c>
      <c r="N8" s="22">
        <f t="shared" si="1"/>
        <v>0.48117951250684549</v>
      </c>
      <c r="O8" s="22">
        <f t="shared" si="2"/>
        <v>0.51882048749315446</v>
      </c>
    </row>
    <row r="9" spans="2:15" x14ac:dyDescent="0.35">
      <c r="B9" t="str">
        <f>'Main Proxy Group'!B14</f>
        <v>Pinnacle West Capital Corporation</v>
      </c>
      <c r="C9" s="1" t="str">
        <f>'Main Proxy Group'!C14</f>
        <v>PNW</v>
      </c>
      <c r="D9" s="10">
        <v>10851337</v>
      </c>
      <c r="E9" s="10">
        <v>4128434</v>
      </c>
      <c r="F9" s="10">
        <v>9019399</v>
      </c>
      <c r="G9" s="13">
        <v>0.45215467868263776</v>
      </c>
      <c r="H9" s="13">
        <v>0.54784532131736219</v>
      </c>
      <c r="I9" s="20">
        <v>5</v>
      </c>
      <c r="L9" s="1">
        <f t="shared" si="3"/>
        <v>7</v>
      </c>
      <c r="M9" s="1" t="str">
        <f t="shared" si="0"/>
        <v>DUK</v>
      </c>
      <c r="N9" s="22">
        <f t="shared" si="1"/>
        <v>0.48551360085141015</v>
      </c>
      <c r="O9" s="22">
        <f t="shared" si="2"/>
        <v>0.51448639914858985</v>
      </c>
    </row>
    <row r="10" spans="2:15" x14ac:dyDescent="0.35">
      <c r="B10" t="str">
        <f>'Main Proxy Group'!B15</f>
        <v>TXNM Energy, Inc.</v>
      </c>
      <c r="C10" s="1" t="str">
        <f>'Main Proxy Group'!C15</f>
        <v>TXNM</v>
      </c>
      <c r="D10" s="10">
        <v>2132951</v>
      </c>
      <c r="E10" s="10">
        <v>3273098</v>
      </c>
      <c r="F10" s="10">
        <v>4560587</v>
      </c>
      <c r="G10" s="13">
        <v>0.21400912002806163</v>
      </c>
      <c r="H10" s="13">
        <v>0.78599087997193839</v>
      </c>
      <c r="I10" s="20">
        <v>2</v>
      </c>
      <c r="L10" s="1">
        <f t="shared" si="3"/>
        <v>8</v>
      </c>
      <c r="M10" s="1" t="str">
        <f t="shared" si="0"/>
        <v>SO</v>
      </c>
      <c r="N10" s="22">
        <f t="shared" si="1"/>
        <v>0.52274186271748269</v>
      </c>
      <c r="O10" s="22">
        <f t="shared" si="2"/>
        <v>0.47725813728251737</v>
      </c>
    </row>
    <row r="11" spans="2:15" x14ac:dyDescent="0.35">
      <c r="B11" t="str">
        <f>'Main Proxy Group'!B16</f>
        <v>Southern Company</v>
      </c>
      <c r="C11" s="1" t="str">
        <f>'Main Proxy Group'!C16</f>
        <v>SO</v>
      </c>
      <c r="D11" s="10">
        <v>49105001</v>
      </c>
      <c r="E11" s="10">
        <v>16197955</v>
      </c>
      <c r="F11" s="10">
        <v>28634424</v>
      </c>
      <c r="G11" s="13">
        <v>0.52274186271748269</v>
      </c>
      <c r="H11" s="13">
        <v>0.47725813728251737</v>
      </c>
      <c r="I11" s="20">
        <v>8</v>
      </c>
      <c r="L11" s="1">
        <f t="shared" si="3"/>
        <v>9</v>
      </c>
      <c r="M11" s="1" t="str">
        <f t="shared" si="0"/>
        <v>ALE</v>
      </c>
      <c r="N11" s="22">
        <f t="shared" si="1"/>
        <v>0.55511476040324859</v>
      </c>
      <c r="O11" s="22">
        <f t="shared" si="2"/>
        <v>0.44488523959675147</v>
      </c>
    </row>
    <row r="12" spans="2:15" x14ac:dyDescent="0.35">
      <c r="B12" t="str">
        <f>'Main Proxy Group'!B17</f>
        <v>NB Power</v>
      </c>
      <c r="C12" s="1" t="str">
        <f>'Main Proxy Group'!C17</f>
        <v>NBP</v>
      </c>
      <c r="D12" s="10">
        <f>NBP!C3</f>
        <v>4754</v>
      </c>
      <c r="E12" s="10">
        <f>NBP!C4</f>
        <v>570</v>
      </c>
      <c r="F12" s="10">
        <f>NBP!C5</f>
        <v>1517</v>
      </c>
      <c r="G12" s="13">
        <f t="shared" ref="G12:G14" si="4">D12/SUM(D12:F12)</f>
        <v>0.6949276421575793</v>
      </c>
      <c r="H12" s="13">
        <f t="shared" ref="H12:H14" si="5">SUM(E12:F12)/SUM(D12:F12)</f>
        <v>0.3050723578424207</v>
      </c>
      <c r="I12" s="20">
        <f t="shared" ref="I12:I14" si="6">RANK(G12, $G$3:$G$14, 1)</f>
        <v>12</v>
      </c>
      <c r="L12" s="1">
        <f t="shared" si="3"/>
        <v>10</v>
      </c>
      <c r="M12" s="1" t="str">
        <f t="shared" si="0"/>
        <v>BCH</v>
      </c>
      <c r="N12" s="22">
        <f t="shared" si="1"/>
        <v>0.56176938183858605</v>
      </c>
      <c r="O12" s="22">
        <f t="shared" si="2"/>
        <v>0.43823061816141401</v>
      </c>
    </row>
    <row r="13" spans="2:15" x14ac:dyDescent="0.35">
      <c r="B13" t="str">
        <f>'Main Proxy Group'!B18</f>
        <v>BC Hydro</v>
      </c>
      <c r="C13" s="1" t="str">
        <f>'Main Proxy Group'!C18</f>
        <v>BCH</v>
      </c>
      <c r="D13" s="10">
        <f>BCH!C3</f>
        <v>24028</v>
      </c>
      <c r="E13" s="10">
        <f>BCH!C4</f>
        <v>9465</v>
      </c>
      <c r="F13" s="10">
        <f>BCH!C5</f>
        <v>9279</v>
      </c>
      <c r="G13" s="13">
        <f t="shared" si="4"/>
        <v>0.56176938183858605</v>
      </c>
      <c r="H13" s="13">
        <f t="shared" si="5"/>
        <v>0.43823061816141401</v>
      </c>
      <c r="I13" s="20">
        <f t="shared" si="6"/>
        <v>10</v>
      </c>
      <c r="L13" s="1">
        <f t="shared" si="3"/>
        <v>11</v>
      </c>
      <c r="M13" s="1" t="str">
        <f t="shared" si="0"/>
        <v>NLH</v>
      </c>
      <c r="N13" s="22">
        <f t="shared" si="1"/>
        <v>0.57934508816120911</v>
      </c>
      <c r="O13" s="22">
        <f t="shared" si="2"/>
        <v>0.42065491183879095</v>
      </c>
    </row>
    <row r="14" spans="2:15" x14ac:dyDescent="0.35">
      <c r="B14" t="str">
        <f>'Main Proxy Group'!B19</f>
        <v>NL Hydro</v>
      </c>
      <c r="C14" s="1" t="str">
        <f>'Main Proxy Group'!C19</f>
        <v>NLH</v>
      </c>
      <c r="D14" s="10">
        <f>NLH!C3</f>
        <v>2300</v>
      </c>
      <c r="E14" s="10">
        <f>NLH!C4</f>
        <v>1670</v>
      </c>
      <c r="F14" s="10">
        <v>0</v>
      </c>
      <c r="G14" s="13">
        <f t="shared" si="4"/>
        <v>0.57934508816120911</v>
      </c>
      <c r="H14" s="13">
        <f t="shared" si="5"/>
        <v>0.42065491183879095</v>
      </c>
      <c r="I14" s="20">
        <f t="shared" si="6"/>
        <v>11</v>
      </c>
      <c r="L14" s="1">
        <f t="shared" si="3"/>
        <v>12</v>
      </c>
      <c r="M14" s="1" t="str">
        <f t="shared" si="0"/>
        <v>NBP</v>
      </c>
      <c r="N14" s="22">
        <f t="shared" si="1"/>
        <v>0.6949276421575793</v>
      </c>
      <c r="O14" s="22">
        <f t="shared" si="2"/>
        <v>0.3050723578424207</v>
      </c>
    </row>
    <row r="15" spans="2:15" x14ac:dyDescent="0.35">
      <c r="B15" t="s">
        <v>38</v>
      </c>
      <c r="C15" s="1" t="s">
        <v>37</v>
      </c>
      <c r="D15" s="21">
        <f>SUM(OPG!C3:C4)*1000</f>
        <v>35240000</v>
      </c>
      <c r="E15" s="21">
        <v>0</v>
      </c>
      <c r="F15" s="21">
        <v>0</v>
      </c>
      <c r="G15" s="13">
        <f t="shared" ref="G15" si="7">D15/SUM(D15:F15)</f>
        <v>1</v>
      </c>
      <c r="H15" s="13">
        <f t="shared" ref="H15" si="8">SUM(E15:F15)/SUM(D15:F15)</f>
        <v>0</v>
      </c>
      <c r="I15" s="20">
        <f>RANK(G15, $G$3:$G$15, 1)</f>
        <v>13</v>
      </c>
      <c r="L15" s="1">
        <f t="shared" si="3"/>
        <v>13</v>
      </c>
      <c r="M15" s="1" t="str">
        <f t="shared" si="0"/>
        <v>OPG</v>
      </c>
      <c r="N15" s="22">
        <f t="shared" si="1"/>
        <v>1</v>
      </c>
      <c r="O15" s="22">
        <f t="shared" si="2"/>
        <v>0</v>
      </c>
    </row>
    <row r="17" spans="2:8" x14ac:dyDescent="0.35">
      <c r="B17" t="s">
        <v>45</v>
      </c>
      <c r="G17" s="19">
        <f>AVERAGE(G3:G14)</f>
        <v>0.45404381414093975</v>
      </c>
      <c r="H17" s="19">
        <f>AVERAGE(H3:H14)</f>
        <v>0.54595618585906025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A634-4626-4A4C-A361-D7E7A9EE5FEA}">
  <dimension ref="B2:E10"/>
  <sheetViews>
    <sheetView workbookViewId="0">
      <selection activeCell="C11" sqref="C11"/>
    </sheetView>
  </sheetViews>
  <sheetFormatPr defaultRowHeight="14.5" x14ac:dyDescent="0.35"/>
  <cols>
    <col min="2" max="2" width="28.1796875" bestFit="1" customWidth="1"/>
    <col min="3" max="3" width="20.26953125" bestFit="1" customWidth="1"/>
  </cols>
  <sheetData>
    <row r="2" spans="2:5" x14ac:dyDescent="0.35">
      <c r="B2" s="6" t="s">
        <v>49</v>
      </c>
      <c r="C2" s="18" t="s">
        <v>32</v>
      </c>
    </row>
    <row r="3" spans="2:5" x14ac:dyDescent="0.35">
      <c r="B3" t="s">
        <v>29</v>
      </c>
      <c r="C3" s="17">
        <v>24028</v>
      </c>
      <c r="D3">
        <v>9465</v>
      </c>
      <c r="E3">
        <v>9279</v>
      </c>
    </row>
    <row r="4" spans="2:5" x14ac:dyDescent="0.35">
      <c r="B4" t="s">
        <v>30</v>
      </c>
      <c r="C4" s="17">
        <v>9465</v>
      </c>
    </row>
    <row r="5" spans="2:5" x14ac:dyDescent="0.35">
      <c r="B5" t="s">
        <v>31</v>
      </c>
      <c r="C5" s="17">
        <v>9279</v>
      </c>
    </row>
    <row r="6" spans="2:5" x14ac:dyDescent="0.35">
      <c r="C6" s="17"/>
    </row>
    <row r="7" spans="2:5" x14ac:dyDescent="0.35">
      <c r="C7" s="14"/>
    </row>
    <row r="8" spans="2:5" x14ac:dyDescent="0.35">
      <c r="B8" s="15" t="s">
        <v>28</v>
      </c>
      <c r="C8" s="16">
        <f>C3/SUM(C3:C5)</f>
        <v>0.56176938183858605</v>
      </c>
    </row>
    <row r="9" spans="2:5" x14ac:dyDescent="0.35">
      <c r="B9" s="15" t="s">
        <v>34</v>
      </c>
      <c r="C9" s="16">
        <f>(C4+C6)/SUM(C3:C5)</f>
        <v>0.22128962872907509</v>
      </c>
    </row>
    <row r="10" spans="2:5" x14ac:dyDescent="0.35">
      <c r="B10" s="15" t="s">
        <v>35</v>
      </c>
      <c r="C10" s="16">
        <f>C5/SUM(C3:C5)</f>
        <v>0.21694098943233892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1FD5-CF61-4B44-AE3D-BD482A4098B0}">
  <dimension ref="B2:C10"/>
  <sheetViews>
    <sheetView workbookViewId="0">
      <selection activeCell="B6" sqref="B6"/>
    </sheetView>
  </sheetViews>
  <sheetFormatPr defaultRowHeight="14.5" x14ac:dyDescent="0.35"/>
  <cols>
    <col min="2" max="2" width="28.1796875" bestFit="1" customWidth="1"/>
    <col min="3" max="3" width="20.26953125" bestFit="1" customWidth="1"/>
  </cols>
  <sheetData>
    <row r="2" spans="2:3" x14ac:dyDescent="0.35">
      <c r="B2" s="6" t="s">
        <v>33</v>
      </c>
      <c r="C2" s="18" t="s">
        <v>32</v>
      </c>
    </row>
    <row r="3" spans="2:3" x14ac:dyDescent="0.35">
      <c r="B3" t="s">
        <v>29</v>
      </c>
      <c r="C3" s="17">
        <v>4754</v>
      </c>
    </row>
    <row r="4" spans="2:3" x14ac:dyDescent="0.35">
      <c r="B4" t="s">
        <v>30</v>
      </c>
      <c r="C4" s="17">
        <v>570</v>
      </c>
    </row>
    <row r="5" spans="2:3" x14ac:dyDescent="0.35">
      <c r="B5" t="s">
        <v>31</v>
      </c>
      <c r="C5" s="17">
        <v>1517</v>
      </c>
    </row>
    <row r="6" spans="2:3" x14ac:dyDescent="0.35">
      <c r="C6" s="17"/>
    </row>
    <row r="7" spans="2:3" x14ac:dyDescent="0.35">
      <c r="C7" s="14"/>
    </row>
    <row r="8" spans="2:3" x14ac:dyDescent="0.35">
      <c r="B8" s="15" t="s">
        <v>28</v>
      </c>
      <c r="C8" s="16">
        <f>C3/SUM(C3:C6)</f>
        <v>0.6949276421575793</v>
      </c>
    </row>
    <row r="9" spans="2:3" x14ac:dyDescent="0.35">
      <c r="B9" s="15" t="s">
        <v>34</v>
      </c>
      <c r="C9" s="16">
        <f>(C4+C6)/SUM(C3:C6)</f>
        <v>8.3321151878380351E-2</v>
      </c>
    </row>
    <row r="10" spans="2:3" x14ac:dyDescent="0.35">
      <c r="B10" s="15" t="s">
        <v>35</v>
      </c>
      <c r="C10" s="16">
        <f>C5/SUM(C3:C6)</f>
        <v>0.22175120596404035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7922-6039-4DF5-98E9-0F76A1FDDF81}">
  <dimension ref="B2:C10"/>
  <sheetViews>
    <sheetView workbookViewId="0">
      <selection activeCell="B9" sqref="B9"/>
    </sheetView>
  </sheetViews>
  <sheetFormatPr defaultRowHeight="14.5" x14ac:dyDescent="0.35"/>
  <cols>
    <col min="2" max="2" width="28.1796875" bestFit="1" customWidth="1"/>
    <col min="3" max="3" width="20.26953125" bestFit="1" customWidth="1"/>
  </cols>
  <sheetData>
    <row r="2" spans="2:3" x14ac:dyDescent="0.35">
      <c r="B2" s="6" t="s">
        <v>33</v>
      </c>
      <c r="C2" s="18" t="s">
        <v>32</v>
      </c>
    </row>
    <row r="3" spans="2:3" x14ac:dyDescent="0.35">
      <c r="B3" t="s">
        <v>29</v>
      </c>
      <c r="C3" s="17">
        <v>2300</v>
      </c>
    </row>
    <row r="4" spans="2:3" x14ac:dyDescent="0.35">
      <c r="B4" t="s">
        <v>50</v>
      </c>
      <c r="C4" s="17">
        <v>1670</v>
      </c>
    </row>
    <row r="5" spans="2:3" x14ac:dyDescent="0.35">
      <c r="C5" s="17"/>
    </row>
    <row r="6" spans="2:3" x14ac:dyDescent="0.35">
      <c r="C6" s="17"/>
    </row>
    <row r="7" spans="2:3" x14ac:dyDescent="0.35">
      <c r="C7" s="14"/>
    </row>
    <row r="8" spans="2:3" x14ac:dyDescent="0.35">
      <c r="B8" s="15" t="s">
        <v>28</v>
      </c>
      <c r="C8" s="16">
        <f>C3/SUM(C3:C6)</f>
        <v>0.57934508816120911</v>
      </c>
    </row>
    <row r="9" spans="2:3" x14ac:dyDescent="0.35">
      <c r="B9" s="15" t="s">
        <v>51</v>
      </c>
      <c r="C9" s="16">
        <f>(C4+C6)/SUM(C3:C6)</f>
        <v>0.42065491183879095</v>
      </c>
    </row>
    <row r="10" spans="2:3" x14ac:dyDescent="0.35">
      <c r="B10" s="15"/>
      <c r="C10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D976-E266-4834-82CD-3C3BC62D8986}">
  <dimension ref="B1:F4"/>
  <sheetViews>
    <sheetView workbookViewId="0">
      <selection activeCell="G26" sqref="G26"/>
    </sheetView>
  </sheetViews>
  <sheetFormatPr defaultRowHeight="14.5" x14ac:dyDescent="0.35"/>
  <cols>
    <col min="1" max="1" width="2.7265625" customWidth="1"/>
    <col min="2" max="2" width="39.81640625" bestFit="1" customWidth="1"/>
    <col min="3" max="3" width="14.453125" style="14" customWidth="1"/>
  </cols>
  <sheetData>
    <row r="1" spans="2:6" x14ac:dyDescent="0.35">
      <c r="F1" t="s">
        <v>43</v>
      </c>
    </row>
    <row r="2" spans="2:6" x14ac:dyDescent="0.35">
      <c r="B2" s="6" t="s">
        <v>39</v>
      </c>
      <c r="C2" s="18" t="s">
        <v>40</v>
      </c>
    </row>
    <row r="3" spans="2:6" x14ac:dyDescent="0.35">
      <c r="B3" t="s">
        <v>41</v>
      </c>
      <c r="C3" s="17">
        <v>23888</v>
      </c>
    </row>
    <row r="4" spans="2:6" x14ac:dyDescent="0.35">
      <c r="B4" t="s">
        <v>42</v>
      </c>
      <c r="C4" s="17">
        <v>11352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bafa96-d8e2-4b23-a1de-bf0847eac019">
      <Terms xmlns="http://schemas.microsoft.com/office/infopath/2007/PartnerControls"/>
    </lcf76f155ced4ddcb4097134ff3c332f>
    <TaxCatchAll xmlns="99c52bd8-d28b-451d-b6e8-2f87fe3129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63FB3-0851-42B1-AE9E-7B8C6E0920E5}">
  <ds:schemaRefs>
    <ds:schemaRef ds:uri="63d7fcb5-7bd1-497a-b94f-6231df271a74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6a73a03-073c-4e8a-9fc1-654f7c642b9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52622D-5672-465A-8C94-8E515D46E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96CBF-4452-46B1-9469-D950029ED0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Proxy Group</vt:lpstr>
      <vt:lpstr>Figure 6.1</vt:lpstr>
      <vt:lpstr>BCH</vt:lpstr>
      <vt:lpstr>NBP</vt:lpstr>
      <vt:lpstr>NLH</vt:lpstr>
      <vt:lpstr>OPG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Crowley</dc:creator>
  <cp:keywords/>
  <dc:description/>
  <cp:lastModifiedBy>Fiona O'Connell</cp:lastModifiedBy>
  <cp:revision/>
  <dcterms:created xsi:type="dcterms:W3CDTF">2025-11-20T19:40:04Z</dcterms:created>
  <dcterms:modified xsi:type="dcterms:W3CDTF">2026-06-16T15:25:28Z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MediaServiceImageTags">
    <vt:lpwstr/>
  </property>
  <property fmtid="{D5CDD505-2E9C-101B-9397-08002B2CF9AE}" pid="4" name="Industry Segment">
    <vt:lpwstr/>
  </property>
  <property fmtid="{D5CDD505-2E9C-101B-9397-08002B2CF9AE}" pid="5" name="Engagement Type">
    <vt:lpwstr/>
  </property>
  <property fmtid="{D5CDD505-2E9C-101B-9397-08002B2CF9AE}" pid="6" name="Industry_x0020_Segment">
    <vt:lpwstr/>
  </property>
  <property fmtid="{D5CDD505-2E9C-101B-9397-08002B2CF9AE}" pid="7" name="Engagement_x0020_Type">
    <vt:lpwstr/>
  </property>
  <property fmtid="{D5CDD505-2E9C-101B-9397-08002B2CF9AE}" pid="8" name="Practice Areas and Services Provided">
    <vt:lpwstr/>
  </property>
  <property fmtid="{D5CDD505-2E9C-101B-9397-08002B2CF9AE}" pid="9" name="Practice_x0020_Areas_x0020_and_x0020_Services_x0020_Provided">
    <vt:lpwstr/>
  </property>
  <property fmtid="{D5CDD505-2E9C-101B-9397-08002B2CF9AE}" pid="10" name="{A44787D4-0540-4523-9961-78E4036D8C6D}">
    <vt:lpwstr>{D75BCA8A-37BD-4890-92A3-889D398FB1F7}</vt:lpwstr>
  </property>
</Properties>
</file>