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ntarioenergyboard-my.sharepoint.com/personal/oconnefi_oeb_ca/Documents/OPG 2027/Expert Reports/IRRs/final/"/>
    </mc:Choice>
  </mc:AlternateContent>
  <xr:revisionPtr revIDLastSave="0" documentId="8_{0753A537-DDFD-4130-B354-DA28DF3BD7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6.5" sheetId="3" r:id="rId1"/>
    <sheet name="Summary Holdcos" sheetId="4" r:id="rId2"/>
    <sheet name="Authorized Equity Ratios" sheetId="1" r:id="rId3"/>
    <sheet name="Analysis" sheetId="5" r:id="rId4"/>
  </sheets>
  <externalReferences>
    <externalReference r:id="rId5"/>
  </externalReferences>
  <definedNames>
    <definedName name="_xlnm._FilterDatabase" localSheetId="2" hidden="1">'Authorized Equity Ratios'!$B$3:$G$83</definedName>
    <definedName name="_xlnm._FilterDatabase" localSheetId="1" hidden="1">'Summary Holdcos'!$B$5:$L$33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E15" i="3"/>
  <c r="E14" i="3"/>
  <c r="E13" i="3"/>
  <c r="E12" i="3"/>
  <c r="E11" i="3"/>
  <c r="E10" i="3"/>
  <c r="E9" i="3"/>
  <c r="E8" i="3"/>
  <c r="E7" i="3"/>
  <c r="E6" i="3"/>
  <c r="E5" i="3"/>
  <c r="E4" i="3"/>
  <c r="E3" i="3"/>
  <c r="F3" i="5"/>
  <c r="G3" i="5"/>
  <c r="H3" i="5" s="1"/>
  <c r="L3" i="5"/>
  <c r="M3" i="5" s="1"/>
  <c r="B4" i="5"/>
  <c r="C4" i="5"/>
  <c r="G4" i="5" s="1"/>
  <c r="E4" i="5"/>
  <c r="E6" i="4" s="1"/>
  <c r="K4" i="5"/>
  <c r="B5" i="5"/>
  <c r="C5" i="5"/>
  <c r="G5" i="5" s="1"/>
  <c r="E5" i="5"/>
  <c r="E7" i="4" s="1"/>
  <c r="K5" i="5"/>
  <c r="B6" i="5"/>
  <c r="C6" i="5"/>
  <c r="G6" i="5" s="1"/>
  <c r="B7" i="5"/>
  <c r="C7" i="5"/>
  <c r="G7" i="5" s="1"/>
  <c r="E7" i="5"/>
  <c r="E9" i="4" s="1"/>
  <c r="K7" i="5"/>
  <c r="B8" i="5"/>
  <c r="C8" i="5"/>
  <c r="G8" i="5" s="1"/>
  <c r="B9" i="5"/>
  <c r="C9" i="5"/>
  <c r="G9" i="5" s="1"/>
  <c r="E9" i="5"/>
  <c r="K9" i="5"/>
  <c r="E11" i="4" s="1"/>
  <c r="B10" i="5"/>
  <c r="C10" i="5"/>
  <c r="G10" i="5" s="1"/>
  <c r="B11" i="5"/>
  <c r="C11" i="5"/>
  <c r="G11" i="5" s="1"/>
  <c r="B12" i="5"/>
  <c r="C12" i="5"/>
  <c r="G12" i="5" s="1"/>
  <c r="E12" i="5"/>
  <c r="K12" i="5"/>
  <c r="E14" i="4" s="1"/>
  <c r="B13" i="5"/>
  <c r="C13" i="5"/>
  <c r="G13" i="5" s="1"/>
  <c r="E13" i="5"/>
  <c r="E15" i="4" s="1"/>
  <c r="K13" i="5"/>
  <c r="B14" i="5"/>
  <c r="C14" i="5"/>
  <c r="G14" i="5" s="1"/>
  <c r="E14" i="5"/>
  <c r="E16" i="4" s="1"/>
  <c r="K14" i="5"/>
  <c r="B15" i="5"/>
  <c r="C15" i="5"/>
  <c r="G15" i="5" s="1"/>
  <c r="B16" i="5"/>
  <c r="C16" i="5"/>
  <c r="G16" i="5" s="1"/>
  <c r="E16" i="5"/>
  <c r="E18" i="4" s="1"/>
  <c r="K16" i="5"/>
  <c r="B17" i="5"/>
  <c r="C17" i="5"/>
  <c r="G17" i="5" s="1"/>
  <c r="E17" i="5"/>
  <c r="E19" i="4" s="1"/>
  <c r="K17" i="5"/>
  <c r="B18" i="5"/>
  <c r="C18" i="5"/>
  <c r="G18" i="5" s="1"/>
  <c r="B19" i="5"/>
  <c r="C19" i="5"/>
  <c r="G19" i="5" s="1"/>
  <c r="E19" i="5"/>
  <c r="E21" i="4" s="1"/>
  <c r="K19" i="5"/>
  <c r="B20" i="5"/>
  <c r="C20" i="5"/>
  <c r="G20" i="5" s="1"/>
  <c r="E21" i="5"/>
  <c r="G21" i="5"/>
  <c r="G23" i="4" s="1"/>
  <c r="K21" i="5"/>
  <c r="M21" i="5"/>
  <c r="I22" i="5"/>
  <c r="O22" i="5"/>
  <c r="F23" i="5"/>
  <c r="G23" i="5"/>
  <c r="H23" i="5"/>
  <c r="I23" i="5"/>
  <c r="L23" i="5"/>
  <c r="F25" i="4" s="1"/>
  <c r="M23" i="5"/>
  <c r="N23" i="5"/>
  <c r="O23" i="5"/>
  <c r="F24" i="5"/>
  <c r="F26" i="4" s="1"/>
  <c r="N24" i="5"/>
  <c r="E25" i="5"/>
  <c r="H25" i="5"/>
  <c r="K25" i="5"/>
  <c r="B27" i="5"/>
  <c r="C27" i="5"/>
  <c r="G27" i="5" s="1"/>
  <c r="E30" i="5"/>
  <c r="F30" i="5"/>
  <c r="G30" i="5"/>
  <c r="K30" i="5"/>
  <c r="L30" i="5"/>
  <c r="E31" i="5"/>
  <c r="F31" i="5"/>
  <c r="F4" i="5" s="1"/>
  <c r="F6" i="4" s="1"/>
  <c r="G31" i="5"/>
  <c r="H31" i="5"/>
  <c r="H4" i="5" s="1"/>
  <c r="I31" i="5"/>
  <c r="K31" i="5"/>
  <c r="L31" i="5"/>
  <c r="L4" i="5" s="1"/>
  <c r="M31" i="5"/>
  <c r="N31" i="5"/>
  <c r="O31" i="5"/>
  <c r="E32" i="5"/>
  <c r="F32" i="5"/>
  <c r="F5" i="5" s="1"/>
  <c r="F7" i="4" s="1"/>
  <c r="G32" i="5"/>
  <c r="H32" i="5"/>
  <c r="H5" i="5" s="1"/>
  <c r="I32" i="5"/>
  <c r="K32" i="5"/>
  <c r="L32" i="5"/>
  <c r="L5" i="5" s="1"/>
  <c r="M32" i="5"/>
  <c r="N32" i="5"/>
  <c r="O32" i="5"/>
  <c r="E33" i="5"/>
  <c r="F33" i="5"/>
  <c r="G33" i="5"/>
  <c r="H33" i="5"/>
  <c r="I33" i="5"/>
  <c r="K33" i="5"/>
  <c r="L33" i="5"/>
  <c r="M33" i="5"/>
  <c r="N33" i="5"/>
  <c r="O33" i="5"/>
  <c r="E34" i="5"/>
  <c r="F34" i="5"/>
  <c r="F6" i="5" s="1"/>
  <c r="G34" i="5"/>
  <c r="H34" i="5"/>
  <c r="H6" i="5" s="1"/>
  <c r="I34" i="5"/>
  <c r="K34" i="5"/>
  <c r="L34" i="5"/>
  <c r="L6" i="5" s="1"/>
  <c r="M34" i="5"/>
  <c r="N34" i="5"/>
  <c r="O34" i="5"/>
  <c r="E35" i="5"/>
  <c r="E6" i="5" s="1"/>
  <c r="F35" i="5"/>
  <c r="G35" i="5"/>
  <c r="H35" i="5"/>
  <c r="I35" i="5"/>
  <c r="K35" i="5"/>
  <c r="K6" i="5" s="1"/>
  <c r="L35" i="5"/>
  <c r="M35" i="5"/>
  <c r="N35" i="5"/>
  <c r="O35" i="5"/>
  <c r="E36" i="5"/>
  <c r="F36" i="5"/>
  <c r="G36" i="5"/>
  <c r="H36" i="5"/>
  <c r="I36" i="5"/>
  <c r="K36" i="5"/>
  <c r="L36" i="5"/>
  <c r="M36" i="5"/>
  <c r="N36" i="5"/>
  <c r="O36" i="5"/>
  <c r="E37" i="5"/>
  <c r="F37" i="5"/>
  <c r="G37" i="5"/>
  <c r="H37" i="5"/>
  <c r="I37" i="5"/>
  <c r="K37" i="5"/>
  <c r="L37" i="5"/>
  <c r="M37" i="5"/>
  <c r="N37" i="5"/>
  <c r="O37" i="5"/>
  <c r="E38" i="5"/>
  <c r="F38" i="5"/>
  <c r="G38" i="5"/>
  <c r="H38" i="5"/>
  <c r="I38" i="5"/>
  <c r="K38" i="5"/>
  <c r="L38" i="5"/>
  <c r="M38" i="5"/>
  <c r="N38" i="5"/>
  <c r="O38" i="5"/>
  <c r="E39" i="5"/>
  <c r="F39" i="5"/>
  <c r="G39" i="5"/>
  <c r="H39" i="5"/>
  <c r="I39" i="5"/>
  <c r="K39" i="5"/>
  <c r="L39" i="5"/>
  <c r="M39" i="5"/>
  <c r="N39" i="5"/>
  <c r="O39" i="5"/>
  <c r="E40" i="5"/>
  <c r="F40" i="5"/>
  <c r="G40" i="5"/>
  <c r="H40" i="5"/>
  <c r="I40" i="5"/>
  <c r="K40" i="5"/>
  <c r="L40" i="5"/>
  <c r="M40" i="5"/>
  <c r="N40" i="5"/>
  <c r="O40" i="5"/>
  <c r="E41" i="5"/>
  <c r="F41" i="5"/>
  <c r="G41" i="5"/>
  <c r="H41" i="5"/>
  <c r="I41" i="5"/>
  <c r="K41" i="5"/>
  <c r="L41" i="5"/>
  <c r="M41" i="5"/>
  <c r="N41" i="5"/>
  <c r="O41" i="5"/>
  <c r="E42" i="5"/>
  <c r="F42" i="5"/>
  <c r="G42" i="5"/>
  <c r="H42" i="5"/>
  <c r="I42" i="5"/>
  <c r="K42" i="5"/>
  <c r="L42" i="5"/>
  <c r="M42" i="5"/>
  <c r="N42" i="5"/>
  <c r="O42" i="5"/>
  <c r="E43" i="5"/>
  <c r="F43" i="5"/>
  <c r="F7" i="5" s="1"/>
  <c r="F9" i="4" s="1"/>
  <c r="G43" i="5"/>
  <c r="H43" i="5"/>
  <c r="H7" i="5" s="1"/>
  <c r="I43" i="5"/>
  <c r="K43" i="5"/>
  <c r="L43" i="5"/>
  <c r="L7" i="5" s="1"/>
  <c r="M43" i="5"/>
  <c r="N43" i="5"/>
  <c r="O43" i="5"/>
  <c r="E44" i="5"/>
  <c r="F44" i="5"/>
  <c r="G44" i="5"/>
  <c r="H44" i="5"/>
  <c r="I44" i="5"/>
  <c r="K44" i="5"/>
  <c r="L44" i="5"/>
  <c r="M44" i="5"/>
  <c r="N44" i="5"/>
  <c r="O44" i="5"/>
  <c r="E45" i="5"/>
  <c r="F45" i="5"/>
  <c r="F8" i="5" s="1"/>
  <c r="F10" i="4" s="1"/>
  <c r="G45" i="5"/>
  <c r="H45" i="5"/>
  <c r="H8" i="5" s="1"/>
  <c r="I45" i="5"/>
  <c r="K45" i="5"/>
  <c r="L45" i="5"/>
  <c r="L8" i="5" s="1"/>
  <c r="M45" i="5"/>
  <c r="N45" i="5"/>
  <c r="O45" i="5"/>
  <c r="E46" i="5"/>
  <c r="F46" i="5"/>
  <c r="G46" i="5"/>
  <c r="H46" i="5"/>
  <c r="I46" i="5"/>
  <c r="K46" i="5"/>
  <c r="L46" i="5"/>
  <c r="M46" i="5"/>
  <c r="N46" i="5"/>
  <c r="O46" i="5"/>
  <c r="E47" i="5"/>
  <c r="E8" i="5" s="1"/>
  <c r="F47" i="5"/>
  <c r="G47" i="5"/>
  <c r="H47" i="5"/>
  <c r="I47" i="5"/>
  <c r="K47" i="5"/>
  <c r="K8" i="5" s="1"/>
  <c r="L47" i="5"/>
  <c r="M47" i="5"/>
  <c r="N47" i="5"/>
  <c r="O47" i="5"/>
  <c r="E48" i="5"/>
  <c r="F48" i="5"/>
  <c r="G48" i="5"/>
  <c r="H48" i="5"/>
  <c r="I48" i="5"/>
  <c r="K48" i="5"/>
  <c r="L48" i="5"/>
  <c r="M48" i="5"/>
  <c r="N48" i="5"/>
  <c r="O48" i="5"/>
  <c r="E49" i="5"/>
  <c r="F49" i="5"/>
  <c r="G49" i="5"/>
  <c r="H49" i="5"/>
  <c r="I49" i="5"/>
  <c r="K49" i="5"/>
  <c r="L49" i="5"/>
  <c r="M49" i="5"/>
  <c r="N49" i="5"/>
  <c r="O49" i="5"/>
  <c r="E50" i="5"/>
  <c r="F50" i="5"/>
  <c r="G50" i="5"/>
  <c r="H50" i="5"/>
  <c r="I50" i="5"/>
  <c r="K50" i="5"/>
  <c r="L50" i="5"/>
  <c r="M50" i="5"/>
  <c r="N50" i="5"/>
  <c r="O50" i="5"/>
  <c r="E51" i="5"/>
  <c r="F51" i="5"/>
  <c r="F9" i="5" s="1"/>
  <c r="F11" i="4" s="1"/>
  <c r="G51" i="5"/>
  <c r="H51" i="5"/>
  <c r="H9" i="5" s="1"/>
  <c r="I51" i="5"/>
  <c r="K51" i="5"/>
  <c r="L51" i="5"/>
  <c r="L9" i="5" s="1"/>
  <c r="M51" i="5"/>
  <c r="N51" i="5"/>
  <c r="O51" i="5"/>
  <c r="E52" i="5"/>
  <c r="F52" i="5"/>
  <c r="F10" i="5" s="1"/>
  <c r="G52" i="5"/>
  <c r="H52" i="5"/>
  <c r="H10" i="5" s="1"/>
  <c r="I52" i="5"/>
  <c r="K52" i="5"/>
  <c r="L52" i="5"/>
  <c r="L10" i="5" s="1"/>
  <c r="M52" i="5"/>
  <c r="N52" i="5"/>
  <c r="O52" i="5"/>
  <c r="E53" i="5"/>
  <c r="E10" i="5" s="1"/>
  <c r="F53" i="5"/>
  <c r="G53" i="5"/>
  <c r="H53" i="5"/>
  <c r="I53" i="5"/>
  <c r="K53" i="5"/>
  <c r="K10" i="5" s="1"/>
  <c r="L53" i="5"/>
  <c r="M53" i="5"/>
  <c r="N53" i="5"/>
  <c r="O53" i="5"/>
  <c r="E54" i="5"/>
  <c r="F54" i="5"/>
  <c r="G54" i="5"/>
  <c r="H54" i="5"/>
  <c r="I54" i="5"/>
  <c r="K54" i="5"/>
  <c r="L54" i="5"/>
  <c r="M54" i="5"/>
  <c r="N54" i="5"/>
  <c r="O54" i="5"/>
  <c r="E55" i="5"/>
  <c r="F55" i="5"/>
  <c r="G55" i="5"/>
  <c r="H55" i="5"/>
  <c r="I55" i="5"/>
  <c r="K55" i="5"/>
  <c r="L55" i="5"/>
  <c r="M55" i="5"/>
  <c r="N55" i="5"/>
  <c r="O55" i="5"/>
  <c r="E56" i="5"/>
  <c r="F56" i="5"/>
  <c r="G56" i="5"/>
  <c r="H56" i="5"/>
  <c r="I56" i="5"/>
  <c r="K56" i="5"/>
  <c r="L56" i="5"/>
  <c r="M56" i="5"/>
  <c r="N56" i="5"/>
  <c r="O56" i="5"/>
  <c r="E57" i="5"/>
  <c r="F57" i="5"/>
  <c r="F11" i="5" s="1"/>
  <c r="F13" i="4" s="1"/>
  <c r="G57" i="5"/>
  <c r="H57" i="5"/>
  <c r="H11" i="5" s="1"/>
  <c r="I57" i="5"/>
  <c r="K57" i="5"/>
  <c r="L57" i="5"/>
  <c r="L11" i="5" s="1"/>
  <c r="M57" i="5"/>
  <c r="N57" i="5"/>
  <c r="O57" i="5"/>
  <c r="E58" i="5"/>
  <c r="F58" i="5"/>
  <c r="G58" i="5"/>
  <c r="H58" i="5"/>
  <c r="I58" i="5"/>
  <c r="K58" i="5"/>
  <c r="L58" i="5"/>
  <c r="M58" i="5"/>
  <c r="N58" i="5"/>
  <c r="O58" i="5"/>
  <c r="E59" i="5"/>
  <c r="E11" i="5" s="1"/>
  <c r="F59" i="5"/>
  <c r="G59" i="5"/>
  <c r="H59" i="5"/>
  <c r="I59" i="5"/>
  <c r="K59" i="5"/>
  <c r="K11" i="5" s="1"/>
  <c r="L59" i="5"/>
  <c r="M59" i="5"/>
  <c r="N59" i="5"/>
  <c r="O59" i="5"/>
  <c r="E60" i="5"/>
  <c r="F60" i="5"/>
  <c r="G60" i="5"/>
  <c r="H60" i="5"/>
  <c r="I60" i="5"/>
  <c r="K60" i="5"/>
  <c r="L60" i="5"/>
  <c r="M60" i="5"/>
  <c r="N60" i="5"/>
  <c r="O60" i="5"/>
  <c r="E61" i="5"/>
  <c r="F61" i="5"/>
  <c r="F12" i="5" s="1"/>
  <c r="F14" i="4" s="1"/>
  <c r="G61" i="5"/>
  <c r="H61" i="5"/>
  <c r="H12" i="5" s="1"/>
  <c r="I61" i="5"/>
  <c r="K61" i="5"/>
  <c r="L61" i="5"/>
  <c r="L12" i="5" s="1"/>
  <c r="M61" i="5"/>
  <c r="N61" i="5"/>
  <c r="O61" i="5"/>
  <c r="E62" i="5"/>
  <c r="F62" i="5"/>
  <c r="F13" i="5" s="1"/>
  <c r="F15" i="4" s="1"/>
  <c r="G62" i="5"/>
  <c r="H62" i="5"/>
  <c r="H13" i="5" s="1"/>
  <c r="I62" i="5"/>
  <c r="K62" i="5"/>
  <c r="L62" i="5"/>
  <c r="L13" i="5" s="1"/>
  <c r="M62" i="5"/>
  <c r="N62" i="5"/>
  <c r="O62" i="5"/>
  <c r="E63" i="5"/>
  <c r="F63" i="5"/>
  <c r="F14" i="5" s="1"/>
  <c r="F16" i="4" s="1"/>
  <c r="G63" i="5"/>
  <c r="H63" i="5"/>
  <c r="H14" i="5" s="1"/>
  <c r="I63" i="5"/>
  <c r="K63" i="5"/>
  <c r="L63" i="5"/>
  <c r="L14" i="5" s="1"/>
  <c r="M63" i="5"/>
  <c r="N63" i="5"/>
  <c r="O63" i="5"/>
  <c r="E64" i="5"/>
  <c r="F64" i="5"/>
  <c r="F15" i="5" s="1"/>
  <c r="G64" i="5"/>
  <c r="H64" i="5"/>
  <c r="H15" i="5" s="1"/>
  <c r="I64" i="5"/>
  <c r="K64" i="5"/>
  <c r="L64" i="5"/>
  <c r="L15" i="5" s="1"/>
  <c r="M64" i="5"/>
  <c r="N64" i="5"/>
  <c r="O64" i="5"/>
  <c r="E65" i="5"/>
  <c r="E15" i="5" s="1"/>
  <c r="F65" i="5"/>
  <c r="G65" i="5"/>
  <c r="H65" i="5"/>
  <c r="I65" i="5"/>
  <c r="K65" i="5"/>
  <c r="K15" i="5" s="1"/>
  <c r="L65" i="5"/>
  <c r="M65" i="5"/>
  <c r="N65" i="5"/>
  <c r="O65" i="5"/>
  <c r="E66" i="5"/>
  <c r="F66" i="5"/>
  <c r="F16" i="5" s="1"/>
  <c r="F18" i="4" s="1"/>
  <c r="G66" i="5"/>
  <c r="H66" i="5"/>
  <c r="H16" i="5" s="1"/>
  <c r="I66" i="5"/>
  <c r="K66" i="5"/>
  <c r="L66" i="5"/>
  <c r="L16" i="5" s="1"/>
  <c r="M66" i="5"/>
  <c r="N66" i="5"/>
  <c r="O66" i="5"/>
  <c r="E67" i="5"/>
  <c r="F67" i="5"/>
  <c r="F17" i="5" s="1"/>
  <c r="F19" i="4" s="1"/>
  <c r="G67" i="5"/>
  <c r="H67" i="5"/>
  <c r="H17" i="5" s="1"/>
  <c r="I67" i="5"/>
  <c r="K67" i="5"/>
  <c r="L67" i="5"/>
  <c r="L17" i="5" s="1"/>
  <c r="M67" i="5"/>
  <c r="N67" i="5"/>
  <c r="O67" i="5"/>
  <c r="E68" i="5"/>
  <c r="F68" i="5"/>
  <c r="G68" i="5"/>
  <c r="H68" i="5"/>
  <c r="I68" i="5"/>
  <c r="K68" i="5"/>
  <c r="L68" i="5"/>
  <c r="M68" i="5"/>
  <c r="N68" i="5"/>
  <c r="O68" i="5"/>
  <c r="E69" i="5"/>
  <c r="F69" i="5"/>
  <c r="G69" i="5"/>
  <c r="H69" i="5"/>
  <c r="I69" i="5"/>
  <c r="K69" i="5"/>
  <c r="L69" i="5"/>
  <c r="M69" i="5"/>
  <c r="N69" i="5"/>
  <c r="O69" i="5"/>
  <c r="E70" i="5"/>
  <c r="F70" i="5"/>
  <c r="F18" i="5" s="1"/>
  <c r="G70" i="5"/>
  <c r="H70" i="5"/>
  <c r="H18" i="5" s="1"/>
  <c r="I70" i="5"/>
  <c r="K70" i="5"/>
  <c r="L70" i="5"/>
  <c r="L18" i="5" s="1"/>
  <c r="M70" i="5"/>
  <c r="N70" i="5"/>
  <c r="O70" i="5"/>
  <c r="E71" i="5"/>
  <c r="E18" i="5" s="1"/>
  <c r="F71" i="5"/>
  <c r="G71" i="5"/>
  <c r="H71" i="5"/>
  <c r="I71" i="5"/>
  <c r="K71" i="5"/>
  <c r="K18" i="5" s="1"/>
  <c r="L71" i="5"/>
  <c r="M71" i="5"/>
  <c r="N71" i="5"/>
  <c r="O71" i="5"/>
  <c r="E72" i="5"/>
  <c r="F72" i="5"/>
  <c r="G72" i="5"/>
  <c r="H72" i="5"/>
  <c r="I72" i="5"/>
  <c r="K72" i="5"/>
  <c r="L72" i="5"/>
  <c r="M72" i="5"/>
  <c r="N72" i="5"/>
  <c r="O72" i="5"/>
  <c r="E73" i="5"/>
  <c r="F73" i="5"/>
  <c r="F19" i="5" s="1"/>
  <c r="F21" i="4" s="1"/>
  <c r="G73" i="5"/>
  <c r="H73" i="5"/>
  <c r="H19" i="5" s="1"/>
  <c r="I73" i="5"/>
  <c r="K73" i="5"/>
  <c r="L73" i="5"/>
  <c r="L19" i="5" s="1"/>
  <c r="M73" i="5"/>
  <c r="N73" i="5"/>
  <c r="O73" i="5"/>
  <c r="E74" i="5"/>
  <c r="F74" i="5"/>
  <c r="G74" i="5"/>
  <c r="H74" i="5"/>
  <c r="I74" i="5"/>
  <c r="K74" i="5"/>
  <c r="L74" i="5"/>
  <c r="M74" i="5"/>
  <c r="N74" i="5"/>
  <c r="O74" i="5"/>
  <c r="E75" i="5"/>
  <c r="F75" i="5"/>
  <c r="G75" i="5"/>
  <c r="H75" i="5"/>
  <c r="I75" i="5"/>
  <c r="K75" i="5"/>
  <c r="L75" i="5"/>
  <c r="M75" i="5"/>
  <c r="N75" i="5"/>
  <c r="O75" i="5"/>
  <c r="E76" i="5"/>
  <c r="F76" i="5"/>
  <c r="F20" i="5" s="1"/>
  <c r="G76" i="5"/>
  <c r="H76" i="5"/>
  <c r="H20" i="5" s="1"/>
  <c r="I76" i="5"/>
  <c r="K76" i="5"/>
  <c r="L76" i="5"/>
  <c r="L20" i="5" s="1"/>
  <c r="M76" i="5"/>
  <c r="N76" i="5"/>
  <c r="O76" i="5"/>
  <c r="E77" i="5"/>
  <c r="E20" i="5" s="1"/>
  <c r="F77" i="5"/>
  <c r="G77" i="5"/>
  <c r="H77" i="5"/>
  <c r="I77" i="5"/>
  <c r="K77" i="5"/>
  <c r="K20" i="5" s="1"/>
  <c r="L77" i="5"/>
  <c r="M77" i="5"/>
  <c r="N77" i="5"/>
  <c r="O77" i="5"/>
  <c r="E78" i="5"/>
  <c r="F78" i="5"/>
  <c r="F27" i="5" s="1"/>
  <c r="F29" i="4" s="1"/>
  <c r="G78" i="5"/>
  <c r="H78" i="5"/>
  <c r="H27" i="5" s="1"/>
  <c r="I78" i="5"/>
  <c r="K78" i="5"/>
  <c r="L78" i="5"/>
  <c r="L27" i="5" s="1"/>
  <c r="M78" i="5"/>
  <c r="M27" i="5" s="1"/>
  <c r="N78" i="5"/>
  <c r="O78" i="5"/>
  <c r="E79" i="5"/>
  <c r="F79" i="5"/>
  <c r="G79" i="5"/>
  <c r="H79" i="5"/>
  <c r="I79" i="5"/>
  <c r="K79" i="5"/>
  <c r="L79" i="5"/>
  <c r="M79" i="5"/>
  <c r="N79" i="5"/>
  <c r="O79" i="5"/>
  <c r="E80" i="5"/>
  <c r="F80" i="5"/>
  <c r="G80" i="5"/>
  <c r="H80" i="5"/>
  <c r="I80" i="5"/>
  <c r="K80" i="5"/>
  <c r="L80" i="5"/>
  <c r="M80" i="5"/>
  <c r="N80" i="5"/>
  <c r="O80" i="5"/>
  <c r="E81" i="5"/>
  <c r="F81" i="5"/>
  <c r="G81" i="5"/>
  <c r="H81" i="5"/>
  <c r="I81" i="5"/>
  <c r="K81" i="5"/>
  <c r="L81" i="5"/>
  <c r="M81" i="5"/>
  <c r="N81" i="5"/>
  <c r="O81" i="5"/>
  <c r="E82" i="5"/>
  <c r="F82" i="5"/>
  <c r="G82" i="5"/>
  <c r="H82" i="5"/>
  <c r="I82" i="5"/>
  <c r="K82" i="5"/>
  <c r="L82" i="5"/>
  <c r="M82" i="5"/>
  <c r="N82" i="5"/>
  <c r="O82" i="5"/>
  <c r="E83" i="5"/>
  <c r="E27" i="5" s="1"/>
  <c r="F83" i="5"/>
  <c r="G83" i="5"/>
  <c r="H83" i="5"/>
  <c r="I83" i="5"/>
  <c r="K83" i="5"/>
  <c r="K27" i="5" s="1"/>
  <c r="L83" i="5"/>
  <c r="M83" i="5"/>
  <c r="N83" i="5"/>
  <c r="O83" i="5"/>
  <c r="F84" i="5"/>
  <c r="F21" i="5" s="1"/>
  <c r="G84" i="5"/>
  <c r="H84" i="5"/>
  <c r="H21" i="5" s="1"/>
  <c r="H23" i="4" s="1"/>
  <c r="I84" i="5"/>
  <c r="I21" i="5" s="1"/>
  <c r="L84" i="5"/>
  <c r="L21" i="5" s="1"/>
  <c r="M84" i="5"/>
  <c r="N84" i="5"/>
  <c r="N21" i="5" s="1"/>
  <c r="O84" i="5"/>
  <c r="O21" i="5" s="1"/>
  <c r="E85" i="5"/>
  <c r="E22" i="5" s="1"/>
  <c r="F85" i="5"/>
  <c r="F22" i="5" s="1"/>
  <c r="F24" i="4" s="1"/>
  <c r="G85" i="5"/>
  <c r="G22" i="5" s="1"/>
  <c r="G24" i="4" s="1"/>
  <c r="H85" i="5"/>
  <c r="H22" i="5" s="1"/>
  <c r="H24" i="4" s="1"/>
  <c r="I85" i="5"/>
  <c r="K85" i="5"/>
  <c r="K22" i="5" s="1"/>
  <c r="L85" i="5"/>
  <c r="L22" i="5" s="1"/>
  <c r="M85" i="5"/>
  <c r="M22" i="5" s="1"/>
  <c r="N85" i="5"/>
  <c r="N22" i="5" s="1"/>
  <c r="O85" i="5"/>
  <c r="E86" i="5"/>
  <c r="E23" i="5" s="1"/>
  <c r="K86" i="5"/>
  <c r="K23" i="5" s="1"/>
  <c r="E87" i="5"/>
  <c r="E24" i="5" s="1"/>
  <c r="F87" i="5"/>
  <c r="G87" i="5"/>
  <c r="G24" i="5" s="1"/>
  <c r="G26" i="4" s="1"/>
  <c r="H87" i="5"/>
  <c r="H24" i="5" s="1"/>
  <c r="H26" i="4" s="1"/>
  <c r="I87" i="5"/>
  <c r="I24" i="5" s="1"/>
  <c r="K87" i="5"/>
  <c r="K24" i="5" s="1"/>
  <c r="L87" i="5"/>
  <c r="L24" i="5" s="1"/>
  <c r="M87" i="5"/>
  <c r="M24" i="5" s="1"/>
  <c r="N87" i="5"/>
  <c r="O87" i="5"/>
  <c r="O24" i="5" s="1"/>
  <c r="F88" i="5"/>
  <c r="F25" i="5" s="1"/>
  <c r="G88" i="5"/>
  <c r="G25" i="5" s="1"/>
  <c r="H88" i="5"/>
  <c r="I88" i="5"/>
  <c r="I25" i="5" s="1"/>
  <c r="I27" i="4" s="1"/>
  <c r="L88" i="5"/>
  <c r="L25" i="5" s="1"/>
  <c r="M88" i="5"/>
  <c r="M25" i="5" s="1"/>
  <c r="N88" i="5"/>
  <c r="N25" i="5" s="1"/>
  <c r="O88" i="5"/>
  <c r="O25" i="5" s="1"/>
  <c r="E89" i="5"/>
  <c r="E26" i="5" s="1"/>
  <c r="F89" i="5"/>
  <c r="F26" i="5" s="1"/>
  <c r="F28" i="4" s="1"/>
  <c r="G89" i="5"/>
  <c r="G26" i="5" s="1"/>
  <c r="H89" i="5"/>
  <c r="H26" i="5" s="1"/>
  <c r="I89" i="5"/>
  <c r="I26" i="5" s="1"/>
  <c r="K89" i="5"/>
  <c r="K26" i="5" s="1"/>
  <c r="L89" i="5"/>
  <c r="L26" i="5" s="1"/>
  <c r="M89" i="5"/>
  <c r="M26" i="5" s="1"/>
  <c r="N89" i="5"/>
  <c r="N26" i="5" s="1"/>
  <c r="O89" i="5"/>
  <c r="O26" i="5" s="1"/>
  <c r="E90" i="5"/>
  <c r="F90" i="5"/>
  <c r="G90" i="5"/>
  <c r="H90" i="5"/>
  <c r="I90" i="5"/>
  <c r="K90" i="5"/>
  <c r="L90" i="5"/>
  <c r="M90" i="5"/>
  <c r="N90" i="5"/>
  <c r="O90" i="5"/>
  <c r="E5" i="4"/>
  <c r="F5" i="4"/>
  <c r="G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C23" i="4"/>
  <c r="E23" i="4"/>
  <c r="C24" i="4"/>
  <c r="I24" i="4"/>
  <c r="C25" i="4"/>
  <c r="G25" i="4"/>
  <c r="H25" i="4"/>
  <c r="I25" i="4"/>
  <c r="C26" i="4"/>
  <c r="C27" i="4"/>
  <c r="E27" i="4"/>
  <c r="C28" i="4"/>
  <c r="B29" i="4"/>
  <c r="C29" i="4"/>
  <c r="E26" i="4" l="1"/>
  <c r="E24" i="4"/>
  <c r="K24" i="4" s="1"/>
  <c r="E35" i="4"/>
  <c r="H20" i="4"/>
  <c r="G27" i="4"/>
  <c r="I28" i="4"/>
  <c r="F27" i="4"/>
  <c r="K27" i="4" s="1"/>
  <c r="E25" i="4"/>
  <c r="K25" i="4" s="1"/>
  <c r="H28" i="4"/>
  <c r="F22" i="4"/>
  <c r="F20" i="4"/>
  <c r="F17" i="4"/>
  <c r="F12" i="4"/>
  <c r="F8" i="4"/>
  <c r="F35" i="4" s="1"/>
  <c r="G10" i="4"/>
  <c r="G28" i="4"/>
  <c r="G29" i="4"/>
  <c r="E37" i="4" a="1"/>
  <c r="E37" i="4" s="1"/>
  <c r="I23" i="4"/>
  <c r="K23" i="4" s="1"/>
  <c r="E29" i="4"/>
  <c r="E22" i="4"/>
  <c r="E36" i="4" s="1" a="1"/>
  <c r="E36" i="4" s="1"/>
  <c r="E20" i="4"/>
  <c r="E31" i="4" s="1"/>
  <c r="E17" i="4"/>
  <c r="E13" i="4"/>
  <c r="E12" i="4"/>
  <c r="E42" i="4" s="1" a="1"/>
  <c r="E42" i="4" s="1"/>
  <c r="E10" i="4"/>
  <c r="E8" i="4"/>
  <c r="H9" i="4"/>
  <c r="H6" i="4"/>
  <c r="H27" i="4"/>
  <c r="M30" i="5"/>
  <c r="N3" i="5"/>
  <c r="E28" i="4"/>
  <c r="I26" i="4"/>
  <c r="F23" i="4"/>
  <c r="F43" i="4" s="1" a="1"/>
  <c r="F43" i="4" s="1"/>
  <c r="I3" i="5"/>
  <c r="H5" i="4"/>
  <c r="H30" i="5"/>
  <c r="F30" i="4"/>
  <c r="F32" i="4"/>
  <c r="O27" i="5"/>
  <c r="O20" i="5"/>
  <c r="O19" i="5"/>
  <c r="O18" i="5"/>
  <c r="O17" i="5"/>
  <c r="O16" i="5"/>
  <c r="O15" i="5"/>
  <c r="O14" i="5"/>
  <c r="O13" i="5"/>
  <c r="O12" i="5"/>
  <c r="O11" i="5"/>
  <c r="O10" i="5"/>
  <c r="O9" i="5"/>
  <c r="O8" i="5"/>
  <c r="O7" i="5"/>
  <c r="O6" i="5"/>
  <c r="O5" i="5"/>
  <c r="O4" i="5"/>
  <c r="N27" i="5"/>
  <c r="H29" i="4" s="1"/>
  <c r="N20" i="5"/>
  <c r="H22" i="4" s="1"/>
  <c r="N19" i="5"/>
  <c r="H21" i="4" s="1"/>
  <c r="N18" i="5"/>
  <c r="N17" i="5"/>
  <c r="H19" i="4" s="1"/>
  <c r="N16" i="5"/>
  <c r="H18" i="4" s="1"/>
  <c r="N15" i="5"/>
  <c r="H17" i="4" s="1"/>
  <c r="N14" i="5"/>
  <c r="H16" i="4" s="1"/>
  <c r="N13" i="5"/>
  <c r="H15" i="4" s="1"/>
  <c r="N12" i="5"/>
  <c r="H14" i="4" s="1"/>
  <c r="N11" i="5"/>
  <c r="H13" i="4" s="1"/>
  <c r="N10" i="5"/>
  <c r="H12" i="4" s="1"/>
  <c r="N9" i="5"/>
  <c r="H11" i="4" s="1"/>
  <c r="N8" i="5"/>
  <c r="H10" i="4" s="1"/>
  <c r="N7" i="5"/>
  <c r="N6" i="5"/>
  <c r="H8" i="4" s="1"/>
  <c r="N5" i="5"/>
  <c r="H7" i="4" s="1"/>
  <c r="N4" i="5"/>
  <c r="M20" i="5"/>
  <c r="G22" i="4" s="1"/>
  <c r="M19" i="5"/>
  <c r="G21" i="4" s="1"/>
  <c r="M18" i="5"/>
  <c r="G20" i="4" s="1"/>
  <c r="M17" i="5"/>
  <c r="G19" i="4" s="1"/>
  <c r="M16" i="5"/>
  <c r="G18" i="4" s="1"/>
  <c r="M15" i="5"/>
  <c r="G17" i="4" s="1"/>
  <c r="M14" i="5"/>
  <c r="G16" i="4" s="1"/>
  <c r="K16" i="4" s="1"/>
  <c r="M13" i="5"/>
  <c r="G15" i="4" s="1"/>
  <c r="K15" i="4" s="1"/>
  <c r="M12" i="5"/>
  <c r="G14" i="4" s="1"/>
  <c r="K14" i="4" s="1"/>
  <c r="M11" i="5"/>
  <c r="G13" i="4" s="1"/>
  <c r="M10" i="5"/>
  <c r="G12" i="4" s="1"/>
  <c r="M9" i="5"/>
  <c r="G11" i="4" s="1"/>
  <c r="M8" i="5"/>
  <c r="M7" i="5"/>
  <c r="G9" i="4" s="1"/>
  <c r="K9" i="4" s="1"/>
  <c r="M6" i="5"/>
  <c r="G8" i="4" s="1"/>
  <c r="M5" i="5"/>
  <c r="G7" i="4" s="1"/>
  <c r="M4" i="5"/>
  <c r="G6" i="4" s="1"/>
  <c r="I27" i="5"/>
  <c r="I29" i="4" s="1"/>
  <c r="I20" i="5"/>
  <c r="I22" i="4" s="1"/>
  <c r="I19" i="5"/>
  <c r="I18" i="5"/>
  <c r="I20" i="4" s="1"/>
  <c r="I17" i="5"/>
  <c r="I16" i="5"/>
  <c r="I15" i="5"/>
  <c r="I14" i="5"/>
  <c r="I16" i="4" s="1"/>
  <c r="I13" i="5"/>
  <c r="I15" i="4" s="1"/>
  <c r="I12" i="5"/>
  <c r="I14" i="4" s="1"/>
  <c r="I11" i="5"/>
  <c r="I13" i="4" s="1"/>
  <c r="I10" i="5"/>
  <c r="I12" i="4" s="1"/>
  <c r="I9" i="5"/>
  <c r="I11" i="4" s="1"/>
  <c r="I8" i="5"/>
  <c r="I10" i="4" s="1"/>
  <c r="I7" i="5"/>
  <c r="I9" i="4" s="1"/>
  <c r="I6" i="5"/>
  <c r="I8" i="4" s="1"/>
  <c r="I5" i="5"/>
  <c r="I4" i="5"/>
  <c r="K18" i="4" l="1"/>
  <c r="K11" i="4"/>
  <c r="H35" i="4"/>
  <c r="G33" i="4"/>
  <c r="G40" i="4"/>
  <c r="G36" i="4" a="1"/>
  <c r="G36" i="4" s="1"/>
  <c r="G31" i="4"/>
  <c r="G38" i="4" a="1"/>
  <c r="G38" i="4" s="1"/>
  <c r="G30" i="4"/>
  <c r="G32" i="4"/>
  <c r="G41" i="4" a="1"/>
  <c r="G41" i="4" s="1"/>
  <c r="G42" i="4" a="1"/>
  <c r="G42" i="4" s="1"/>
  <c r="G43" i="4" a="1"/>
  <c r="G43" i="4" s="1"/>
  <c r="G37" i="4" a="1"/>
  <c r="G37" i="4" s="1"/>
  <c r="G35" i="4"/>
  <c r="F38" i="4" a="1"/>
  <c r="F38" i="4" s="1"/>
  <c r="E33" i="4"/>
  <c r="F37" i="4" a="1"/>
  <c r="F37" i="4" s="1"/>
  <c r="K29" i="4"/>
  <c r="F36" i="4" a="1"/>
  <c r="F36" i="4" s="1"/>
  <c r="H31" i="4"/>
  <c r="H33" i="4"/>
  <c r="H40" i="4"/>
  <c r="H37" i="4" a="1"/>
  <c r="H37" i="4" s="1"/>
  <c r="H36" i="4" a="1"/>
  <c r="H36" i="4" s="1"/>
  <c r="H38" i="4" a="1"/>
  <c r="H38" i="4" s="1"/>
  <c r="H30" i="4"/>
  <c r="H32" i="4"/>
  <c r="H41" i="4" a="1"/>
  <c r="H41" i="4" s="1"/>
  <c r="H42" i="4" a="1"/>
  <c r="H42" i="4" s="1"/>
  <c r="H43" i="4" a="1"/>
  <c r="H43" i="4" s="1"/>
  <c r="F40" i="4"/>
  <c r="K28" i="4"/>
  <c r="K26" i="4"/>
  <c r="I17" i="4"/>
  <c r="K17" i="4" s="1"/>
  <c r="F33" i="4"/>
  <c r="N30" i="5"/>
  <c r="O3" i="5"/>
  <c r="O30" i="5" s="1"/>
  <c r="K8" i="4"/>
  <c r="E32" i="4"/>
  <c r="I18" i="4"/>
  <c r="F31" i="4"/>
  <c r="K10" i="4"/>
  <c r="E30" i="4"/>
  <c r="I30" i="5"/>
  <c r="I5" i="4"/>
  <c r="I6" i="4"/>
  <c r="I7" i="4"/>
  <c r="K7" i="4" s="1"/>
  <c r="K35" i="4" s="1"/>
  <c r="I19" i="4"/>
  <c r="K19" i="4" s="1"/>
  <c r="K12" i="4"/>
  <c r="E43" i="4" a="1"/>
  <c r="E43" i="4" s="1"/>
  <c r="F42" i="4" a="1"/>
  <c r="F42" i="4" s="1"/>
  <c r="K13" i="4"/>
  <c r="E41" i="4" a="1"/>
  <c r="E41" i="4" s="1"/>
  <c r="K22" i="4"/>
  <c r="I21" i="4"/>
  <c r="K21" i="4" s="1"/>
  <c r="E40" i="4"/>
  <c r="F41" i="4" a="1"/>
  <c r="F41" i="4" s="1"/>
  <c r="K20" i="4"/>
  <c r="E38" i="4" a="1"/>
  <c r="E38" i="4" s="1"/>
  <c r="I41" i="4" l="1" a="1"/>
  <c r="I41" i="4" s="1"/>
  <c r="I42" i="4" a="1"/>
  <c r="I42" i="4" s="1"/>
  <c r="I43" i="4" a="1"/>
  <c r="I43" i="4" s="1"/>
  <c r="I33" i="4"/>
  <c r="I37" i="4" a="1"/>
  <c r="I37" i="4" s="1"/>
  <c r="I31" i="4"/>
  <c r="I40" i="4"/>
  <c r="I36" i="4" a="1"/>
  <c r="I36" i="4" s="1"/>
  <c r="I38" i="4" a="1"/>
  <c r="I38" i="4" s="1"/>
  <c r="I30" i="4"/>
  <c r="I32" i="4"/>
  <c r="K6" i="4"/>
  <c r="I35" i="4"/>
  <c r="D12" i="3"/>
  <c r="K31" i="4" l="1"/>
  <c r="K33" i="4"/>
  <c r="K40" i="4"/>
  <c r="K30" i="4"/>
  <c r="K42" i="4" a="1"/>
  <c r="K42" i="4" s="1"/>
  <c r="K37" i="4" a="1"/>
  <c r="K37" i="4" s="1"/>
  <c r="K36" i="4" a="1"/>
  <c r="K36" i="4" s="1"/>
  <c r="K38" i="4" a="1"/>
  <c r="K38" i="4" s="1"/>
  <c r="K32" i="4"/>
  <c r="K43" i="4" a="1"/>
  <c r="K43" i="4" s="1"/>
  <c r="K41" i="4" a="1"/>
  <c r="K41" i="4" s="1"/>
  <c r="D14" i="3"/>
  <c r="D13" i="3"/>
  <c r="D6" i="3" l="1"/>
  <c r="D4" i="3"/>
  <c r="D9" i="3"/>
  <c r="D8" i="3" l="1"/>
  <c r="D11" i="3"/>
  <c r="D5" i="3"/>
  <c r="D7" i="3"/>
  <c r="D3" i="3"/>
  <c r="D10" i="3"/>
  <c r="F82" i="1"/>
  <c r="F83" i="1"/>
  <c r="F81" i="1"/>
  <c r="F80" i="1"/>
  <c r="D16" i="3" l="1"/>
  <c r="D1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tc={618AE1F9-3B92-4244-8614-E2AC593199FB}</author>
  </authors>
  <commentList>
    <comment ref="B90" authorId="0" shapeId="0" xr:uid="{618AE1F9-3B92-4244-8614-E2AC593199FB}">
      <text>
        <t>[Threaded comment]
Your version of Excel allows you to read this threaded comment; however, any edits to it will get removed if the file is opened in a newer version of Excel. Learn more: https://go.microsoft.com/fwlink/?linkid=870924
Comment:
    May not be available.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<sst xmlns="http://schemas.openxmlformats.org/spreadsheetml/2006/main" count="561" uniqueCount="181">
  <si>
    <t>Company Name</t>
  </si>
  <si>
    <t>State</t>
  </si>
  <si>
    <t>Ticker</t>
  </si>
  <si>
    <t>Current</t>
  </si>
  <si>
    <t>Wisconsin</t>
  </si>
  <si>
    <t>Ameren Illinois Company</t>
  </si>
  <si>
    <t>AEE</t>
  </si>
  <si>
    <t>Illinois</t>
  </si>
  <si>
    <t>Union Electric Company</t>
  </si>
  <si>
    <t>Missouri</t>
  </si>
  <si>
    <t>AEP Texas, Inc.</t>
  </si>
  <si>
    <t>AEP</t>
  </si>
  <si>
    <t>Texas</t>
  </si>
  <si>
    <t>Appalachian Power Company</t>
  </si>
  <si>
    <t>Virginia</t>
  </si>
  <si>
    <t>West Virginia</t>
  </si>
  <si>
    <t>Indiana Michigan Power Company</t>
  </si>
  <si>
    <t>Indiana</t>
  </si>
  <si>
    <t>Michigan</t>
  </si>
  <si>
    <t>Kentucky Power Company</t>
  </si>
  <si>
    <t>Kentucky</t>
  </si>
  <si>
    <t>Kingsport Power Company</t>
  </si>
  <si>
    <t>Tennessee</t>
  </si>
  <si>
    <t>Ohio Power Company</t>
  </si>
  <si>
    <t>Ohio</t>
  </si>
  <si>
    <t>Public Service Company of Oklahoma</t>
  </si>
  <si>
    <t>Oklahoma</t>
  </si>
  <si>
    <t>Southwestern Electric Power Company</t>
  </si>
  <si>
    <t>Louisiana</t>
  </si>
  <si>
    <t>Arkansas</t>
  </si>
  <si>
    <t>Wheeling Power Company</t>
  </si>
  <si>
    <t>Duke Energy Carolinas, LLC</t>
  </si>
  <si>
    <t>DUK</t>
  </si>
  <si>
    <t>North Carolina</t>
  </si>
  <si>
    <t>South Carolina</t>
  </si>
  <si>
    <t>Duke Energy Florida, LLC</t>
  </si>
  <si>
    <t>Florida</t>
  </si>
  <si>
    <t>Duke Energy Indiana, LLC</t>
  </si>
  <si>
    <t>Duke Energy Kentucky, Inc.</t>
  </si>
  <si>
    <t>Duke Energy Ohio, Inc.</t>
  </si>
  <si>
    <t>Duke Energy Progress, LLC</t>
  </si>
  <si>
    <t>Entergy Arkansas, Inc.</t>
  </si>
  <si>
    <t>ETR</t>
  </si>
  <si>
    <t>Entergy Louisiana, LLC</t>
  </si>
  <si>
    <t>Entergy Mississippi, Inc.</t>
  </si>
  <si>
    <t>Mississippi</t>
  </si>
  <si>
    <t>Entergy New Orleans, LLC</t>
  </si>
  <si>
    <t>Entergy Texas, Inc.</t>
  </si>
  <si>
    <t>Evergy Metro</t>
  </si>
  <si>
    <t>EVRG</t>
  </si>
  <si>
    <t>Kansas</t>
  </si>
  <si>
    <t>Evergy Kansas South</t>
  </si>
  <si>
    <t>Evergy Missouri West, Inc.</t>
  </si>
  <si>
    <t>Westar Energy (KPL)</t>
  </si>
  <si>
    <t>Idaho Power Co.</t>
  </si>
  <si>
    <t>IDA</t>
  </si>
  <si>
    <t>Idaho</t>
  </si>
  <si>
    <t>Oregon</t>
  </si>
  <si>
    <t>Florida Power &amp; Light Company</t>
  </si>
  <si>
    <t>NEE</t>
  </si>
  <si>
    <t>Arizona Public Service Company</t>
  </si>
  <si>
    <t>PNW</t>
  </si>
  <si>
    <t>Arizona</t>
  </si>
  <si>
    <t>Public Service Company of New Mexico</t>
  </si>
  <si>
    <t>TXNM</t>
  </si>
  <si>
    <t>New Mexico</t>
  </si>
  <si>
    <t>Texas-New Mexico Power Company</t>
  </si>
  <si>
    <t>Portland General Electric Company</t>
  </si>
  <si>
    <t>POR</t>
  </si>
  <si>
    <t>Average</t>
  </si>
  <si>
    <t>Median</t>
  </si>
  <si>
    <t>Notes:</t>
  </si>
  <si>
    <t>Electric</t>
  </si>
  <si>
    <t>Alabama</t>
  </si>
  <si>
    <t>Alabama Power Company</t>
  </si>
  <si>
    <t>SO</t>
  </si>
  <si>
    <t>AQN</t>
  </si>
  <si>
    <t>FTS</t>
  </si>
  <si>
    <t>California</t>
  </si>
  <si>
    <t>EIX</t>
  </si>
  <si>
    <t>Colorado</t>
  </si>
  <si>
    <t>XEL</t>
  </si>
  <si>
    <t>EMA</t>
  </si>
  <si>
    <t>Tampa Electric Company</t>
  </si>
  <si>
    <t>Georgia</t>
  </si>
  <si>
    <t>Minnesota</t>
  </si>
  <si>
    <t>ALE</t>
  </si>
  <si>
    <t>D</t>
  </si>
  <si>
    <t>North Dakota</t>
  </si>
  <si>
    <t>New Hampshire</t>
  </si>
  <si>
    <t>New York</t>
  </si>
  <si>
    <t>Dominion Energy South Carolina</t>
  </si>
  <si>
    <t>South Dakota</t>
  </si>
  <si>
    <t>Minnesota Power Enterprises, Inc.</t>
  </si>
  <si>
    <t>Virginia Electric and Power Company</t>
  </si>
  <si>
    <t>Southern California Edison Company</t>
  </si>
  <si>
    <t>Georgia Power Company</t>
  </si>
  <si>
    <t>Mississippi Power Company</t>
  </si>
  <si>
    <t>Northern States Power Company</t>
  </si>
  <si>
    <t>Public Service Company of Colorado</t>
  </si>
  <si>
    <t>Southwestern Public Service Company</t>
  </si>
  <si>
    <t>Liberty Utilities (CalPeco Electric) LLC</t>
  </si>
  <si>
    <t>Liberty Utilities (Granite State Electric) Corp.</t>
  </si>
  <si>
    <t>The Empire District Electric Company</t>
  </si>
  <si>
    <t>Nova Scotia Power</t>
  </si>
  <si>
    <t>Central Hudson Gas &amp; Electric Corp.</t>
  </si>
  <si>
    <t>Tucson Electric Power Company</t>
  </si>
  <si>
    <t>UNS Electric, Inc.</t>
  </si>
  <si>
    <t>FortisAlberta</t>
  </si>
  <si>
    <t>Newfoundland Power</t>
  </si>
  <si>
    <t>Maritime Electric</t>
  </si>
  <si>
    <t>Service Type</t>
  </si>
  <si>
    <t>Source: S&amp;P Capital IQ, RRA rate case database, as of May 28, 2025, and internal Concentric research.</t>
  </si>
  <si>
    <t>Nova Scotia</t>
  </si>
  <si>
    <t>FortisBC Inc.</t>
  </si>
  <si>
    <t>Alberta</t>
  </si>
  <si>
    <t>British Columbia</t>
  </si>
  <si>
    <t>Newfoundland and Labrador</t>
  </si>
  <si>
    <t>Prince Edward Island</t>
  </si>
  <si>
    <t>AUTHORIZED EQUITY RATIOS - PROXY GROUP UTILITY OPERATING COMPANIES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</si>
  <si>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</si>
  <si>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</si>
  <si>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ALLETE, Inc.</t>
  </si>
  <si>
    <t>Duke Energy Corporation</t>
  </si>
  <si>
    <t>Edison International</t>
  </si>
  <si>
    <t>Entergy Corporation</t>
  </si>
  <si>
    <t>IDACORP, Inc.</t>
  </si>
  <si>
    <t>Pinnacle West Capital Corporation</t>
  </si>
  <si>
    <t>TXNM Energy, Inc.</t>
  </si>
  <si>
    <t>Min</t>
  </si>
  <si>
    <t>Max</t>
  </si>
  <si>
    <t>Quebec</t>
  </si>
  <si>
    <t>MEAN</t>
  </si>
  <si>
    <t>MEDIAN</t>
  </si>
  <si>
    <t>Operating subsidaries were included in the Nuclear and Hydro groups based off of operating subsidiary-level owned generation data, rather than holding company-level, to better reflect operating subsidiary characteristics.</t>
  </si>
  <si>
    <t>HoldCo Name</t>
  </si>
  <si>
    <t>Dominion Resources, Inc.</t>
  </si>
  <si>
    <t>Southern Company</t>
  </si>
  <si>
    <t>Sask Power</t>
  </si>
  <si>
    <t>BC Hydro</t>
  </si>
  <si>
    <t>Manitoba Hydro</t>
  </si>
  <si>
    <t>NL Hydro</t>
  </si>
  <si>
    <t>NB Power</t>
  </si>
  <si>
    <t>Saskatchewan</t>
  </si>
  <si>
    <t>Manitoba</t>
  </si>
  <si>
    <t>New Brunswick</t>
  </si>
  <si>
    <t>Hydro Quebec Production</t>
  </si>
  <si>
    <t>n/a</t>
  </si>
  <si>
    <t>Max Hydro</t>
  </si>
  <si>
    <t>Min Hydro</t>
  </si>
  <si>
    <t>Median Hydro</t>
  </si>
  <si>
    <t>Average Hydro</t>
  </si>
  <si>
    <t>Max Nuclear</t>
  </si>
  <si>
    <t>Min Nuclear</t>
  </si>
  <si>
    <t>Median Nuclear</t>
  </si>
  <si>
    <t>Average Nuclear</t>
  </si>
  <si>
    <t>HIGH</t>
  </si>
  <si>
    <t>LOW</t>
  </si>
  <si>
    <t/>
  </si>
  <si>
    <t>Hydro</t>
  </si>
  <si>
    <t>Hydro Quebec</t>
  </si>
  <si>
    <t>Nuclear</t>
  </si>
  <si>
    <t>Group</t>
  </si>
  <si>
    <t>2020-2024 Average</t>
  </si>
  <si>
    <t>Proxy Group Company</t>
  </si>
  <si>
    <t>Common Equity Ratio (%)</t>
  </si>
  <si>
    <t>ACTUAL EQUITY RATIO ANALYSIS</t>
  </si>
  <si>
    <t>Please note a minor data issue resulted in certain data changing from what was filed in Concentric's exhibits (see exhibit 3). The mean equity ratio result was impacted by 0.01%. These data are highlighted in green below.</t>
  </si>
  <si>
    <t>FortisBC Energy</t>
  </si>
  <si>
    <t>Idaho Power Company</t>
  </si>
  <si>
    <t>Evergy Metro, Inc.</t>
  </si>
  <si>
    <t>Evergy Kansas Central, Inc.</t>
  </si>
  <si>
    <t>Entergy Mississippi, LLC</t>
  </si>
  <si>
    <t>Entergy Arkansas, LLC</t>
  </si>
  <si>
    <t>Dominion Energy South Carolina, Inc.</t>
  </si>
  <si>
    <t>AEP Texas Inc.</t>
  </si>
  <si>
    <t>Operating Company</t>
  </si>
  <si>
    <t>Total Long-Term Debt</t>
  </si>
  <si>
    <t>Total Proprietary Capital</t>
  </si>
  <si>
    <t>Average Authorized
Equity Ratio of Peer
Utilities
2020-2024 Average</t>
  </si>
  <si>
    <t>Average Actual
Equity Ratio of Peer
Utilities
2020-2024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</si>
</sst>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10" fontId="3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3" applyAlignment="1">
      <alignment horizont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horizontal="center"/>
    </xf>
    <xf numFmtId="0" fontId="2" fillId="0" borderId="1" xfId="3" applyBorder="1" applyAlignment="1">
      <alignment horizontal="center" wrapText="1"/>
    </xf>
    <xf numFmtId="10" fontId="2" fillId="0" borderId="0" xfId="1" applyNumberFormat="1" applyFont="1" applyAlignment="1">
      <alignment horizontal="center" wrapText="1"/>
    </xf>
    <xf numFmtId="10" fontId="2" fillId="0" borderId="0" xfId="1" applyNumberFormat="1" applyFont="1" applyFill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0" fontId="2" fillId="0" borderId="1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10" fontId="6" fillId="0" borderId="0" xfId="1" applyNumberFormat="1" applyFont="1" applyFill="1" applyAlignment="1">
      <alignment horizontal="center" wrapText="1"/>
    </xf>
    <xf numFmtId="10" fontId="6" fillId="0" borderId="0" xfId="0" applyNumberFormat="1" applyFont="1" applyAlignment="1">
      <alignment horizontal="center" wrapText="1"/>
    </xf>
    <xf numFmtId="10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10" fontId="2" fillId="2" borderId="0" xfId="1" applyNumberFormat="1" applyFont="1" applyFill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0" fontId="4" fillId="0" borderId="2" xfId="1" applyNumberFormat="1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10" fontId="3" fillId="0" borderId="2" xfId="1" applyNumberFormat="1" applyFont="1" applyBorder="1" applyAlignment="1">
      <alignment horizontal="center"/>
    </xf>
    <xf numFmtId="10" fontId="4" fillId="0" borderId="2" xfId="1" applyNumberFormat="1" applyFont="1" applyBorder="1" applyAlignment="1">
      <alignment horizontal="center"/>
    </xf>
    <xf numFmtId="0" fontId="2" fillId="0" borderId="2" xfId="0" applyFont="1" applyBorder="1"/>
    <xf numFmtId="10" fontId="3" fillId="0" borderId="2" xfId="1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/>
    <xf numFmtId="10" fontId="0" fillId="0" borderId="0" xfId="1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7" fillId="0" borderId="0" xfId="0" applyFont="1"/>
    <xf numFmtId="0" fontId="9" fillId="0" borderId="0" xfId="0" applyFont="1" applyAlignment="1">
      <alignment horizontal="center"/>
    </xf>
    <xf numFmtId="10" fontId="7" fillId="3" borderId="0" xfId="0" applyNumberFormat="1" applyFont="1" applyFill="1" applyAlignment="1">
      <alignment horizontal="center"/>
    </xf>
    <xf numFmtId="10" fontId="7" fillId="3" borderId="0" xfId="0" applyNumberFormat="1" applyFont="1" applyFill="1"/>
    <xf numFmtId="10" fontId="0" fillId="3" borderId="1" xfId="0" applyNumberFormat="1" applyFill="1" applyBorder="1" applyAlignment="1">
      <alignment horizontal="center"/>
    </xf>
    <xf numFmtId="10" fontId="0" fillId="0" borderId="1" xfId="1" applyNumberFormat="1" applyFont="1" applyBorder="1"/>
    <xf numFmtId="10" fontId="0" fillId="3" borderId="1" xfId="1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10" fontId="0" fillId="2" borderId="0" xfId="1" applyNumberFormat="1" applyFont="1" applyFill="1"/>
    <xf numFmtId="9" fontId="8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0" fillId="0" borderId="0" xfId="0" applyAlignment="1">
      <alignment horizontal="centerContinuous"/>
    </xf>
    <xf numFmtId="0" fontId="0" fillId="3" borderId="0" xfId="0" applyFill="1"/>
    <xf numFmtId="0" fontId="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4" applyNumberFormat="1" applyFont="1"/>
    <xf numFmtId="164" fontId="0" fillId="2" borderId="0" xfId="4" applyNumberFormat="1" applyFont="1" applyFill="1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5">
    <cellStyle name="Currency" xfId="4" builtinId="4"/>
    <cellStyle name="Normal" xfId="0" builtinId="0"/>
    <cellStyle name="Normal 12 50 2" xfId="2" xr:uid="{D2CBFD97-0B2E-42A5-8A40-D64F870C12D5}"/>
    <cellStyle name="Normal 5 3 7" xfId="3" xr:uid="{B4962DE8-10DD-4D1C-94C8-A5BD7F642A91}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files\ElecSensitive\Ontario%20Energy%20Board\Ontario%20Power%20Generation%20Cost%20of%20Capital\Research%20&amp;%20Analysis\Cost%20of%20Capital%20Report%20Analysis\Reproduction%20for%20report\CEA%20Exhibits%20-%20Actual%20Equity%20Ratio%20Analysis%20Workpaper%20-%20CONFIDENTIAL_arm.xlsx" TargetMode="External"/><Relationship Id="rId2" Type="http://schemas.microsoft.com/office/2019/04/relationships/externalLinkLongPath" Target="/Ontario%20Energy%20Board/Ontario%20Power%20Generation%20Cost%20of%20Capital/Research%20&amp;%20Analysis/Cost%20of%20Capital%20Report%20Analysis/Reproduction%20for%20report/CEA%20Exhibits%20-%20Actual%20Equity%20Ratio%20Analysis%20Workpaper%20-%20CONFIDENTIAL_arm.xlsx?6EEEA1F2" TargetMode="External"/><Relationship Id="rId1" Type="http://schemas.openxmlformats.org/officeDocument/2006/relationships/externalLinkPath" Target="file:///\\6EEEA1F2\CEA%20Exhibits%20-%20Actual%20Equity%20Ratio%20Analysis%20Workpaper%20-%20CONFIDENTIAL_arm.xlsx" TargetMode="External"/><Relationship Id="rId4" Type="http://schemas.openxmlformats.org/officeDocument/2006/relationships/externalLinkPath" Target="../../../../../../../Ontario%20Energy%20Board/Ontario%20Power%20Generation%20Cost%20of%20Capital/Research%20&amp;%20Analysis/Cost%20of%20Capital%20Report%20Analysis/Reproduction%20for%20report/CEA%20Exhibits%20-%20Actual%20Equity%20Ratio%20Analysis%20Workpaper%20-%20CONFIDENTIAL_ar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Proxy Group"/>
      <sheetName val="S&amp;P Download"/>
      <sheetName val="Nova Scotia Power"/>
      <sheetName val="FortisAlberta"/>
      <sheetName val="FortisBC Energy"/>
      <sheetName val="BC Hydro"/>
      <sheetName val="Newfoundland Power"/>
    </sheetNames>
    <sheetDataSet>
      <sheetData sheetId="0">
        <row r="3">
          <cell r="B3" t="str">
            <v>ALLETE, Inc.</v>
          </cell>
          <cell r="C3" t="str">
            <v>ALE</v>
          </cell>
        </row>
        <row r="4">
          <cell r="B4" t="str">
            <v>Ameren Corporation</v>
          </cell>
          <cell r="C4" t="str">
            <v>AEE</v>
          </cell>
        </row>
        <row r="5">
          <cell r="B5" t="str">
            <v>American Electric Power Company, Inc.</v>
          </cell>
          <cell r="C5" t="str">
            <v>AEP</v>
          </cell>
        </row>
        <row r="6">
          <cell r="B6" t="str">
            <v>Dominion Resources, Inc.</v>
          </cell>
          <cell r="C6" t="str">
            <v>D</v>
          </cell>
        </row>
        <row r="7">
          <cell r="B7" t="str">
            <v>Duke Energy Corporation</v>
          </cell>
          <cell r="C7" t="str">
            <v>DUK</v>
          </cell>
        </row>
        <row r="8">
          <cell r="B8" t="str">
            <v>Edison International</v>
          </cell>
          <cell r="C8" t="str">
            <v>EIX</v>
          </cell>
        </row>
        <row r="9">
          <cell r="B9" t="str">
            <v>Entergy Corporation</v>
          </cell>
          <cell r="C9" t="str">
            <v>ETR</v>
          </cell>
        </row>
        <row r="10">
          <cell r="B10" t="str">
            <v xml:space="preserve">Evergy, Inc. </v>
          </cell>
          <cell r="C10" t="str">
            <v>EVRG</v>
          </cell>
        </row>
        <row r="11">
          <cell r="B11" t="str">
            <v>IDACORP, Inc.</v>
          </cell>
          <cell r="C11" t="str">
            <v>IDA</v>
          </cell>
        </row>
        <row r="12">
          <cell r="B12" t="str">
            <v>NextEra Energy, Inc.</v>
          </cell>
          <cell r="C12" t="str">
            <v>NEE</v>
          </cell>
        </row>
        <row r="13">
          <cell r="B13" t="str">
            <v>Pinnacle West Capital Corporation</v>
          </cell>
          <cell r="C13" t="str">
            <v>PNW</v>
          </cell>
        </row>
        <row r="14">
          <cell r="B14" t="str">
            <v>TXNM Energy, Inc.</v>
          </cell>
          <cell r="C14" t="str">
            <v>TXNM</v>
          </cell>
        </row>
        <row r="15">
          <cell r="B15" t="str">
            <v>Portland General Electric Company</v>
          </cell>
          <cell r="C15" t="str">
            <v>POR</v>
          </cell>
        </row>
        <row r="16">
          <cell r="B16" t="str">
            <v>Southern Company</v>
          </cell>
          <cell r="C16" t="str">
            <v>SO</v>
          </cell>
        </row>
        <row r="17">
          <cell r="B17" t="str">
            <v>Xcel Energy Inc.</v>
          </cell>
          <cell r="C17" t="str">
            <v>XEL</v>
          </cell>
        </row>
        <row r="18">
          <cell r="B18" t="str">
            <v>Algonquin Power &amp; Utilities Corporation</v>
          </cell>
          <cell r="C18" t="str">
            <v>AQN</v>
          </cell>
        </row>
        <row r="19">
          <cell r="B19" t="str">
            <v>Emera Inc.</v>
          </cell>
          <cell r="C19" t="str">
            <v>EMA</v>
          </cell>
        </row>
        <row r="20">
          <cell r="C20">
            <v>1</v>
          </cell>
        </row>
        <row r="21">
          <cell r="C21">
            <v>2</v>
          </cell>
        </row>
        <row r="22">
          <cell r="C22">
            <v>3</v>
          </cell>
        </row>
        <row r="23">
          <cell r="C23">
            <v>4</v>
          </cell>
        </row>
        <row r="24">
          <cell r="C24">
            <v>5</v>
          </cell>
        </row>
        <row r="25">
          <cell r="C25">
            <v>6</v>
          </cell>
        </row>
        <row r="26">
          <cell r="B26" t="str">
            <v>Fortis Inc.</v>
          </cell>
          <cell r="C26" t="str">
            <v>FTS</v>
          </cell>
        </row>
      </sheetData>
      <sheetData sheetId="1">
        <row r="1">
          <cell r="A1" t="str">
            <v>Confidential S&amp;P Data</v>
          </cell>
        </row>
        <row r="3">
          <cell r="A3" t="str">
            <v>Company Name</v>
          </cell>
          <cell r="I3" t="str">
            <v>Total Proprietary Capital_x000D_
($000)</v>
          </cell>
          <cell r="J3" t="str">
            <v>Total Proprietary Capital_x000D_
($000)</v>
          </cell>
          <cell r="K3" t="str">
            <v>Total Proprietary Capital_x000D_
($000)</v>
          </cell>
          <cell r="L3" t="str">
            <v>Total Proprietary Capital_x000D_
($000)</v>
          </cell>
          <cell r="M3" t="str">
            <v>Total Proprietary Capital_x000D_
($000)</v>
          </cell>
          <cell r="S3" t="str">
            <v>Total Long-term Debt_x000D_
($000)</v>
          </cell>
          <cell r="T3" t="str">
            <v>Total Long-term Debt_x000D_
($000)</v>
          </cell>
          <cell r="U3" t="str">
            <v>Total Long-term Debt_x000D_
($000)</v>
          </cell>
          <cell r="V3" t="str">
            <v>Total Long-term Debt_x000D_
($000)</v>
          </cell>
          <cell r="W3" t="str">
            <v>Total Long-term Debt_x000D_
($000)</v>
          </cell>
        </row>
        <row r="4">
          <cell r="A4" t="str">
            <v>COMPANY_NAME</v>
          </cell>
          <cell r="I4" t="str">
            <v>TOTAL_PROPRIETARY_CAPITAL</v>
          </cell>
          <cell r="J4" t="str">
            <v>TOTAL_PROPRIETARY_CAPITAL</v>
          </cell>
          <cell r="K4" t="str">
            <v>TOTAL_PROPRIETARY_CAPITAL</v>
          </cell>
          <cell r="L4" t="str">
            <v>TOTAL_PROPRIETARY_CAPITAL</v>
          </cell>
          <cell r="M4" t="str">
            <v>TOTAL_PROPRIETARY_CAPITAL</v>
          </cell>
          <cell r="S4" t="str">
            <v>TOTAL_LT_DEBT</v>
          </cell>
          <cell r="T4" t="str">
            <v>TOTAL_LT_DEBT</v>
          </cell>
          <cell r="U4" t="str">
            <v>TOTAL_LT_DEBT</v>
          </cell>
          <cell r="V4" t="str">
            <v>TOTAL_LT_DEBT</v>
          </cell>
          <cell r="W4" t="str">
            <v>TOTAL_LT_DEBT</v>
          </cell>
        </row>
        <row r="5">
          <cell r="I5" t="str">
            <v>2024 Y</v>
          </cell>
          <cell r="J5" t="str">
            <v>2023 Y</v>
          </cell>
          <cell r="K5" t="str">
            <v>2022 Y</v>
          </cell>
          <cell r="L5" t="str">
            <v>2021 Y</v>
          </cell>
          <cell r="M5" t="str">
            <v>2020 Y</v>
          </cell>
          <cell r="S5" t="str">
            <v>2024 Y</v>
          </cell>
          <cell r="T5" t="str">
            <v>2023 Y</v>
          </cell>
          <cell r="U5" t="str">
            <v>2022 Y</v>
          </cell>
          <cell r="V5" t="str">
            <v>2021 Y</v>
          </cell>
          <cell r="W5" t="str">
            <v>2020 Y</v>
          </cell>
        </row>
        <row r="7">
          <cell r="A7" t="str">
            <v>AEP Texas Inc.</v>
          </cell>
          <cell r="I7">
            <v>4884676</v>
          </cell>
          <cell r="J7">
            <v>4796132</v>
          </cell>
          <cell r="K7">
            <v>3904337</v>
          </cell>
          <cell r="L7">
            <v>3594197</v>
          </cell>
          <cell r="M7">
            <v>3205954</v>
          </cell>
          <cell r="S7">
            <v>6351846</v>
          </cell>
          <cell r="T7">
            <v>5701632</v>
          </cell>
          <cell r="U7">
            <v>5376216</v>
          </cell>
          <cell r="V7">
            <v>4802323</v>
          </cell>
          <cell r="W7">
            <v>4352611</v>
          </cell>
        </row>
        <row r="8">
          <cell r="A8" t="str">
            <v>AES Indiana</v>
          </cell>
          <cell r="I8">
            <v>2154354</v>
          </cell>
          <cell r="J8">
            <v>1919039</v>
          </cell>
          <cell r="K8">
            <v>1943109</v>
          </cell>
          <cell r="L8">
            <v>1751111</v>
          </cell>
          <cell r="M8">
            <v>1484674</v>
          </cell>
          <cell r="S8">
            <v>2755708</v>
          </cell>
          <cell r="T8">
            <v>2147351</v>
          </cell>
          <cell r="U8">
            <v>2147149</v>
          </cell>
          <cell r="V8">
            <v>1797945</v>
          </cell>
          <cell r="W8">
            <v>1702794</v>
          </cell>
        </row>
        <row r="9">
          <cell r="A9" t="str">
            <v>Alabama Power Company</v>
          </cell>
          <cell r="I9">
            <v>13086992</v>
          </cell>
          <cell r="J9">
            <v>12331691</v>
          </cell>
          <cell r="K9">
            <v>11686932</v>
          </cell>
          <cell r="L9">
            <v>11004202</v>
          </cell>
          <cell r="M9">
            <v>10101152</v>
          </cell>
          <cell r="S9">
            <v>11200783</v>
          </cell>
          <cell r="T9">
            <v>11220934</v>
          </cell>
          <cell r="U9">
            <v>10693808</v>
          </cell>
          <cell r="V9">
            <v>9743440</v>
          </cell>
          <cell r="W9">
            <v>8916276</v>
          </cell>
        </row>
        <row r="10">
          <cell r="A10" t="str">
            <v>Alaska Electric Light and Power Company</v>
          </cell>
          <cell r="I10">
            <v>127780</v>
          </cell>
          <cell r="J10">
            <v>125122</v>
          </cell>
          <cell r="K10">
            <v>116784</v>
          </cell>
          <cell r="L10">
            <v>114839</v>
          </cell>
          <cell r="M10">
            <v>113215</v>
          </cell>
          <cell r="S10">
            <v>75000</v>
          </cell>
          <cell r="T10">
            <v>75000</v>
          </cell>
          <cell r="U10">
            <v>75000</v>
          </cell>
          <cell r="V10">
            <v>75000</v>
          </cell>
          <cell r="W10">
            <v>75000</v>
          </cell>
        </row>
        <row r="11">
          <cell r="A11" t="str">
            <v>ALLETE, Inc.</v>
          </cell>
          <cell r="I11">
            <v>2919486</v>
          </cell>
          <cell r="J11">
            <v>2881382</v>
          </cell>
          <cell r="K11">
            <v>2758887</v>
          </cell>
          <cell r="L11">
            <v>2476626</v>
          </cell>
          <cell r="M11">
            <v>2351679</v>
          </cell>
          <cell r="S11">
            <v>1785176</v>
          </cell>
          <cell r="T11">
            <v>1727019</v>
          </cell>
          <cell r="U11">
            <v>1861695</v>
          </cell>
          <cell r="V11">
            <v>1935520</v>
          </cell>
          <cell r="W11">
            <v>1692748</v>
          </cell>
        </row>
        <row r="12">
          <cell r="A12" t="str">
            <v>Alliant Energy Corporation</v>
          </cell>
          <cell r="I12">
            <v>8612289</v>
          </cell>
          <cell r="J12">
            <v>7909145</v>
          </cell>
          <cell r="K12">
            <v>7330762</v>
          </cell>
          <cell r="L12">
            <v>6618248</v>
          </cell>
          <cell r="M12">
            <v>6465168</v>
          </cell>
          <cell r="S12">
            <v>7727946</v>
          </cell>
          <cell r="T12">
            <v>7271464</v>
          </cell>
          <cell r="U12">
            <v>6606906</v>
          </cell>
          <cell r="V12">
            <v>6277607</v>
          </cell>
          <cell r="W12">
            <v>5666127</v>
          </cell>
        </row>
        <row r="13">
          <cell r="A13" t="str">
            <v>Ameren Corporation</v>
          </cell>
          <cell r="I13">
            <v>16337588</v>
          </cell>
          <cell r="J13">
            <v>14645790</v>
          </cell>
          <cell r="K13">
            <v>13464160</v>
          </cell>
          <cell r="L13">
            <v>12351627</v>
          </cell>
          <cell r="M13">
            <v>10967902</v>
          </cell>
          <cell r="S13">
            <v>13897274</v>
          </cell>
          <cell r="T13">
            <v>12235911</v>
          </cell>
          <cell r="U13">
            <v>11337018</v>
          </cell>
          <cell r="V13">
            <v>10401013</v>
          </cell>
          <cell r="W13">
            <v>9391943</v>
          </cell>
        </row>
        <row r="14">
          <cell r="A14" t="str">
            <v>Ameren Illinois Company</v>
          </cell>
          <cell r="I14">
            <v>7370358</v>
          </cell>
          <cell r="J14">
            <v>6824827</v>
          </cell>
          <cell r="K14">
            <v>6167647</v>
          </cell>
          <cell r="L14">
            <v>5639253</v>
          </cell>
          <cell r="M14">
            <v>4965081</v>
          </cell>
          <cell r="S14">
            <v>5903577</v>
          </cell>
          <cell r="T14">
            <v>5279036</v>
          </cell>
          <cell r="U14">
            <v>4879905</v>
          </cell>
          <cell r="V14">
            <v>4431363</v>
          </cell>
          <cell r="W14">
            <v>3982416</v>
          </cell>
        </row>
        <row r="15">
          <cell r="A15" t="str">
            <v>American Electric Power Company, Inc.</v>
          </cell>
          <cell r="I15">
            <v>33401207</v>
          </cell>
          <cell r="J15">
            <v>31257429</v>
          </cell>
          <cell r="K15">
            <v>28752068</v>
          </cell>
          <cell r="L15">
            <v>26358311</v>
          </cell>
          <cell r="M15">
            <v>23404073</v>
          </cell>
          <cell r="S15">
            <v>33648122</v>
          </cell>
          <cell r="T15">
            <v>31820896</v>
          </cell>
          <cell r="U15">
            <v>28890400</v>
          </cell>
          <cell r="V15">
            <v>27189609</v>
          </cell>
          <cell r="W15">
            <v>24065816</v>
          </cell>
        </row>
        <row r="16">
          <cell r="A16" t="str">
            <v>Appalachian Natural Gas Distribution Company</v>
          </cell>
          <cell r="I16" t="str">
            <v>NA</v>
          </cell>
          <cell r="J16">
            <v>17612</v>
          </cell>
          <cell r="K16">
            <v>15517</v>
          </cell>
          <cell r="L16">
            <v>13194</v>
          </cell>
          <cell r="M16">
            <v>10794</v>
          </cell>
          <cell r="S16" t="str">
            <v>NA</v>
          </cell>
          <cell r="T16">
            <v>5706</v>
          </cell>
          <cell r="U16">
            <v>8933</v>
          </cell>
          <cell r="V16">
            <v>12047</v>
          </cell>
          <cell r="W16">
            <v>15081</v>
          </cell>
        </row>
        <row r="17">
          <cell r="A17" t="str">
            <v>Appalachian Power Company</v>
          </cell>
          <cell r="I17">
            <v>5748034</v>
          </cell>
          <cell r="J17">
            <v>5276802</v>
          </cell>
          <cell r="K17">
            <v>4975472</v>
          </cell>
          <cell r="L17">
            <v>4648036</v>
          </cell>
          <cell r="M17">
            <v>4345141</v>
          </cell>
          <cell r="S17">
            <v>5688696</v>
          </cell>
          <cell r="T17">
            <v>5616139</v>
          </cell>
          <cell r="U17">
            <v>5441526</v>
          </cell>
          <cell r="V17">
            <v>4967738</v>
          </cell>
          <cell r="W17">
            <v>4861888</v>
          </cell>
        </row>
        <row r="18">
          <cell r="A18" t="str">
            <v>Arizona Public Service Company</v>
          </cell>
          <cell r="I18">
            <v>8273165</v>
          </cell>
          <cell r="J18">
            <v>7241938</v>
          </cell>
          <cell r="K18">
            <v>6941726</v>
          </cell>
          <cell r="L18">
            <v>6635213</v>
          </cell>
          <cell r="M18">
            <v>6225895</v>
          </cell>
          <cell r="S18">
            <v>7570170</v>
          </cell>
          <cell r="T18">
            <v>7371758</v>
          </cell>
          <cell r="U18">
            <v>6872134</v>
          </cell>
          <cell r="V18">
            <v>6345132</v>
          </cell>
          <cell r="W18">
            <v>5897390</v>
          </cell>
        </row>
        <row r="19">
          <cell r="A19" t="str">
            <v>Arkansas Oklahoma Gas Corp.</v>
          </cell>
          <cell r="I19">
            <v>276501</v>
          </cell>
          <cell r="J19">
            <v>231877</v>
          </cell>
          <cell r="K19">
            <v>240467</v>
          </cell>
          <cell r="L19">
            <v>211609</v>
          </cell>
          <cell r="M19">
            <v>99114</v>
          </cell>
          <cell r="S19">
            <v>332</v>
          </cell>
          <cell r="T19">
            <v>278</v>
          </cell>
          <cell r="U19">
            <v>252</v>
          </cell>
          <cell r="V19">
            <v>143</v>
          </cell>
          <cell r="W19">
            <v>177</v>
          </cell>
        </row>
        <row r="20">
          <cell r="A20" t="str">
            <v>Atlanta Gas Light Company</v>
          </cell>
          <cell r="I20" t="str">
            <v>NA</v>
          </cell>
          <cell r="J20">
            <v>2636615</v>
          </cell>
          <cell r="K20">
            <v>2413101</v>
          </cell>
          <cell r="L20">
            <v>2252816</v>
          </cell>
          <cell r="M20">
            <v>2079566</v>
          </cell>
          <cell r="S20" t="str">
            <v>NA</v>
          </cell>
          <cell r="T20">
            <v>1835998</v>
          </cell>
          <cell r="U20">
            <v>1673281</v>
          </cell>
          <cell r="V20">
            <v>1554841</v>
          </cell>
          <cell r="W20">
            <v>1427363</v>
          </cell>
        </row>
        <row r="21">
          <cell r="A21" t="str">
            <v>Atlantic City Electric Company</v>
          </cell>
          <cell r="I21">
            <v>1924453</v>
          </cell>
          <cell r="J21">
            <v>1811827</v>
          </cell>
          <cell r="K21">
            <v>1753211</v>
          </cell>
          <cell r="L21">
            <v>1575131</v>
          </cell>
          <cell r="M21">
            <v>1390688</v>
          </cell>
          <cell r="S21">
            <v>1922738</v>
          </cell>
          <cell r="T21">
            <v>1822669</v>
          </cell>
          <cell r="U21">
            <v>1747600</v>
          </cell>
          <cell r="V21">
            <v>1572558</v>
          </cell>
          <cell r="W21">
            <v>1396271</v>
          </cell>
        </row>
        <row r="22">
          <cell r="A22" t="str">
            <v>Atmos Energy Corporation</v>
          </cell>
          <cell r="I22" t="str">
            <v>NA</v>
          </cell>
          <cell r="J22">
            <v>11273208</v>
          </cell>
          <cell r="K22">
            <v>9836274</v>
          </cell>
          <cell r="L22">
            <v>8289545</v>
          </cell>
          <cell r="M22">
            <v>7213156</v>
          </cell>
          <cell r="S22" t="str">
            <v>NA</v>
          </cell>
          <cell r="T22">
            <v>7452277</v>
          </cell>
          <cell r="U22">
            <v>6553642</v>
          </cell>
          <cell r="V22">
            <v>5553471</v>
          </cell>
          <cell r="W22">
            <v>5156910</v>
          </cell>
        </row>
        <row r="23">
          <cell r="A23" t="str">
            <v>Avangrid, Inc.</v>
          </cell>
          <cell r="I23">
            <v>9874631</v>
          </cell>
          <cell r="J23">
            <v>8607067</v>
          </cell>
          <cell r="K23">
            <v>7581502</v>
          </cell>
          <cell r="L23">
            <v>6821377</v>
          </cell>
          <cell r="M23">
            <v>6606439</v>
          </cell>
          <cell r="S23">
            <v>8058070</v>
          </cell>
          <cell r="T23">
            <v>7114693</v>
          </cell>
          <cell r="U23">
            <v>6074618</v>
          </cell>
          <cell r="V23">
            <v>5644741</v>
          </cell>
          <cell r="W23">
            <v>5119563</v>
          </cell>
        </row>
        <row r="24">
          <cell r="A24" t="str">
            <v>Avista Corporation</v>
          </cell>
          <cell r="I24">
            <v>2590814</v>
          </cell>
          <cell r="J24">
            <v>2485324</v>
          </cell>
          <cell r="K24">
            <v>2334669</v>
          </cell>
          <cell r="L24">
            <v>2154744</v>
          </cell>
          <cell r="M24">
            <v>2029726</v>
          </cell>
          <cell r="S24">
            <v>2594595</v>
          </cell>
          <cell r="T24">
            <v>2510858</v>
          </cell>
          <cell r="U24">
            <v>2274321</v>
          </cell>
          <cell r="V24">
            <v>2124414</v>
          </cell>
          <cell r="W24">
            <v>1984337</v>
          </cell>
        </row>
        <row r="25">
          <cell r="A25" t="str">
            <v>Baltimore Gas and Electric Company</v>
          </cell>
          <cell r="I25">
            <v>5886469</v>
          </cell>
          <cell r="J25">
            <v>5489881</v>
          </cell>
          <cell r="K25">
            <v>4935548</v>
          </cell>
          <cell r="L25">
            <v>4568879</v>
          </cell>
          <cell r="M25">
            <v>4196498</v>
          </cell>
          <cell r="S25">
            <v>5437081</v>
          </cell>
          <cell r="T25">
            <v>4637527</v>
          </cell>
          <cell r="U25">
            <v>4237334</v>
          </cell>
          <cell r="V25">
            <v>3987651</v>
          </cell>
          <cell r="W25">
            <v>3688018</v>
          </cell>
        </row>
        <row r="26">
          <cell r="A26" t="str">
            <v>Bangor Gas Company, LLC</v>
          </cell>
          <cell r="I26">
            <v>33334</v>
          </cell>
          <cell r="J26">
            <v>30201</v>
          </cell>
          <cell r="K26">
            <v>29587</v>
          </cell>
          <cell r="L26">
            <v>29228</v>
          </cell>
          <cell r="M26">
            <v>28621</v>
          </cell>
          <cell r="S26">
            <v>9750</v>
          </cell>
          <cell r="T26">
            <v>9688</v>
          </cell>
          <cell r="U26">
            <v>9750</v>
          </cell>
          <cell r="V26">
            <v>9750</v>
          </cell>
          <cell r="W26">
            <v>9750</v>
          </cell>
        </row>
        <row r="27">
          <cell r="A27" t="str">
            <v>Bear Valley Electric Service, Inc.</v>
          </cell>
          <cell r="I27">
            <v>102071</v>
          </cell>
          <cell r="J27">
            <v>72346</v>
          </cell>
          <cell r="K27">
            <v>64869</v>
          </cell>
          <cell r="L27" t="str">
            <v>NA</v>
          </cell>
          <cell r="M27" t="str">
            <v>NA</v>
          </cell>
          <cell r="S27">
            <v>80000</v>
          </cell>
          <cell r="T27">
            <v>35000</v>
          </cell>
          <cell r="U27">
            <v>57000</v>
          </cell>
          <cell r="V27" t="str">
            <v>NA</v>
          </cell>
          <cell r="W27" t="str">
            <v>NA</v>
          </cell>
        </row>
        <row r="28">
          <cell r="A28" t="str">
            <v>Berkshire Hathaway Energy Company</v>
          </cell>
          <cell r="I28">
            <v>27244125</v>
          </cell>
          <cell r="J28">
            <v>25605778</v>
          </cell>
          <cell r="K28">
            <v>25789105</v>
          </cell>
          <cell r="L28">
            <v>23438717</v>
          </cell>
          <cell r="M28">
            <v>21589510</v>
          </cell>
          <cell r="S28">
            <v>27508992</v>
          </cell>
          <cell r="T28">
            <v>24011935</v>
          </cell>
          <cell r="U28">
            <v>21870853</v>
          </cell>
          <cell r="V28">
            <v>20240115</v>
          </cell>
          <cell r="W28">
            <v>19604399</v>
          </cell>
        </row>
        <row r="29">
          <cell r="A29" t="str">
            <v>Black Hills Colorado Electric, Inc.</v>
          </cell>
          <cell r="I29">
            <v>471717</v>
          </cell>
          <cell r="J29">
            <v>449182</v>
          </cell>
          <cell r="K29">
            <v>437484</v>
          </cell>
          <cell r="L29">
            <v>425337</v>
          </cell>
          <cell r="M29">
            <v>413682</v>
          </cell>
          <cell r="S29">
            <v>0</v>
          </cell>
          <cell r="T29">
            <v>0</v>
          </cell>
          <cell r="U29">
            <v>0</v>
          </cell>
          <cell r="V29">
            <v>150000</v>
          </cell>
          <cell r="W29">
            <v>150000</v>
          </cell>
        </row>
        <row r="30">
          <cell r="A30" t="str">
            <v>Black Hills Colorado Gas, Inc.</v>
          </cell>
          <cell r="I30" t="str">
            <v>NA</v>
          </cell>
          <cell r="J30" t="str">
            <v>NA</v>
          </cell>
          <cell r="K30" t="str">
            <v>NA</v>
          </cell>
          <cell r="L30" t="str">
            <v>NA</v>
          </cell>
          <cell r="M30" t="str">
            <v>NA</v>
          </cell>
          <cell r="S30" t="str">
            <v>NA</v>
          </cell>
          <cell r="T30" t="str">
            <v>NA</v>
          </cell>
          <cell r="U30" t="str">
            <v>NA</v>
          </cell>
          <cell r="V30" t="str">
            <v>NA</v>
          </cell>
          <cell r="W30" t="str">
            <v>NA</v>
          </cell>
        </row>
        <row r="31">
          <cell r="A31" t="str">
            <v>Black Hills Corporation</v>
          </cell>
          <cell r="I31">
            <v>1420048</v>
          </cell>
          <cell r="J31">
            <v>1316797</v>
          </cell>
          <cell r="K31">
            <v>1236029</v>
          </cell>
          <cell r="L31">
            <v>1186960</v>
          </cell>
          <cell r="M31">
            <v>1120584</v>
          </cell>
          <cell r="S31">
            <v>900689</v>
          </cell>
          <cell r="T31">
            <v>675234</v>
          </cell>
          <cell r="U31">
            <v>534930</v>
          </cell>
          <cell r="V31">
            <v>684926</v>
          </cell>
          <cell r="W31">
            <v>684922</v>
          </cell>
        </row>
        <row r="32">
          <cell r="A32" t="str">
            <v>Black Hills Energy Arkansas, Inc.</v>
          </cell>
          <cell r="I32" t="str">
            <v>NA</v>
          </cell>
          <cell r="J32">
            <v>418761</v>
          </cell>
          <cell r="K32">
            <v>378993</v>
          </cell>
          <cell r="L32">
            <v>323102</v>
          </cell>
          <cell r="M32">
            <v>285743</v>
          </cell>
          <cell r="S32" t="str">
            <v>NA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A33" t="str">
            <v>Black Hills Iowa Gas Utility Company, LLC</v>
          </cell>
          <cell r="I33" t="str">
            <v>NA</v>
          </cell>
          <cell r="J33" t="str">
            <v>NA</v>
          </cell>
          <cell r="K33" t="str">
            <v>NA</v>
          </cell>
          <cell r="L33" t="str">
            <v>NA</v>
          </cell>
          <cell r="M33" t="str">
            <v>NA</v>
          </cell>
          <cell r="S33" t="str">
            <v>NA</v>
          </cell>
          <cell r="T33" t="str">
            <v>NA</v>
          </cell>
          <cell r="U33" t="str">
            <v>NA</v>
          </cell>
          <cell r="V33" t="str">
            <v>NA</v>
          </cell>
          <cell r="W33" t="str">
            <v>NA</v>
          </cell>
        </row>
        <row r="34">
          <cell r="A34" t="str">
            <v>Black Hills Kansas Gas Utility Company, LLC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M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W34" t="str">
            <v>NA</v>
          </cell>
        </row>
        <row r="35">
          <cell r="A35" t="str">
            <v>Black Hills Nebraska Gas, LLC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M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W35" t="str">
            <v>NA</v>
          </cell>
        </row>
        <row r="36">
          <cell r="A36" t="str">
            <v>Black Hills Power, Inc.</v>
          </cell>
          <cell r="I36">
            <v>604281</v>
          </cell>
          <cell r="J36">
            <v>588274</v>
          </cell>
          <cell r="K36">
            <v>550594</v>
          </cell>
          <cell r="L36">
            <v>511999</v>
          </cell>
          <cell r="M36">
            <v>473914</v>
          </cell>
          <cell r="S36">
            <v>536389</v>
          </cell>
          <cell r="T36">
            <v>339934</v>
          </cell>
          <cell r="U36">
            <v>339930</v>
          </cell>
          <cell r="V36">
            <v>339926</v>
          </cell>
          <cell r="W36">
            <v>339922</v>
          </cell>
        </row>
        <row r="37">
          <cell r="A37" t="str">
            <v>Black Hills Wyoming Gas, LLC</v>
          </cell>
          <cell r="I37" t="str">
            <v>NA</v>
          </cell>
          <cell r="J37">
            <v>220580</v>
          </cell>
          <cell r="K37">
            <v>206551</v>
          </cell>
          <cell r="L37">
            <v>203314</v>
          </cell>
          <cell r="M37">
            <v>197304</v>
          </cell>
          <cell r="S37" t="str">
            <v>NA</v>
          </cell>
          <cell r="T37">
            <v>213834</v>
          </cell>
          <cell r="U37">
            <v>46834</v>
          </cell>
          <cell r="V37">
            <v>46834</v>
          </cell>
          <cell r="W37">
            <v>46834</v>
          </cell>
        </row>
        <row r="38">
          <cell r="A38" t="str">
            <v>Black Mesa Interconnection, LLC</v>
          </cell>
          <cell r="I38" t="str">
            <v>NA</v>
          </cell>
          <cell r="J38">
            <v>0</v>
          </cell>
          <cell r="K38" t="str">
            <v>NA</v>
          </cell>
          <cell r="L38" t="str">
            <v>NA</v>
          </cell>
          <cell r="M38" t="str">
            <v>NA</v>
          </cell>
          <cell r="S38" t="str">
            <v>NA</v>
          </cell>
          <cell r="T38">
            <v>0</v>
          </cell>
          <cell r="U38" t="str">
            <v>NA</v>
          </cell>
          <cell r="V38" t="str">
            <v>NA</v>
          </cell>
          <cell r="W38" t="str">
            <v>NA</v>
          </cell>
        </row>
        <row r="39">
          <cell r="A39" t="str">
            <v>Blackstone Gas Company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M39">
            <v>1815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W39">
            <v>404</v>
          </cell>
        </row>
        <row r="40">
          <cell r="A40" t="str">
            <v>Bluefield Gas Company</v>
          </cell>
          <cell r="I40" t="str">
            <v>NA</v>
          </cell>
          <cell r="J40">
            <v>10153</v>
          </cell>
          <cell r="K40">
            <v>9313</v>
          </cell>
          <cell r="L40">
            <v>8367</v>
          </cell>
          <cell r="M40">
            <v>7392</v>
          </cell>
          <cell r="S40" t="str">
            <v>NA</v>
          </cell>
          <cell r="T40">
            <v>12</v>
          </cell>
          <cell r="U40">
            <v>30</v>
          </cell>
          <cell r="V40">
            <v>64</v>
          </cell>
          <cell r="W40">
            <v>102</v>
          </cell>
        </row>
        <row r="41">
          <cell r="A41" t="str">
            <v>Boston Gas Company</v>
          </cell>
          <cell r="I41">
            <v>3498842</v>
          </cell>
          <cell r="J41">
            <v>3283824</v>
          </cell>
          <cell r="K41">
            <v>3108178</v>
          </cell>
          <cell r="L41">
            <v>2603351</v>
          </cell>
          <cell r="M41">
            <v>2535598</v>
          </cell>
          <cell r="S41">
            <v>2550000</v>
          </cell>
          <cell r="T41">
            <v>2561000</v>
          </cell>
          <cell r="U41">
            <v>2371000</v>
          </cell>
          <cell r="V41">
            <v>1831000</v>
          </cell>
          <cell r="W41">
            <v>1831000</v>
          </cell>
        </row>
        <row r="42">
          <cell r="A42" t="str">
            <v>Brainard Gas Corp.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M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W42" t="str">
            <v>NA</v>
          </cell>
        </row>
        <row r="43">
          <cell r="A43" t="str">
            <v>Cascade Natural Gas Corporation</v>
          </cell>
          <cell r="I43">
            <v>538049</v>
          </cell>
          <cell r="J43">
            <v>477031</v>
          </cell>
          <cell r="K43">
            <v>421484</v>
          </cell>
          <cell r="L43">
            <v>374154</v>
          </cell>
          <cell r="M43">
            <v>336481</v>
          </cell>
          <cell r="S43">
            <v>539600</v>
          </cell>
          <cell r="T43">
            <v>490400</v>
          </cell>
          <cell r="U43">
            <v>419400</v>
          </cell>
          <cell r="V43">
            <v>395950</v>
          </cell>
          <cell r="W43">
            <v>379000</v>
          </cell>
        </row>
        <row r="44">
          <cell r="A44" t="str">
            <v>CenterPoint Energy Houston Electric, LLC</v>
          </cell>
          <cell r="I44">
            <v>7128364</v>
          </cell>
          <cell r="J44">
            <v>5990930</v>
          </cell>
          <cell r="K44">
            <v>4888083</v>
          </cell>
          <cell r="L44">
            <v>3623065</v>
          </cell>
          <cell r="M44">
            <v>3111610</v>
          </cell>
          <cell r="S44">
            <v>8883171</v>
          </cell>
          <cell r="T44">
            <v>7484175</v>
          </cell>
          <cell r="U44">
            <v>6084663</v>
          </cell>
          <cell r="V44">
            <v>4994527</v>
          </cell>
          <cell r="W44">
            <v>4300350</v>
          </cell>
        </row>
        <row r="45">
          <cell r="A45" t="str">
            <v>CenterPoint Energy Resources Corp.</v>
          </cell>
          <cell r="I45" t="str">
            <v>NA</v>
          </cell>
          <cell r="J45" t="str">
            <v>NA</v>
          </cell>
          <cell r="K45" t="str">
            <v>NA</v>
          </cell>
          <cell r="L45" t="str">
            <v>NA</v>
          </cell>
          <cell r="M45" t="str">
            <v>NA</v>
          </cell>
          <cell r="S45" t="str">
            <v>NA</v>
          </cell>
          <cell r="T45" t="str">
            <v>NA</v>
          </cell>
          <cell r="U45" t="str">
            <v>NA</v>
          </cell>
          <cell r="V45" t="str">
            <v>NA</v>
          </cell>
          <cell r="W45" t="str">
            <v>NA</v>
          </cell>
        </row>
        <row r="46">
          <cell r="A46" t="str">
            <v>CenterPoint Energy, Inc.</v>
          </cell>
          <cell r="I46">
            <v>8702479</v>
          </cell>
          <cell r="J46">
            <v>7374885</v>
          </cell>
          <cell r="K46">
            <v>6273671</v>
          </cell>
          <cell r="L46">
            <v>4827959</v>
          </cell>
          <cell r="M46">
            <v>4237088</v>
          </cell>
          <cell r="S46">
            <v>10123283</v>
          </cell>
          <cell r="T46">
            <v>8586780</v>
          </cell>
          <cell r="U46">
            <v>7152413</v>
          </cell>
          <cell r="V46">
            <v>5926856</v>
          </cell>
          <cell r="W46">
            <v>5162230</v>
          </cell>
        </row>
        <row r="47">
          <cell r="A47" t="str">
            <v>Central Hudson Gas &amp; Electric Corp.</v>
          </cell>
          <cell r="I47">
            <v>1282736</v>
          </cell>
          <cell r="J47">
            <v>1192156</v>
          </cell>
          <cell r="K47">
            <v>1056410</v>
          </cell>
          <cell r="L47">
            <v>932186</v>
          </cell>
          <cell r="M47">
            <v>852579</v>
          </cell>
          <cell r="S47">
            <v>1369700</v>
          </cell>
          <cell r="T47">
            <v>1269400</v>
          </cell>
          <cell r="U47">
            <v>1119400</v>
          </cell>
          <cell r="V47">
            <v>922800</v>
          </cell>
          <cell r="W47">
            <v>836950</v>
          </cell>
        </row>
        <row r="48">
          <cell r="A48" t="str">
            <v>Central Maine Power Company</v>
          </cell>
          <cell r="I48">
            <v>2677576</v>
          </cell>
          <cell r="J48">
            <v>2374493</v>
          </cell>
          <cell r="K48">
            <v>2155764</v>
          </cell>
          <cell r="L48">
            <v>2152709</v>
          </cell>
          <cell r="M48">
            <v>2101584</v>
          </cell>
          <cell r="S48">
            <v>1590000</v>
          </cell>
          <cell r="T48">
            <v>1415000</v>
          </cell>
          <cell r="U48">
            <v>1290000</v>
          </cell>
          <cell r="V48">
            <v>1290000</v>
          </cell>
          <cell r="W48">
            <v>1240000</v>
          </cell>
        </row>
        <row r="49">
          <cell r="A49" t="str">
            <v>CH Energy Group, Inc.</v>
          </cell>
          <cell r="I49">
            <v>1282736</v>
          </cell>
          <cell r="J49">
            <v>1192156</v>
          </cell>
          <cell r="K49">
            <v>1056410</v>
          </cell>
          <cell r="L49">
            <v>932186</v>
          </cell>
          <cell r="M49">
            <v>852579</v>
          </cell>
          <cell r="S49">
            <v>1369700</v>
          </cell>
          <cell r="T49">
            <v>1269400</v>
          </cell>
          <cell r="U49">
            <v>1119400</v>
          </cell>
          <cell r="V49">
            <v>922800</v>
          </cell>
          <cell r="W49">
            <v>836950</v>
          </cell>
        </row>
        <row r="50">
          <cell r="A50" t="str">
            <v>Chattanooga Gas Company</v>
          </cell>
          <cell r="I50" t="str">
            <v>NA</v>
          </cell>
          <cell r="J50">
            <v>142857</v>
          </cell>
          <cell r="K50">
            <v>135254</v>
          </cell>
          <cell r="L50">
            <v>116328</v>
          </cell>
          <cell r="M50">
            <v>101644</v>
          </cell>
          <cell r="S50" t="str">
            <v>NA</v>
          </cell>
          <cell r="T50">
            <v>129044</v>
          </cell>
          <cell r="U50">
            <v>122177</v>
          </cell>
          <cell r="V50">
            <v>105080</v>
          </cell>
          <cell r="W50">
            <v>91816</v>
          </cell>
        </row>
        <row r="51">
          <cell r="A51" t="str">
            <v>Chesapeake Utilities Corporation</v>
          </cell>
          <cell r="I51" t="str">
            <v>NA</v>
          </cell>
          <cell r="J51" t="str">
            <v>NA</v>
          </cell>
          <cell r="K51">
            <v>239998</v>
          </cell>
          <cell r="L51" t="str">
            <v>NA</v>
          </cell>
          <cell r="M51" t="str">
            <v>NA</v>
          </cell>
          <cell r="S51" t="str">
            <v>NA</v>
          </cell>
          <cell r="T51" t="str">
            <v>NA</v>
          </cell>
          <cell r="U51">
            <v>0</v>
          </cell>
          <cell r="V51" t="str">
            <v>NA</v>
          </cell>
          <cell r="W51" t="str">
            <v>NA</v>
          </cell>
        </row>
        <row r="52">
          <cell r="A52" t="str">
            <v>Cheyenne Light, Fuel and Power Company</v>
          </cell>
          <cell r="I52">
            <v>344051</v>
          </cell>
          <cell r="J52">
            <v>279342</v>
          </cell>
          <cell r="K52">
            <v>247951</v>
          </cell>
          <cell r="L52">
            <v>249623</v>
          </cell>
          <cell r="M52">
            <v>232988</v>
          </cell>
          <cell r="S52">
            <v>364300</v>
          </cell>
          <cell r="T52">
            <v>335300</v>
          </cell>
          <cell r="U52">
            <v>195000</v>
          </cell>
          <cell r="V52">
            <v>195000</v>
          </cell>
          <cell r="W52">
            <v>195000</v>
          </cell>
        </row>
        <row r="53">
          <cell r="A53" t="str">
            <v>Citizens Energy Group</v>
          </cell>
          <cell r="I53" t="str">
            <v>NA</v>
          </cell>
          <cell r="J53">
            <v>385068</v>
          </cell>
          <cell r="K53">
            <v>318904</v>
          </cell>
          <cell r="L53">
            <v>249528</v>
          </cell>
          <cell r="M53">
            <v>185645</v>
          </cell>
          <cell r="S53" t="str">
            <v>NA</v>
          </cell>
          <cell r="T53">
            <v>108520</v>
          </cell>
          <cell r="U53">
            <v>152940</v>
          </cell>
          <cell r="V53">
            <v>147239</v>
          </cell>
          <cell r="W53">
            <v>166178</v>
          </cell>
        </row>
        <row r="54">
          <cell r="A54" t="str">
            <v>Citizens Gas Fuel Company</v>
          </cell>
          <cell r="I54" t="str">
            <v>NA</v>
          </cell>
          <cell r="J54">
            <v>12802</v>
          </cell>
          <cell r="K54">
            <v>12699</v>
          </cell>
          <cell r="L54">
            <v>12572</v>
          </cell>
          <cell r="M54">
            <v>11547</v>
          </cell>
          <cell r="S54" t="str">
            <v>NA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 t="str">
            <v>Cleco Corporate Holdings LLC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M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W55" t="str">
            <v>NA</v>
          </cell>
        </row>
        <row r="56">
          <cell r="A56" t="str">
            <v>Cleco Power LLC</v>
          </cell>
          <cell r="I56">
            <v>2107407</v>
          </cell>
          <cell r="J56">
            <v>2063238</v>
          </cell>
          <cell r="K56">
            <v>2022912</v>
          </cell>
          <cell r="L56">
            <v>1948537</v>
          </cell>
          <cell r="M56">
            <v>1807879</v>
          </cell>
          <cell r="S56">
            <v>1421177</v>
          </cell>
          <cell r="T56">
            <v>1470869</v>
          </cell>
          <cell r="U56">
            <v>1470562</v>
          </cell>
          <cell r="V56">
            <v>1820254</v>
          </cell>
          <cell r="W56">
            <v>1494986</v>
          </cell>
        </row>
        <row r="57">
          <cell r="A57" t="str">
            <v>CMS Energy Corporation</v>
          </cell>
          <cell r="I57">
            <v>11430979</v>
          </cell>
          <cell r="J57">
            <v>10800697</v>
          </cell>
          <cell r="K57">
            <v>10155680</v>
          </cell>
          <cell r="L57">
            <v>9280060</v>
          </cell>
          <cell r="M57">
            <v>8556899</v>
          </cell>
          <cell r="S57">
            <v>11996890</v>
          </cell>
          <cell r="T57">
            <v>11160087</v>
          </cell>
          <cell r="U57">
            <v>10208351</v>
          </cell>
          <cell r="V57">
            <v>8437664</v>
          </cell>
          <cell r="W57">
            <v>8131338</v>
          </cell>
        </row>
        <row r="58">
          <cell r="A58" t="str">
            <v>Colorado Natural Gas, Inc.</v>
          </cell>
          <cell r="I58" t="str">
            <v>NA</v>
          </cell>
          <cell r="J58" t="str">
            <v>NA</v>
          </cell>
          <cell r="K58">
            <v>135190</v>
          </cell>
          <cell r="L58">
            <v>129572</v>
          </cell>
          <cell r="M58">
            <v>117809</v>
          </cell>
          <cell r="S58" t="str">
            <v>NA</v>
          </cell>
          <cell r="T58" t="str">
            <v>NA</v>
          </cell>
          <cell r="U58">
            <v>0</v>
          </cell>
          <cell r="V58">
            <v>0</v>
          </cell>
          <cell r="W58">
            <v>50</v>
          </cell>
        </row>
        <row r="59">
          <cell r="A59" t="str">
            <v>Columbia Gas of Kentucky, Incorporated</v>
          </cell>
          <cell r="I59">
            <v>307582</v>
          </cell>
          <cell r="J59">
            <v>291029</v>
          </cell>
          <cell r="K59">
            <v>265984</v>
          </cell>
          <cell r="L59">
            <v>224667</v>
          </cell>
          <cell r="M59">
            <v>186263</v>
          </cell>
          <cell r="S59">
            <v>290375</v>
          </cell>
          <cell r="T59">
            <v>251375</v>
          </cell>
          <cell r="U59">
            <v>218375</v>
          </cell>
          <cell r="V59">
            <v>192375</v>
          </cell>
          <cell r="W59">
            <v>154375</v>
          </cell>
        </row>
        <row r="60">
          <cell r="A60" t="str">
            <v>Columbia Gas of Maryland, Incorporated</v>
          </cell>
          <cell r="I60" t="str">
            <v>NA</v>
          </cell>
          <cell r="J60">
            <v>123873</v>
          </cell>
          <cell r="K60">
            <v>113951</v>
          </cell>
          <cell r="L60">
            <v>104179</v>
          </cell>
          <cell r="M60">
            <v>85813</v>
          </cell>
          <cell r="S60" t="str">
            <v>NA</v>
          </cell>
          <cell r="T60">
            <v>114355</v>
          </cell>
          <cell r="U60">
            <v>105355</v>
          </cell>
          <cell r="V60">
            <v>84355</v>
          </cell>
          <cell r="W60">
            <v>70355</v>
          </cell>
        </row>
        <row r="61">
          <cell r="A61" t="str">
            <v>Columbia Gas of Ohio, Inc.</v>
          </cell>
          <cell r="I61" t="str">
            <v>NA</v>
          </cell>
          <cell r="J61">
            <v>2349267</v>
          </cell>
          <cell r="K61">
            <v>2160219</v>
          </cell>
          <cell r="L61">
            <v>1964077</v>
          </cell>
          <cell r="M61">
            <v>1743998</v>
          </cell>
          <cell r="S61" t="str">
            <v>NA</v>
          </cell>
          <cell r="T61">
            <v>2302926</v>
          </cell>
          <cell r="U61">
            <v>2102926</v>
          </cell>
          <cell r="V61">
            <v>1902926</v>
          </cell>
          <cell r="W61">
            <v>1712926</v>
          </cell>
        </row>
        <row r="62">
          <cell r="A62" t="str">
            <v>Columbia Gas of Pennsylvania, Inc.</v>
          </cell>
          <cell r="I62" t="str">
            <v>NA</v>
          </cell>
          <cell r="J62">
            <v>1628137</v>
          </cell>
          <cell r="K62">
            <v>1483215</v>
          </cell>
          <cell r="L62">
            <v>1320480</v>
          </cell>
          <cell r="M62">
            <v>1125005</v>
          </cell>
          <cell r="S62" t="str">
            <v>NA</v>
          </cell>
          <cell r="T62">
            <v>1285515</v>
          </cell>
          <cell r="U62">
            <v>1135515</v>
          </cell>
          <cell r="V62">
            <v>1035515</v>
          </cell>
          <cell r="W62">
            <v>895515</v>
          </cell>
        </row>
        <row r="63">
          <cell r="A63" t="str">
            <v>Columbia Gas of Virginia, Incorporated</v>
          </cell>
          <cell r="I63" t="str">
            <v>NA</v>
          </cell>
          <cell r="J63">
            <v>498578</v>
          </cell>
          <cell r="K63">
            <v>447039</v>
          </cell>
          <cell r="L63">
            <v>402222</v>
          </cell>
          <cell r="M63">
            <v>357948</v>
          </cell>
          <cell r="S63" t="str">
            <v>NA</v>
          </cell>
          <cell r="T63">
            <v>603275</v>
          </cell>
          <cell r="U63">
            <v>563275</v>
          </cell>
          <cell r="V63">
            <v>501275</v>
          </cell>
          <cell r="W63">
            <v>461275</v>
          </cell>
        </row>
        <row r="64">
          <cell r="A64" t="str">
            <v>Commonwealth Edison Company</v>
          </cell>
          <cell r="I64">
            <v>14885248</v>
          </cell>
          <cell r="J64">
            <v>14368248</v>
          </cell>
          <cell r="K64">
            <v>13363986</v>
          </cell>
          <cell r="L64">
            <v>12354880</v>
          </cell>
          <cell r="M64">
            <v>11328575</v>
          </cell>
          <cell r="S64">
            <v>12329102</v>
          </cell>
          <cell r="T64">
            <v>11781414</v>
          </cell>
          <cell r="U64">
            <v>10807558</v>
          </cell>
          <cell r="V64">
            <v>10057448</v>
          </cell>
          <cell r="W64">
            <v>9257069</v>
          </cell>
        </row>
        <row r="65">
          <cell r="A65" t="str">
            <v>Connecticut Natural Gas Corporation</v>
          </cell>
          <cell r="I65" t="str">
            <v>NA</v>
          </cell>
          <cell r="J65">
            <v>462739</v>
          </cell>
          <cell r="K65">
            <v>468635</v>
          </cell>
          <cell r="L65">
            <v>429337</v>
          </cell>
          <cell r="M65">
            <v>426629</v>
          </cell>
          <cell r="S65" t="str">
            <v>NA</v>
          </cell>
          <cell r="T65">
            <v>245000</v>
          </cell>
          <cell r="U65">
            <v>190000</v>
          </cell>
          <cell r="V65">
            <v>189966</v>
          </cell>
          <cell r="W65">
            <v>189966</v>
          </cell>
        </row>
        <row r="66">
          <cell r="A66" t="str">
            <v>Consolidated Edison Company of New York, Inc.</v>
          </cell>
          <cell r="I66">
            <v>19970796</v>
          </cell>
          <cell r="J66">
            <v>19146470</v>
          </cell>
          <cell r="K66">
            <v>16878280</v>
          </cell>
          <cell r="L66">
            <v>16312168</v>
          </cell>
          <cell r="M66">
            <v>14848653</v>
          </cell>
          <cell r="S66">
            <v>23580148</v>
          </cell>
          <cell r="T66">
            <v>21214995</v>
          </cell>
          <cell r="U66">
            <v>19224588</v>
          </cell>
          <cell r="V66">
            <v>18526604</v>
          </cell>
          <cell r="W66">
            <v>16919227</v>
          </cell>
        </row>
        <row r="67">
          <cell r="A67" t="str">
            <v>Consolidated Edison, Inc.</v>
          </cell>
          <cell r="I67">
            <v>21539200</v>
          </cell>
          <cell r="J67">
            <v>20615278</v>
          </cell>
          <cell r="K67">
            <v>18180692</v>
          </cell>
          <cell r="L67">
            <v>17550729</v>
          </cell>
          <cell r="M67">
            <v>15986938</v>
          </cell>
          <cell r="S67">
            <v>24829537</v>
          </cell>
          <cell r="T67">
            <v>22339354</v>
          </cell>
          <cell r="U67">
            <v>20298915</v>
          </cell>
          <cell r="V67">
            <v>19500900</v>
          </cell>
          <cell r="W67">
            <v>17818491</v>
          </cell>
        </row>
        <row r="68">
          <cell r="A68" t="str">
            <v>Consolidated Water Power Company</v>
          </cell>
          <cell r="I68">
            <v>37139</v>
          </cell>
          <cell r="J68">
            <v>34942</v>
          </cell>
          <cell r="K68">
            <v>34942</v>
          </cell>
          <cell r="L68">
            <v>33274</v>
          </cell>
          <cell r="M68">
            <v>31215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 t="str">
            <v>Consumers Energy Company</v>
          </cell>
          <cell r="I69">
            <v>11430979</v>
          </cell>
          <cell r="J69">
            <v>10800697</v>
          </cell>
          <cell r="K69">
            <v>10155680</v>
          </cell>
          <cell r="L69">
            <v>9280060</v>
          </cell>
          <cell r="M69">
            <v>8556899</v>
          </cell>
          <cell r="S69">
            <v>11996890</v>
          </cell>
          <cell r="T69">
            <v>11160087</v>
          </cell>
          <cell r="U69">
            <v>10208351</v>
          </cell>
          <cell r="V69">
            <v>8437664</v>
          </cell>
          <cell r="W69">
            <v>8131338</v>
          </cell>
        </row>
        <row r="70">
          <cell r="A70" t="str">
            <v>Corning Natural Gas Corporation</v>
          </cell>
          <cell r="I70" t="str">
            <v>NA</v>
          </cell>
          <cell r="J70">
            <v>48409</v>
          </cell>
          <cell r="K70">
            <v>41670</v>
          </cell>
          <cell r="L70">
            <v>36332</v>
          </cell>
          <cell r="M70">
            <v>34959</v>
          </cell>
          <cell r="S70" t="str">
            <v>NA</v>
          </cell>
          <cell r="T70">
            <v>34315</v>
          </cell>
          <cell r="U70">
            <v>33007</v>
          </cell>
          <cell r="V70">
            <v>32133</v>
          </cell>
          <cell r="W70">
            <v>32119</v>
          </cell>
        </row>
        <row r="71">
          <cell r="A71" t="str">
            <v>Cut Bank Gas Co</v>
          </cell>
          <cell r="I71">
            <v>1791</v>
          </cell>
          <cell r="J71">
            <v>1827</v>
          </cell>
          <cell r="K71">
            <v>1839</v>
          </cell>
          <cell r="L71">
            <v>1749</v>
          </cell>
          <cell r="M71">
            <v>1655</v>
          </cell>
          <cell r="S71">
            <v>550</v>
          </cell>
          <cell r="T71">
            <v>550</v>
          </cell>
          <cell r="U71">
            <v>550</v>
          </cell>
          <cell r="V71">
            <v>550</v>
          </cell>
          <cell r="W71">
            <v>550</v>
          </cell>
        </row>
        <row r="72">
          <cell r="A72" t="str">
            <v>Dahlberg Light &amp; Power Company</v>
          </cell>
          <cell r="I72" t="str">
            <v>NA</v>
          </cell>
          <cell r="J72" t="str">
            <v>NA</v>
          </cell>
          <cell r="K72" t="str">
            <v>NA</v>
          </cell>
          <cell r="L72" t="str">
            <v>NA</v>
          </cell>
          <cell r="M72" t="str">
            <v>NA</v>
          </cell>
          <cell r="S72" t="str">
            <v>NA</v>
          </cell>
          <cell r="T72" t="str">
            <v>NA</v>
          </cell>
          <cell r="U72" t="str">
            <v>NA</v>
          </cell>
          <cell r="V72" t="str">
            <v>NA</v>
          </cell>
          <cell r="W72" t="str">
            <v>NA</v>
          </cell>
        </row>
        <row r="73">
          <cell r="A73" t="str">
            <v>Delmarva Power &amp; Light Company</v>
          </cell>
          <cell r="I73">
            <v>2233450</v>
          </cell>
          <cell r="J73">
            <v>2084627</v>
          </cell>
          <cell r="K73">
            <v>1942966</v>
          </cell>
          <cell r="L73">
            <v>1769753</v>
          </cell>
          <cell r="M73">
            <v>1671074</v>
          </cell>
          <cell r="S73">
            <v>2208405</v>
          </cell>
          <cell r="T73">
            <v>2066712</v>
          </cell>
          <cell r="U73">
            <v>1917126</v>
          </cell>
          <cell r="V73">
            <v>1792596</v>
          </cell>
          <cell r="W73">
            <v>1668047</v>
          </cell>
        </row>
        <row r="74">
          <cell r="A74" t="str">
            <v>Delta Natural Gas Company, Inc.</v>
          </cell>
          <cell r="I74">
            <v>90134</v>
          </cell>
          <cell r="J74">
            <v>84218</v>
          </cell>
          <cell r="K74">
            <v>77766</v>
          </cell>
          <cell r="L74">
            <v>68018</v>
          </cell>
          <cell r="M74">
            <v>56847</v>
          </cell>
          <cell r="S74">
            <v>50364</v>
          </cell>
          <cell r="T74">
            <v>52138</v>
          </cell>
          <cell r="U74">
            <v>53638</v>
          </cell>
          <cell r="V74">
            <v>55319</v>
          </cell>
          <cell r="W74">
            <v>41500</v>
          </cell>
        </row>
        <row r="75">
          <cell r="A75" t="str">
            <v>DesertLink, LLC</v>
          </cell>
          <cell r="I75">
            <v>92825</v>
          </cell>
          <cell r="J75">
            <v>97335</v>
          </cell>
          <cell r="K75">
            <v>99138</v>
          </cell>
          <cell r="L75">
            <v>101301</v>
          </cell>
          <cell r="M75">
            <v>103935</v>
          </cell>
          <cell r="S75">
            <v>89300</v>
          </cell>
          <cell r="T75">
            <v>92050</v>
          </cell>
          <cell r="U75">
            <v>95050</v>
          </cell>
          <cell r="V75">
            <v>98300</v>
          </cell>
          <cell r="W75">
            <v>101800</v>
          </cell>
        </row>
        <row r="76">
          <cell r="A76" t="str">
            <v>Dominion Energy South Carolina, Inc.</v>
          </cell>
          <cell r="I76">
            <v>4776730</v>
          </cell>
          <cell r="J76">
            <v>4679513</v>
          </cell>
          <cell r="K76">
            <v>4504581</v>
          </cell>
          <cell r="L76">
            <v>4350057</v>
          </cell>
          <cell r="M76">
            <v>4292625</v>
          </cell>
          <cell r="S76">
            <v>4212375</v>
          </cell>
          <cell r="T76">
            <v>4212172</v>
          </cell>
          <cell r="U76">
            <v>3714844</v>
          </cell>
          <cell r="V76">
            <v>3714710</v>
          </cell>
          <cell r="W76">
            <v>3347832</v>
          </cell>
        </row>
        <row r="77">
          <cell r="A77" t="str">
            <v>Dominion Energy, Inc.</v>
          </cell>
          <cell r="I77">
            <v>27207866</v>
          </cell>
          <cell r="J77">
            <v>26810039</v>
          </cell>
          <cell r="K77">
            <v>21905105</v>
          </cell>
          <cell r="L77">
            <v>20498121</v>
          </cell>
          <cell r="M77">
            <v>19034859</v>
          </cell>
          <cell r="S77">
            <v>23827778</v>
          </cell>
          <cell r="T77">
            <v>21983921</v>
          </cell>
          <cell r="U77">
            <v>20141781</v>
          </cell>
          <cell r="V77">
            <v>18264186</v>
          </cell>
          <cell r="W77">
            <v>17348027</v>
          </cell>
        </row>
        <row r="78">
          <cell r="A78" t="str">
            <v>DTE Electric Company</v>
          </cell>
          <cell r="I78">
            <v>11154894</v>
          </cell>
          <cell r="J78">
            <v>10229407</v>
          </cell>
          <cell r="K78">
            <v>9707766</v>
          </cell>
          <cell r="L78">
            <v>8909304</v>
          </cell>
          <cell r="M78">
            <v>8075328</v>
          </cell>
          <cell r="S78">
            <v>11247729</v>
          </cell>
          <cell r="T78">
            <v>10346523</v>
          </cell>
          <cell r="U78">
            <v>9549303</v>
          </cell>
          <cell r="V78">
            <v>8968367</v>
          </cell>
          <cell r="W78">
            <v>8254028</v>
          </cell>
        </row>
        <row r="79">
          <cell r="A79" t="str">
            <v>DTE Energy Company</v>
          </cell>
          <cell r="I79">
            <v>11154894</v>
          </cell>
          <cell r="J79">
            <v>10229407</v>
          </cell>
          <cell r="K79">
            <v>9707766</v>
          </cell>
          <cell r="L79">
            <v>8909304</v>
          </cell>
          <cell r="M79">
            <v>8075328</v>
          </cell>
          <cell r="S79">
            <v>11247729</v>
          </cell>
          <cell r="T79">
            <v>10346523</v>
          </cell>
          <cell r="U79">
            <v>9549303</v>
          </cell>
          <cell r="V79">
            <v>8968367</v>
          </cell>
          <cell r="W79">
            <v>8254028</v>
          </cell>
        </row>
        <row r="80">
          <cell r="A80" t="str">
            <v>DTE Gas Company</v>
          </cell>
          <cell r="I80" t="str">
            <v>NA</v>
          </cell>
          <cell r="J80">
            <v>2720277</v>
          </cell>
          <cell r="K80">
            <v>2402376</v>
          </cell>
          <cell r="L80">
            <v>2235734</v>
          </cell>
          <cell r="M80">
            <v>2023545</v>
          </cell>
          <cell r="S80" t="str">
            <v>NA</v>
          </cell>
          <cell r="T80">
            <v>2544778</v>
          </cell>
          <cell r="U80">
            <v>2324754</v>
          </cell>
          <cell r="V80">
            <v>2064729</v>
          </cell>
          <cell r="W80">
            <v>1909705</v>
          </cell>
        </row>
        <row r="81">
          <cell r="A81" t="str">
            <v>Duke Energy Carolinas, LLC</v>
          </cell>
          <cell r="I81">
            <v>17841919</v>
          </cell>
          <cell r="J81">
            <v>16894743</v>
          </cell>
          <cell r="K81">
            <v>15444556</v>
          </cell>
          <cell r="L81">
            <v>13893147</v>
          </cell>
          <cell r="M81">
            <v>13156138</v>
          </cell>
          <cell r="S81">
            <v>17089357</v>
          </cell>
          <cell r="T81">
            <v>15594734</v>
          </cell>
          <cell r="U81">
            <v>13818855</v>
          </cell>
          <cell r="V81">
            <v>12796305</v>
          </cell>
          <cell r="W81">
            <v>11984901</v>
          </cell>
        </row>
        <row r="82">
          <cell r="A82" t="str">
            <v>Duke Energy Corporation</v>
          </cell>
          <cell r="I82">
            <v>52895763</v>
          </cell>
          <cell r="J82">
            <v>48989541</v>
          </cell>
          <cell r="K82">
            <v>45128902</v>
          </cell>
          <cell r="L82">
            <v>42039873</v>
          </cell>
          <cell r="M82">
            <v>39407296</v>
          </cell>
          <cell r="S82">
            <v>46751744</v>
          </cell>
          <cell r="T82">
            <v>43675257</v>
          </cell>
          <cell r="U82">
            <v>39956954</v>
          </cell>
          <cell r="V82">
            <v>36702774</v>
          </cell>
          <cell r="W82">
            <v>35014022</v>
          </cell>
        </row>
        <row r="83">
          <cell r="A83" t="str">
            <v>Duke Energy Florida, LLC</v>
          </cell>
          <cell r="I83">
            <v>10981436</v>
          </cell>
          <cell r="J83">
            <v>10042682</v>
          </cell>
          <cell r="K83">
            <v>9022898</v>
          </cell>
          <cell r="L83">
            <v>8294963</v>
          </cell>
          <cell r="M83">
            <v>7558921</v>
          </cell>
          <cell r="S83">
            <v>9479395</v>
          </cell>
          <cell r="T83">
            <v>9529752</v>
          </cell>
          <cell r="U83">
            <v>8759087</v>
          </cell>
          <cell r="V83">
            <v>7461396</v>
          </cell>
          <cell r="W83">
            <v>6814502</v>
          </cell>
        </row>
        <row r="84">
          <cell r="A84" t="str">
            <v>Duke Energy Indiana, LLC</v>
          </cell>
          <cell r="I84">
            <v>5517073</v>
          </cell>
          <cell r="J84">
            <v>5002158</v>
          </cell>
          <cell r="K84">
            <v>4690604</v>
          </cell>
          <cell r="L84">
            <v>5001377</v>
          </cell>
          <cell r="M84">
            <v>4768567</v>
          </cell>
          <cell r="S84">
            <v>4813138</v>
          </cell>
          <cell r="T84">
            <v>4516755</v>
          </cell>
          <cell r="U84">
            <v>4319654</v>
          </cell>
          <cell r="V84">
            <v>4335904</v>
          </cell>
          <cell r="W84">
            <v>4104983</v>
          </cell>
        </row>
        <row r="85">
          <cell r="A85" t="str">
            <v>Duke Energy Kentucky, Inc.</v>
          </cell>
          <cell r="I85">
            <v>1107516</v>
          </cell>
          <cell r="J85">
            <v>1130357</v>
          </cell>
          <cell r="K85">
            <v>880194</v>
          </cell>
          <cell r="L85">
            <v>821642</v>
          </cell>
          <cell r="M85">
            <v>718237</v>
          </cell>
          <cell r="S85">
            <v>931583</v>
          </cell>
          <cell r="T85">
            <v>706570</v>
          </cell>
          <cell r="U85">
            <v>781558</v>
          </cell>
          <cell r="V85">
            <v>731546</v>
          </cell>
          <cell r="W85">
            <v>731534</v>
          </cell>
        </row>
        <row r="86">
          <cell r="A86" t="str">
            <v>Duke Energy Ohio, Inc.</v>
          </cell>
          <cell r="I86">
            <v>5470279</v>
          </cell>
          <cell r="J86">
            <v>5110750</v>
          </cell>
          <cell r="K86">
            <v>4776865</v>
          </cell>
          <cell r="L86">
            <v>4475239</v>
          </cell>
          <cell r="M86">
            <v>3945836</v>
          </cell>
          <cell r="S86">
            <v>3252086</v>
          </cell>
          <cell r="T86">
            <v>2826369</v>
          </cell>
          <cell r="U86">
            <v>2475222</v>
          </cell>
          <cell r="V86">
            <v>2473451</v>
          </cell>
          <cell r="W86">
            <v>2371679</v>
          </cell>
        </row>
        <row r="87">
          <cell r="A87" t="str">
            <v>Duke Energy Progress, LLC</v>
          </cell>
          <cell r="I87">
            <v>11977540</v>
          </cell>
          <cell r="J87">
            <v>10808852</v>
          </cell>
          <cell r="K87">
            <v>10313785</v>
          </cell>
          <cell r="L87">
            <v>9553503</v>
          </cell>
          <cell r="M87">
            <v>9259597</v>
          </cell>
          <cell r="S87">
            <v>11186184</v>
          </cell>
          <cell r="T87">
            <v>10501077</v>
          </cell>
          <cell r="U87">
            <v>9802578</v>
          </cell>
          <cell r="V87">
            <v>8904171</v>
          </cell>
          <cell r="W87">
            <v>9006422</v>
          </cell>
        </row>
        <row r="88">
          <cell r="A88" t="str">
            <v>Duquesne Light Company</v>
          </cell>
          <cell r="I88">
            <v>1995510</v>
          </cell>
          <cell r="J88">
            <v>1801821</v>
          </cell>
          <cell r="K88">
            <v>1711750</v>
          </cell>
          <cell r="L88">
            <v>1616016</v>
          </cell>
          <cell r="M88">
            <v>1507947</v>
          </cell>
          <cell r="S88">
            <v>1655000</v>
          </cell>
          <cell r="T88">
            <v>1525000</v>
          </cell>
          <cell r="U88">
            <v>1525000</v>
          </cell>
          <cell r="V88">
            <v>1395000</v>
          </cell>
          <cell r="W88">
            <v>1395000</v>
          </cell>
        </row>
        <row r="89">
          <cell r="A89" t="str">
            <v>Duquesne Light Holdings, Inc.</v>
          </cell>
          <cell r="I89">
            <v>1995510</v>
          </cell>
          <cell r="J89">
            <v>1801821</v>
          </cell>
          <cell r="K89">
            <v>1711750</v>
          </cell>
          <cell r="L89">
            <v>1616016</v>
          </cell>
          <cell r="M89">
            <v>1507947</v>
          </cell>
          <cell r="S89">
            <v>1655000</v>
          </cell>
          <cell r="T89">
            <v>1525000</v>
          </cell>
          <cell r="U89">
            <v>1525000</v>
          </cell>
          <cell r="V89">
            <v>1395000</v>
          </cell>
          <cell r="W89">
            <v>1395000</v>
          </cell>
        </row>
        <row r="90">
          <cell r="A90" t="str">
            <v>Eastern Natural Gas Company</v>
          </cell>
          <cell r="I90" t="str">
            <v>NA</v>
          </cell>
          <cell r="J90">
            <v>1823</v>
          </cell>
          <cell r="K90">
            <v>1908</v>
          </cell>
          <cell r="L90">
            <v>2611</v>
          </cell>
          <cell r="M90">
            <v>2926</v>
          </cell>
          <cell r="S90" t="str">
            <v>NA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 t="str">
            <v>Edison International</v>
          </cell>
          <cell r="I91">
            <v>21710430</v>
          </cell>
          <cell r="J91">
            <v>21376541</v>
          </cell>
          <cell r="K91">
            <v>20770758</v>
          </cell>
          <cell r="L91">
            <v>19826178</v>
          </cell>
          <cell r="M91">
            <v>18650477</v>
          </cell>
          <cell r="S91">
            <v>28461689</v>
          </cell>
          <cell r="T91">
            <v>26367259</v>
          </cell>
          <cell r="U91">
            <v>25574470</v>
          </cell>
          <cell r="V91">
            <v>21402906</v>
          </cell>
          <cell r="W91">
            <v>17320179</v>
          </cell>
        </row>
        <row r="92">
          <cell r="A92" t="str">
            <v>El Paso Electric Company</v>
          </cell>
          <cell r="I92">
            <v>2140178</v>
          </cell>
          <cell r="J92">
            <v>1750504</v>
          </cell>
          <cell r="K92">
            <v>1561008</v>
          </cell>
          <cell r="L92">
            <v>1540102</v>
          </cell>
          <cell r="M92">
            <v>1397188</v>
          </cell>
          <cell r="S92">
            <v>1667954</v>
          </cell>
          <cell r="T92">
            <v>1487986</v>
          </cell>
          <cell r="U92">
            <v>1488020</v>
          </cell>
          <cell r="V92">
            <v>1288018</v>
          </cell>
          <cell r="W92">
            <v>1288018</v>
          </cell>
        </row>
        <row r="93">
          <cell r="A93" t="str">
            <v>Elizabethtown Gas Company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M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W93" t="str">
            <v>NA</v>
          </cell>
        </row>
        <row r="94">
          <cell r="A94" t="str">
            <v>Empire District Gas Company</v>
          </cell>
          <cell r="I94" t="str">
            <v>NA</v>
          </cell>
          <cell r="J94">
            <v>59330</v>
          </cell>
          <cell r="K94">
            <v>58606</v>
          </cell>
          <cell r="L94">
            <v>58516</v>
          </cell>
          <cell r="M94">
            <v>34580</v>
          </cell>
          <cell r="S94" t="str">
            <v>NA</v>
          </cell>
          <cell r="T94">
            <v>55000</v>
          </cell>
          <cell r="U94">
            <v>55000</v>
          </cell>
          <cell r="V94">
            <v>55000</v>
          </cell>
          <cell r="W94">
            <v>55000</v>
          </cell>
        </row>
        <row r="95">
          <cell r="A95" t="str">
            <v>ENSTAR Natural Gas Company</v>
          </cell>
          <cell r="I95">
            <v>169164</v>
          </cell>
          <cell r="J95">
            <v>153402</v>
          </cell>
          <cell r="K95">
            <v>200860</v>
          </cell>
          <cell r="L95">
            <v>185991</v>
          </cell>
          <cell r="M95">
            <v>191435</v>
          </cell>
          <cell r="S95">
            <v>120450</v>
          </cell>
          <cell r="T95">
            <v>120450</v>
          </cell>
          <cell r="U95">
            <v>111579</v>
          </cell>
          <cell r="V95">
            <v>111579</v>
          </cell>
          <cell r="W95">
            <v>111579</v>
          </cell>
        </row>
        <row r="96">
          <cell r="A96" t="str">
            <v>Entergy Arkansas, LLC</v>
          </cell>
          <cell r="I96">
            <v>4444223</v>
          </cell>
          <cell r="J96">
            <v>3734457</v>
          </cell>
          <cell r="K96">
            <v>3749317</v>
          </cell>
          <cell r="L96">
            <v>3538132</v>
          </cell>
          <cell r="M96">
            <v>3276170</v>
          </cell>
          <cell r="S96">
            <v>4981546</v>
          </cell>
          <cell r="T96">
            <v>4549591</v>
          </cell>
          <cell r="U96">
            <v>4069508</v>
          </cell>
          <cell r="V96">
            <v>3856864</v>
          </cell>
          <cell r="W96">
            <v>3855946</v>
          </cell>
        </row>
        <row r="97">
          <cell r="A97" t="str">
            <v>Entergy Corporation</v>
          </cell>
          <cell r="I97">
            <v>23451808</v>
          </cell>
          <cell r="J97">
            <v>22333317</v>
          </cell>
          <cell r="K97">
            <v>19653502</v>
          </cell>
          <cell r="L97">
            <v>17816762</v>
          </cell>
          <cell r="M97">
            <v>16279967</v>
          </cell>
          <cell r="S97">
            <v>22167629</v>
          </cell>
          <cell r="T97">
            <v>20326278</v>
          </cell>
          <cell r="U97">
            <v>21007471</v>
          </cell>
          <cell r="V97">
            <v>20568758</v>
          </cell>
          <cell r="W97">
            <v>18158165</v>
          </cell>
        </row>
        <row r="98">
          <cell r="A98" t="str">
            <v>Entergy Louisiana, LLC</v>
          </cell>
          <cell r="I98">
            <v>11556580</v>
          </cell>
          <cell r="J98">
            <v>11528214</v>
          </cell>
          <cell r="K98">
            <v>9461465</v>
          </cell>
          <cell r="L98">
            <v>8180271</v>
          </cell>
          <cell r="M98">
            <v>7457336</v>
          </cell>
          <cell r="S98">
            <v>9757312</v>
          </cell>
          <cell r="T98">
            <v>9260690</v>
          </cell>
          <cell r="U98">
            <v>10598720</v>
          </cell>
          <cell r="V98">
            <v>10809711</v>
          </cell>
          <cell r="W98">
            <v>8890412</v>
          </cell>
        </row>
        <row r="99">
          <cell r="A99" t="str">
            <v>Entergy Mississippi, LLC</v>
          </cell>
          <cell r="I99">
            <v>2401596</v>
          </cell>
          <cell r="J99">
            <v>2190395</v>
          </cell>
          <cell r="K99">
            <v>2037138</v>
          </cell>
          <cell r="L99">
            <v>1839568</v>
          </cell>
          <cell r="M99">
            <v>1672734</v>
          </cell>
          <cell r="S99">
            <v>2450283</v>
          </cell>
          <cell r="T99">
            <v>2250547</v>
          </cell>
          <cell r="U99">
            <v>2350804</v>
          </cell>
          <cell r="V99">
            <v>2200853</v>
          </cell>
          <cell r="W99">
            <v>1798685</v>
          </cell>
        </row>
        <row r="100">
          <cell r="A100" t="str">
            <v>Entergy New Orleans, LLC</v>
          </cell>
          <cell r="I100">
            <v>697600</v>
          </cell>
          <cell r="J100">
            <v>806754</v>
          </cell>
          <cell r="K100">
            <v>702816</v>
          </cell>
          <cell r="L100">
            <v>638715</v>
          </cell>
          <cell r="M100">
            <v>606917</v>
          </cell>
          <cell r="S100">
            <v>740864</v>
          </cell>
          <cell r="T100">
            <v>677004</v>
          </cell>
          <cell r="U100">
            <v>763263</v>
          </cell>
          <cell r="V100">
            <v>764538</v>
          </cell>
          <cell r="W100">
            <v>605852</v>
          </cell>
        </row>
        <row r="101">
          <cell r="A101" t="str">
            <v>Entergy Texas, Inc.</v>
          </cell>
          <cell r="I101">
            <v>3341212</v>
          </cell>
          <cell r="J101">
            <v>3118662</v>
          </cell>
          <cell r="K101">
            <v>2679461</v>
          </cell>
          <cell r="L101">
            <v>2483207</v>
          </cell>
          <cell r="M101">
            <v>2157579</v>
          </cell>
          <cell r="S101">
            <v>3337627</v>
          </cell>
          <cell r="T101">
            <v>2990202</v>
          </cell>
          <cell r="U101">
            <v>2641531</v>
          </cell>
          <cell r="V101">
            <v>2318578</v>
          </cell>
          <cell r="W101">
            <v>2389100</v>
          </cell>
        </row>
        <row r="102">
          <cell r="A102" t="str">
            <v>Evergy Kansas Central, Inc.</v>
          </cell>
          <cell r="I102">
            <v>9274067</v>
          </cell>
          <cell r="J102">
            <v>8607777</v>
          </cell>
          <cell r="K102">
            <v>8096455</v>
          </cell>
          <cell r="L102">
            <v>8049324</v>
          </cell>
          <cell r="M102">
            <v>7669780</v>
          </cell>
          <cell r="S102">
            <v>4613532</v>
          </cell>
          <cell r="T102">
            <v>4612736</v>
          </cell>
          <cell r="U102">
            <v>3964653</v>
          </cell>
          <cell r="V102">
            <v>3963968</v>
          </cell>
          <cell r="W102">
            <v>3963283</v>
          </cell>
        </row>
        <row r="103">
          <cell r="A103" t="str">
            <v>Evergy Kansas South, Inc.</v>
          </cell>
          <cell r="I103">
            <v>3846550</v>
          </cell>
          <cell r="J103">
            <v>3585472</v>
          </cell>
          <cell r="K103">
            <v>3435797</v>
          </cell>
          <cell r="L103">
            <v>3301721</v>
          </cell>
          <cell r="M103">
            <v>3197967</v>
          </cell>
          <cell r="S103">
            <v>621028</v>
          </cell>
          <cell r="T103">
            <v>621007</v>
          </cell>
          <cell r="U103">
            <v>670986</v>
          </cell>
          <cell r="V103">
            <v>670965</v>
          </cell>
          <cell r="W103">
            <v>670944</v>
          </cell>
        </row>
        <row r="104">
          <cell r="A104" t="str">
            <v>Evergy Metro, Inc.</v>
          </cell>
          <cell r="I104">
            <v>3371690</v>
          </cell>
          <cell r="J104">
            <v>3189282</v>
          </cell>
          <cell r="K104">
            <v>3192655</v>
          </cell>
          <cell r="L104">
            <v>3107455</v>
          </cell>
          <cell r="M104">
            <v>2792789</v>
          </cell>
          <cell r="S104">
            <v>3243651</v>
          </cell>
          <cell r="T104">
            <v>2943725</v>
          </cell>
          <cell r="U104">
            <v>2943656</v>
          </cell>
          <cell r="V104">
            <v>2943214</v>
          </cell>
          <cell r="W104">
            <v>2942771</v>
          </cell>
        </row>
        <row r="105">
          <cell r="A105" t="str">
            <v>Evergy Missouri West, Inc.</v>
          </cell>
          <cell r="I105">
            <v>1731037</v>
          </cell>
          <cell r="J105">
            <v>1646519</v>
          </cell>
          <cell r="K105">
            <v>1553626</v>
          </cell>
          <cell r="L105">
            <v>1239532</v>
          </cell>
          <cell r="M105">
            <v>1160863</v>
          </cell>
          <cell r="S105">
            <v>1593021</v>
          </cell>
          <cell r="T105">
            <v>1292618</v>
          </cell>
          <cell r="U105">
            <v>1301958</v>
          </cell>
          <cell r="V105">
            <v>1143500</v>
          </cell>
          <cell r="W105">
            <v>1072864</v>
          </cell>
        </row>
        <row r="106">
          <cell r="A106" t="str">
            <v>Evergy, Inc.</v>
          </cell>
          <cell r="I106">
            <v>14376794</v>
          </cell>
          <cell r="J106">
            <v>13443578</v>
          </cell>
          <cell r="K106">
            <v>12842736</v>
          </cell>
          <cell r="L106">
            <v>12396311</v>
          </cell>
          <cell r="M106">
            <v>11623432</v>
          </cell>
          <cell r="S106">
            <v>9450205</v>
          </cell>
          <cell r="T106">
            <v>8849080</v>
          </cell>
          <cell r="U106">
            <v>8210267</v>
          </cell>
          <cell r="V106">
            <v>8050681</v>
          </cell>
          <cell r="W106">
            <v>7978918</v>
          </cell>
        </row>
        <row r="107">
          <cell r="A107" t="str">
            <v>Eversource Energy</v>
          </cell>
          <cell r="I107">
            <v>16346520</v>
          </cell>
          <cell r="J107">
            <v>14754287</v>
          </cell>
          <cell r="K107">
            <v>13514438</v>
          </cell>
          <cell r="L107">
            <v>12023299</v>
          </cell>
          <cell r="M107">
            <v>11267942</v>
          </cell>
          <cell r="S107">
            <v>12367020</v>
          </cell>
          <cell r="T107">
            <v>11001402</v>
          </cell>
          <cell r="U107">
            <v>10304657</v>
          </cell>
          <cell r="V107">
            <v>9903068</v>
          </cell>
          <cell r="W107">
            <v>9232056</v>
          </cell>
        </row>
        <row r="108">
          <cell r="A108" t="str">
            <v>Eversource Gas Company of Massachusetts</v>
          </cell>
          <cell r="I108">
            <v>1044574</v>
          </cell>
          <cell r="J108">
            <v>1003127</v>
          </cell>
          <cell r="K108">
            <v>805611</v>
          </cell>
          <cell r="L108">
            <v>666801</v>
          </cell>
          <cell r="M108">
            <v>816220</v>
          </cell>
          <cell r="S108">
            <v>850809</v>
          </cell>
          <cell r="T108">
            <v>754981</v>
          </cell>
          <cell r="U108">
            <v>708806</v>
          </cell>
          <cell r="V108">
            <v>609400</v>
          </cell>
          <cell r="W108">
            <v>372810</v>
          </cell>
        </row>
        <row r="109">
          <cell r="A109" t="str">
            <v>Exelon Corporation</v>
          </cell>
          <cell r="I109">
            <v>36280016</v>
          </cell>
          <cell r="J109">
            <v>34063501</v>
          </cell>
          <cell r="K109">
            <v>31431040</v>
          </cell>
          <cell r="L109">
            <v>28940488</v>
          </cell>
          <cell r="M109">
            <v>26402366</v>
          </cell>
          <cell r="S109">
            <v>32232430</v>
          </cell>
          <cell r="T109">
            <v>29795685</v>
          </cell>
          <cell r="U109">
            <v>27322313</v>
          </cell>
          <cell r="V109">
            <v>25286320</v>
          </cell>
          <cell r="W109">
            <v>23161240</v>
          </cell>
        </row>
        <row r="110">
          <cell r="A110" t="str">
            <v>Fillmore Gas Company, Inc.</v>
          </cell>
          <cell r="I110" t="str">
            <v>NA</v>
          </cell>
          <cell r="J110">
            <v>1215</v>
          </cell>
          <cell r="K110">
            <v>1332</v>
          </cell>
          <cell r="L110" t="str">
            <v>NA</v>
          </cell>
          <cell r="M110" t="str">
            <v>NA</v>
          </cell>
          <cell r="S110" t="str">
            <v>NA</v>
          </cell>
          <cell r="T110">
            <v>59</v>
          </cell>
          <cell r="U110">
            <v>31</v>
          </cell>
          <cell r="V110" t="str">
            <v>NA</v>
          </cell>
          <cell r="W110" t="str">
            <v>NA</v>
          </cell>
        </row>
        <row r="111">
          <cell r="A111" t="str">
            <v>FirstEnergy Corp.</v>
          </cell>
          <cell r="I111" t="str">
            <v>NA</v>
          </cell>
          <cell r="J111" t="str">
            <v>NA</v>
          </cell>
          <cell r="K111">
            <v>16934903</v>
          </cell>
          <cell r="L111">
            <v>16067020</v>
          </cell>
          <cell r="M111">
            <v>15899483</v>
          </cell>
          <cell r="S111" t="str">
            <v>NA</v>
          </cell>
          <cell r="T111" t="str">
            <v>NA</v>
          </cell>
          <cell r="U111">
            <v>13069907</v>
          </cell>
          <cell r="V111">
            <v>12746872</v>
          </cell>
          <cell r="W111">
            <v>11758366</v>
          </cell>
        </row>
        <row r="112">
          <cell r="A112" t="str">
            <v>FirstEnergy Pennsylvania Electric Company</v>
          </cell>
          <cell r="I112">
            <v>4178484</v>
          </cell>
          <cell r="J112" t="str">
            <v>NA</v>
          </cell>
          <cell r="K112" t="str">
            <v>NA</v>
          </cell>
          <cell r="L112" t="str">
            <v>NA</v>
          </cell>
          <cell r="M112" t="str">
            <v>NA</v>
          </cell>
          <cell r="S112">
            <v>3748401</v>
          </cell>
          <cell r="T112" t="str">
            <v>NA</v>
          </cell>
          <cell r="U112" t="str">
            <v>NA</v>
          </cell>
          <cell r="V112" t="str">
            <v>NA</v>
          </cell>
          <cell r="W112" t="str">
            <v>NA</v>
          </cell>
        </row>
        <row r="113">
          <cell r="A113" t="str">
            <v>Fitchburg Gas and Electric Light Company, Inc.</v>
          </cell>
          <cell r="I113">
            <v>132043</v>
          </cell>
          <cell r="J113">
            <v>129068</v>
          </cell>
          <cell r="K113">
            <v>118156</v>
          </cell>
          <cell r="L113">
            <v>102258</v>
          </cell>
          <cell r="M113">
            <v>91515</v>
          </cell>
          <cell r="S113">
            <v>137500</v>
          </cell>
          <cell r="T113">
            <v>113700</v>
          </cell>
          <cell r="U113">
            <v>91900</v>
          </cell>
          <cell r="V113">
            <v>97100</v>
          </cell>
          <cell r="W113">
            <v>104200</v>
          </cell>
        </row>
        <row r="114">
          <cell r="A114" t="str">
            <v>Florida Power &amp; Light Company</v>
          </cell>
          <cell r="I114">
            <v>40395199</v>
          </cell>
          <cell r="J114">
            <v>36154062</v>
          </cell>
          <cell r="K114">
            <v>36239066</v>
          </cell>
          <cell r="L114">
            <v>28006391</v>
          </cell>
          <cell r="M114">
            <v>23746327</v>
          </cell>
          <cell r="S114">
            <v>26954798</v>
          </cell>
          <cell r="T114">
            <v>25466950</v>
          </cell>
          <cell r="U114">
            <v>21152911</v>
          </cell>
          <cell r="V114">
            <v>17079251</v>
          </cell>
          <cell r="W114">
            <v>15801260</v>
          </cell>
        </row>
        <row r="115">
          <cell r="A115" t="str">
            <v>Florida Public Utilities Company</v>
          </cell>
          <cell r="I115">
            <v>220793</v>
          </cell>
          <cell r="J115">
            <v>194395</v>
          </cell>
          <cell r="K115">
            <v>239998</v>
          </cell>
          <cell r="L115">
            <v>158318</v>
          </cell>
          <cell r="M115">
            <v>146478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 t="str">
            <v>Frontier Natural Gas Company</v>
          </cell>
          <cell r="I116" t="str">
            <v>NA</v>
          </cell>
          <cell r="J116">
            <v>26618</v>
          </cell>
          <cell r="K116">
            <v>26359</v>
          </cell>
          <cell r="L116">
            <v>25797</v>
          </cell>
          <cell r="M116">
            <v>24265</v>
          </cell>
          <cell r="S116" t="str">
            <v>NA</v>
          </cell>
          <cell r="T116">
            <v>8700</v>
          </cell>
          <cell r="U116">
            <v>8700</v>
          </cell>
          <cell r="V116">
            <v>8700</v>
          </cell>
          <cell r="W116">
            <v>8700</v>
          </cell>
        </row>
        <row r="117">
          <cell r="A117" t="str">
            <v>Georgia Power Company</v>
          </cell>
          <cell r="I117">
            <v>23680825</v>
          </cell>
          <cell r="J117">
            <v>21382772</v>
          </cell>
          <cell r="K117">
            <v>18857548</v>
          </cell>
          <cell r="L117">
            <v>17233629</v>
          </cell>
          <cell r="M117">
            <v>16500827</v>
          </cell>
          <cell r="S117">
            <v>18211661</v>
          </cell>
          <cell r="T117">
            <v>16582389</v>
          </cell>
          <cell r="U117">
            <v>14789456</v>
          </cell>
          <cell r="V117">
            <v>13762040</v>
          </cell>
          <cell r="W117">
            <v>12940095</v>
          </cell>
        </row>
        <row r="118">
          <cell r="A118" t="str">
            <v>GF Corporation Ltd.</v>
          </cell>
          <cell r="I118" t="str">
            <v>NA</v>
          </cell>
          <cell r="J118" t="str">
            <v>NA</v>
          </cell>
          <cell r="K118" t="str">
            <v>NA</v>
          </cell>
          <cell r="L118" t="str">
            <v>NA</v>
          </cell>
          <cell r="M118" t="str">
            <v>NA</v>
          </cell>
          <cell r="S118" t="str">
            <v>NA</v>
          </cell>
          <cell r="T118" t="str">
            <v>NA</v>
          </cell>
          <cell r="U118" t="str">
            <v>NA</v>
          </cell>
          <cell r="V118" t="str">
            <v>NA</v>
          </cell>
          <cell r="W118" t="str">
            <v>NA</v>
          </cell>
        </row>
        <row r="119">
          <cell r="A119" t="str">
            <v>Golden State Water Company</v>
          </cell>
          <cell r="I119" t="str">
            <v>NA</v>
          </cell>
          <cell r="J119" t="str">
            <v>NA</v>
          </cell>
          <cell r="K119" t="str">
            <v>NA</v>
          </cell>
          <cell r="L119" t="str">
            <v>NA</v>
          </cell>
          <cell r="M119">
            <v>583196</v>
          </cell>
          <cell r="S119" t="str">
            <v>NA</v>
          </cell>
          <cell r="T119" t="str">
            <v>NA</v>
          </cell>
          <cell r="U119" t="str">
            <v>NA</v>
          </cell>
          <cell r="V119" t="str">
            <v>NA</v>
          </cell>
          <cell r="W119">
            <v>444271</v>
          </cell>
        </row>
        <row r="120">
          <cell r="A120" t="str">
            <v>Green Mountain Power Corporation</v>
          </cell>
          <cell r="I120">
            <v>1147273</v>
          </cell>
          <cell r="J120">
            <v>998814</v>
          </cell>
          <cell r="K120">
            <v>943699</v>
          </cell>
          <cell r="L120">
            <v>919632</v>
          </cell>
          <cell r="M120">
            <v>894975</v>
          </cell>
          <cell r="S120">
            <v>976000</v>
          </cell>
          <cell r="T120">
            <v>901000</v>
          </cell>
          <cell r="U120">
            <v>843500</v>
          </cell>
          <cell r="V120">
            <v>791500</v>
          </cell>
          <cell r="W120">
            <v>809500</v>
          </cell>
        </row>
        <row r="121">
          <cell r="A121" t="str">
            <v>GridLiance High Plains LLC</v>
          </cell>
          <cell r="I121">
            <v>136133</v>
          </cell>
          <cell r="J121">
            <v>155739</v>
          </cell>
          <cell r="K121">
            <v>152309</v>
          </cell>
          <cell r="L121">
            <v>96457</v>
          </cell>
          <cell r="M121">
            <v>84737</v>
          </cell>
          <cell r="S121">
            <v>0</v>
          </cell>
          <cell r="T121">
            <v>34600</v>
          </cell>
          <cell r="U121">
            <v>59600</v>
          </cell>
          <cell r="V121">
            <v>52100</v>
          </cell>
          <cell r="W121">
            <v>52100</v>
          </cell>
        </row>
        <row r="122">
          <cell r="A122" t="str">
            <v>Hawaii Electric Light Company, Inc.</v>
          </cell>
          <cell r="I122" t="str">
            <v>NA</v>
          </cell>
          <cell r="J122">
            <v>366791</v>
          </cell>
          <cell r="K122">
            <v>351719</v>
          </cell>
          <cell r="L122">
            <v>339900</v>
          </cell>
          <cell r="M122">
            <v>324452</v>
          </cell>
          <cell r="S122" t="str">
            <v>NA</v>
          </cell>
          <cell r="T122">
            <v>250500</v>
          </cell>
          <cell r="U122">
            <v>225500</v>
          </cell>
          <cell r="V122">
            <v>235500</v>
          </cell>
          <cell r="W122">
            <v>217500</v>
          </cell>
        </row>
        <row r="123">
          <cell r="A123" t="str">
            <v>Hawaiian Electric Company, Inc.</v>
          </cell>
          <cell r="I123" t="str">
            <v>NA</v>
          </cell>
          <cell r="J123">
            <v>2431402</v>
          </cell>
          <cell r="K123">
            <v>2366463</v>
          </cell>
          <cell r="L123">
            <v>2284192</v>
          </cell>
          <cell r="M123">
            <v>2164211</v>
          </cell>
          <cell r="S123" t="str">
            <v>NA</v>
          </cell>
          <cell r="T123">
            <v>1432000</v>
          </cell>
          <cell r="U123">
            <v>1132000</v>
          </cell>
          <cell r="V123">
            <v>1142000</v>
          </cell>
          <cell r="W123">
            <v>1122000</v>
          </cell>
        </row>
        <row r="124">
          <cell r="A124" t="str">
            <v>Hawaiian Electric Industries, Inc.</v>
          </cell>
          <cell r="I124" t="str">
            <v>NA</v>
          </cell>
          <cell r="J124">
            <v>3165535</v>
          </cell>
          <cell r="K124">
            <v>3080218</v>
          </cell>
          <cell r="L124">
            <v>2972352</v>
          </cell>
          <cell r="M124">
            <v>2803024</v>
          </cell>
          <cell r="S124" t="str">
            <v>NA</v>
          </cell>
          <cell r="T124">
            <v>1942000</v>
          </cell>
          <cell r="U124">
            <v>1592000</v>
          </cell>
          <cell r="V124">
            <v>1632000</v>
          </cell>
          <cell r="W124">
            <v>1569000</v>
          </cell>
        </row>
        <row r="125">
          <cell r="A125" t="str">
            <v>Hope Gas, Inc.</v>
          </cell>
          <cell r="I125" t="str">
            <v>NA</v>
          </cell>
          <cell r="J125">
            <v>376832</v>
          </cell>
          <cell r="K125">
            <v>287541</v>
          </cell>
          <cell r="L125">
            <v>261480</v>
          </cell>
          <cell r="M125">
            <v>175069</v>
          </cell>
          <cell r="S125" t="str">
            <v>NA</v>
          </cell>
          <cell r="T125">
            <v>300000</v>
          </cell>
          <cell r="U125">
            <v>262400</v>
          </cell>
          <cell r="V125">
            <v>161097</v>
          </cell>
          <cell r="W125">
            <v>125297</v>
          </cell>
        </row>
        <row r="126">
          <cell r="A126" t="str">
            <v>IDACORP, Inc.</v>
          </cell>
          <cell r="I126">
            <v>3090596</v>
          </cell>
          <cell r="J126">
            <v>2782172</v>
          </cell>
          <cell r="K126">
            <v>2631662</v>
          </cell>
          <cell r="L126">
            <v>2464302</v>
          </cell>
          <cell r="M126">
            <v>2363834</v>
          </cell>
          <cell r="S126">
            <v>3097336</v>
          </cell>
          <cell r="T126">
            <v>2847987</v>
          </cell>
          <cell r="U126">
            <v>2208755</v>
          </cell>
          <cell r="V126">
            <v>2015982</v>
          </cell>
          <cell r="W126">
            <v>2016848</v>
          </cell>
        </row>
        <row r="127">
          <cell r="A127" t="str">
            <v>Idaho Power Company</v>
          </cell>
          <cell r="I127">
            <v>3090596</v>
          </cell>
          <cell r="J127">
            <v>2782172</v>
          </cell>
          <cell r="K127">
            <v>2631662</v>
          </cell>
          <cell r="L127">
            <v>2464302</v>
          </cell>
          <cell r="M127">
            <v>2363834</v>
          </cell>
          <cell r="S127">
            <v>3097336</v>
          </cell>
          <cell r="T127">
            <v>2847987</v>
          </cell>
          <cell r="U127">
            <v>2208755</v>
          </cell>
          <cell r="V127">
            <v>2015982</v>
          </cell>
          <cell r="W127">
            <v>2016848</v>
          </cell>
        </row>
        <row r="128">
          <cell r="A128" t="str">
            <v>Illinois Gas Company</v>
          </cell>
          <cell r="I128" t="str">
            <v>NA</v>
          </cell>
          <cell r="J128">
            <v>2670</v>
          </cell>
          <cell r="K128">
            <v>2579</v>
          </cell>
          <cell r="L128">
            <v>2781</v>
          </cell>
          <cell r="M128">
            <v>2754</v>
          </cell>
          <cell r="S128" t="str">
            <v>NA</v>
          </cell>
          <cell r="T128">
            <v>2070</v>
          </cell>
          <cell r="U128">
            <v>1792</v>
          </cell>
          <cell r="V128">
            <v>0</v>
          </cell>
          <cell r="W128">
            <v>0</v>
          </cell>
        </row>
        <row r="129">
          <cell r="A129" t="str">
            <v>Indiana Gas Company, Inc.</v>
          </cell>
          <cell r="I129" t="str">
            <v>NA</v>
          </cell>
          <cell r="J129">
            <v>1009078</v>
          </cell>
          <cell r="K129">
            <v>968612</v>
          </cell>
          <cell r="L129">
            <v>816662</v>
          </cell>
          <cell r="M129">
            <v>749716</v>
          </cell>
          <cell r="S129" t="str">
            <v>NA</v>
          </cell>
          <cell r="T129">
            <v>745490</v>
          </cell>
          <cell r="U129">
            <v>714876</v>
          </cell>
          <cell r="V129">
            <v>614876</v>
          </cell>
          <cell r="W129">
            <v>534876</v>
          </cell>
        </row>
        <row r="130">
          <cell r="A130" t="str">
            <v>Indiana Michigan Power Company</v>
          </cell>
          <cell r="I130">
            <v>3396595</v>
          </cell>
          <cell r="J130">
            <v>3140288</v>
          </cell>
          <cell r="K130">
            <v>3008441</v>
          </cell>
          <cell r="L130">
            <v>2784781</v>
          </cell>
          <cell r="M130">
            <v>2749251</v>
          </cell>
          <cell r="S130">
            <v>3372338</v>
          </cell>
          <cell r="T130">
            <v>3358384</v>
          </cell>
          <cell r="U130">
            <v>3095543</v>
          </cell>
          <cell r="V130">
            <v>3092892</v>
          </cell>
          <cell r="W130">
            <v>2899770</v>
          </cell>
        </row>
        <row r="131">
          <cell r="A131" t="str">
            <v>Integrys Holding, Inc.</v>
          </cell>
          <cell r="I131" t="str">
            <v>NA</v>
          </cell>
          <cell r="J131" t="str">
            <v>NA</v>
          </cell>
          <cell r="K131" t="str">
            <v>NA</v>
          </cell>
          <cell r="L131" t="str">
            <v>NA</v>
          </cell>
          <cell r="M131" t="str">
            <v>NA</v>
          </cell>
          <cell r="S131" t="str">
            <v>NA</v>
          </cell>
          <cell r="T131" t="str">
            <v>NA</v>
          </cell>
          <cell r="U131" t="str">
            <v>NA</v>
          </cell>
          <cell r="V131" t="str">
            <v>NA</v>
          </cell>
          <cell r="W131" t="str">
            <v>NA</v>
          </cell>
        </row>
        <row r="132">
          <cell r="A132" t="str">
            <v>Intermountain Gas Company</v>
          </cell>
          <cell r="I132">
            <v>197488</v>
          </cell>
          <cell r="J132">
            <v>200403</v>
          </cell>
          <cell r="K132">
            <v>195518</v>
          </cell>
          <cell r="L132">
            <v>185404</v>
          </cell>
          <cell r="M132">
            <v>167393</v>
          </cell>
          <cell r="S132">
            <v>300100</v>
          </cell>
          <cell r="T132">
            <v>225700</v>
          </cell>
          <cell r="U132">
            <v>255600</v>
          </cell>
          <cell r="V132">
            <v>186550</v>
          </cell>
          <cell r="W132">
            <v>171900</v>
          </cell>
        </row>
        <row r="133">
          <cell r="A133" t="str">
            <v>Interstate Power and Light Company</v>
          </cell>
          <cell r="I133">
            <v>4503534</v>
          </cell>
          <cell r="J133">
            <v>4002893</v>
          </cell>
          <cell r="K133">
            <v>3825744</v>
          </cell>
          <cell r="L133">
            <v>3777907</v>
          </cell>
          <cell r="M133">
            <v>3968336</v>
          </cell>
          <cell r="S133">
            <v>4202073</v>
          </cell>
          <cell r="T133">
            <v>4045449</v>
          </cell>
          <cell r="U133">
            <v>3742949</v>
          </cell>
          <cell r="V133">
            <v>3744281</v>
          </cell>
          <cell r="W133">
            <v>3432037</v>
          </cell>
        </row>
        <row r="134">
          <cell r="A134" t="str">
            <v>ITC Interconnection LLC</v>
          </cell>
          <cell r="I134" t="str">
            <v>NA</v>
          </cell>
          <cell r="J134">
            <v>0</v>
          </cell>
          <cell r="K134">
            <v>5843</v>
          </cell>
          <cell r="L134">
            <v>6141</v>
          </cell>
          <cell r="M134">
            <v>6543</v>
          </cell>
          <cell r="S134" t="str">
            <v>NA</v>
          </cell>
          <cell r="T134">
            <v>0</v>
          </cell>
          <cell r="U134">
            <v>3711</v>
          </cell>
          <cell r="V134">
            <v>3961</v>
          </cell>
          <cell r="W134">
            <v>4361</v>
          </cell>
        </row>
        <row r="135">
          <cell r="A135" t="str">
            <v>Jersey Central Power &amp; Light Company</v>
          </cell>
          <cell r="I135">
            <v>4976683</v>
          </cell>
          <cell r="J135">
            <v>4132064</v>
          </cell>
          <cell r="K135">
            <v>3965362</v>
          </cell>
          <cell r="L135">
            <v>3907718</v>
          </cell>
          <cell r="M135">
            <v>3705396</v>
          </cell>
          <cell r="S135">
            <v>2345450</v>
          </cell>
          <cell r="T135">
            <v>2148316</v>
          </cell>
          <cell r="U135">
            <v>2148551</v>
          </cell>
          <cell r="V135">
            <v>2148787</v>
          </cell>
          <cell r="W135">
            <v>1650449</v>
          </cell>
        </row>
        <row r="136">
          <cell r="A136" t="str">
            <v>Kansas Gas Service Company, Inc.</v>
          </cell>
          <cell r="I136" t="str">
            <v>NA</v>
          </cell>
          <cell r="J136">
            <v>811069</v>
          </cell>
          <cell r="K136">
            <v>768706</v>
          </cell>
          <cell r="L136">
            <v>746426</v>
          </cell>
          <cell r="M136">
            <v>740192</v>
          </cell>
          <cell r="S136" t="str">
            <v>NA</v>
          </cell>
          <cell r="T136">
            <v>530860</v>
          </cell>
          <cell r="U136">
            <v>548360</v>
          </cell>
          <cell r="V136">
            <v>469860</v>
          </cell>
          <cell r="W136">
            <v>486700</v>
          </cell>
        </row>
        <row r="137">
          <cell r="A137" t="str">
            <v>Kentucky Power Company</v>
          </cell>
          <cell r="I137">
            <v>990915</v>
          </cell>
          <cell r="J137">
            <v>954756</v>
          </cell>
          <cell r="K137">
            <v>920309</v>
          </cell>
          <cell r="L137">
            <v>874355</v>
          </cell>
          <cell r="M137">
            <v>823334</v>
          </cell>
          <cell r="S137">
            <v>1214407</v>
          </cell>
          <cell r="T137">
            <v>1304340</v>
          </cell>
          <cell r="U137">
            <v>1180000</v>
          </cell>
          <cell r="V137">
            <v>1105000</v>
          </cell>
          <cell r="W137">
            <v>995000</v>
          </cell>
        </row>
        <row r="138">
          <cell r="A138" t="str">
            <v>Kentucky Utilities Company</v>
          </cell>
          <cell r="I138">
            <v>3691775</v>
          </cell>
          <cell r="J138">
            <v>3544283</v>
          </cell>
          <cell r="K138">
            <v>3430195</v>
          </cell>
          <cell r="L138">
            <v>3320951</v>
          </cell>
          <cell r="M138">
            <v>3174746</v>
          </cell>
          <cell r="S138">
            <v>3084871</v>
          </cell>
          <cell r="T138">
            <v>3084558</v>
          </cell>
          <cell r="U138">
            <v>2938077</v>
          </cell>
          <cell r="V138">
            <v>2637855</v>
          </cell>
          <cell r="W138">
            <v>2637632</v>
          </cell>
        </row>
        <row r="139">
          <cell r="A139" t="str">
            <v>KeySpan Gas East Corporation</v>
          </cell>
          <cell r="I139" t="str">
            <v>NA</v>
          </cell>
          <cell r="J139">
            <v>2363497</v>
          </cell>
          <cell r="K139">
            <v>2198298</v>
          </cell>
          <cell r="L139">
            <v>1717394</v>
          </cell>
          <cell r="M139">
            <v>1554243</v>
          </cell>
          <cell r="S139" t="str">
            <v>NA</v>
          </cell>
          <cell r="T139">
            <v>2100000</v>
          </cell>
          <cell r="U139">
            <v>1600000</v>
          </cell>
          <cell r="V139">
            <v>1200000</v>
          </cell>
          <cell r="W139">
            <v>1200000</v>
          </cell>
        </row>
        <row r="140">
          <cell r="A140" t="str">
            <v>Keystone Appalachian Transmission Company</v>
          </cell>
          <cell r="I140">
            <v>452643</v>
          </cell>
          <cell r="J140" t="str">
            <v>NA</v>
          </cell>
          <cell r="K140" t="str">
            <v>NA</v>
          </cell>
          <cell r="L140" t="str">
            <v>NA</v>
          </cell>
          <cell r="M140" t="str">
            <v>NA</v>
          </cell>
          <cell r="S140">
            <v>200000</v>
          </cell>
          <cell r="T140" t="str">
            <v>NA</v>
          </cell>
          <cell r="U140" t="str">
            <v>NA</v>
          </cell>
          <cell r="V140" t="str">
            <v>NA</v>
          </cell>
          <cell r="W140" t="str">
            <v>NA</v>
          </cell>
        </row>
        <row r="141">
          <cell r="A141" t="str">
            <v>Kingsport Power Company</v>
          </cell>
          <cell r="I141">
            <v>118374</v>
          </cell>
          <cell r="J141">
            <v>109801</v>
          </cell>
          <cell r="K141">
            <v>99324</v>
          </cell>
          <cell r="L141">
            <v>76868</v>
          </cell>
          <cell r="M141">
            <v>74541</v>
          </cell>
          <cell r="S141">
            <v>105000</v>
          </cell>
          <cell r="T141">
            <v>105000</v>
          </cell>
          <cell r="U141">
            <v>85000</v>
          </cell>
          <cell r="V141">
            <v>65000</v>
          </cell>
          <cell r="W141">
            <v>65000</v>
          </cell>
        </row>
        <row r="142">
          <cell r="A142" t="str">
            <v>LG&amp;E and KU Energy LLC</v>
          </cell>
          <cell r="I142" t="str">
            <v>NA</v>
          </cell>
          <cell r="J142" t="str">
            <v>NA</v>
          </cell>
          <cell r="K142" t="str">
            <v>NA</v>
          </cell>
          <cell r="L142" t="str">
            <v>NA</v>
          </cell>
          <cell r="M142" t="str">
            <v>NA</v>
          </cell>
          <cell r="S142" t="str">
            <v>NA</v>
          </cell>
          <cell r="T142" t="str">
            <v>NA</v>
          </cell>
          <cell r="U142" t="str">
            <v>NA</v>
          </cell>
          <cell r="V142" t="str">
            <v>NA</v>
          </cell>
          <cell r="W142" t="str">
            <v>NA</v>
          </cell>
        </row>
        <row r="143">
          <cell r="A143" t="str">
            <v>Liberty Utilities (CalPeco Electric) LLC</v>
          </cell>
          <cell r="I143">
            <v>416928</v>
          </cell>
          <cell r="J143">
            <v>367609</v>
          </cell>
          <cell r="K143">
            <v>331873</v>
          </cell>
          <cell r="L143">
            <v>308051</v>
          </cell>
          <cell r="M143">
            <v>278247</v>
          </cell>
          <cell r="S143">
            <v>24826</v>
          </cell>
          <cell r="T143">
            <v>25000</v>
          </cell>
          <cell r="U143">
            <v>25000</v>
          </cell>
          <cell r="V143">
            <v>25000</v>
          </cell>
          <cell r="W143">
            <v>25000</v>
          </cell>
        </row>
        <row r="144">
          <cell r="A144" t="str">
            <v>Liberty Utilities (EnergyNorth Natural Gas) Corp.</v>
          </cell>
          <cell r="I144" t="str">
            <v>NA</v>
          </cell>
          <cell r="J144">
            <v>286175</v>
          </cell>
          <cell r="K144">
            <v>257070</v>
          </cell>
          <cell r="L144">
            <v>221802</v>
          </cell>
          <cell r="M144">
            <v>194253</v>
          </cell>
          <cell r="S144" t="str">
            <v>NA</v>
          </cell>
          <cell r="T144">
            <v>0</v>
          </cell>
          <cell r="U144">
            <v>0</v>
          </cell>
          <cell r="V144">
            <v>159278</v>
          </cell>
          <cell r="W144">
            <v>159249</v>
          </cell>
        </row>
        <row r="145">
          <cell r="A145" t="str">
            <v>Liberty Utilities (Granite State Electric) Corp.</v>
          </cell>
          <cell r="I145">
            <v>239229</v>
          </cell>
          <cell r="J145">
            <v>170733</v>
          </cell>
          <cell r="K145">
            <v>146963</v>
          </cell>
          <cell r="L145">
            <v>130755</v>
          </cell>
          <cell r="M145">
            <v>115945</v>
          </cell>
          <cell r="S145">
            <v>19101</v>
          </cell>
          <cell r="T145">
            <v>19101</v>
          </cell>
          <cell r="U145">
            <v>32000</v>
          </cell>
          <cell r="V145">
            <v>32000</v>
          </cell>
          <cell r="W145">
            <v>32000</v>
          </cell>
        </row>
        <row r="146">
          <cell r="A146" t="str">
            <v>Liberty Utilities (Midstates Natural Gas) Corp</v>
          </cell>
          <cell r="I146">
            <v>143047</v>
          </cell>
          <cell r="J146">
            <v>136676</v>
          </cell>
          <cell r="K146">
            <v>132608</v>
          </cell>
          <cell r="L146">
            <v>123144</v>
          </cell>
          <cell r="M146">
            <v>121188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 t="str">
            <v>Liberty Utilities (New England Natural Gas Company) Corp.</v>
          </cell>
          <cell r="I147">
            <v>174750</v>
          </cell>
          <cell r="J147">
            <v>168700</v>
          </cell>
          <cell r="K147">
            <v>137848</v>
          </cell>
          <cell r="L147">
            <v>123144</v>
          </cell>
          <cell r="M147">
            <v>103181</v>
          </cell>
          <cell r="S147">
            <v>135972</v>
          </cell>
          <cell r="T147">
            <v>16129</v>
          </cell>
          <cell r="U147">
            <v>27647</v>
          </cell>
          <cell r="V147">
            <v>27302</v>
          </cell>
          <cell r="W147">
            <v>27338</v>
          </cell>
        </row>
        <row r="148">
          <cell r="A148" t="str">
            <v>Liberty Utilities (Peach State Natural Gas) Corp</v>
          </cell>
          <cell r="I148" t="str">
            <v>NA</v>
          </cell>
          <cell r="J148" t="str">
            <v>NA</v>
          </cell>
          <cell r="K148" t="str">
            <v>NA</v>
          </cell>
          <cell r="L148" t="str">
            <v>NA</v>
          </cell>
          <cell r="M148" t="str">
            <v>NA</v>
          </cell>
          <cell r="S148" t="str">
            <v>NA</v>
          </cell>
          <cell r="T148" t="str">
            <v>NA</v>
          </cell>
          <cell r="U148" t="str">
            <v>NA</v>
          </cell>
          <cell r="V148" t="str">
            <v>NA</v>
          </cell>
          <cell r="W148" t="str">
            <v>NA</v>
          </cell>
        </row>
        <row r="149">
          <cell r="A149" t="str">
            <v>Lockhart Power Company</v>
          </cell>
          <cell r="I149">
            <v>56999</v>
          </cell>
          <cell r="J149">
            <v>45768</v>
          </cell>
          <cell r="K149">
            <v>46072</v>
          </cell>
          <cell r="L149">
            <v>50986</v>
          </cell>
          <cell r="M149">
            <v>48879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</row>
        <row r="150">
          <cell r="A150" t="str">
            <v>Louisville Gas and Electric Company</v>
          </cell>
          <cell r="I150">
            <v>2881684</v>
          </cell>
          <cell r="J150">
            <v>2782989</v>
          </cell>
          <cell r="K150">
            <v>2777533</v>
          </cell>
          <cell r="L150">
            <v>2690350</v>
          </cell>
          <cell r="M150">
            <v>2559226</v>
          </cell>
          <cell r="S150">
            <v>2485142</v>
          </cell>
          <cell r="T150">
            <v>2484852</v>
          </cell>
          <cell r="U150">
            <v>2320495</v>
          </cell>
          <cell r="V150">
            <v>2020296</v>
          </cell>
          <cell r="W150">
            <v>2020097</v>
          </cell>
        </row>
        <row r="151">
          <cell r="A151" t="str">
            <v>Madison Gas and Electric Company</v>
          </cell>
          <cell r="I151">
            <v>1141172</v>
          </cell>
          <cell r="J151">
            <v>1053338</v>
          </cell>
          <cell r="K151">
            <v>1002470</v>
          </cell>
          <cell r="L151">
            <v>952436</v>
          </cell>
          <cell r="M151">
            <v>871805</v>
          </cell>
          <cell r="S151">
            <v>773326</v>
          </cell>
          <cell r="T151">
            <v>728456</v>
          </cell>
          <cell r="U151">
            <v>643454</v>
          </cell>
          <cell r="V151">
            <v>623327</v>
          </cell>
          <cell r="W151">
            <v>528081</v>
          </cell>
        </row>
        <row r="152">
          <cell r="A152" t="str">
            <v>Maine Natural Gas Corporation</v>
          </cell>
          <cell r="I152">
            <v>82731</v>
          </cell>
          <cell r="J152">
            <v>77833</v>
          </cell>
          <cell r="K152">
            <v>76794</v>
          </cell>
          <cell r="L152">
            <v>73163</v>
          </cell>
          <cell r="M152">
            <v>71912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</row>
        <row r="153">
          <cell r="A153" t="str">
            <v>Massachusetts Electric Company</v>
          </cell>
          <cell r="I153">
            <v>3638748</v>
          </cell>
          <cell r="J153">
            <v>3289064</v>
          </cell>
          <cell r="K153">
            <v>3130442</v>
          </cell>
          <cell r="L153">
            <v>3029077</v>
          </cell>
          <cell r="M153">
            <v>2864559</v>
          </cell>
          <cell r="S153">
            <v>2198118</v>
          </cell>
          <cell r="T153">
            <v>1798561</v>
          </cell>
          <cell r="U153">
            <v>1798488</v>
          </cell>
          <cell r="V153">
            <v>1798408</v>
          </cell>
          <cell r="W153">
            <v>1798319</v>
          </cell>
        </row>
        <row r="154">
          <cell r="A154" t="str">
            <v>Maui Electric Company, Ltd.</v>
          </cell>
          <cell r="I154" t="str">
            <v>NA</v>
          </cell>
          <cell r="J154">
            <v>367342</v>
          </cell>
          <cell r="K154">
            <v>362036</v>
          </cell>
          <cell r="L154">
            <v>348260</v>
          </cell>
          <cell r="M154">
            <v>314361</v>
          </cell>
          <cell r="S154" t="str">
            <v>NA</v>
          </cell>
          <cell r="T154">
            <v>259500</v>
          </cell>
          <cell r="U154">
            <v>234500</v>
          </cell>
          <cell r="V154">
            <v>254500</v>
          </cell>
          <cell r="W154">
            <v>229500</v>
          </cell>
        </row>
        <row r="155">
          <cell r="A155" t="str">
            <v>MDU Resources Group, Inc.</v>
          </cell>
          <cell r="I155">
            <v>1075684</v>
          </cell>
          <cell r="J155">
            <v>965279</v>
          </cell>
          <cell r="K155">
            <v>934383</v>
          </cell>
          <cell r="L155">
            <v>903226</v>
          </cell>
          <cell r="M155">
            <v>861306</v>
          </cell>
          <cell r="S155">
            <v>1007346</v>
          </cell>
          <cell r="T155">
            <v>1005861</v>
          </cell>
          <cell r="U155">
            <v>979875</v>
          </cell>
          <cell r="V155">
            <v>927989</v>
          </cell>
          <cell r="W155">
            <v>826502</v>
          </cell>
        </row>
        <row r="156">
          <cell r="A156" t="str">
            <v>Metropolitan Edison Company</v>
          </cell>
          <cell r="I156" t="str">
            <v>NA</v>
          </cell>
          <cell r="J156">
            <v>1167711</v>
          </cell>
          <cell r="K156">
            <v>1130000</v>
          </cell>
          <cell r="L156">
            <v>1090238</v>
          </cell>
          <cell r="M156">
            <v>1017024</v>
          </cell>
          <cell r="S156" t="str">
            <v>NA</v>
          </cell>
          <cell r="T156">
            <v>1174109</v>
          </cell>
          <cell r="U156">
            <v>1049478</v>
          </cell>
          <cell r="V156">
            <v>1049311</v>
          </cell>
          <cell r="W156">
            <v>1049144</v>
          </cell>
        </row>
        <row r="157">
          <cell r="A157" t="str">
            <v>MGE Energy, Inc.</v>
          </cell>
          <cell r="I157">
            <v>1141172</v>
          </cell>
          <cell r="J157">
            <v>1053338</v>
          </cell>
          <cell r="K157">
            <v>1002470</v>
          </cell>
          <cell r="L157">
            <v>952436</v>
          </cell>
          <cell r="M157">
            <v>871805</v>
          </cell>
          <cell r="S157">
            <v>773326</v>
          </cell>
          <cell r="T157">
            <v>728456</v>
          </cell>
          <cell r="U157">
            <v>643454</v>
          </cell>
          <cell r="V157">
            <v>623327</v>
          </cell>
          <cell r="W157">
            <v>528081</v>
          </cell>
        </row>
        <row r="158">
          <cell r="A158" t="str">
            <v>Michigan Gas Utilities Corporation</v>
          </cell>
          <cell r="I158" t="str">
            <v>NA</v>
          </cell>
          <cell r="J158">
            <v>219241</v>
          </cell>
          <cell r="K158">
            <v>206197</v>
          </cell>
          <cell r="L158">
            <v>185574</v>
          </cell>
          <cell r="M158">
            <v>165162</v>
          </cell>
          <cell r="S158" t="str">
            <v>NA</v>
          </cell>
          <cell r="T158">
            <v>150000</v>
          </cell>
          <cell r="U158">
            <v>150000</v>
          </cell>
          <cell r="V158">
            <v>150000</v>
          </cell>
          <cell r="W158">
            <v>150000</v>
          </cell>
        </row>
        <row r="159">
          <cell r="A159" t="str">
            <v>MidAmerican Energy Company</v>
          </cell>
          <cell r="I159">
            <v>10180935</v>
          </cell>
          <cell r="J159">
            <v>9602655</v>
          </cell>
          <cell r="K159">
            <v>9645496</v>
          </cell>
          <cell r="L159">
            <v>8959843</v>
          </cell>
          <cell r="M159">
            <v>8065432</v>
          </cell>
          <cell r="S159">
            <v>8880142</v>
          </cell>
          <cell r="T159">
            <v>8820077</v>
          </cell>
          <cell r="U159">
            <v>7775096</v>
          </cell>
          <cell r="V159">
            <v>7770270</v>
          </cell>
          <cell r="W159">
            <v>7257841</v>
          </cell>
        </row>
        <row r="160">
          <cell r="A160" t="str">
            <v>Midwest Natural Gas Corporation</v>
          </cell>
          <cell r="I160" t="str">
            <v>NA</v>
          </cell>
          <cell r="J160">
            <v>16181</v>
          </cell>
          <cell r="K160">
            <v>17055</v>
          </cell>
          <cell r="L160">
            <v>11566</v>
          </cell>
          <cell r="M160">
            <v>12319</v>
          </cell>
          <cell r="S160" t="str">
            <v>NA</v>
          </cell>
          <cell r="T160">
            <v>3781</v>
          </cell>
          <cell r="U160">
            <v>3956</v>
          </cell>
          <cell r="V160">
            <v>2012</v>
          </cell>
          <cell r="W160">
            <v>2186</v>
          </cell>
        </row>
        <row r="161">
          <cell r="A161" t="str">
            <v>Midwest Natural Gas, Inc.</v>
          </cell>
          <cell r="I161">
            <v>17523</v>
          </cell>
          <cell r="J161">
            <v>17034</v>
          </cell>
          <cell r="K161">
            <v>16402</v>
          </cell>
          <cell r="L161">
            <v>15427</v>
          </cell>
          <cell r="M161">
            <v>14329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</row>
        <row r="162">
          <cell r="A162" t="str">
            <v>Minnesota Energy Resources Corporation</v>
          </cell>
          <cell r="I162" t="str">
            <v>NA</v>
          </cell>
          <cell r="J162" t="str">
            <v>NA</v>
          </cell>
          <cell r="K162" t="str">
            <v>NA</v>
          </cell>
          <cell r="L162" t="str">
            <v>NA</v>
          </cell>
          <cell r="M162" t="str">
            <v>NA</v>
          </cell>
          <cell r="S162" t="str">
            <v>NA</v>
          </cell>
          <cell r="T162" t="str">
            <v>NA</v>
          </cell>
          <cell r="U162" t="str">
            <v>NA</v>
          </cell>
          <cell r="V162" t="str">
            <v>NA</v>
          </cell>
          <cell r="W162" t="str">
            <v>NA</v>
          </cell>
        </row>
        <row r="163">
          <cell r="A163" t="str">
            <v>Minnesota Power Enterprises, Inc.</v>
          </cell>
          <cell r="I163">
            <v>2848073</v>
          </cell>
          <cell r="J163">
            <v>2809920</v>
          </cell>
          <cell r="K163">
            <v>2692542</v>
          </cell>
          <cell r="L163">
            <v>2414435</v>
          </cell>
          <cell r="M163">
            <v>2294198</v>
          </cell>
          <cell r="S163">
            <v>1740676</v>
          </cell>
          <cell r="T163">
            <v>1682519</v>
          </cell>
          <cell r="U163">
            <v>1817195</v>
          </cell>
          <cell r="V163">
            <v>1891020</v>
          </cell>
          <cell r="W163">
            <v>1653248</v>
          </cell>
        </row>
        <row r="164">
          <cell r="A164" t="str">
            <v>Mississippi Power Company</v>
          </cell>
          <cell r="I164">
            <v>2088753</v>
          </cell>
          <cell r="J164">
            <v>2002572</v>
          </cell>
          <cell r="K164">
            <v>1930894</v>
          </cell>
          <cell r="L164">
            <v>1866910</v>
          </cell>
          <cell r="M164">
            <v>1741951</v>
          </cell>
          <cell r="S164">
            <v>1687568</v>
          </cell>
          <cell r="T164">
            <v>1637646</v>
          </cell>
          <cell r="U164">
            <v>1537723</v>
          </cell>
          <cell r="V164">
            <v>1502801</v>
          </cell>
          <cell r="W164">
            <v>1407509</v>
          </cell>
        </row>
        <row r="165">
          <cell r="A165" t="str">
            <v>Monongahela Power Company</v>
          </cell>
          <cell r="I165">
            <v>1910594</v>
          </cell>
          <cell r="J165">
            <v>1689711</v>
          </cell>
          <cell r="K165">
            <v>1610503</v>
          </cell>
          <cell r="L165">
            <v>1366626</v>
          </cell>
          <cell r="M165">
            <v>1332683</v>
          </cell>
          <cell r="S165">
            <v>1655024</v>
          </cell>
          <cell r="T165">
            <v>2057578</v>
          </cell>
          <cell r="U165">
            <v>1660865</v>
          </cell>
          <cell r="V165">
            <v>1663456</v>
          </cell>
          <cell r="W165">
            <v>1522459</v>
          </cell>
        </row>
        <row r="166">
          <cell r="A166" t="str">
            <v>Mountaineer Gas Company</v>
          </cell>
          <cell r="I166" t="str">
            <v>NA</v>
          </cell>
          <cell r="J166">
            <v>239631</v>
          </cell>
          <cell r="K166">
            <v>212210</v>
          </cell>
          <cell r="L166">
            <v>149218</v>
          </cell>
          <cell r="M166">
            <v>135160</v>
          </cell>
          <cell r="S166" t="str">
            <v>NA</v>
          </cell>
          <cell r="T166">
            <v>180000</v>
          </cell>
          <cell r="U166">
            <v>180000</v>
          </cell>
          <cell r="V166">
            <v>140000</v>
          </cell>
          <cell r="W166">
            <v>140000</v>
          </cell>
        </row>
        <row r="167">
          <cell r="A167" t="str">
            <v>Mt. Carmel Public Utility Co.</v>
          </cell>
          <cell r="I167">
            <v>12955</v>
          </cell>
          <cell r="J167">
            <v>11153</v>
          </cell>
          <cell r="K167">
            <v>11563</v>
          </cell>
          <cell r="L167">
            <v>7793</v>
          </cell>
          <cell r="M167">
            <v>4700</v>
          </cell>
          <cell r="S167">
            <v>6079</v>
          </cell>
          <cell r="T167">
            <v>5825</v>
          </cell>
          <cell r="U167">
            <v>4696</v>
          </cell>
          <cell r="V167">
            <v>4983</v>
          </cell>
          <cell r="W167">
            <v>3483</v>
          </cell>
        </row>
        <row r="168">
          <cell r="A168" t="str">
            <v>Nantucket Electric Company</v>
          </cell>
          <cell r="I168">
            <v>110799</v>
          </cell>
          <cell r="J168">
            <v>100249</v>
          </cell>
          <cell r="K168">
            <v>92629</v>
          </cell>
          <cell r="L168">
            <v>85212</v>
          </cell>
          <cell r="M168">
            <v>78292</v>
          </cell>
          <cell r="S168">
            <v>51300</v>
          </cell>
          <cell r="T168">
            <v>51300</v>
          </cell>
          <cell r="U168">
            <v>51300</v>
          </cell>
          <cell r="V168">
            <v>51300</v>
          </cell>
          <cell r="W168">
            <v>51300</v>
          </cell>
        </row>
        <row r="169">
          <cell r="A169" t="str">
            <v>National Fuel Gas Distribution Corporation</v>
          </cell>
          <cell r="I169" t="str">
            <v>NA</v>
          </cell>
          <cell r="J169">
            <v>679756</v>
          </cell>
          <cell r="K169">
            <v>668237</v>
          </cell>
          <cell r="L169">
            <v>659710</v>
          </cell>
          <cell r="M169">
            <v>636336</v>
          </cell>
          <cell r="S169" t="str">
            <v>NA</v>
          </cell>
          <cell r="T169">
            <v>475000</v>
          </cell>
          <cell r="U169">
            <v>325000</v>
          </cell>
          <cell r="V169">
            <v>374000</v>
          </cell>
          <cell r="W169">
            <v>324000</v>
          </cell>
        </row>
        <row r="170">
          <cell r="A170" t="str">
            <v>National Grid USA</v>
          </cell>
          <cell r="I170">
            <v>15982767</v>
          </cell>
          <cell r="J170">
            <v>14463146</v>
          </cell>
          <cell r="K170">
            <v>13876716</v>
          </cell>
          <cell r="L170">
            <v>13106114</v>
          </cell>
          <cell r="M170">
            <v>12482707</v>
          </cell>
          <cell r="S170">
            <v>10818662</v>
          </cell>
          <cell r="T170">
            <v>8733031</v>
          </cell>
          <cell r="U170">
            <v>8814705</v>
          </cell>
          <cell r="V170">
            <v>8047233</v>
          </cell>
          <cell r="W170">
            <v>8061036</v>
          </cell>
        </row>
        <row r="171">
          <cell r="A171" t="str">
            <v>Nevada Power Company</v>
          </cell>
          <cell r="I171">
            <v>4450134</v>
          </cell>
          <cell r="J171">
            <v>3965454</v>
          </cell>
          <cell r="K171">
            <v>3354540</v>
          </cell>
          <cell r="L171">
            <v>3030525</v>
          </cell>
          <cell r="M171">
            <v>2939528</v>
          </cell>
          <cell r="S171">
            <v>3425430</v>
          </cell>
          <cell r="T171">
            <v>3424455</v>
          </cell>
          <cell r="U171">
            <v>3224553</v>
          </cell>
          <cell r="V171">
            <v>2526191</v>
          </cell>
          <cell r="W171">
            <v>2525536</v>
          </cell>
        </row>
        <row r="172">
          <cell r="A172" t="str">
            <v>New Jersey Natural Gas Company</v>
          </cell>
          <cell r="I172" t="str">
            <v>NA</v>
          </cell>
          <cell r="J172">
            <v>1866280</v>
          </cell>
          <cell r="K172">
            <v>1663086</v>
          </cell>
          <cell r="L172">
            <v>1469378</v>
          </cell>
          <cell r="M172">
            <v>1360390</v>
          </cell>
          <cell r="S172" t="str">
            <v>NA</v>
          </cell>
          <cell r="T172">
            <v>1517845</v>
          </cell>
          <cell r="U172">
            <v>1417845</v>
          </cell>
          <cell r="V172">
            <v>1192845</v>
          </cell>
          <cell r="W172">
            <v>1092845</v>
          </cell>
        </row>
        <row r="173">
          <cell r="A173" t="str">
            <v>New Mexico Gas Company, Inc.</v>
          </cell>
          <cell r="I173">
            <v>692289</v>
          </cell>
          <cell r="J173">
            <v>801546</v>
          </cell>
          <cell r="K173">
            <v>808897</v>
          </cell>
          <cell r="L173">
            <v>803044</v>
          </cell>
          <cell r="M173">
            <v>752390</v>
          </cell>
          <cell r="S173">
            <v>485000</v>
          </cell>
          <cell r="T173">
            <v>485000</v>
          </cell>
          <cell r="U173">
            <v>465000</v>
          </cell>
          <cell r="V173">
            <v>465000</v>
          </cell>
          <cell r="W173">
            <v>365564</v>
          </cell>
        </row>
        <row r="174">
          <cell r="A174" t="str">
            <v>New York State Electric &amp; Gas Corporation</v>
          </cell>
          <cell r="I174">
            <v>3534201</v>
          </cell>
          <cell r="J174">
            <v>2840247</v>
          </cell>
          <cell r="K174">
            <v>2427761</v>
          </cell>
          <cell r="L174">
            <v>1974909</v>
          </cell>
          <cell r="M174">
            <v>1900894</v>
          </cell>
          <cell r="S174">
            <v>3416210</v>
          </cell>
          <cell r="T174">
            <v>2903210</v>
          </cell>
          <cell r="U174">
            <v>2353135</v>
          </cell>
          <cell r="V174">
            <v>2085785</v>
          </cell>
          <cell r="W174">
            <v>1735635</v>
          </cell>
        </row>
        <row r="175">
          <cell r="A175" t="str">
            <v>New York Transco LLC</v>
          </cell>
          <cell r="I175">
            <v>501540</v>
          </cell>
          <cell r="J175">
            <v>436567</v>
          </cell>
          <cell r="K175">
            <v>343498</v>
          </cell>
          <cell r="L175">
            <v>210255</v>
          </cell>
          <cell r="M175">
            <v>128069</v>
          </cell>
          <cell r="S175">
            <v>473887</v>
          </cell>
          <cell r="T175">
            <v>402387</v>
          </cell>
          <cell r="U175">
            <v>315887</v>
          </cell>
          <cell r="V175">
            <v>199387</v>
          </cell>
          <cell r="W175">
            <v>113387</v>
          </cell>
        </row>
        <row r="176">
          <cell r="A176" t="str">
            <v>NextEra Energy, Inc.</v>
          </cell>
          <cell r="I176">
            <v>40848830</v>
          </cell>
          <cell r="J176">
            <v>36608558</v>
          </cell>
          <cell r="K176">
            <v>36660750</v>
          </cell>
          <cell r="L176">
            <v>31332973</v>
          </cell>
          <cell r="M176">
            <v>26890596</v>
          </cell>
          <cell r="S176">
            <v>27270719</v>
          </cell>
          <cell r="T176">
            <v>25748413</v>
          </cell>
          <cell r="U176">
            <v>21412804</v>
          </cell>
          <cell r="V176">
            <v>18870345</v>
          </cell>
          <cell r="W176">
            <v>17557137</v>
          </cell>
        </row>
        <row r="177">
          <cell r="A177" t="str">
            <v>Niagara Mohawk Power Corporation</v>
          </cell>
          <cell r="I177">
            <v>6328258</v>
          </cell>
          <cell r="J177">
            <v>5693752</v>
          </cell>
          <cell r="K177">
            <v>5383786</v>
          </cell>
          <cell r="L177">
            <v>5235522</v>
          </cell>
          <cell r="M177">
            <v>4945911</v>
          </cell>
          <cell r="S177">
            <v>5354360</v>
          </cell>
          <cell r="T177">
            <v>4154360</v>
          </cell>
          <cell r="U177">
            <v>4224159</v>
          </cell>
          <cell r="V177">
            <v>3624158</v>
          </cell>
          <cell r="W177">
            <v>3624156</v>
          </cell>
        </row>
        <row r="178">
          <cell r="A178" t="str">
            <v>NiSource Inc.</v>
          </cell>
          <cell r="I178">
            <v>6182706</v>
          </cell>
          <cell r="J178">
            <v>5395555</v>
          </cell>
          <cell r="K178">
            <v>3863257</v>
          </cell>
          <cell r="L178">
            <v>3536052</v>
          </cell>
          <cell r="M178">
            <v>3210409</v>
          </cell>
          <cell r="S178">
            <v>4433965</v>
          </cell>
          <cell r="T178">
            <v>3708950</v>
          </cell>
          <cell r="U178">
            <v>2923936</v>
          </cell>
          <cell r="V178">
            <v>2498919</v>
          </cell>
          <cell r="W178">
            <v>2323902</v>
          </cell>
        </row>
        <row r="179">
          <cell r="A179" t="str">
            <v>Nokorko Resources Ltd.</v>
          </cell>
          <cell r="I179" t="str">
            <v>NA</v>
          </cell>
          <cell r="J179" t="str">
            <v>NA</v>
          </cell>
          <cell r="K179" t="str">
            <v>NA</v>
          </cell>
          <cell r="L179" t="str">
            <v>NA</v>
          </cell>
          <cell r="M179" t="str">
            <v>NA</v>
          </cell>
          <cell r="S179" t="str">
            <v>NA</v>
          </cell>
          <cell r="T179" t="str">
            <v>NA</v>
          </cell>
          <cell r="U179" t="str">
            <v>NA</v>
          </cell>
          <cell r="V179" t="str">
            <v>NA</v>
          </cell>
          <cell r="W179" t="str">
            <v>NA</v>
          </cell>
        </row>
        <row r="180">
          <cell r="A180" t="str">
            <v>North Central Power Co., Inc.</v>
          </cell>
          <cell r="I180">
            <v>7431</v>
          </cell>
          <cell r="J180">
            <v>7272</v>
          </cell>
          <cell r="K180">
            <v>7104</v>
          </cell>
          <cell r="L180">
            <v>6803</v>
          </cell>
          <cell r="M180">
            <v>6340</v>
          </cell>
          <cell r="S180">
            <v>939</v>
          </cell>
          <cell r="T180">
            <v>1080</v>
          </cell>
          <cell r="U180">
            <v>262</v>
          </cell>
          <cell r="V180">
            <v>427</v>
          </cell>
          <cell r="W180">
            <v>579</v>
          </cell>
        </row>
        <row r="181">
          <cell r="A181" t="str">
            <v>North Shore Gas Company</v>
          </cell>
          <cell r="I181">
            <v>233915</v>
          </cell>
          <cell r="J181">
            <v>213534</v>
          </cell>
          <cell r="K181">
            <v>194682</v>
          </cell>
          <cell r="L181">
            <v>193071</v>
          </cell>
          <cell r="M181">
            <v>175483</v>
          </cell>
          <cell r="S181">
            <v>177000</v>
          </cell>
          <cell r="T181">
            <v>177000</v>
          </cell>
          <cell r="U181">
            <v>157000</v>
          </cell>
          <cell r="V181">
            <v>157000</v>
          </cell>
          <cell r="W181">
            <v>132000</v>
          </cell>
        </row>
        <row r="182">
          <cell r="A182" t="str">
            <v>Northeast Ohio Natural Gas Corp.</v>
          </cell>
          <cell r="I182" t="str">
            <v>NA</v>
          </cell>
          <cell r="J182">
            <v>41298</v>
          </cell>
          <cell r="K182">
            <v>36918</v>
          </cell>
          <cell r="L182">
            <v>36895</v>
          </cell>
          <cell r="M182">
            <v>36058</v>
          </cell>
          <cell r="S182" t="str">
            <v>NA</v>
          </cell>
          <cell r="T182">
            <v>20421</v>
          </cell>
          <cell r="U182">
            <v>20421</v>
          </cell>
          <cell r="V182">
            <v>20421</v>
          </cell>
          <cell r="W182">
            <v>20421</v>
          </cell>
        </row>
        <row r="183">
          <cell r="A183" t="str">
            <v>Northern Illinois Gas Company</v>
          </cell>
          <cell r="I183">
            <v>3166586</v>
          </cell>
          <cell r="J183">
            <v>2869459</v>
          </cell>
          <cell r="K183">
            <v>2936554</v>
          </cell>
          <cell r="L183">
            <v>2533259</v>
          </cell>
          <cell r="M183">
            <v>2315254</v>
          </cell>
          <cell r="S183">
            <v>2774569</v>
          </cell>
          <cell r="T183">
            <v>2499509</v>
          </cell>
          <cell r="U183">
            <v>2274415</v>
          </cell>
          <cell r="V183">
            <v>2099317</v>
          </cell>
          <cell r="W183">
            <v>1899219</v>
          </cell>
        </row>
        <row r="184">
          <cell r="A184" t="str">
            <v>Northern Indiana Public Service Company, LLC</v>
          </cell>
          <cell r="I184">
            <v>6182706</v>
          </cell>
          <cell r="J184">
            <v>5395555</v>
          </cell>
          <cell r="K184">
            <v>3863257</v>
          </cell>
          <cell r="L184">
            <v>3536052</v>
          </cell>
          <cell r="M184">
            <v>3210409</v>
          </cell>
          <cell r="S184">
            <v>4433965</v>
          </cell>
          <cell r="T184">
            <v>3708950</v>
          </cell>
          <cell r="U184">
            <v>2923936</v>
          </cell>
          <cell r="V184">
            <v>2498919</v>
          </cell>
          <cell r="W184">
            <v>2323902</v>
          </cell>
        </row>
        <row r="185">
          <cell r="A185" t="str">
            <v>Northern New England Energy Corporation</v>
          </cell>
          <cell r="I185">
            <v>1147573</v>
          </cell>
          <cell r="J185">
            <v>999114</v>
          </cell>
          <cell r="K185">
            <v>943999</v>
          </cell>
          <cell r="L185">
            <v>919932</v>
          </cell>
          <cell r="M185">
            <v>895909</v>
          </cell>
          <cell r="S185">
            <v>976000</v>
          </cell>
          <cell r="T185">
            <v>901000</v>
          </cell>
          <cell r="U185">
            <v>843500</v>
          </cell>
          <cell r="V185">
            <v>791500</v>
          </cell>
          <cell r="W185">
            <v>809500</v>
          </cell>
        </row>
        <row r="186">
          <cell r="A186" t="str">
            <v>Northern States Power Company</v>
          </cell>
          <cell r="I186">
            <v>9272399</v>
          </cell>
          <cell r="J186">
            <v>8207356</v>
          </cell>
          <cell r="K186">
            <v>7835464</v>
          </cell>
          <cell r="L186">
            <v>7572665</v>
          </cell>
          <cell r="M186">
            <v>6769389</v>
          </cell>
          <cell r="S186">
            <v>8102580</v>
          </cell>
          <cell r="T186">
            <v>7403309</v>
          </cell>
          <cell r="U186">
            <v>7007474</v>
          </cell>
          <cell r="V186">
            <v>6809417</v>
          </cell>
          <cell r="W186">
            <v>5958065</v>
          </cell>
        </row>
        <row r="187">
          <cell r="A187" t="str">
            <v>Northern States Power Company</v>
          </cell>
          <cell r="I187">
            <v>1617147</v>
          </cell>
          <cell r="J187">
            <v>1365572</v>
          </cell>
          <cell r="K187">
            <v>1259212</v>
          </cell>
          <cell r="L187">
            <v>1102904</v>
          </cell>
          <cell r="M187">
            <v>1067515</v>
          </cell>
          <cell r="S187">
            <v>1420784</v>
          </cell>
          <cell r="T187">
            <v>1222043</v>
          </cell>
          <cell r="U187">
            <v>1096800</v>
          </cell>
          <cell r="V187">
            <v>996556</v>
          </cell>
          <cell r="W187">
            <v>914912</v>
          </cell>
        </row>
        <row r="188">
          <cell r="A188" t="str">
            <v>Northern Utilities, Inc.</v>
          </cell>
          <cell r="I188">
            <v>278484</v>
          </cell>
          <cell r="J188">
            <v>257780</v>
          </cell>
          <cell r="K188">
            <v>249251</v>
          </cell>
          <cell r="L188">
            <v>244361</v>
          </cell>
          <cell r="M188">
            <v>231528</v>
          </cell>
          <cell r="S188">
            <v>270000</v>
          </cell>
          <cell r="T188">
            <v>230000</v>
          </cell>
          <cell r="U188">
            <v>230000</v>
          </cell>
          <cell r="V188">
            <v>230000</v>
          </cell>
          <cell r="W188">
            <v>230000</v>
          </cell>
        </row>
        <row r="189">
          <cell r="A189" t="str">
            <v>Northwest Natural Gas Company</v>
          </cell>
          <cell r="I189">
            <v>1323563</v>
          </cell>
          <cell r="J189">
            <v>1232079</v>
          </cell>
          <cell r="K189">
            <v>1190968</v>
          </cell>
          <cell r="L189">
            <v>977585</v>
          </cell>
          <cell r="M189">
            <v>834596</v>
          </cell>
          <cell r="S189">
            <v>1344700</v>
          </cell>
          <cell r="T189">
            <v>1374700</v>
          </cell>
          <cell r="U189">
            <v>1044700</v>
          </cell>
          <cell r="V189">
            <v>994700</v>
          </cell>
          <cell r="W189">
            <v>864700</v>
          </cell>
        </row>
        <row r="190">
          <cell r="A190" t="str">
            <v>Northwest Natural Holding Company</v>
          </cell>
          <cell r="I190" t="str">
            <v>NA</v>
          </cell>
          <cell r="J190" t="str">
            <v>NA</v>
          </cell>
          <cell r="K190" t="str">
            <v>NA</v>
          </cell>
          <cell r="L190" t="str">
            <v>NA</v>
          </cell>
          <cell r="M190" t="str">
            <v>NA</v>
          </cell>
          <cell r="S190" t="str">
            <v>NA</v>
          </cell>
          <cell r="T190" t="str">
            <v>NA</v>
          </cell>
          <cell r="U190" t="str">
            <v>NA</v>
          </cell>
          <cell r="V190" t="str">
            <v>NA</v>
          </cell>
          <cell r="W190" t="str">
            <v>NA</v>
          </cell>
        </row>
        <row r="191">
          <cell r="A191" t="str">
            <v>Northwest Power Pool</v>
          </cell>
          <cell r="I191" t="str">
            <v>NA</v>
          </cell>
          <cell r="J191">
            <v>42</v>
          </cell>
          <cell r="K191" t="str">
            <v>NA</v>
          </cell>
          <cell r="L191" t="str">
            <v>NA</v>
          </cell>
          <cell r="M191" t="str">
            <v>NA</v>
          </cell>
          <cell r="S191" t="str">
            <v>NA</v>
          </cell>
          <cell r="T191">
            <v>0</v>
          </cell>
          <cell r="U191" t="str">
            <v>NA</v>
          </cell>
          <cell r="V191" t="str">
            <v>NA</v>
          </cell>
          <cell r="W191" t="str">
            <v>NA</v>
          </cell>
        </row>
        <row r="192">
          <cell r="A192" t="str">
            <v>NorthWestern Corporation</v>
          </cell>
          <cell r="I192">
            <v>2388692</v>
          </cell>
          <cell r="J192" t="str">
            <v>NA</v>
          </cell>
          <cell r="K192" t="str">
            <v>NA</v>
          </cell>
          <cell r="L192" t="str">
            <v>NA</v>
          </cell>
          <cell r="M192" t="str">
            <v>NA</v>
          </cell>
          <cell r="S192">
            <v>2416660</v>
          </cell>
          <cell r="T192" t="str">
            <v>NA</v>
          </cell>
          <cell r="U192" t="str">
            <v>NA</v>
          </cell>
          <cell r="V192" t="str">
            <v>NA</v>
          </cell>
          <cell r="W192" t="str">
            <v>NA</v>
          </cell>
        </row>
        <row r="193">
          <cell r="A193" t="str">
            <v>NorthWestern Energy Group, Inc.</v>
          </cell>
          <cell r="I193">
            <v>2980699</v>
          </cell>
          <cell r="J193">
            <v>2784923</v>
          </cell>
          <cell r="K193">
            <v>2665182</v>
          </cell>
          <cell r="L193">
            <v>2339714</v>
          </cell>
          <cell r="M193">
            <v>2079095</v>
          </cell>
          <cell r="S193">
            <v>2970660</v>
          </cell>
          <cell r="T193">
            <v>2797653</v>
          </cell>
          <cell r="U193">
            <v>2629627</v>
          </cell>
          <cell r="V193">
            <v>2552599</v>
          </cell>
          <cell r="W193">
            <v>2328637</v>
          </cell>
        </row>
        <row r="194">
          <cell r="A194" t="str">
            <v>NorthWestern Energy Public Service Corporation</v>
          </cell>
          <cell r="I194">
            <v>592007</v>
          </cell>
          <cell r="J194" t="str">
            <v>NA</v>
          </cell>
          <cell r="K194" t="str">
            <v>NA</v>
          </cell>
          <cell r="L194" t="str">
            <v>NA</v>
          </cell>
          <cell r="M194" t="str">
            <v>NA</v>
          </cell>
          <cell r="S194">
            <v>554000</v>
          </cell>
          <cell r="T194" t="str">
            <v>NA</v>
          </cell>
          <cell r="U194" t="str">
            <v>NA</v>
          </cell>
          <cell r="V194" t="str">
            <v>NA</v>
          </cell>
          <cell r="W194" t="str">
            <v>NA</v>
          </cell>
        </row>
        <row r="195">
          <cell r="A195" t="str">
            <v>Northwestern Wisconsin Electric Co Inc</v>
          </cell>
          <cell r="I195">
            <v>32865</v>
          </cell>
          <cell r="J195">
            <v>31679</v>
          </cell>
          <cell r="K195">
            <v>30232</v>
          </cell>
          <cell r="L195">
            <v>28645</v>
          </cell>
          <cell r="M195">
            <v>26814</v>
          </cell>
          <cell r="S195">
            <v>5875</v>
          </cell>
          <cell r="T195">
            <v>6662</v>
          </cell>
          <cell r="U195">
            <v>4989</v>
          </cell>
          <cell r="V195">
            <v>6302</v>
          </cell>
          <cell r="W195">
            <v>7555</v>
          </cell>
        </row>
        <row r="196">
          <cell r="A196" t="str">
            <v>NSTAR Electric Company</v>
          </cell>
          <cell r="I196">
            <v>6958684</v>
          </cell>
          <cell r="J196">
            <v>6193498</v>
          </cell>
          <cell r="K196">
            <v>5743670</v>
          </cell>
          <cell r="L196">
            <v>5016019</v>
          </cell>
          <cell r="M196">
            <v>4564417</v>
          </cell>
          <cell r="S196">
            <v>5126024</v>
          </cell>
          <cell r="T196">
            <v>4526010</v>
          </cell>
          <cell r="U196">
            <v>4455228</v>
          </cell>
          <cell r="V196">
            <v>4008788</v>
          </cell>
          <cell r="W196">
            <v>3663255</v>
          </cell>
        </row>
        <row r="197">
          <cell r="A197" t="str">
            <v>NSTAR Gas Company</v>
          </cell>
          <cell r="I197">
            <v>1344661</v>
          </cell>
          <cell r="J197">
            <v>1157867</v>
          </cell>
          <cell r="K197">
            <v>895712</v>
          </cell>
          <cell r="L197">
            <v>724472</v>
          </cell>
          <cell r="M197">
            <v>624564</v>
          </cell>
          <cell r="S197">
            <v>905000</v>
          </cell>
          <cell r="T197">
            <v>705000</v>
          </cell>
          <cell r="U197">
            <v>705000</v>
          </cell>
          <cell r="V197">
            <v>580000</v>
          </cell>
          <cell r="W197">
            <v>500000</v>
          </cell>
        </row>
        <row r="198">
          <cell r="A198" t="str">
            <v>OGE Energy Corp.</v>
          </cell>
          <cell r="I198">
            <v>5326360</v>
          </cell>
          <cell r="J198">
            <v>4974775</v>
          </cell>
          <cell r="K198">
            <v>5045250</v>
          </cell>
          <cell r="L198">
            <v>4602839</v>
          </cell>
          <cell r="M198">
            <v>3975606</v>
          </cell>
          <cell r="S198">
            <v>4676550</v>
          </cell>
          <cell r="T198">
            <v>4318330</v>
          </cell>
          <cell r="U198">
            <v>4020756</v>
          </cell>
          <cell r="V198">
            <v>4020257</v>
          </cell>
          <cell r="W198">
            <v>3519754</v>
          </cell>
        </row>
        <row r="199">
          <cell r="A199" t="str">
            <v>Ohio Edison Company</v>
          </cell>
          <cell r="I199">
            <v>1118980</v>
          </cell>
          <cell r="J199">
            <v>1263794</v>
          </cell>
          <cell r="K199">
            <v>1242213</v>
          </cell>
          <cell r="L199">
            <v>1361062</v>
          </cell>
          <cell r="M199">
            <v>1652799</v>
          </cell>
          <cell r="S199">
            <v>919424</v>
          </cell>
          <cell r="T199">
            <v>918971</v>
          </cell>
          <cell r="U199">
            <v>918517</v>
          </cell>
          <cell r="V199">
            <v>618736</v>
          </cell>
          <cell r="W199">
            <v>618343</v>
          </cell>
        </row>
        <row r="200">
          <cell r="A200" t="str">
            <v>Ohio Gas Company</v>
          </cell>
          <cell r="I200" t="str">
            <v>NA</v>
          </cell>
          <cell r="J200">
            <v>51826</v>
          </cell>
          <cell r="K200">
            <v>53165</v>
          </cell>
          <cell r="L200">
            <v>51196</v>
          </cell>
          <cell r="M200">
            <v>48471</v>
          </cell>
          <cell r="S200" t="str">
            <v>NA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 t="str">
            <v>Ohio Power Company</v>
          </cell>
          <cell r="I201">
            <v>3884068</v>
          </cell>
          <cell r="J201">
            <v>3571335</v>
          </cell>
          <cell r="K201">
            <v>3088102</v>
          </cell>
          <cell r="L201">
            <v>2846294</v>
          </cell>
          <cell r="M201">
            <v>2692658</v>
          </cell>
          <cell r="S201">
            <v>3739755</v>
          </cell>
          <cell r="T201">
            <v>3389747</v>
          </cell>
          <cell r="U201">
            <v>2991642</v>
          </cell>
          <cell r="V201">
            <v>2991239</v>
          </cell>
          <cell r="W201">
            <v>2444348</v>
          </cell>
        </row>
        <row r="202">
          <cell r="A202" t="str">
            <v>Ohio Valley Gas Corporation</v>
          </cell>
          <cell r="I202" t="str">
            <v>NA</v>
          </cell>
          <cell r="J202">
            <v>66541</v>
          </cell>
          <cell r="K202">
            <v>68442</v>
          </cell>
          <cell r="L202">
            <v>67944</v>
          </cell>
          <cell r="M202">
            <v>66325</v>
          </cell>
          <cell r="S202" t="str">
            <v>NA</v>
          </cell>
          <cell r="T202">
            <v>4684</v>
          </cell>
          <cell r="U202">
            <v>5286</v>
          </cell>
          <cell r="V202">
            <v>5778</v>
          </cell>
          <cell r="W202">
            <v>0</v>
          </cell>
        </row>
        <row r="203">
          <cell r="A203" t="str">
            <v>Ohio Valley Gas Inc</v>
          </cell>
          <cell r="I203" t="str">
            <v>NA</v>
          </cell>
          <cell r="J203" t="str">
            <v>NA</v>
          </cell>
          <cell r="K203" t="str">
            <v>NA</v>
          </cell>
          <cell r="L203" t="str">
            <v>NA</v>
          </cell>
          <cell r="M203" t="str">
            <v>NA</v>
          </cell>
          <cell r="S203" t="str">
            <v>NA</v>
          </cell>
          <cell r="T203" t="str">
            <v>NA</v>
          </cell>
          <cell r="U203" t="str">
            <v>NA</v>
          </cell>
          <cell r="V203" t="str">
            <v>NA</v>
          </cell>
          <cell r="W203" t="str">
            <v>NA</v>
          </cell>
        </row>
        <row r="204">
          <cell r="A204" t="str">
            <v>Oklahoma Gas and Electric Company</v>
          </cell>
          <cell r="I204">
            <v>5326360</v>
          </cell>
          <cell r="J204">
            <v>4974775</v>
          </cell>
          <cell r="K204">
            <v>5045250</v>
          </cell>
          <cell r="L204">
            <v>4602839</v>
          </cell>
          <cell r="M204">
            <v>3975606</v>
          </cell>
          <cell r="S204">
            <v>4676550</v>
          </cell>
          <cell r="T204">
            <v>4318330</v>
          </cell>
          <cell r="U204">
            <v>4020756</v>
          </cell>
          <cell r="V204">
            <v>4020257</v>
          </cell>
          <cell r="W204">
            <v>3519754</v>
          </cell>
        </row>
        <row r="205">
          <cell r="A205" t="str">
            <v>Oklahoma Natural Gas Company</v>
          </cell>
          <cell r="I205" t="str">
            <v>NA</v>
          </cell>
          <cell r="J205">
            <v>1129050</v>
          </cell>
          <cell r="K205">
            <v>1032325</v>
          </cell>
          <cell r="L205">
            <v>926597</v>
          </cell>
          <cell r="M205">
            <v>889160</v>
          </cell>
          <cell r="S205" t="str">
            <v>NA</v>
          </cell>
          <cell r="T205">
            <v>738456</v>
          </cell>
          <cell r="U205">
            <v>739468</v>
          </cell>
          <cell r="V205">
            <v>592730</v>
          </cell>
          <cell r="W205">
            <v>596512</v>
          </cell>
        </row>
        <row r="206">
          <cell r="A206" t="str">
            <v>Oncor Electric Delivery Company LLC</v>
          </cell>
          <cell r="I206">
            <v>15782903</v>
          </cell>
          <cell r="J206">
            <v>14361672</v>
          </cell>
          <cell r="K206">
            <v>13619512</v>
          </cell>
          <cell r="L206">
            <v>12711374</v>
          </cell>
          <cell r="M206">
            <v>11160558</v>
          </cell>
          <cell r="S206">
            <v>14414477</v>
          </cell>
          <cell r="T206">
            <v>12468092</v>
          </cell>
          <cell r="U206">
            <v>10289529</v>
          </cell>
          <cell r="V206">
            <v>8297998</v>
          </cell>
          <cell r="W206">
            <v>8374534</v>
          </cell>
        </row>
        <row r="207">
          <cell r="A207" t="str">
            <v>Orange and Rockland Utilities, Inc.</v>
          </cell>
          <cell r="I207">
            <v>1141883</v>
          </cell>
          <cell r="J207">
            <v>1061980</v>
          </cell>
          <cell r="K207">
            <v>931549</v>
          </cell>
          <cell r="L207">
            <v>888228</v>
          </cell>
          <cell r="M207">
            <v>806830</v>
          </cell>
          <cell r="S207">
            <v>1249390</v>
          </cell>
          <cell r="T207">
            <v>1124358</v>
          </cell>
          <cell r="U207">
            <v>1074327</v>
          </cell>
          <cell r="V207">
            <v>974295</v>
          </cell>
          <cell r="W207">
            <v>899264</v>
          </cell>
        </row>
        <row r="208">
          <cell r="A208" t="str">
            <v>Orwell Natural Gas Company, Inc.</v>
          </cell>
          <cell r="I208" t="str">
            <v>NA</v>
          </cell>
          <cell r="J208" t="str">
            <v>NA</v>
          </cell>
          <cell r="K208" t="str">
            <v>NA</v>
          </cell>
          <cell r="L208" t="str">
            <v>NA</v>
          </cell>
          <cell r="M208" t="str">
            <v>NA</v>
          </cell>
          <cell r="S208" t="str">
            <v>NA</v>
          </cell>
          <cell r="T208" t="str">
            <v>NA</v>
          </cell>
          <cell r="U208" t="str">
            <v>NA</v>
          </cell>
          <cell r="V208" t="str">
            <v>NA</v>
          </cell>
          <cell r="W208" t="str">
            <v>NA</v>
          </cell>
        </row>
        <row r="209">
          <cell r="A209" t="str">
            <v>Otter Tail Corporation</v>
          </cell>
          <cell r="I209">
            <v>1058018</v>
          </cell>
          <cell r="J209">
            <v>975379</v>
          </cell>
          <cell r="K209">
            <v>909431</v>
          </cell>
          <cell r="L209">
            <v>832689</v>
          </cell>
          <cell r="M209">
            <v>811896</v>
          </cell>
          <cell r="S209">
            <v>867000</v>
          </cell>
          <cell r="T209">
            <v>747000</v>
          </cell>
          <cell r="U209">
            <v>747000</v>
          </cell>
          <cell r="V209">
            <v>687000</v>
          </cell>
          <cell r="W209">
            <v>687000</v>
          </cell>
        </row>
        <row r="210">
          <cell r="A210" t="str">
            <v>Otter Tail Power Company</v>
          </cell>
          <cell r="I210">
            <v>1058018</v>
          </cell>
          <cell r="J210">
            <v>975379</v>
          </cell>
          <cell r="K210">
            <v>909431</v>
          </cell>
          <cell r="L210">
            <v>832689</v>
          </cell>
          <cell r="M210">
            <v>811896</v>
          </cell>
          <cell r="S210">
            <v>867000</v>
          </cell>
          <cell r="T210">
            <v>747000</v>
          </cell>
          <cell r="U210">
            <v>747000</v>
          </cell>
          <cell r="V210">
            <v>687000</v>
          </cell>
          <cell r="W210">
            <v>687000</v>
          </cell>
        </row>
        <row r="211">
          <cell r="A211" t="str">
            <v>Pacific Gas and Electric Company</v>
          </cell>
          <cell r="I211">
            <v>43082700</v>
          </cell>
          <cell r="J211">
            <v>37057083</v>
          </cell>
          <cell r="K211">
            <v>30729451</v>
          </cell>
          <cell r="L211">
            <v>25611170</v>
          </cell>
          <cell r="M211">
            <v>25476769</v>
          </cell>
          <cell r="S211">
            <v>50038110</v>
          </cell>
          <cell r="T211">
            <v>46231067</v>
          </cell>
          <cell r="U211">
            <v>44183727</v>
          </cell>
          <cell r="V211">
            <v>37229816</v>
          </cell>
          <cell r="W211">
            <v>31832345</v>
          </cell>
        </row>
        <row r="212">
          <cell r="A212" t="str">
            <v>PacifiCorp</v>
          </cell>
          <cell r="I212">
            <v>10512319</v>
          </cell>
          <cell r="J212">
            <v>9972303</v>
          </cell>
          <cell r="K212">
            <v>10741074</v>
          </cell>
          <cell r="L212">
            <v>9913345</v>
          </cell>
          <cell r="M212">
            <v>9173499</v>
          </cell>
          <cell r="S212">
            <v>13665643</v>
          </cell>
          <cell r="T212">
            <v>10467463</v>
          </cell>
          <cell r="U212">
            <v>9715643</v>
          </cell>
          <cell r="V212">
            <v>8772660</v>
          </cell>
          <cell r="W212">
            <v>8649132</v>
          </cell>
        </row>
        <row r="213">
          <cell r="A213" t="str">
            <v>PECO Energy Company</v>
          </cell>
          <cell r="I213">
            <v>6815747</v>
          </cell>
          <cell r="J213">
            <v>6069521</v>
          </cell>
          <cell r="K213">
            <v>5563063</v>
          </cell>
          <cell r="L213">
            <v>5111778</v>
          </cell>
          <cell r="M213">
            <v>4533100</v>
          </cell>
          <cell r="S213">
            <v>5934544</v>
          </cell>
          <cell r="T213">
            <v>5360066</v>
          </cell>
          <cell r="U213">
            <v>4835434</v>
          </cell>
          <cell r="V213">
            <v>4414016</v>
          </cell>
          <cell r="W213">
            <v>3964144</v>
          </cell>
        </row>
        <row r="214">
          <cell r="A214" t="str">
            <v>Pennsylvania Electric Company</v>
          </cell>
          <cell r="I214">
            <v>4178484</v>
          </cell>
          <cell r="J214">
            <v>1375205</v>
          </cell>
          <cell r="K214">
            <v>1350348</v>
          </cell>
          <cell r="L214">
            <v>1320694</v>
          </cell>
          <cell r="M214">
            <v>1357276</v>
          </cell>
          <cell r="S214">
            <v>3748401</v>
          </cell>
          <cell r="T214">
            <v>1598643</v>
          </cell>
          <cell r="U214">
            <v>1299013</v>
          </cell>
          <cell r="V214">
            <v>1298846</v>
          </cell>
          <cell r="W214">
            <v>1298679</v>
          </cell>
        </row>
        <row r="215">
          <cell r="A215" t="str">
            <v>Pennsylvania Power Company</v>
          </cell>
          <cell r="I215" t="str">
            <v>NA</v>
          </cell>
          <cell r="J215">
            <v>288772</v>
          </cell>
          <cell r="K215">
            <v>242878</v>
          </cell>
          <cell r="L215">
            <v>208163</v>
          </cell>
          <cell r="M215">
            <v>199197</v>
          </cell>
          <cell r="S215" t="str">
            <v>NA</v>
          </cell>
          <cell r="T215">
            <v>250000</v>
          </cell>
          <cell r="U215">
            <v>250000</v>
          </cell>
          <cell r="V215">
            <v>200000</v>
          </cell>
          <cell r="W215">
            <v>200000</v>
          </cell>
        </row>
        <row r="216">
          <cell r="A216" t="str">
            <v>Peoples Gas System</v>
          </cell>
          <cell r="I216">
            <v>1236221</v>
          </cell>
          <cell r="J216">
            <v>1088010</v>
          </cell>
          <cell r="K216">
            <v>991334</v>
          </cell>
          <cell r="L216">
            <v>786235</v>
          </cell>
          <cell r="M216">
            <v>662097</v>
          </cell>
          <cell r="S216">
            <v>925000</v>
          </cell>
          <cell r="T216">
            <v>925000</v>
          </cell>
          <cell r="U216">
            <v>568388</v>
          </cell>
          <cell r="V216">
            <v>518351</v>
          </cell>
          <cell r="W216">
            <v>335661</v>
          </cell>
        </row>
        <row r="217">
          <cell r="A217" t="str">
            <v>Peoples Gas WV, LLC</v>
          </cell>
          <cell r="I217" t="str">
            <v>NA</v>
          </cell>
          <cell r="J217">
            <v>9879</v>
          </cell>
          <cell r="K217">
            <v>11285</v>
          </cell>
          <cell r="L217">
            <v>11862</v>
          </cell>
          <cell r="M217">
            <v>13154</v>
          </cell>
          <cell r="S217" t="str">
            <v>NA</v>
          </cell>
          <cell r="T217">
            <v>7913</v>
          </cell>
          <cell r="U217">
            <v>7913</v>
          </cell>
          <cell r="V217">
            <v>12986</v>
          </cell>
          <cell r="W217">
            <v>14000</v>
          </cell>
        </row>
        <row r="218">
          <cell r="A218" t="str">
            <v>Peoples Natural Gas Company LLC</v>
          </cell>
          <cell r="I218">
            <v>2119529</v>
          </cell>
          <cell r="J218">
            <v>1872224</v>
          </cell>
          <cell r="K218">
            <v>1631707</v>
          </cell>
          <cell r="L218">
            <v>1267922</v>
          </cell>
          <cell r="M218">
            <v>1120408</v>
          </cell>
          <cell r="S218">
            <v>1335822</v>
          </cell>
          <cell r="T218">
            <v>1445829</v>
          </cell>
          <cell r="U218">
            <v>1102829</v>
          </cell>
          <cell r="V218">
            <v>927576</v>
          </cell>
          <cell r="W218">
            <v>702031</v>
          </cell>
        </row>
        <row r="219">
          <cell r="A219" t="str">
            <v>Peoples TWP LLC</v>
          </cell>
          <cell r="I219" t="str">
            <v>NA</v>
          </cell>
          <cell r="J219">
            <v>1872224</v>
          </cell>
          <cell r="K219">
            <v>176342</v>
          </cell>
          <cell r="L219">
            <v>147359</v>
          </cell>
          <cell r="M219">
            <v>129383</v>
          </cell>
          <cell r="S219" t="str">
            <v>NA</v>
          </cell>
          <cell r="T219">
            <v>1445829</v>
          </cell>
          <cell r="U219">
            <v>85000</v>
          </cell>
          <cell r="V219">
            <v>115909</v>
          </cell>
          <cell r="W219">
            <v>33182</v>
          </cell>
        </row>
        <row r="220">
          <cell r="A220" t="str">
            <v>Pepco Holdings LLC</v>
          </cell>
          <cell r="I220" t="str">
            <v>NA</v>
          </cell>
          <cell r="J220" t="str">
            <v>NA</v>
          </cell>
          <cell r="K220" t="str">
            <v>NA</v>
          </cell>
          <cell r="L220" t="str">
            <v>NA</v>
          </cell>
          <cell r="M220" t="str">
            <v>NA</v>
          </cell>
          <cell r="S220" t="str">
            <v>NA</v>
          </cell>
          <cell r="T220" t="str">
            <v>NA</v>
          </cell>
          <cell r="U220" t="str">
            <v>NA</v>
          </cell>
          <cell r="V220" t="str">
            <v>NA</v>
          </cell>
          <cell r="W220" t="str">
            <v>NA</v>
          </cell>
        </row>
        <row r="221">
          <cell r="A221" t="str">
            <v>PG&amp;E Corporation</v>
          </cell>
          <cell r="I221">
            <v>43082700</v>
          </cell>
          <cell r="J221">
            <v>37057083</v>
          </cell>
          <cell r="K221">
            <v>30729451</v>
          </cell>
          <cell r="L221">
            <v>25611170</v>
          </cell>
          <cell r="M221">
            <v>25476769</v>
          </cell>
          <cell r="S221">
            <v>50038110</v>
          </cell>
          <cell r="T221">
            <v>46231067</v>
          </cell>
          <cell r="U221">
            <v>44183727</v>
          </cell>
          <cell r="V221">
            <v>37229816</v>
          </cell>
          <cell r="W221">
            <v>31832345</v>
          </cell>
        </row>
        <row r="222">
          <cell r="A222" t="str">
            <v>Philadelphia Gas Works</v>
          </cell>
          <cell r="I222" t="str">
            <v>NA</v>
          </cell>
          <cell r="J222">
            <v>756843</v>
          </cell>
          <cell r="K222">
            <v>666911</v>
          </cell>
          <cell r="L222">
            <v>486389</v>
          </cell>
          <cell r="M222">
            <v>330455</v>
          </cell>
          <cell r="S222" t="str">
            <v>NA</v>
          </cell>
          <cell r="T222">
            <v>1038517</v>
          </cell>
          <cell r="U222">
            <v>1086099</v>
          </cell>
          <cell r="V222">
            <v>1149673</v>
          </cell>
          <cell r="W222">
            <v>1224271</v>
          </cell>
        </row>
        <row r="223">
          <cell r="A223" t="str">
            <v>Piedmont Natural Gas Company, Inc.</v>
          </cell>
          <cell r="I223" t="str">
            <v>NA</v>
          </cell>
          <cell r="J223">
            <v>4051302</v>
          </cell>
          <cell r="K223">
            <v>3672027</v>
          </cell>
          <cell r="L223">
            <v>3348948</v>
          </cell>
          <cell r="M223">
            <v>2714418</v>
          </cell>
          <cell r="S223" t="str">
            <v>NA</v>
          </cell>
          <cell r="T223">
            <v>3646827</v>
          </cell>
          <cell r="U223">
            <v>3336291</v>
          </cell>
          <cell r="V223">
            <v>2984278</v>
          </cell>
          <cell r="W223">
            <v>2635171</v>
          </cell>
        </row>
        <row r="224">
          <cell r="A224" t="str">
            <v>Pike County Light and Power Company</v>
          </cell>
          <cell r="I224" t="str">
            <v>NA</v>
          </cell>
          <cell r="J224">
            <v>17989</v>
          </cell>
          <cell r="K224">
            <v>15446</v>
          </cell>
          <cell r="L224">
            <v>13725</v>
          </cell>
          <cell r="M224">
            <v>11357</v>
          </cell>
          <cell r="S224" t="str">
            <v>NA</v>
          </cell>
          <cell r="T224">
            <v>15731</v>
          </cell>
          <cell r="U224">
            <v>14104</v>
          </cell>
          <cell r="V224">
            <v>13305</v>
          </cell>
          <cell r="W224">
            <v>12678</v>
          </cell>
        </row>
        <row r="225">
          <cell r="A225" t="str">
            <v>Pike Natural Gas Co</v>
          </cell>
          <cell r="I225" t="str">
            <v>NA</v>
          </cell>
          <cell r="J225">
            <v>-504</v>
          </cell>
          <cell r="K225">
            <v>-405</v>
          </cell>
          <cell r="L225">
            <v>94</v>
          </cell>
          <cell r="M225">
            <v>94</v>
          </cell>
          <cell r="S225" t="str">
            <v>NA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 t="str">
            <v>Pinnacle West Capital Corporation</v>
          </cell>
          <cell r="I226">
            <v>8273165</v>
          </cell>
          <cell r="J226">
            <v>7241938</v>
          </cell>
          <cell r="K226">
            <v>6941726</v>
          </cell>
          <cell r="L226">
            <v>6635213</v>
          </cell>
          <cell r="M226">
            <v>6225895</v>
          </cell>
          <cell r="S226">
            <v>7570170</v>
          </cell>
          <cell r="T226">
            <v>7371758</v>
          </cell>
          <cell r="U226">
            <v>6872134</v>
          </cell>
          <cell r="V226">
            <v>6345132</v>
          </cell>
          <cell r="W226">
            <v>5897390</v>
          </cell>
        </row>
        <row r="227">
          <cell r="A227" t="str">
            <v>Pioneer Power and Light Company</v>
          </cell>
          <cell r="I227" t="str">
            <v>NA</v>
          </cell>
          <cell r="J227">
            <v>2338</v>
          </cell>
          <cell r="K227" t="str">
            <v>NA</v>
          </cell>
          <cell r="L227" t="str">
            <v>NA</v>
          </cell>
          <cell r="M227">
            <v>1887</v>
          </cell>
          <cell r="S227" t="str">
            <v>NA</v>
          </cell>
          <cell r="T227">
            <v>0</v>
          </cell>
          <cell r="U227" t="str">
            <v>NA</v>
          </cell>
          <cell r="V227" t="str">
            <v>NA</v>
          </cell>
          <cell r="W227">
            <v>18</v>
          </cell>
        </row>
        <row r="228">
          <cell r="A228" t="str">
            <v>Pivotal Utility Holdings, Inc.</v>
          </cell>
          <cell r="I228" t="str">
            <v>NA</v>
          </cell>
          <cell r="J228" t="str">
            <v>NA</v>
          </cell>
          <cell r="K228" t="str">
            <v>NA</v>
          </cell>
          <cell r="L228" t="str">
            <v>NA</v>
          </cell>
          <cell r="M228" t="str">
            <v>NA</v>
          </cell>
          <cell r="S228" t="str">
            <v>NA</v>
          </cell>
          <cell r="T228" t="str">
            <v>NA</v>
          </cell>
          <cell r="U228" t="str">
            <v>NA</v>
          </cell>
          <cell r="V228" t="str">
            <v>NA</v>
          </cell>
          <cell r="W228" t="str">
            <v>NA</v>
          </cell>
        </row>
        <row r="229">
          <cell r="A229" t="str">
            <v>Portland General Electric Company</v>
          </cell>
          <cell r="I229">
            <v>3799678</v>
          </cell>
          <cell r="J229">
            <v>3321005</v>
          </cell>
          <cell r="K229">
            <v>2786771</v>
          </cell>
          <cell r="L229">
            <v>2708491</v>
          </cell>
          <cell r="M229">
            <v>2612277</v>
          </cell>
          <cell r="S229">
            <v>4538519</v>
          </cell>
          <cell r="T229">
            <v>3998495</v>
          </cell>
          <cell r="U229">
            <v>3658470</v>
          </cell>
          <cell r="V229">
            <v>3298446</v>
          </cell>
          <cell r="W229">
            <v>3058421</v>
          </cell>
        </row>
        <row r="230">
          <cell r="A230" t="str">
            <v>Potomac Electric Power Company</v>
          </cell>
          <cell r="I230">
            <v>4434712</v>
          </cell>
          <cell r="J230">
            <v>4143371</v>
          </cell>
          <cell r="K230">
            <v>3781719</v>
          </cell>
          <cell r="L230">
            <v>3475417</v>
          </cell>
          <cell r="M230">
            <v>3203165</v>
          </cell>
          <cell r="S230">
            <v>4400559</v>
          </cell>
          <cell r="T230">
            <v>4127296</v>
          </cell>
          <cell r="U230">
            <v>3777261</v>
          </cell>
          <cell r="V230">
            <v>3462051</v>
          </cell>
          <cell r="W230">
            <v>3187692</v>
          </cell>
        </row>
        <row r="231">
          <cell r="A231" t="str">
            <v>Potomac-Appalachian Transmission Highline LLC</v>
          </cell>
          <cell r="I231" t="str">
            <v>NA</v>
          </cell>
          <cell r="J231" t="str">
            <v>NA</v>
          </cell>
          <cell r="K231" t="str">
            <v>NA</v>
          </cell>
          <cell r="L231" t="str">
            <v>NA</v>
          </cell>
          <cell r="M231" t="str">
            <v>NA</v>
          </cell>
          <cell r="S231" t="str">
            <v>NA</v>
          </cell>
          <cell r="T231" t="str">
            <v>NA</v>
          </cell>
          <cell r="U231" t="str">
            <v>NA</v>
          </cell>
          <cell r="V231" t="str">
            <v>NA</v>
          </cell>
          <cell r="W231" t="str">
            <v>NA</v>
          </cell>
        </row>
        <row r="232">
          <cell r="A232" t="str">
            <v>PPL Corporation</v>
          </cell>
          <cell r="I232">
            <v>13344124</v>
          </cell>
          <cell r="J232">
            <v>12253844</v>
          </cell>
          <cell r="K232">
            <v>11966088</v>
          </cell>
          <cell r="L232">
            <v>11749675</v>
          </cell>
          <cell r="M232">
            <v>10858136</v>
          </cell>
          <cell r="S232">
            <v>10827170</v>
          </cell>
          <cell r="T232">
            <v>10176442</v>
          </cell>
          <cell r="U232">
            <v>9775636</v>
          </cell>
          <cell r="V232">
            <v>9174597</v>
          </cell>
          <cell r="W232">
            <v>8923891</v>
          </cell>
        </row>
        <row r="233">
          <cell r="A233" t="str">
            <v>PPL Electric Utilities Corporation</v>
          </cell>
          <cell r="I233">
            <v>6770665</v>
          </cell>
          <cell r="J233">
            <v>5926572</v>
          </cell>
          <cell r="K233">
            <v>5758360</v>
          </cell>
          <cell r="L233">
            <v>5738374</v>
          </cell>
          <cell r="M233">
            <v>5124164</v>
          </cell>
          <cell r="S233">
            <v>5257157</v>
          </cell>
          <cell r="T233">
            <v>4607031</v>
          </cell>
          <cell r="U233">
            <v>4517064</v>
          </cell>
          <cell r="V233">
            <v>4516446</v>
          </cell>
          <cell r="W233">
            <v>4266162</v>
          </cell>
        </row>
        <row r="234">
          <cell r="A234" t="str">
            <v>Public Gas Company, Inc.</v>
          </cell>
          <cell r="I234" t="str">
            <v>NA</v>
          </cell>
          <cell r="J234" t="str">
            <v>NA</v>
          </cell>
          <cell r="K234" t="str">
            <v>NA</v>
          </cell>
          <cell r="L234" t="str">
            <v>NA</v>
          </cell>
          <cell r="M234" t="str">
            <v>NA</v>
          </cell>
          <cell r="S234" t="str">
            <v>NA</v>
          </cell>
          <cell r="T234" t="str">
            <v>NA</v>
          </cell>
          <cell r="U234" t="str">
            <v>NA</v>
          </cell>
          <cell r="V234" t="str">
            <v>NA</v>
          </cell>
          <cell r="W234" t="str">
            <v>NA</v>
          </cell>
        </row>
        <row r="235">
          <cell r="A235" t="str">
            <v>Public Service Company of Colorado</v>
          </cell>
          <cell r="I235">
            <v>10734924</v>
          </cell>
          <cell r="J235">
            <v>9742066</v>
          </cell>
          <cell r="K235">
            <v>9230020</v>
          </cell>
          <cell r="L235">
            <v>8444058</v>
          </cell>
          <cell r="M235">
            <v>7591737</v>
          </cell>
          <cell r="S235">
            <v>8708581</v>
          </cell>
          <cell r="T235">
            <v>7509121</v>
          </cell>
          <cell r="U235">
            <v>6912765</v>
          </cell>
          <cell r="V235">
            <v>6516852</v>
          </cell>
          <cell r="W235">
            <v>5769970</v>
          </cell>
        </row>
        <row r="236">
          <cell r="A236" t="str">
            <v>Public Service Company of New Hampshire</v>
          </cell>
          <cell r="I236">
            <v>2708691</v>
          </cell>
          <cell r="J236">
            <v>2353919</v>
          </cell>
          <cell r="K236">
            <v>1870187</v>
          </cell>
          <cell r="L236">
            <v>1592713</v>
          </cell>
          <cell r="M236">
            <v>1542539</v>
          </cell>
          <cell r="S236">
            <v>2096634</v>
          </cell>
          <cell r="T236">
            <v>1837538</v>
          </cell>
          <cell r="U236">
            <v>1608139</v>
          </cell>
          <cell r="V236">
            <v>1651367</v>
          </cell>
          <cell r="W236">
            <v>1627559</v>
          </cell>
        </row>
        <row r="237">
          <cell r="A237" t="str">
            <v>Public Service Company of New Mexico</v>
          </cell>
          <cell r="I237">
            <v>2149020</v>
          </cell>
          <cell r="J237">
            <v>1962507</v>
          </cell>
          <cell r="K237">
            <v>1918975</v>
          </cell>
          <cell r="L237">
            <v>1971482</v>
          </cell>
          <cell r="M237">
            <v>1816352</v>
          </cell>
          <cell r="S237">
            <v>2129304</v>
          </cell>
          <cell r="T237">
            <v>1929235</v>
          </cell>
          <cell r="U237">
            <v>2009165</v>
          </cell>
          <cell r="V237">
            <v>1890596</v>
          </cell>
          <cell r="W237">
            <v>1705508</v>
          </cell>
        </row>
        <row r="238">
          <cell r="A238" t="str">
            <v>Public Service Company of North Carolina, Incorporated</v>
          </cell>
          <cell r="I238" t="str">
            <v>NA</v>
          </cell>
          <cell r="J238">
            <v>1324261</v>
          </cell>
          <cell r="K238">
            <v>1244269</v>
          </cell>
          <cell r="L238">
            <v>1210895</v>
          </cell>
          <cell r="M238">
            <v>1192151</v>
          </cell>
          <cell r="S238" t="str">
            <v>NA</v>
          </cell>
          <cell r="T238">
            <v>950000</v>
          </cell>
          <cell r="U238">
            <v>800000</v>
          </cell>
          <cell r="V238">
            <v>800000</v>
          </cell>
          <cell r="W238">
            <v>650000</v>
          </cell>
        </row>
        <row r="239">
          <cell r="A239" t="str">
            <v>Public Service Company of Oklahoma</v>
          </cell>
          <cell r="I239">
            <v>2685657</v>
          </cell>
          <cell r="J239">
            <v>2570612</v>
          </cell>
          <cell r="K239">
            <v>2419108</v>
          </cell>
          <cell r="L239">
            <v>2291603</v>
          </cell>
          <cell r="M239">
            <v>1545605</v>
          </cell>
          <cell r="S239">
            <v>2871968</v>
          </cell>
          <cell r="T239">
            <v>2397231</v>
          </cell>
          <cell r="U239">
            <v>1923848</v>
          </cell>
          <cell r="V239">
            <v>1924124</v>
          </cell>
          <cell r="W239">
            <v>1377495</v>
          </cell>
        </row>
        <row r="240">
          <cell r="A240" t="str">
            <v>Public Service Electric and Gas Company</v>
          </cell>
          <cell r="I240">
            <v>18456750</v>
          </cell>
          <cell r="J240">
            <v>17061040</v>
          </cell>
          <cell r="K240">
            <v>15701122</v>
          </cell>
          <cell r="L240">
            <v>14598826</v>
          </cell>
          <cell r="M240">
            <v>13162115</v>
          </cell>
          <cell r="S240">
            <v>15082426</v>
          </cell>
          <cell r="T240">
            <v>13737320</v>
          </cell>
          <cell r="U240">
            <v>12762232</v>
          </cell>
          <cell r="V240">
            <v>11860986</v>
          </cell>
          <cell r="W240">
            <v>10970543</v>
          </cell>
        </row>
        <row r="241">
          <cell r="A241" t="str">
            <v>Public Service Enterprise Group Incorporated</v>
          </cell>
          <cell r="I241">
            <v>18456750</v>
          </cell>
          <cell r="J241">
            <v>17061040</v>
          </cell>
          <cell r="K241">
            <v>15701122</v>
          </cell>
          <cell r="L241">
            <v>14598826</v>
          </cell>
          <cell r="M241">
            <v>13162115</v>
          </cell>
          <cell r="S241">
            <v>15082426</v>
          </cell>
          <cell r="T241">
            <v>13737320</v>
          </cell>
          <cell r="U241">
            <v>12762232</v>
          </cell>
          <cell r="V241">
            <v>11860986</v>
          </cell>
          <cell r="W241">
            <v>10970543</v>
          </cell>
        </row>
        <row r="242">
          <cell r="A242" t="str">
            <v>Puget Energy, Inc.</v>
          </cell>
          <cell r="I242" t="str">
            <v>NA</v>
          </cell>
          <cell r="J242">
            <v>5050789</v>
          </cell>
          <cell r="K242">
            <v>4871081</v>
          </cell>
          <cell r="L242">
            <v>4355433</v>
          </cell>
          <cell r="M242">
            <v>4181410</v>
          </cell>
          <cell r="S242" t="str">
            <v>NA</v>
          </cell>
          <cell r="T242">
            <v>5205290</v>
          </cell>
          <cell r="U242">
            <v>4808131</v>
          </cell>
          <cell r="V242">
            <v>4807532</v>
          </cell>
          <cell r="W242">
            <v>4360963</v>
          </cell>
        </row>
        <row r="243">
          <cell r="A243" t="str">
            <v>Puget Sound Energy, Inc.</v>
          </cell>
          <cell r="I243">
            <v>5563887</v>
          </cell>
          <cell r="J243">
            <v>5050789</v>
          </cell>
          <cell r="K243">
            <v>4871081</v>
          </cell>
          <cell r="L243">
            <v>4355433</v>
          </cell>
          <cell r="M243">
            <v>4181410</v>
          </cell>
          <cell r="S243">
            <v>6000107</v>
          </cell>
          <cell r="T243">
            <v>5205290</v>
          </cell>
          <cell r="U243">
            <v>4808131</v>
          </cell>
          <cell r="V243">
            <v>4807532</v>
          </cell>
          <cell r="W243">
            <v>4360963</v>
          </cell>
        </row>
        <row r="244">
          <cell r="A244" t="str">
            <v>Questar Gas Company</v>
          </cell>
          <cell r="I244" t="str">
            <v>NA</v>
          </cell>
          <cell r="J244">
            <v>1598961</v>
          </cell>
          <cell r="K244">
            <v>1474590</v>
          </cell>
          <cell r="L244">
            <v>1245698</v>
          </cell>
          <cell r="M244">
            <v>1222984</v>
          </cell>
          <cell r="S244" t="str">
            <v>NA</v>
          </cell>
          <cell r="T244">
            <v>1250000</v>
          </cell>
          <cell r="U244">
            <v>1250000</v>
          </cell>
          <cell r="V244">
            <v>1000000</v>
          </cell>
          <cell r="W244">
            <v>750000</v>
          </cell>
        </row>
        <row r="245">
          <cell r="A245" t="str">
            <v>Roanoke Gas Company</v>
          </cell>
          <cell r="I245" t="str">
            <v>NA</v>
          </cell>
          <cell r="J245">
            <v>119045</v>
          </cell>
          <cell r="K245">
            <v>113675</v>
          </cell>
          <cell r="L245">
            <v>94025</v>
          </cell>
          <cell r="M245">
            <v>85914</v>
          </cell>
          <cell r="S245" t="str">
            <v>NA</v>
          </cell>
          <cell r="T245">
            <v>83500</v>
          </cell>
          <cell r="U245">
            <v>83500</v>
          </cell>
          <cell r="V245">
            <v>75291</v>
          </cell>
          <cell r="W245">
            <v>73880</v>
          </cell>
        </row>
        <row r="246">
          <cell r="A246" t="str">
            <v>Rochester Gas and Electric Corporation</v>
          </cell>
          <cell r="I246">
            <v>1970953</v>
          </cell>
          <cell r="J246">
            <v>1774823</v>
          </cell>
          <cell r="K246">
            <v>1502591</v>
          </cell>
          <cell r="L246">
            <v>1279046</v>
          </cell>
          <cell r="M246">
            <v>1219722</v>
          </cell>
          <cell r="S246">
            <v>1907400</v>
          </cell>
          <cell r="T246">
            <v>1752023</v>
          </cell>
          <cell r="U246">
            <v>1502023</v>
          </cell>
          <cell r="V246">
            <v>1376996</v>
          </cell>
          <cell r="W246">
            <v>1251968</v>
          </cell>
        </row>
        <row r="247">
          <cell r="A247" t="str">
            <v>Rockland Electric Company</v>
          </cell>
          <cell r="I247">
            <v>426521</v>
          </cell>
          <cell r="J247">
            <v>406827</v>
          </cell>
          <cell r="K247">
            <v>370862</v>
          </cell>
          <cell r="L247">
            <v>350333</v>
          </cell>
          <cell r="M247">
            <v>331456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</row>
        <row r="248">
          <cell r="A248" t="str">
            <v>San Diego Gas &amp; Electric Company</v>
          </cell>
          <cell r="I248">
            <v>10563428</v>
          </cell>
          <cell r="J248">
            <v>9901206</v>
          </cell>
          <cell r="K248">
            <v>9066195</v>
          </cell>
          <cell r="L248">
            <v>8248584</v>
          </cell>
          <cell r="M248">
            <v>7729414</v>
          </cell>
          <cell r="S248">
            <v>8916888</v>
          </cell>
          <cell r="T248">
            <v>8720787</v>
          </cell>
          <cell r="U248">
            <v>7780099</v>
          </cell>
          <cell r="V248">
            <v>6400965</v>
          </cell>
          <cell r="W248">
            <v>6040400</v>
          </cell>
        </row>
        <row r="249">
          <cell r="A249" t="str">
            <v>SCANA Corporation</v>
          </cell>
          <cell r="I249" t="str">
            <v>NA</v>
          </cell>
          <cell r="J249" t="str">
            <v>NA</v>
          </cell>
          <cell r="K249" t="str">
            <v>NA</v>
          </cell>
          <cell r="L249" t="str">
            <v>NA</v>
          </cell>
          <cell r="M249" t="str">
            <v>NA</v>
          </cell>
          <cell r="S249" t="str">
            <v>NA</v>
          </cell>
          <cell r="T249" t="str">
            <v>NA</v>
          </cell>
          <cell r="U249" t="str">
            <v>NA</v>
          </cell>
          <cell r="V249" t="str">
            <v>NA</v>
          </cell>
          <cell r="W249" t="str">
            <v>NA</v>
          </cell>
        </row>
        <row r="250">
          <cell r="A250" t="str">
            <v>Sebring Gas System, Inc</v>
          </cell>
          <cell r="I250" t="str">
            <v>NA</v>
          </cell>
          <cell r="J250">
            <v>2887</v>
          </cell>
          <cell r="K250">
            <v>2767</v>
          </cell>
          <cell r="L250">
            <v>2525</v>
          </cell>
          <cell r="M250">
            <v>2065</v>
          </cell>
          <cell r="S250" t="str">
            <v>NA</v>
          </cell>
          <cell r="T250">
            <v>1138</v>
          </cell>
          <cell r="U250">
            <v>1137</v>
          </cell>
          <cell r="V250">
            <v>1264</v>
          </cell>
          <cell r="W250">
            <v>1658</v>
          </cell>
        </row>
        <row r="251">
          <cell r="A251" t="str">
            <v>SEMCO Energy, Inc.</v>
          </cell>
          <cell r="I251" t="str">
            <v>NA</v>
          </cell>
          <cell r="J251" t="str">
            <v>NA</v>
          </cell>
          <cell r="K251" t="str">
            <v>NA</v>
          </cell>
          <cell r="L251" t="str">
            <v>NA</v>
          </cell>
          <cell r="M251" t="str">
            <v>NA</v>
          </cell>
          <cell r="S251" t="str">
            <v>NA</v>
          </cell>
          <cell r="T251" t="str">
            <v>NA</v>
          </cell>
          <cell r="U251" t="str">
            <v>NA</v>
          </cell>
          <cell r="V251" t="str">
            <v>NA</v>
          </cell>
          <cell r="W251" t="str">
            <v>NA</v>
          </cell>
        </row>
        <row r="252">
          <cell r="A252" t="str">
            <v>Sempra</v>
          </cell>
          <cell r="I252">
            <v>10563428</v>
          </cell>
          <cell r="J252">
            <v>9901206</v>
          </cell>
          <cell r="K252">
            <v>9066195</v>
          </cell>
          <cell r="L252">
            <v>8248584</v>
          </cell>
          <cell r="M252">
            <v>7729414</v>
          </cell>
          <cell r="S252">
            <v>8916888</v>
          </cell>
          <cell r="T252">
            <v>8720787</v>
          </cell>
          <cell r="U252">
            <v>7780099</v>
          </cell>
          <cell r="V252">
            <v>6400965</v>
          </cell>
          <cell r="W252">
            <v>6040400</v>
          </cell>
        </row>
        <row r="253">
          <cell r="A253" t="str">
            <v>Sempra Texas Holdings Corporation</v>
          </cell>
          <cell r="I253" t="str">
            <v>NA</v>
          </cell>
          <cell r="J253" t="str">
            <v>NA</v>
          </cell>
          <cell r="K253" t="str">
            <v>NA</v>
          </cell>
          <cell r="L253" t="str">
            <v>NA</v>
          </cell>
          <cell r="M253" t="str">
            <v>NA</v>
          </cell>
          <cell r="S253" t="str">
            <v>NA</v>
          </cell>
          <cell r="T253" t="str">
            <v>NA</v>
          </cell>
          <cell r="U253" t="str">
            <v>NA</v>
          </cell>
          <cell r="V253" t="str">
            <v>NA</v>
          </cell>
          <cell r="W253" t="str">
            <v>NA</v>
          </cell>
        </row>
        <row r="254">
          <cell r="A254" t="str">
            <v>Sharyland Utilities, L.L.C.</v>
          </cell>
          <cell r="I254" t="str">
            <v>NA</v>
          </cell>
          <cell r="J254" t="str">
            <v>NA</v>
          </cell>
          <cell r="K254" t="str">
            <v>NA</v>
          </cell>
          <cell r="L254" t="str">
            <v>NA</v>
          </cell>
          <cell r="M254" t="str">
            <v>NA</v>
          </cell>
          <cell r="S254" t="str">
            <v>NA</v>
          </cell>
          <cell r="T254" t="str">
            <v>NA</v>
          </cell>
          <cell r="U254" t="str">
            <v>NA</v>
          </cell>
          <cell r="V254" t="str">
            <v>NA</v>
          </cell>
          <cell r="W254" t="str">
            <v>NA</v>
          </cell>
        </row>
        <row r="255">
          <cell r="A255" t="str">
            <v>Shirakami Wind LLC</v>
          </cell>
          <cell r="I255" t="str">
            <v>NA</v>
          </cell>
          <cell r="J255" t="str">
            <v>NA</v>
          </cell>
          <cell r="K255" t="str">
            <v>NA</v>
          </cell>
          <cell r="L255" t="str">
            <v>NA</v>
          </cell>
          <cell r="M255" t="str">
            <v>NA</v>
          </cell>
          <cell r="S255" t="str">
            <v>NA</v>
          </cell>
          <cell r="T255" t="str">
            <v>NA</v>
          </cell>
          <cell r="U255" t="str">
            <v>NA</v>
          </cell>
          <cell r="V255" t="str">
            <v>NA</v>
          </cell>
          <cell r="W255" t="str">
            <v>NA</v>
          </cell>
        </row>
        <row r="256">
          <cell r="A256" t="str">
            <v>Sierra Pacific Power Company</v>
          </cell>
          <cell r="I256">
            <v>2100736</v>
          </cell>
          <cell r="J256">
            <v>2065365</v>
          </cell>
          <cell r="K256">
            <v>2047994</v>
          </cell>
          <cell r="L256">
            <v>1535003</v>
          </cell>
          <cell r="M256">
            <v>1411051</v>
          </cell>
          <cell r="S256">
            <v>1537778</v>
          </cell>
          <cell r="T256">
            <v>1299939</v>
          </cell>
          <cell r="U256">
            <v>1155561</v>
          </cell>
          <cell r="V256">
            <v>1170993</v>
          </cell>
          <cell r="W256">
            <v>1171890</v>
          </cell>
        </row>
        <row r="257">
          <cell r="A257" t="str">
            <v>Silver Run Electric, LLC</v>
          </cell>
          <cell r="I257">
            <v>81543</v>
          </cell>
          <cell r="J257">
            <v>78295</v>
          </cell>
          <cell r="K257">
            <v>82318</v>
          </cell>
          <cell r="L257">
            <v>86579</v>
          </cell>
          <cell r="M257">
            <v>86046</v>
          </cell>
          <cell r="S257">
            <v>62100</v>
          </cell>
          <cell r="T257">
            <v>64100</v>
          </cell>
          <cell r="U257">
            <v>66350</v>
          </cell>
          <cell r="V257">
            <v>68850</v>
          </cell>
          <cell r="W257">
            <v>71600</v>
          </cell>
        </row>
        <row r="258">
          <cell r="A258" t="str">
            <v>South Jersey Gas Company</v>
          </cell>
          <cell r="I258" t="str">
            <v>NA</v>
          </cell>
          <cell r="J258" t="str">
            <v>NA</v>
          </cell>
          <cell r="K258">
            <v>1651764</v>
          </cell>
          <cell r="L258">
            <v>1479994</v>
          </cell>
          <cell r="M258">
            <v>1303724</v>
          </cell>
          <cell r="S258" t="str">
            <v>NA</v>
          </cell>
          <cell r="T258" t="str">
            <v>NA</v>
          </cell>
          <cell r="U258">
            <v>979369</v>
          </cell>
          <cell r="V258">
            <v>1010727</v>
          </cell>
          <cell r="W258">
            <v>1016280</v>
          </cell>
        </row>
        <row r="259">
          <cell r="A259" t="str">
            <v>Southern California Edison Company</v>
          </cell>
          <cell r="I259">
            <v>21710430</v>
          </cell>
          <cell r="J259">
            <v>21376541</v>
          </cell>
          <cell r="K259">
            <v>20770758</v>
          </cell>
          <cell r="L259">
            <v>19826178</v>
          </cell>
          <cell r="M259">
            <v>18650477</v>
          </cell>
          <cell r="S259">
            <v>28461689</v>
          </cell>
          <cell r="T259">
            <v>26367259</v>
          </cell>
          <cell r="U259">
            <v>25574470</v>
          </cell>
          <cell r="V259">
            <v>21402906</v>
          </cell>
          <cell r="W259">
            <v>17320179</v>
          </cell>
        </row>
        <row r="260">
          <cell r="A260" t="str">
            <v>Southern California Gas Company</v>
          </cell>
          <cell r="I260" t="str">
            <v>NA</v>
          </cell>
          <cell r="J260">
            <v>7408870</v>
          </cell>
          <cell r="K260">
            <v>6697537</v>
          </cell>
          <cell r="L260">
            <v>5441480</v>
          </cell>
          <cell r="M260">
            <v>5143303</v>
          </cell>
          <cell r="S260" t="str">
            <v>NA</v>
          </cell>
          <cell r="T260">
            <v>6745968</v>
          </cell>
          <cell r="U260">
            <v>6047783</v>
          </cell>
          <cell r="V260">
            <v>4752070</v>
          </cell>
          <cell r="W260">
            <v>4751324</v>
          </cell>
        </row>
        <row r="261">
          <cell r="A261" t="str">
            <v>Southern Indiana Gas and Electric Company</v>
          </cell>
          <cell r="I261">
            <v>1574115</v>
          </cell>
          <cell r="J261">
            <v>1383955</v>
          </cell>
          <cell r="K261">
            <v>1385589</v>
          </cell>
          <cell r="L261">
            <v>1204895</v>
          </cell>
          <cell r="M261">
            <v>1125478</v>
          </cell>
          <cell r="S261">
            <v>1240112</v>
          </cell>
          <cell r="T261">
            <v>1102605</v>
          </cell>
          <cell r="U261">
            <v>1067750</v>
          </cell>
          <cell r="V261">
            <v>932329</v>
          </cell>
          <cell r="W261">
            <v>861880</v>
          </cell>
        </row>
        <row r="262">
          <cell r="A262" t="str">
            <v>Southwest Gas Corporation</v>
          </cell>
          <cell r="I262" t="str">
            <v>NA</v>
          </cell>
          <cell r="J262">
            <v>3183616</v>
          </cell>
          <cell r="K262">
            <v>2569175</v>
          </cell>
          <cell r="L262">
            <v>2527937</v>
          </cell>
          <cell r="M262">
            <v>2233468</v>
          </cell>
          <cell r="S262" t="str">
            <v>NA</v>
          </cell>
          <cell r="T262">
            <v>3525887</v>
          </cell>
          <cell r="U262">
            <v>3275703</v>
          </cell>
          <cell r="V262">
            <v>2457853</v>
          </cell>
          <cell r="W262">
            <v>2452422</v>
          </cell>
        </row>
        <row r="263">
          <cell r="A263" t="str">
            <v>Southwestern Electric Power Company</v>
          </cell>
          <cell r="I263">
            <v>3904652</v>
          </cell>
          <cell r="J263">
            <v>3770152</v>
          </cell>
          <cell r="K263">
            <v>3674067</v>
          </cell>
          <cell r="L263">
            <v>3149971</v>
          </cell>
          <cell r="M263">
            <v>2626213</v>
          </cell>
          <cell r="S263">
            <v>3669255</v>
          </cell>
          <cell r="T263">
            <v>3668923</v>
          </cell>
          <cell r="U263">
            <v>3319059</v>
          </cell>
          <cell r="V263">
            <v>3318717</v>
          </cell>
          <cell r="W263">
            <v>2545782</v>
          </cell>
        </row>
        <row r="264">
          <cell r="A264" t="str">
            <v>Southwestern Public Service Company</v>
          </cell>
          <cell r="I264">
            <v>4238133</v>
          </cell>
          <cell r="J264">
            <v>3986511</v>
          </cell>
          <cell r="K264">
            <v>3849444</v>
          </cell>
          <cell r="L264">
            <v>3602591</v>
          </cell>
          <cell r="M264">
            <v>3297611</v>
          </cell>
          <cell r="S264">
            <v>3586341</v>
          </cell>
          <cell r="T264">
            <v>3340266</v>
          </cell>
          <cell r="U264">
            <v>3239828</v>
          </cell>
          <cell r="V264">
            <v>3040458</v>
          </cell>
          <cell r="W264">
            <v>2790290</v>
          </cell>
        </row>
        <row r="265">
          <cell r="A265" t="str">
            <v>Spire Alabama Inc.</v>
          </cell>
          <cell r="I265">
            <v>948311</v>
          </cell>
          <cell r="J265">
            <v>928095</v>
          </cell>
          <cell r="K265">
            <v>906058</v>
          </cell>
          <cell r="L265">
            <v>881507</v>
          </cell>
          <cell r="M265">
            <v>851738</v>
          </cell>
          <cell r="S265">
            <v>750000</v>
          </cell>
          <cell r="T265">
            <v>750000</v>
          </cell>
          <cell r="U265">
            <v>575000</v>
          </cell>
          <cell r="V265">
            <v>625000</v>
          </cell>
          <cell r="W265">
            <v>475000</v>
          </cell>
        </row>
        <row r="266">
          <cell r="A266" t="str">
            <v>Spire Gulf Inc.</v>
          </cell>
          <cell r="I266">
            <v>107137</v>
          </cell>
          <cell r="J266">
            <v>97018</v>
          </cell>
          <cell r="K266">
            <v>87455</v>
          </cell>
          <cell r="L266">
            <v>80319</v>
          </cell>
          <cell r="M266">
            <v>69566</v>
          </cell>
          <cell r="S266">
            <v>112000</v>
          </cell>
          <cell r="T266">
            <v>112000</v>
          </cell>
          <cell r="U266">
            <v>82000</v>
          </cell>
          <cell r="V266">
            <v>82000</v>
          </cell>
          <cell r="W266">
            <v>82000</v>
          </cell>
        </row>
        <row r="267">
          <cell r="A267" t="str">
            <v>Spire Mississippi Inc.</v>
          </cell>
          <cell r="I267" t="str">
            <v>NA</v>
          </cell>
          <cell r="J267">
            <v>19227</v>
          </cell>
          <cell r="K267">
            <v>18174</v>
          </cell>
          <cell r="L267">
            <v>16574</v>
          </cell>
          <cell r="M267">
            <v>14351</v>
          </cell>
          <cell r="S267" t="str">
            <v>NA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</row>
        <row r="268">
          <cell r="A268" t="str">
            <v>Spire Missouri Inc.</v>
          </cell>
          <cell r="I268" t="str">
            <v>NA</v>
          </cell>
          <cell r="J268">
            <v>1844637</v>
          </cell>
          <cell r="K268">
            <v>1745321</v>
          </cell>
          <cell r="L268">
            <v>1577883</v>
          </cell>
          <cell r="M268">
            <v>1435139</v>
          </cell>
          <cell r="S268" t="str">
            <v>NA</v>
          </cell>
          <cell r="T268">
            <v>1796518</v>
          </cell>
          <cell r="U268">
            <v>1396379</v>
          </cell>
          <cell r="V268">
            <v>1346231</v>
          </cell>
          <cell r="W268">
            <v>1096969</v>
          </cell>
        </row>
        <row r="269">
          <cell r="A269" t="str">
            <v>St. Croix Valley Natural Gas Company, Inc.</v>
          </cell>
          <cell r="I269">
            <v>3187</v>
          </cell>
          <cell r="J269">
            <v>3007</v>
          </cell>
          <cell r="K269">
            <v>3101</v>
          </cell>
          <cell r="L269">
            <v>3006</v>
          </cell>
          <cell r="M269">
            <v>3085</v>
          </cell>
          <cell r="S269">
            <v>1233</v>
          </cell>
          <cell r="T269">
            <v>1352</v>
          </cell>
          <cell r="U269">
            <v>1464</v>
          </cell>
          <cell r="V269">
            <v>503</v>
          </cell>
          <cell r="W269">
            <v>554</v>
          </cell>
        </row>
        <row r="270">
          <cell r="A270" t="str">
            <v>St. Joe Natural Gas Co, Inc.</v>
          </cell>
          <cell r="I270" t="str">
            <v>NA</v>
          </cell>
          <cell r="J270">
            <v>4639</v>
          </cell>
          <cell r="K270">
            <v>4114</v>
          </cell>
          <cell r="L270">
            <v>3649</v>
          </cell>
          <cell r="M270">
            <v>3309</v>
          </cell>
          <cell r="S270" t="str">
            <v>NA</v>
          </cell>
          <cell r="T270">
            <v>1865</v>
          </cell>
          <cell r="U270">
            <v>1881</v>
          </cell>
          <cell r="V270">
            <v>720</v>
          </cell>
          <cell r="W270">
            <v>790</v>
          </cell>
        </row>
        <row r="271">
          <cell r="A271" t="str">
            <v>St. Lawrence Gas Company, Inc.</v>
          </cell>
          <cell r="I271" t="str">
            <v>NA</v>
          </cell>
          <cell r="J271">
            <v>15965</v>
          </cell>
          <cell r="K271">
            <v>18269</v>
          </cell>
          <cell r="L271">
            <v>12694</v>
          </cell>
          <cell r="M271">
            <v>13140</v>
          </cell>
          <cell r="S271" t="str">
            <v>NA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</row>
        <row r="272">
          <cell r="A272" t="str">
            <v>Suburban Natural Gas Company</v>
          </cell>
          <cell r="I272" t="str">
            <v>NA</v>
          </cell>
          <cell r="J272">
            <v>17533</v>
          </cell>
          <cell r="K272">
            <v>17618</v>
          </cell>
          <cell r="L272">
            <v>17903</v>
          </cell>
          <cell r="M272">
            <v>16954</v>
          </cell>
          <cell r="S272" t="str">
            <v>NA</v>
          </cell>
          <cell r="T272">
            <v>8611</v>
          </cell>
          <cell r="U272">
            <v>9202</v>
          </cell>
          <cell r="V272">
            <v>9762</v>
          </cell>
          <cell r="W272">
            <v>10294</v>
          </cell>
        </row>
        <row r="273">
          <cell r="A273" t="str">
            <v>Summit Natural Gas of Missouri, Inc.</v>
          </cell>
          <cell r="I273" t="str">
            <v>NA</v>
          </cell>
          <cell r="J273">
            <v>300202</v>
          </cell>
          <cell r="K273">
            <v>309623</v>
          </cell>
          <cell r="L273">
            <v>305677</v>
          </cell>
          <cell r="M273">
            <v>268133</v>
          </cell>
          <cell r="S273" t="str">
            <v>NA</v>
          </cell>
          <cell r="T273">
            <v>12</v>
          </cell>
          <cell r="U273">
            <v>0</v>
          </cell>
          <cell r="V273">
            <v>0</v>
          </cell>
          <cell r="W273">
            <v>63</v>
          </cell>
        </row>
        <row r="274">
          <cell r="A274" t="str">
            <v>Summit Utilities Oklahoma, Inc.</v>
          </cell>
          <cell r="I274" t="str">
            <v>NA</v>
          </cell>
          <cell r="J274" t="str">
            <v>NA</v>
          </cell>
          <cell r="K274" t="str">
            <v>NA</v>
          </cell>
          <cell r="L274" t="str">
            <v>NA</v>
          </cell>
          <cell r="M274" t="str">
            <v>NA</v>
          </cell>
          <cell r="S274" t="str">
            <v>NA</v>
          </cell>
          <cell r="T274" t="str">
            <v>NA</v>
          </cell>
          <cell r="U274" t="str">
            <v>NA</v>
          </cell>
          <cell r="V274" t="str">
            <v>NA</v>
          </cell>
          <cell r="W274" t="str">
            <v>NA</v>
          </cell>
        </row>
        <row r="275">
          <cell r="A275" t="str">
            <v>Superior Water, Light and Power Company</v>
          </cell>
          <cell r="I275">
            <v>71413</v>
          </cell>
          <cell r="J275">
            <v>71462</v>
          </cell>
          <cell r="K275">
            <v>66345</v>
          </cell>
          <cell r="L275">
            <v>62190</v>
          </cell>
          <cell r="M275">
            <v>57481</v>
          </cell>
          <cell r="S275">
            <v>44500</v>
          </cell>
          <cell r="T275">
            <v>44500</v>
          </cell>
          <cell r="U275">
            <v>44500</v>
          </cell>
          <cell r="V275">
            <v>44500</v>
          </cell>
          <cell r="W275">
            <v>39500</v>
          </cell>
        </row>
        <row r="276">
          <cell r="A276" t="str">
            <v>Sycamore Gas Company</v>
          </cell>
          <cell r="I276" t="str">
            <v>NA</v>
          </cell>
          <cell r="J276">
            <v>34594</v>
          </cell>
          <cell r="K276">
            <v>32917</v>
          </cell>
          <cell r="L276">
            <v>31124</v>
          </cell>
          <cell r="M276">
            <v>29197</v>
          </cell>
          <cell r="S276" t="str">
            <v>NA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</row>
        <row r="277">
          <cell r="A277" t="str">
            <v>Tampa Electric Company</v>
          </cell>
          <cell r="I277">
            <v>5322217</v>
          </cell>
          <cell r="J277">
            <v>4722741</v>
          </cell>
          <cell r="K277">
            <v>4429398</v>
          </cell>
          <cell r="L277">
            <v>4005618</v>
          </cell>
          <cell r="M277">
            <v>3553800</v>
          </cell>
          <cell r="S277">
            <v>3964669</v>
          </cell>
          <cell r="T277">
            <v>3764354</v>
          </cell>
          <cell r="U277">
            <v>3195343</v>
          </cell>
          <cell r="V277">
            <v>2895256</v>
          </cell>
          <cell r="W277">
            <v>2558080</v>
          </cell>
        </row>
        <row r="278">
          <cell r="A278" t="str">
            <v>TECO Energy, Inc.</v>
          </cell>
          <cell r="I278">
            <v>5322217</v>
          </cell>
          <cell r="J278">
            <v>4722741</v>
          </cell>
          <cell r="K278">
            <v>4429398</v>
          </cell>
          <cell r="L278">
            <v>4005618</v>
          </cell>
          <cell r="M278">
            <v>3553800</v>
          </cell>
          <cell r="S278">
            <v>3964669</v>
          </cell>
          <cell r="T278">
            <v>3764354</v>
          </cell>
          <cell r="U278">
            <v>3195343</v>
          </cell>
          <cell r="V278">
            <v>2895256</v>
          </cell>
          <cell r="W278">
            <v>2558080</v>
          </cell>
        </row>
        <row r="279">
          <cell r="A279" t="str">
            <v>Texas Gas Service Company, Inc.</v>
          </cell>
          <cell r="I279" t="str">
            <v>NA</v>
          </cell>
          <cell r="J279">
            <v>1119969</v>
          </cell>
          <cell r="K279">
            <v>1004983</v>
          </cell>
          <cell r="L279">
            <v>938923</v>
          </cell>
          <cell r="M279">
            <v>822162</v>
          </cell>
          <cell r="S279" t="str">
            <v>NA</v>
          </cell>
          <cell r="T279">
            <v>0</v>
          </cell>
          <cell r="U279">
            <v>723850</v>
          </cell>
          <cell r="V279">
            <v>600800</v>
          </cell>
          <cell r="W279">
            <v>548300</v>
          </cell>
        </row>
        <row r="280">
          <cell r="A280" t="str">
            <v>Texas-New Mexico Power Company</v>
          </cell>
          <cell r="I280" t="str">
            <v>NA</v>
          </cell>
          <cell r="J280">
            <v>1237728</v>
          </cell>
          <cell r="K280">
            <v>1101876</v>
          </cell>
          <cell r="L280">
            <v>941600</v>
          </cell>
          <cell r="M280">
            <v>825720</v>
          </cell>
          <cell r="S280" t="str">
            <v>NA</v>
          </cell>
          <cell r="T280">
            <v>1268116</v>
          </cell>
          <cell r="U280">
            <v>1083891</v>
          </cell>
          <cell r="V280">
            <v>924666</v>
          </cell>
          <cell r="W280">
            <v>860441</v>
          </cell>
        </row>
        <row r="281">
          <cell r="A281" t="str">
            <v>The AES Corporation</v>
          </cell>
          <cell r="I281">
            <v>3332198</v>
          </cell>
          <cell r="J281">
            <v>2898317</v>
          </cell>
          <cell r="K281">
            <v>2684942</v>
          </cell>
          <cell r="L281">
            <v>2533099</v>
          </cell>
          <cell r="M281">
            <v>2101243</v>
          </cell>
          <cell r="S281">
            <v>3775109</v>
          </cell>
          <cell r="T281">
            <v>3166853</v>
          </cell>
          <cell r="U281">
            <v>2866743</v>
          </cell>
          <cell r="V281">
            <v>2377449</v>
          </cell>
          <cell r="W281">
            <v>2282552</v>
          </cell>
        </row>
        <row r="282">
          <cell r="A282" t="str">
            <v>The Berkshire Gas Company</v>
          </cell>
          <cell r="I282">
            <v>168057</v>
          </cell>
          <cell r="J282">
            <v>152435</v>
          </cell>
          <cell r="K282">
            <v>143576</v>
          </cell>
          <cell r="L282">
            <v>137418</v>
          </cell>
          <cell r="M282">
            <v>123053</v>
          </cell>
          <cell r="S282">
            <v>105000</v>
          </cell>
          <cell r="T282">
            <v>60000</v>
          </cell>
          <cell r="U282">
            <v>60000</v>
          </cell>
          <cell r="V282">
            <v>60000</v>
          </cell>
          <cell r="W282">
            <v>70656</v>
          </cell>
        </row>
        <row r="283">
          <cell r="A283" t="str">
            <v>The Brooklyn Union Gas Company</v>
          </cell>
          <cell r="I283" t="str">
            <v>NA</v>
          </cell>
          <cell r="J283">
            <v>3962875</v>
          </cell>
          <cell r="K283">
            <v>3733194</v>
          </cell>
          <cell r="L283">
            <v>3465384</v>
          </cell>
          <cell r="M283">
            <v>2786332</v>
          </cell>
          <cell r="S283" t="str">
            <v>NA</v>
          </cell>
          <cell r="T283">
            <v>3850000</v>
          </cell>
          <cell r="U283">
            <v>3450000</v>
          </cell>
          <cell r="V283">
            <v>3050000</v>
          </cell>
          <cell r="W283">
            <v>2650000</v>
          </cell>
        </row>
        <row r="284">
          <cell r="A284" t="str">
            <v>The Cleveland Electric Illuminating Company</v>
          </cell>
          <cell r="I284">
            <v>2148300</v>
          </cell>
          <cell r="J284">
            <v>1684681</v>
          </cell>
          <cell r="K284">
            <v>1654490</v>
          </cell>
          <cell r="L284">
            <v>1584903</v>
          </cell>
          <cell r="M284">
            <v>1588754</v>
          </cell>
          <cell r="S284">
            <v>1048937</v>
          </cell>
          <cell r="T284">
            <v>1348702</v>
          </cell>
          <cell r="U284">
            <v>1348428</v>
          </cell>
          <cell r="V284">
            <v>1498154</v>
          </cell>
          <cell r="W284">
            <v>1497880</v>
          </cell>
        </row>
        <row r="285">
          <cell r="A285" t="str">
            <v>The Connecticut Light and Power Company</v>
          </cell>
          <cell r="I285">
            <v>6679145</v>
          </cell>
          <cell r="J285">
            <v>6206870</v>
          </cell>
          <cell r="K285">
            <v>5900580</v>
          </cell>
          <cell r="L285">
            <v>5414568</v>
          </cell>
          <cell r="M285">
            <v>5160985</v>
          </cell>
          <cell r="S285">
            <v>5144362</v>
          </cell>
          <cell r="T285">
            <v>4637854</v>
          </cell>
          <cell r="U285">
            <v>4241290</v>
          </cell>
          <cell r="V285">
            <v>4242913</v>
          </cell>
          <cell r="W285">
            <v>3941242</v>
          </cell>
        </row>
        <row r="286">
          <cell r="A286" t="str">
            <v>The Dayton Power and Light Company</v>
          </cell>
          <cell r="I286">
            <v>1177844</v>
          </cell>
          <cell r="J286">
            <v>979278</v>
          </cell>
          <cell r="K286">
            <v>741833</v>
          </cell>
          <cell r="L286">
            <v>781988</v>
          </cell>
          <cell r="M286">
            <v>616569</v>
          </cell>
          <cell r="S286">
            <v>1019401</v>
          </cell>
          <cell r="T286">
            <v>1019502</v>
          </cell>
          <cell r="U286">
            <v>719595</v>
          </cell>
          <cell r="V286">
            <v>579503</v>
          </cell>
          <cell r="W286">
            <v>579758</v>
          </cell>
        </row>
        <row r="287">
          <cell r="A287" t="str">
            <v>The East Ohio Gas Company</v>
          </cell>
          <cell r="I287" t="str">
            <v>NA</v>
          </cell>
          <cell r="J287">
            <v>3610846</v>
          </cell>
          <cell r="K287">
            <v>3369839</v>
          </cell>
          <cell r="L287">
            <v>2867440</v>
          </cell>
          <cell r="M287">
            <v>2702808</v>
          </cell>
          <cell r="S287" t="str">
            <v>NA</v>
          </cell>
          <cell r="T287">
            <v>2288292</v>
          </cell>
          <cell r="U287">
            <v>2287792</v>
          </cell>
          <cell r="V287">
            <v>1787304</v>
          </cell>
          <cell r="W287">
            <v>1786828</v>
          </cell>
        </row>
        <row r="288">
          <cell r="A288" t="str">
            <v>The Empire District Electric Company</v>
          </cell>
          <cell r="I288">
            <v>1897093</v>
          </cell>
          <cell r="J288">
            <v>1683860</v>
          </cell>
          <cell r="K288">
            <v>1562650</v>
          </cell>
          <cell r="L288">
            <v>1397406</v>
          </cell>
          <cell r="M288">
            <v>1087821</v>
          </cell>
          <cell r="S288">
            <v>1405109</v>
          </cell>
          <cell r="T288">
            <v>1105118</v>
          </cell>
          <cell r="U288">
            <v>1105138</v>
          </cell>
          <cell r="V288">
            <v>1105158</v>
          </cell>
          <cell r="W288">
            <v>679601</v>
          </cell>
        </row>
        <row r="289">
          <cell r="A289" t="str">
            <v>The Narragansett Electric Company</v>
          </cell>
          <cell r="I289">
            <v>3390767</v>
          </cell>
          <cell r="J289">
            <v>2907112</v>
          </cell>
          <cell r="K289">
            <v>2841156</v>
          </cell>
          <cell r="L289">
            <v>2476390</v>
          </cell>
          <cell r="M289">
            <v>2327972</v>
          </cell>
          <cell r="S289">
            <v>2000386</v>
          </cell>
          <cell r="T289">
            <v>1501500</v>
          </cell>
          <cell r="U289">
            <v>1500806</v>
          </cell>
          <cell r="V289">
            <v>1514643</v>
          </cell>
          <cell r="W289">
            <v>1515926</v>
          </cell>
        </row>
        <row r="290">
          <cell r="A290" t="str">
            <v>The Peoples Gas Light and Coke Company</v>
          </cell>
          <cell r="I290">
            <v>2417709</v>
          </cell>
          <cell r="J290">
            <v>2092520</v>
          </cell>
          <cell r="K290">
            <v>2137447</v>
          </cell>
          <cell r="L290">
            <v>2053521</v>
          </cell>
          <cell r="M290">
            <v>1952758</v>
          </cell>
          <cell r="S290">
            <v>1995000</v>
          </cell>
          <cell r="T290">
            <v>2070000</v>
          </cell>
          <cell r="U290">
            <v>1970000</v>
          </cell>
          <cell r="V290">
            <v>1870000</v>
          </cell>
          <cell r="W290">
            <v>1670000</v>
          </cell>
        </row>
        <row r="291">
          <cell r="A291" t="str">
            <v>The Potomac Edison Company</v>
          </cell>
          <cell r="I291">
            <v>883778</v>
          </cell>
          <cell r="J291">
            <v>813621</v>
          </cell>
          <cell r="K291">
            <v>773208</v>
          </cell>
          <cell r="L291">
            <v>714818</v>
          </cell>
          <cell r="M291">
            <v>636330</v>
          </cell>
          <cell r="S291">
            <v>825000</v>
          </cell>
          <cell r="T291">
            <v>825000</v>
          </cell>
          <cell r="U291">
            <v>675000</v>
          </cell>
          <cell r="V291">
            <v>675000</v>
          </cell>
          <cell r="W291">
            <v>675000</v>
          </cell>
        </row>
        <row r="292">
          <cell r="A292" t="str">
            <v>The Southern Company</v>
          </cell>
          <cell r="I292">
            <v>38912140</v>
          </cell>
          <cell r="J292">
            <v>35786498</v>
          </cell>
          <cell r="K292">
            <v>32555451</v>
          </cell>
          <cell r="L292">
            <v>30186564</v>
          </cell>
          <cell r="M292">
            <v>28429275</v>
          </cell>
          <cell r="S292">
            <v>31180012</v>
          </cell>
          <cell r="T292">
            <v>29540969</v>
          </cell>
          <cell r="U292">
            <v>27120987</v>
          </cell>
          <cell r="V292">
            <v>25108280</v>
          </cell>
          <cell r="W292">
            <v>23363879</v>
          </cell>
        </row>
        <row r="293">
          <cell r="A293" t="str">
            <v>The Southern Connecticut Gas Company</v>
          </cell>
          <cell r="I293" t="str">
            <v>NA</v>
          </cell>
          <cell r="J293">
            <v>600562</v>
          </cell>
          <cell r="K293">
            <v>579036</v>
          </cell>
          <cell r="L293">
            <v>519807</v>
          </cell>
          <cell r="M293">
            <v>488522</v>
          </cell>
          <cell r="S293" t="str">
            <v>NA</v>
          </cell>
          <cell r="T293">
            <v>366921</v>
          </cell>
          <cell r="U293">
            <v>307514</v>
          </cell>
          <cell r="V293">
            <v>308112</v>
          </cell>
          <cell r="W293">
            <v>270401</v>
          </cell>
        </row>
        <row r="294">
          <cell r="A294" t="str">
            <v>The Toledo Edison Company</v>
          </cell>
          <cell r="I294">
            <v>528423</v>
          </cell>
          <cell r="J294">
            <v>512123</v>
          </cell>
          <cell r="K294">
            <v>564734</v>
          </cell>
          <cell r="L294">
            <v>549769</v>
          </cell>
          <cell r="M294">
            <v>553184</v>
          </cell>
          <cell r="S294">
            <v>424640</v>
          </cell>
          <cell r="T294">
            <v>424572</v>
          </cell>
          <cell r="U294">
            <v>424504</v>
          </cell>
          <cell r="V294">
            <v>449369</v>
          </cell>
          <cell r="W294">
            <v>299758</v>
          </cell>
        </row>
        <row r="295">
          <cell r="A295" t="str">
            <v>The United Illuminating Company</v>
          </cell>
          <cell r="I295">
            <v>1551893</v>
          </cell>
          <cell r="J295">
            <v>1443198</v>
          </cell>
          <cell r="K295">
            <v>1335918</v>
          </cell>
          <cell r="L295">
            <v>1270218</v>
          </cell>
          <cell r="M295">
            <v>1253694</v>
          </cell>
          <cell r="S295">
            <v>1144460</v>
          </cell>
          <cell r="T295">
            <v>1044460</v>
          </cell>
          <cell r="U295">
            <v>929460</v>
          </cell>
          <cell r="V295">
            <v>891960</v>
          </cell>
          <cell r="W295">
            <v>891960</v>
          </cell>
        </row>
        <row r="296">
          <cell r="A296" t="str">
            <v>Transource Maryland, LLC</v>
          </cell>
          <cell r="I296">
            <v>10007</v>
          </cell>
          <cell r="J296">
            <v>8848</v>
          </cell>
          <cell r="K296">
            <v>9014</v>
          </cell>
          <cell r="L296">
            <v>8155</v>
          </cell>
          <cell r="M296">
            <v>7285</v>
          </cell>
          <cell r="S296">
            <v>8400</v>
          </cell>
          <cell r="T296">
            <v>8400</v>
          </cell>
          <cell r="U296">
            <v>8400</v>
          </cell>
          <cell r="V296">
            <v>8400</v>
          </cell>
          <cell r="W296">
            <v>6400</v>
          </cell>
        </row>
        <row r="297">
          <cell r="A297" t="str">
            <v>Transource Oklahoma,LLC</v>
          </cell>
          <cell r="I297">
            <v>55</v>
          </cell>
          <cell r="J297">
            <v>-336</v>
          </cell>
          <cell r="K297">
            <v>-126</v>
          </cell>
          <cell r="L297" t="str">
            <v>NA</v>
          </cell>
          <cell r="M297" t="str">
            <v>NA</v>
          </cell>
          <cell r="S297">
            <v>96663</v>
          </cell>
          <cell r="T297">
            <v>46800</v>
          </cell>
          <cell r="U297">
            <v>13000</v>
          </cell>
          <cell r="V297" t="str">
            <v>NA</v>
          </cell>
          <cell r="W297" t="str">
            <v>NA</v>
          </cell>
        </row>
        <row r="298">
          <cell r="A298" t="str">
            <v>Transource Pennsylvania, LLC</v>
          </cell>
          <cell r="I298">
            <v>59644</v>
          </cell>
          <cell r="J298">
            <v>45987</v>
          </cell>
          <cell r="K298">
            <v>30586</v>
          </cell>
          <cell r="L298">
            <v>27056</v>
          </cell>
          <cell r="M298">
            <v>19915</v>
          </cell>
          <cell r="S298">
            <v>60200</v>
          </cell>
          <cell r="T298">
            <v>47200</v>
          </cell>
          <cell r="U298">
            <v>43000</v>
          </cell>
          <cell r="V298">
            <v>43000</v>
          </cell>
          <cell r="W298">
            <v>25100</v>
          </cell>
        </row>
        <row r="299">
          <cell r="A299" t="str">
            <v>Tucson Electric Power Company</v>
          </cell>
          <cell r="I299">
            <v>3103080</v>
          </cell>
          <cell r="J299">
            <v>2849274</v>
          </cell>
          <cell r="K299">
            <v>2655666</v>
          </cell>
          <cell r="L299">
            <v>2531209</v>
          </cell>
          <cell r="M299">
            <v>2341437</v>
          </cell>
          <cell r="S299">
            <v>2515479</v>
          </cell>
          <cell r="T299">
            <v>2415435</v>
          </cell>
          <cell r="U299">
            <v>2281589</v>
          </cell>
          <cell r="V299">
            <v>2150619</v>
          </cell>
          <cell r="W299">
            <v>2077829</v>
          </cell>
        </row>
        <row r="300">
          <cell r="A300" t="str">
            <v>TXNM Energy, Inc.</v>
          </cell>
          <cell r="I300" t="str">
            <v>NA</v>
          </cell>
          <cell r="J300">
            <v>3200234</v>
          </cell>
          <cell r="K300">
            <v>3020850</v>
          </cell>
          <cell r="L300">
            <v>2913082</v>
          </cell>
          <cell r="M300">
            <v>2642072</v>
          </cell>
          <cell r="S300" t="str">
            <v>NA</v>
          </cell>
          <cell r="T300">
            <v>3197351</v>
          </cell>
          <cell r="U300">
            <v>3093057</v>
          </cell>
          <cell r="V300">
            <v>2815262</v>
          </cell>
          <cell r="W300">
            <v>2565949</v>
          </cell>
        </row>
        <row r="301">
          <cell r="A301" t="str">
            <v>UGI Corporation</v>
          </cell>
          <cell r="I301">
            <v>2010631</v>
          </cell>
          <cell r="J301">
            <v>1792446</v>
          </cell>
          <cell r="K301">
            <v>1711910</v>
          </cell>
          <cell r="L301">
            <v>1461082</v>
          </cell>
          <cell r="M301">
            <v>1297409</v>
          </cell>
          <cell r="S301">
            <v>1871250</v>
          </cell>
          <cell r="T301">
            <v>1702500</v>
          </cell>
          <cell r="U301">
            <v>1458750</v>
          </cell>
          <cell r="V301">
            <v>1290000</v>
          </cell>
          <cell r="W301">
            <v>1121250</v>
          </cell>
        </row>
        <row r="302">
          <cell r="A302" t="str">
            <v>UGI Penn Natural Gas, Inc.</v>
          </cell>
          <cell r="I302" t="str">
            <v>NA</v>
          </cell>
          <cell r="J302" t="str">
            <v>NA</v>
          </cell>
          <cell r="K302" t="str">
            <v>NA</v>
          </cell>
          <cell r="L302" t="str">
            <v>NA</v>
          </cell>
          <cell r="M302" t="str">
            <v>NA</v>
          </cell>
          <cell r="S302" t="str">
            <v>NA</v>
          </cell>
          <cell r="T302" t="str">
            <v>NA</v>
          </cell>
          <cell r="U302" t="str">
            <v>NA</v>
          </cell>
          <cell r="V302" t="str">
            <v>NA</v>
          </cell>
          <cell r="W302" t="str">
            <v>NA</v>
          </cell>
        </row>
        <row r="303">
          <cell r="A303" t="str">
            <v>UGI Utilities, Inc.</v>
          </cell>
          <cell r="I303">
            <v>2010631</v>
          </cell>
          <cell r="J303">
            <v>1792446</v>
          </cell>
          <cell r="K303">
            <v>1711910</v>
          </cell>
          <cell r="L303">
            <v>1461082</v>
          </cell>
          <cell r="M303">
            <v>1297409</v>
          </cell>
          <cell r="S303">
            <v>1871250</v>
          </cell>
          <cell r="T303">
            <v>1702500</v>
          </cell>
          <cell r="U303">
            <v>1458750</v>
          </cell>
          <cell r="V303">
            <v>1290000</v>
          </cell>
          <cell r="W303">
            <v>1121250</v>
          </cell>
        </row>
        <row r="304">
          <cell r="A304" t="str">
            <v>UIL Holdings Corporation</v>
          </cell>
          <cell r="I304">
            <v>1551893</v>
          </cell>
          <cell r="J304">
            <v>1443198</v>
          </cell>
          <cell r="K304">
            <v>1335918</v>
          </cell>
          <cell r="L304">
            <v>1270218</v>
          </cell>
          <cell r="M304">
            <v>1253694</v>
          </cell>
          <cell r="S304">
            <v>1144460</v>
          </cell>
          <cell r="T304">
            <v>1044460</v>
          </cell>
          <cell r="U304">
            <v>929460</v>
          </cell>
          <cell r="V304">
            <v>891960</v>
          </cell>
          <cell r="W304">
            <v>891960</v>
          </cell>
        </row>
        <row r="305">
          <cell r="A305" t="str">
            <v>Union Electric Company</v>
          </cell>
          <cell r="I305">
            <v>7997918</v>
          </cell>
          <cell r="J305">
            <v>6963278</v>
          </cell>
          <cell r="K305">
            <v>6427881</v>
          </cell>
          <cell r="L305">
            <v>5911362</v>
          </cell>
          <cell r="M305">
            <v>5210465</v>
          </cell>
          <cell r="S305">
            <v>7332697</v>
          </cell>
          <cell r="T305">
            <v>6386374</v>
          </cell>
          <cell r="U305">
            <v>5886612</v>
          </cell>
          <cell r="V305">
            <v>5409650</v>
          </cell>
          <cell r="W305">
            <v>4884527</v>
          </cell>
        </row>
        <row r="306">
          <cell r="A306" t="str">
            <v>Unitil Corporation</v>
          </cell>
          <cell r="I306" t="str">
            <v>NA</v>
          </cell>
          <cell r="J306" t="str">
            <v>NA</v>
          </cell>
          <cell r="K306" t="str">
            <v>NA</v>
          </cell>
          <cell r="L306" t="str">
            <v>NA</v>
          </cell>
          <cell r="M306">
            <v>198166</v>
          </cell>
          <cell r="S306" t="str">
            <v>NA</v>
          </cell>
          <cell r="T306" t="str">
            <v>NA</v>
          </cell>
          <cell r="U306" t="str">
            <v>NA</v>
          </cell>
          <cell r="V306" t="str">
            <v>NA</v>
          </cell>
          <cell r="W306">
            <v>210700</v>
          </cell>
        </row>
        <row r="307">
          <cell r="A307" t="str">
            <v>Unitil Energy Systems, Inc.</v>
          </cell>
          <cell r="I307">
            <v>142245</v>
          </cell>
          <cell r="J307">
            <v>124765</v>
          </cell>
          <cell r="K307">
            <v>121159</v>
          </cell>
          <cell r="L307">
            <v>115062</v>
          </cell>
          <cell r="M307">
            <v>106541</v>
          </cell>
          <cell r="S307">
            <v>131000</v>
          </cell>
          <cell r="T307">
            <v>94500</v>
          </cell>
          <cell r="U307">
            <v>98000</v>
          </cell>
          <cell r="V307">
            <v>103000</v>
          </cell>
          <cell r="W307">
            <v>106500</v>
          </cell>
        </row>
        <row r="308">
          <cell r="A308" t="str">
            <v>UNS Electric, Inc.</v>
          </cell>
          <cell r="I308">
            <v>344690</v>
          </cell>
          <cell r="J308">
            <v>332958</v>
          </cell>
          <cell r="K308">
            <v>299792</v>
          </cell>
          <cell r="L308">
            <v>277699</v>
          </cell>
          <cell r="M308">
            <v>263824</v>
          </cell>
          <cell r="S308">
            <v>250000</v>
          </cell>
          <cell r="T308">
            <v>250000</v>
          </cell>
          <cell r="U308">
            <v>250000</v>
          </cell>
          <cell r="V308">
            <v>230000</v>
          </cell>
          <cell r="W308">
            <v>230000</v>
          </cell>
        </row>
        <row r="309">
          <cell r="A309" t="str">
            <v>UNS Energy Corporation</v>
          </cell>
          <cell r="I309">
            <v>3447770</v>
          </cell>
          <cell r="J309">
            <v>3182232</v>
          </cell>
          <cell r="K309">
            <v>2955458</v>
          </cell>
          <cell r="L309">
            <v>2808907</v>
          </cell>
          <cell r="M309">
            <v>2605261</v>
          </cell>
          <cell r="S309">
            <v>2765479</v>
          </cell>
          <cell r="T309">
            <v>2665435</v>
          </cell>
          <cell r="U309">
            <v>2531589</v>
          </cell>
          <cell r="V309">
            <v>2380619</v>
          </cell>
          <cell r="W309">
            <v>2307829</v>
          </cell>
        </row>
        <row r="310">
          <cell r="A310" t="str">
            <v>UNS Gas, Inc.</v>
          </cell>
          <cell r="I310" t="str">
            <v>NA</v>
          </cell>
          <cell r="J310" t="str">
            <v>NA</v>
          </cell>
          <cell r="K310" t="str">
            <v>NA</v>
          </cell>
          <cell r="L310" t="str">
            <v>NA</v>
          </cell>
          <cell r="M310" t="str">
            <v>NA</v>
          </cell>
          <cell r="S310" t="str">
            <v>NA</v>
          </cell>
          <cell r="T310" t="str">
            <v>NA</v>
          </cell>
          <cell r="U310" t="str">
            <v>NA</v>
          </cell>
          <cell r="V310" t="str">
            <v>NA</v>
          </cell>
          <cell r="W310" t="str">
            <v>NA</v>
          </cell>
        </row>
        <row r="311">
          <cell r="A311" t="str">
            <v>Upper Michigan Energy Resources Corporation</v>
          </cell>
          <cell r="I311">
            <v>205485</v>
          </cell>
          <cell r="J311">
            <v>187240</v>
          </cell>
          <cell r="K311">
            <v>191643</v>
          </cell>
          <cell r="L311">
            <v>193382</v>
          </cell>
          <cell r="M311">
            <v>174034</v>
          </cell>
          <cell r="S311">
            <v>160000</v>
          </cell>
          <cell r="T311">
            <v>160000</v>
          </cell>
          <cell r="U311">
            <v>160000</v>
          </cell>
          <cell r="V311">
            <v>160000</v>
          </cell>
          <cell r="W311">
            <v>160000</v>
          </cell>
        </row>
        <row r="312">
          <cell r="A312" t="str">
            <v>Upper Peninsula Power Company</v>
          </cell>
          <cell r="I312">
            <v>202678</v>
          </cell>
          <cell r="J312">
            <v>181420</v>
          </cell>
          <cell r="K312">
            <v>186077</v>
          </cell>
          <cell r="L312">
            <v>193239</v>
          </cell>
          <cell r="M312">
            <v>170732</v>
          </cell>
          <cell r="S312">
            <v>169100</v>
          </cell>
          <cell r="T312">
            <v>127100</v>
          </cell>
          <cell r="U312">
            <v>127100</v>
          </cell>
          <cell r="V312">
            <v>127100</v>
          </cell>
          <cell r="W312">
            <v>112348</v>
          </cell>
        </row>
        <row r="313">
          <cell r="A313" t="str">
            <v>Valley Energy, Inc.</v>
          </cell>
          <cell r="I313" t="str">
            <v>NA</v>
          </cell>
          <cell r="J313" t="str">
            <v>NA</v>
          </cell>
          <cell r="K313" t="str">
            <v>NA</v>
          </cell>
          <cell r="L313" t="str">
            <v>NA</v>
          </cell>
          <cell r="M313" t="str">
            <v>NA</v>
          </cell>
          <cell r="S313" t="str">
            <v>NA</v>
          </cell>
          <cell r="T313" t="str">
            <v>NA</v>
          </cell>
          <cell r="U313" t="str">
            <v>NA</v>
          </cell>
          <cell r="V313" t="str">
            <v>NA</v>
          </cell>
          <cell r="W313" t="str">
            <v>NA</v>
          </cell>
        </row>
        <row r="314">
          <cell r="A314" t="str">
            <v>Vectren Energy Delivery of Ohio, Inc.</v>
          </cell>
          <cell r="I314" t="str">
            <v>NA</v>
          </cell>
          <cell r="J314">
            <v>833450</v>
          </cell>
          <cell r="K314">
            <v>759735</v>
          </cell>
          <cell r="L314">
            <v>578445</v>
          </cell>
          <cell r="M314">
            <v>530159</v>
          </cell>
          <cell r="S314" t="str">
            <v>NA</v>
          </cell>
          <cell r="T314">
            <v>612349</v>
          </cell>
          <cell r="U314">
            <v>557195</v>
          </cell>
          <cell r="V314">
            <v>557195</v>
          </cell>
          <cell r="W314">
            <v>533195</v>
          </cell>
        </row>
        <row r="315">
          <cell r="A315" t="str">
            <v>Vectren, LLC</v>
          </cell>
          <cell r="I315">
            <v>1574115</v>
          </cell>
          <cell r="J315">
            <v>1383955</v>
          </cell>
          <cell r="K315">
            <v>1385589</v>
          </cell>
          <cell r="L315">
            <v>1204895</v>
          </cell>
          <cell r="M315">
            <v>1125478</v>
          </cell>
          <cell r="S315">
            <v>1240112</v>
          </cell>
          <cell r="T315">
            <v>1102605</v>
          </cell>
          <cell r="U315">
            <v>1067750</v>
          </cell>
          <cell r="V315">
            <v>932329</v>
          </cell>
          <cell r="W315">
            <v>861880</v>
          </cell>
        </row>
        <row r="316">
          <cell r="A316" t="str">
            <v>Vermont Gas Systems, Inc.</v>
          </cell>
          <cell r="I316" t="str">
            <v>NA</v>
          </cell>
          <cell r="J316" t="str">
            <v>NA</v>
          </cell>
          <cell r="K316" t="str">
            <v>NA</v>
          </cell>
          <cell r="L316" t="str">
            <v>NA</v>
          </cell>
          <cell r="M316" t="str">
            <v>NA</v>
          </cell>
          <cell r="S316" t="str">
            <v>NA</v>
          </cell>
          <cell r="T316" t="str">
            <v>NA</v>
          </cell>
          <cell r="U316" t="str">
            <v>NA</v>
          </cell>
          <cell r="V316" t="str">
            <v>NA</v>
          </cell>
          <cell r="W316" t="str">
            <v>NA</v>
          </cell>
        </row>
        <row r="317">
          <cell r="A317" t="str">
            <v>Versant Power</v>
          </cell>
          <cell r="I317">
            <v>699800</v>
          </cell>
          <cell r="J317">
            <v>662584</v>
          </cell>
          <cell r="K317">
            <v>619454</v>
          </cell>
          <cell r="L317">
            <v>578217</v>
          </cell>
          <cell r="M317">
            <v>536182</v>
          </cell>
          <cell r="S317">
            <v>682338</v>
          </cell>
          <cell r="T317">
            <v>560000</v>
          </cell>
          <cell r="U317">
            <v>460000</v>
          </cell>
          <cell r="V317">
            <v>442000</v>
          </cell>
          <cell r="W317">
            <v>442000</v>
          </cell>
        </row>
        <row r="318">
          <cell r="A318" t="str">
            <v>Virginia Electric and Power Company</v>
          </cell>
          <cell r="I318">
            <v>22231387</v>
          </cell>
          <cell r="J318">
            <v>21953421</v>
          </cell>
          <cell r="K318">
            <v>17244253</v>
          </cell>
          <cell r="L318">
            <v>15979212</v>
          </cell>
          <cell r="M318">
            <v>15100522</v>
          </cell>
          <cell r="S318">
            <v>19352139</v>
          </cell>
          <cell r="T318">
            <v>17508483</v>
          </cell>
          <cell r="U318">
            <v>16163672</v>
          </cell>
          <cell r="V318">
            <v>14286212</v>
          </cell>
          <cell r="W318">
            <v>13736930</v>
          </cell>
        </row>
        <row r="319">
          <cell r="A319" t="str">
            <v>Virginia Natural Gas, Inc.</v>
          </cell>
          <cell r="I319" t="str">
            <v>NA</v>
          </cell>
          <cell r="J319">
            <v>770045</v>
          </cell>
          <cell r="K319">
            <v>791527</v>
          </cell>
          <cell r="L319">
            <v>705067</v>
          </cell>
          <cell r="M319">
            <v>679858</v>
          </cell>
          <cell r="S319" t="str">
            <v>NA</v>
          </cell>
          <cell r="T319">
            <v>706352</v>
          </cell>
          <cell r="U319">
            <v>638123</v>
          </cell>
          <cell r="V319">
            <v>596411</v>
          </cell>
          <cell r="W319">
            <v>544686</v>
          </cell>
        </row>
        <row r="320">
          <cell r="A320" t="str">
            <v>Washington Gas Light Company</v>
          </cell>
          <cell r="I320" t="str">
            <v>NA</v>
          </cell>
          <cell r="J320">
            <v>2352165</v>
          </cell>
          <cell r="K320">
            <v>2106752</v>
          </cell>
          <cell r="L320">
            <v>2017396</v>
          </cell>
          <cell r="M320">
            <v>1851410</v>
          </cell>
          <cell r="S320" t="str">
            <v>NA</v>
          </cell>
          <cell r="T320">
            <v>2137182</v>
          </cell>
          <cell r="U320">
            <v>1937603</v>
          </cell>
          <cell r="V320">
            <v>1758021</v>
          </cell>
          <cell r="W320">
            <v>1558439</v>
          </cell>
        </row>
        <row r="321">
          <cell r="A321" t="str">
            <v>WEC Energy Group, Inc.</v>
          </cell>
          <cell r="I321">
            <v>8436262</v>
          </cell>
          <cell r="J321">
            <v>7835688</v>
          </cell>
          <cell r="K321">
            <v>6752820</v>
          </cell>
          <cell r="L321">
            <v>6294022</v>
          </cell>
          <cell r="M321">
            <v>5998145</v>
          </cell>
          <cell r="S321">
            <v>6352796</v>
          </cell>
          <cell r="T321">
            <v>5404370</v>
          </cell>
          <cell r="U321">
            <v>5403266</v>
          </cell>
          <cell r="V321">
            <v>4603352</v>
          </cell>
          <cell r="W321">
            <v>4552845</v>
          </cell>
        </row>
        <row r="322">
          <cell r="A322" t="str">
            <v>West Penn Power Company</v>
          </cell>
          <cell r="I322" t="str">
            <v>NA</v>
          </cell>
          <cell r="J322">
            <v>1176285</v>
          </cell>
          <cell r="K322">
            <v>1072196</v>
          </cell>
          <cell r="L322">
            <v>951546</v>
          </cell>
          <cell r="M322">
            <v>920182</v>
          </cell>
          <cell r="S322" t="str">
            <v>NA</v>
          </cell>
          <cell r="T322">
            <v>1175000</v>
          </cell>
          <cell r="U322">
            <v>1125000</v>
          </cell>
          <cell r="V322">
            <v>975000</v>
          </cell>
          <cell r="W322">
            <v>975000</v>
          </cell>
        </row>
        <row r="323">
          <cell r="A323" t="str">
            <v>West Yellowstone Gas</v>
          </cell>
          <cell r="I323" t="str">
            <v>NA</v>
          </cell>
          <cell r="J323" t="str">
            <v>NA</v>
          </cell>
          <cell r="K323" t="str">
            <v>NA</v>
          </cell>
          <cell r="L323" t="str">
            <v>NA</v>
          </cell>
          <cell r="M323" t="str">
            <v>NA</v>
          </cell>
          <cell r="S323" t="str">
            <v>NA</v>
          </cell>
          <cell r="T323" t="str">
            <v>NA</v>
          </cell>
          <cell r="U323" t="str">
            <v>NA</v>
          </cell>
          <cell r="V323" t="str">
            <v>NA</v>
          </cell>
          <cell r="W323" t="str">
            <v>NA</v>
          </cell>
        </row>
        <row r="324">
          <cell r="A324" t="str">
            <v>Westar Energy (KPL)</v>
          </cell>
          <cell r="I324">
            <v>5318930</v>
          </cell>
          <cell r="J324">
            <v>4914420</v>
          </cell>
          <cell r="K324">
            <v>4554302</v>
          </cell>
          <cell r="L324">
            <v>4645634</v>
          </cell>
          <cell r="M324">
            <v>4370129</v>
          </cell>
          <cell r="S324">
            <v>3992504</v>
          </cell>
          <cell r="T324">
            <v>3991729</v>
          </cell>
          <cell r="U324">
            <v>3293666</v>
          </cell>
          <cell r="V324">
            <v>3293002</v>
          </cell>
          <cell r="W324">
            <v>3292339</v>
          </cell>
        </row>
        <row r="325">
          <cell r="A325" t="str">
            <v>WESTFIELD GAS, LLC</v>
          </cell>
          <cell r="I325" t="str">
            <v>NA</v>
          </cell>
          <cell r="J325">
            <v>16501</v>
          </cell>
          <cell r="K325">
            <v>15647</v>
          </cell>
          <cell r="L325" t="str">
            <v>NA</v>
          </cell>
          <cell r="M325" t="str">
            <v>NA</v>
          </cell>
          <cell r="S325" t="str">
            <v>NA</v>
          </cell>
          <cell r="T325">
            <v>7000</v>
          </cell>
          <cell r="U325">
            <v>7000</v>
          </cell>
          <cell r="V325" t="str">
            <v>NA</v>
          </cell>
          <cell r="W325" t="str">
            <v>NA</v>
          </cell>
        </row>
        <row r="326">
          <cell r="A326" t="str">
            <v>Wheeling Power Company</v>
          </cell>
          <cell r="I326">
            <v>554521</v>
          </cell>
          <cell r="J326">
            <v>444400</v>
          </cell>
          <cell r="K326">
            <v>485014</v>
          </cell>
          <cell r="L326">
            <v>411042</v>
          </cell>
          <cell r="M326">
            <v>412578</v>
          </cell>
          <cell r="S326">
            <v>687000</v>
          </cell>
          <cell r="T326">
            <v>667000</v>
          </cell>
          <cell r="U326">
            <v>502000</v>
          </cell>
          <cell r="V326">
            <v>350000</v>
          </cell>
          <cell r="W326">
            <v>350000</v>
          </cell>
        </row>
        <row r="327">
          <cell r="A327" t="str">
            <v>Wilderness Line Holdings, LLC</v>
          </cell>
          <cell r="I327">
            <v>482</v>
          </cell>
          <cell r="J327">
            <v>809</v>
          </cell>
          <cell r="K327">
            <v>1049</v>
          </cell>
          <cell r="L327">
            <v>1362</v>
          </cell>
          <cell r="M327" t="str">
            <v>NA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 t="str">
            <v>NA</v>
          </cell>
        </row>
        <row r="328">
          <cell r="A328" t="str">
            <v>Wisconsin Electric Power Company</v>
          </cell>
          <cell r="I328">
            <v>5515216</v>
          </cell>
          <cell r="J328">
            <v>5089764</v>
          </cell>
          <cell r="K328">
            <v>4171682</v>
          </cell>
          <cell r="L328">
            <v>3949527</v>
          </cell>
          <cell r="M328">
            <v>3696395</v>
          </cell>
          <cell r="S328">
            <v>3919351</v>
          </cell>
          <cell r="T328">
            <v>3270773</v>
          </cell>
          <cell r="U328">
            <v>3269754</v>
          </cell>
          <cell r="V328">
            <v>2769839</v>
          </cell>
          <cell r="W328">
            <v>2768630</v>
          </cell>
        </row>
        <row r="329">
          <cell r="A329" t="str">
            <v>Wisconsin Gas LLC</v>
          </cell>
          <cell r="I329" t="str">
            <v>NA</v>
          </cell>
          <cell r="J329">
            <v>1258362</v>
          </cell>
          <cell r="K329">
            <v>1190588</v>
          </cell>
          <cell r="L329">
            <v>1054218</v>
          </cell>
          <cell r="M329">
            <v>1003496</v>
          </cell>
          <cell r="S329" t="str">
            <v>NA</v>
          </cell>
          <cell r="T329">
            <v>789601</v>
          </cell>
          <cell r="U329">
            <v>789568</v>
          </cell>
          <cell r="V329">
            <v>789534</v>
          </cell>
          <cell r="W329">
            <v>639501</v>
          </cell>
        </row>
        <row r="330">
          <cell r="A330" t="str">
            <v>Wisconsin Power and Light Company</v>
          </cell>
          <cell r="I330">
            <v>4108754</v>
          </cell>
          <cell r="J330">
            <v>3906252</v>
          </cell>
          <cell r="K330">
            <v>3505019</v>
          </cell>
          <cell r="L330">
            <v>2840341</v>
          </cell>
          <cell r="M330">
            <v>2496832</v>
          </cell>
          <cell r="S330">
            <v>3525874</v>
          </cell>
          <cell r="T330">
            <v>3226015</v>
          </cell>
          <cell r="U330">
            <v>2863958</v>
          </cell>
          <cell r="V330">
            <v>2533325</v>
          </cell>
          <cell r="W330">
            <v>2234090</v>
          </cell>
        </row>
        <row r="331">
          <cell r="A331" t="str">
            <v>Wisconsin Public Service Corporation</v>
          </cell>
          <cell r="I331">
            <v>2715561</v>
          </cell>
          <cell r="J331">
            <v>2558683</v>
          </cell>
          <cell r="K331">
            <v>2389496</v>
          </cell>
          <cell r="L331">
            <v>2151113</v>
          </cell>
          <cell r="M331">
            <v>2127717</v>
          </cell>
          <cell r="S331">
            <v>2273445</v>
          </cell>
          <cell r="T331">
            <v>1973597</v>
          </cell>
          <cell r="U331">
            <v>1973513</v>
          </cell>
          <cell r="V331">
            <v>1673513</v>
          </cell>
          <cell r="W331">
            <v>1624215</v>
          </cell>
        </row>
        <row r="332">
          <cell r="A332" t="str">
            <v>Wyoming Gas Company</v>
          </cell>
          <cell r="I332" t="str">
            <v>NA</v>
          </cell>
          <cell r="J332">
            <v>10418</v>
          </cell>
          <cell r="K332">
            <v>9793</v>
          </cell>
          <cell r="L332">
            <v>9054</v>
          </cell>
          <cell r="M332">
            <v>8521</v>
          </cell>
          <cell r="S332" t="str">
            <v>NA</v>
          </cell>
          <cell r="T332">
            <v>0</v>
          </cell>
          <cell r="U332">
            <v>297</v>
          </cell>
          <cell r="V332">
            <v>2839</v>
          </cell>
          <cell r="W332">
            <v>0</v>
          </cell>
        </row>
        <row r="333">
          <cell r="A333" t="str">
            <v>Xcel Energy Inc.</v>
          </cell>
          <cell r="I333">
            <v>25862603</v>
          </cell>
          <cell r="J333">
            <v>23301505</v>
          </cell>
          <cell r="K333">
            <v>22174140</v>
          </cell>
          <cell r="L333">
            <v>20722217</v>
          </cell>
          <cell r="M333">
            <v>18726252</v>
          </cell>
          <cell r="S333">
            <v>21818287</v>
          </cell>
          <cell r="T333">
            <v>19474739</v>
          </cell>
          <cell r="U333">
            <v>18256867</v>
          </cell>
          <cell r="V333">
            <v>17363282</v>
          </cell>
          <cell r="W333">
            <v>15433238</v>
          </cell>
        </row>
        <row r="334">
          <cell r="A334" t="str">
            <v>Yankee Gas Services Company</v>
          </cell>
          <cell r="I334" t="str">
            <v>NA</v>
          </cell>
          <cell r="J334">
            <v>1375900</v>
          </cell>
          <cell r="K334">
            <v>1356589</v>
          </cell>
          <cell r="L334">
            <v>1202427</v>
          </cell>
          <cell r="M334">
            <v>1042829</v>
          </cell>
          <cell r="S334" t="str">
            <v>NA</v>
          </cell>
          <cell r="T334">
            <v>915000</v>
          </cell>
          <cell r="U334">
            <v>845010</v>
          </cell>
          <cell r="V334">
            <v>745046</v>
          </cell>
          <cell r="W334">
            <v>640100</v>
          </cell>
        </row>
        <row r="335">
          <cell r="A335" t="str">
            <v>Nova Scotia Power</v>
          </cell>
          <cell r="I335">
            <v>2131000</v>
          </cell>
          <cell r="J335">
            <v>1900000</v>
          </cell>
          <cell r="K335">
            <v>1492000</v>
          </cell>
          <cell r="L335">
            <v>1488000</v>
          </cell>
          <cell r="M335">
            <v>1311000</v>
          </cell>
          <cell r="S335">
            <v>3342000</v>
          </cell>
          <cell r="T335">
            <v>3868000</v>
          </cell>
          <cell r="U335">
            <v>3530000</v>
          </cell>
          <cell r="V335">
            <v>3026000</v>
          </cell>
          <cell r="W335">
            <v>2941000</v>
          </cell>
        </row>
        <row r="336">
          <cell r="A336" t="str">
            <v>FortisAlberta</v>
          </cell>
          <cell r="I336">
            <v>1846000</v>
          </cell>
          <cell r="J336">
            <v>1740000</v>
          </cell>
          <cell r="K336">
            <v>1684000</v>
          </cell>
          <cell r="L336">
            <v>1629469</v>
          </cell>
          <cell r="M336">
            <v>1572772</v>
          </cell>
          <cell r="S336">
            <v>2815000</v>
          </cell>
          <cell r="T336">
            <v>2667000</v>
          </cell>
          <cell r="U336">
            <v>2467000</v>
          </cell>
          <cell r="V336">
            <v>2342798</v>
          </cell>
          <cell r="W336">
            <v>2342335</v>
          </cell>
        </row>
        <row r="337">
          <cell r="A337" t="str">
            <v>FortisBC Energy</v>
          </cell>
          <cell r="I337">
            <v>4070000</v>
          </cell>
          <cell r="J337">
            <v>3810000</v>
          </cell>
          <cell r="K337">
            <v>3313000</v>
          </cell>
          <cell r="L337">
            <v>3106000</v>
          </cell>
          <cell r="M337">
            <v>2989000</v>
          </cell>
          <cell r="S337">
            <v>3274000</v>
          </cell>
          <cell r="T337">
            <v>3274000</v>
          </cell>
          <cell r="U337">
            <v>3273000</v>
          </cell>
          <cell r="V337">
            <v>3123000</v>
          </cell>
          <cell r="W337">
            <v>2973000</v>
          </cell>
        </row>
        <row r="338">
          <cell r="A338" t="str">
            <v>Newfoundland Power</v>
          </cell>
          <cell r="I338">
            <v>643846</v>
          </cell>
          <cell r="J338">
            <v>582601</v>
          </cell>
          <cell r="K338">
            <v>543932</v>
          </cell>
          <cell r="L338">
            <v>526444</v>
          </cell>
          <cell r="M338">
            <v>515651</v>
          </cell>
          <cell r="S338">
            <v>793140</v>
          </cell>
          <cell r="T338">
            <v>776400</v>
          </cell>
          <cell r="U338">
            <v>683147</v>
          </cell>
          <cell r="V338">
            <v>624397</v>
          </cell>
          <cell r="W338">
            <v>631422</v>
          </cell>
        </row>
        <row r="339">
          <cell r="A339" t="str">
            <v>Sask Power</v>
          </cell>
          <cell r="J339">
            <v>2830</v>
          </cell>
          <cell r="K339">
            <v>2664</v>
          </cell>
          <cell r="L339">
            <v>2836</v>
          </cell>
          <cell r="M339">
            <v>2828</v>
          </cell>
          <cell r="T339">
            <v>7647</v>
          </cell>
          <cell r="U339">
            <v>7068</v>
          </cell>
          <cell r="V339">
            <v>6495</v>
          </cell>
          <cell r="W339">
            <v>6741</v>
          </cell>
        </row>
        <row r="340">
          <cell r="A340" t="str">
            <v>BC Hydro</v>
          </cell>
          <cell r="I340">
            <v>8254</v>
          </cell>
          <cell r="J340">
            <v>7696</v>
          </cell>
          <cell r="K340">
            <v>7356</v>
          </cell>
          <cell r="L340">
            <v>7046</v>
          </cell>
          <cell r="M340">
            <v>6367</v>
          </cell>
          <cell r="S340">
            <v>27180</v>
          </cell>
          <cell r="T340">
            <v>24897</v>
          </cell>
          <cell r="U340">
            <v>24057</v>
          </cell>
          <cell r="V340">
            <v>22659</v>
          </cell>
          <cell r="W340">
            <v>21651</v>
          </cell>
        </row>
        <row r="341">
          <cell r="A341" t="str">
            <v>Manitoba Hydro</v>
          </cell>
          <cell r="I341">
            <v>3160</v>
          </cell>
          <cell r="S341">
            <v>23944</v>
          </cell>
        </row>
        <row r="342">
          <cell r="A342" t="str">
            <v>Hydro Quebec</v>
          </cell>
          <cell r="I342">
            <v>28707</v>
          </cell>
          <cell r="J342">
            <v>27257</v>
          </cell>
          <cell r="K342">
            <v>26877</v>
          </cell>
          <cell r="L342">
            <v>23260</v>
          </cell>
          <cell r="M342">
            <v>21322</v>
          </cell>
          <cell r="S342">
            <v>60359</v>
          </cell>
          <cell r="T342">
            <v>55155</v>
          </cell>
          <cell r="U342">
            <v>51541</v>
          </cell>
          <cell r="V342">
            <v>49698</v>
          </cell>
          <cell r="W342">
            <v>48413</v>
          </cell>
        </row>
        <row r="343">
          <cell r="A343" t="str">
            <v>NL Hydro</v>
          </cell>
          <cell r="J343">
            <v>7458</v>
          </cell>
          <cell r="K343">
            <v>7150</v>
          </cell>
          <cell r="L343">
            <v>6508</v>
          </cell>
          <cell r="M343">
            <v>6169</v>
          </cell>
          <cell r="T343">
            <v>10858</v>
          </cell>
          <cell r="U343">
            <v>10790</v>
          </cell>
          <cell r="V343">
            <v>9860</v>
          </cell>
          <cell r="W343">
            <v>9645</v>
          </cell>
        </row>
        <row r="344">
          <cell r="A344" t="str">
            <v>NB Power</v>
          </cell>
          <cell r="I344">
            <v>532</v>
          </cell>
          <cell r="J344">
            <v>509</v>
          </cell>
          <cell r="K344">
            <v>502</v>
          </cell>
          <cell r="L344">
            <v>545</v>
          </cell>
          <cell r="M344">
            <v>465</v>
          </cell>
          <cell r="S344">
            <v>5196</v>
          </cell>
          <cell r="T344">
            <v>5239</v>
          </cell>
          <cell r="U344">
            <v>4786</v>
          </cell>
          <cell r="V344">
            <v>4406</v>
          </cell>
          <cell r="W344">
            <v>4334</v>
          </cell>
        </row>
        <row r="345">
          <cell r="A345" t="str">
            <v>Maritime Electric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di Romanovs-Malovrh" id="{5DA14FCD-8025-4C1A-8C1D-DE6AA7E39A9F}" userId="S::aromanovs@lrca.com::b1af662e-1c61-47e3-b257-2e40d264c59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90" dT="2026-04-24T03:22:26.80" personId="{5DA14FCD-8025-4C1A-8C1D-DE6AA7E39A9F}" id="{618AE1F9-3B92-4244-8614-E2AC593199FB}">
    <text>May not be available.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0A6F7-1F18-445D-BE80-169010C9E06F}">
  <sheetPr codeName="Sheet1"/>
  <dimension ref="B2:E16"/>
  <sheetViews>
    <sheetView tabSelected="1" workbookViewId="0">
      <selection activeCell="D15" sqref="D15"/>
    </sheetView>
  </sheetViews>
  <sheetFormatPr defaultColWidth="9.1796875" defaultRowHeight="14.5" x14ac:dyDescent="0.35"/>
  <cols>
    <col min="1" max="1" width="2.54296875" style="1" customWidth="1"/>
    <col min="2" max="2" width="36.54296875" style="1" bestFit="1" customWidth="1"/>
    <col min="3" max="3" width="15.7265625" style="3" customWidth="1"/>
    <col min="4" max="4" width="23.81640625" style="2" customWidth="1"/>
    <col min="5" max="5" width="23.26953125" style="1" customWidth="1"/>
    <col min="6" max="16384" width="9.1796875" style="1"/>
  </cols>
  <sheetData>
    <row r="2" spans="2:5" ht="58" x14ac:dyDescent="0.35">
      <c r="B2" s="26" t="s">
        <v>135</v>
      </c>
      <c r="C2" s="27" t="s">
        <v>2</v>
      </c>
      <c r="D2" s="28" t="s">
        <v>179</v>
      </c>
      <c r="E2" s="28" t="s">
        <v>180</v>
      </c>
    </row>
    <row r="3" spans="2:5" x14ac:dyDescent="0.35">
      <c r="B3" s="29" t="s">
        <v>122</v>
      </c>
      <c r="C3" s="30" t="s">
        <v>86</v>
      </c>
      <c r="D3" s="31">
        <f>IFERROR(AVERAGEIF('Authorized Equity Ratios'!D:D, C3, 'Authorized Equity Ratios'!F:F), "n/a")</f>
        <v>0.53</v>
      </c>
      <c r="E3" s="31">
        <f>SUMIF('Summary Holdcos'!$C$6:$C$29,'Table 6.5'!C3,'Summary Holdcos'!$K$6:$K$29)</f>
        <v>0.59703265188304666</v>
      </c>
    </row>
    <row r="4" spans="2:5" x14ac:dyDescent="0.35">
      <c r="B4" s="29" t="s">
        <v>136</v>
      </c>
      <c r="C4" s="30" t="s">
        <v>87</v>
      </c>
      <c r="D4" s="31">
        <f>IFERROR(AVERAGEIF('Authorized Equity Ratios'!D:D, C4, 'Authorized Equity Ratios'!F:F), "n/a")</f>
        <v>0.52349999999999997</v>
      </c>
      <c r="E4" s="31">
        <f>SUMIF('Summary Holdcos'!$C$6:$C$29,'Table 6.5'!C4,'Summary Holdcos'!$K$6:$K$29)</f>
        <v>0.53386392285203199</v>
      </c>
    </row>
    <row r="5" spans="2:5" x14ac:dyDescent="0.35">
      <c r="B5" s="29" t="s">
        <v>123</v>
      </c>
      <c r="C5" s="30" t="s">
        <v>32</v>
      </c>
      <c r="D5" s="31">
        <f>IFERROR(AVERAGEIF('Authorized Equity Ratios'!D:D, C5, 'Authorized Equity Ratios'!F:F), "n/a")</f>
        <v>0.52048333333333341</v>
      </c>
      <c r="E5" s="31">
        <f>SUMIF('Summary Holdcos'!$C$6:$C$29,'Table 6.5'!C5,'Summary Holdcos'!$K$6:$K$29)</f>
        <v>0.53066036296009766</v>
      </c>
    </row>
    <row r="6" spans="2:5" x14ac:dyDescent="0.35">
      <c r="B6" s="29" t="s">
        <v>124</v>
      </c>
      <c r="C6" s="30" t="s">
        <v>79</v>
      </c>
      <c r="D6" s="31" t="str">
        <f>IFERROR(AVERAGEIF('Authorized Equity Ratios'!D:D, C6, 'Authorized Equity Ratios'!F:F), "n/a")</f>
        <v>n/a</v>
      </c>
      <c r="E6" s="31">
        <f>SUMIF('Summary Holdcos'!$C$6:$C$29,'Table 6.5'!C6,'Summary Holdcos'!$K$6:$K$29)</f>
        <v>0.46559959449903265</v>
      </c>
    </row>
    <row r="7" spans="2:5" x14ac:dyDescent="0.35">
      <c r="B7" s="29" t="s">
        <v>125</v>
      </c>
      <c r="C7" s="30" t="s">
        <v>42</v>
      </c>
      <c r="D7" s="31">
        <f>IFERROR(AVERAGEIF('Authorized Equity Ratios'!D:D, C7, 'Authorized Equity Ratios'!F:F), "n/a")</f>
        <v>0.50605</v>
      </c>
      <c r="E7" s="31">
        <f>SUMIF('Summary Holdcos'!$C$6:$C$29,'Table 6.5'!C7,'Summary Holdcos'!$K$6:$K$29)</f>
        <v>0.48593551417164982</v>
      </c>
    </row>
    <row r="8" spans="2:5" x14ac:dyDescent="0.35">
      <c r="B8" s="29" t="s">
        <v>126</v>
      </c>
      <c r="C8" s="30" t="s">
        <v>55</v>
      </c>
      <c r="D8" s="31">
        <f>IFERROR(AVERAGEIF('Authorized Equity Ratios'!D:D, C8, 'Authorized Equity Ratios'!F:F), "n/a")</f>
        <v>0.5</v>
      </c>
      <c r="E8" s="31">
        <f>SUMIF('Summary Holdcos'!$C$6:$C$29,'Table 6.5'!C8,'Summary Holdcos'!$K$6:$K$29)</f>
        <v>0.52538643115427863</v>
      </c>
    </row>
    <row r="9" spans="2:5" x14ac:dyDescent="0.35">
      <c r="B9" s="29" t="s">
        <v>127</v>
      </c>
      <c r="C9" s="30" t="s">
        <v>61</v>
      </c>
      <c r="D9" s="31">
        <f>IFERROR(AVERAGEIF('Authorized Equity Ratios'!D:D, C9, 'Authorized Equity Ratios'!F:F), "n/a")</f>
        <v>0.51929999999999998</v>
      </c>
      <c r="E9" s="31">
        <f>SUMIF('Summary Holdcos'!$C$6:$C$29,'Table 6.5'!C9,'Summary Holdcos'!$K$6:$K$29)</f>
        <v>0.50899707863930799</v>
      </c>
    </row>
    <row r="10" spans="2:5" x14ac:dyDescent="0.35">
      <c r="B10" s="29" t="s">
        <v>128</v>
      </c>
      <c r="C10" s="30" t="s">
        <v>64</v>
      </c>
      <c r="D10" s="31">
        <f>IFERROR(AVERAGEIF('Authorized Equity Ratios'!D:D, C10, 'Authorized Equity Ratios'!F:F), "n/a")</f>
        <v>0.48</v>
      </c>
      <c r="E10" s="31">
        <f>SUMIF('Summary Holdcos'!$C$6:$C$29,'Table 6.5'!C10,'Summary Holdcos'!$K$6:$K$29)</f>
        <v>0.50249421621401058</v>
      </c>
    </row>
    <row r="11" spans="2:5" x14ac:dyDescent="0.35">
      <c r="B11" s="29" t="s">
        <v>137</v>
      </c>
      <c r="C11" s="30" t="s">
        <v>75</v>
      </c>
      <c r="D11" s="31">
        <f>IFERROR(AVERAGEIF('Authorized Equity Ratios'!D:D, C11, 'Authorized Equity Ratios'!F:F), "n/a")</f>
        <v>0.54500000000000004</v>
      </c>
      <c r="E11" s="31">
        <f>SUMIF('Summary Holdcos'!$C$6:$C$29,'Table 6.5'!C11,'Summary Holdcos'!$K$6:$K$29)</f>
        <v>0.54897820071716685</v>
      </c>
    </row>
    <row r="12" spans="2:5" x14ac:dyDescent="0.35">
      <c r="B12" s="33" t="s">
        <v>142</v>
      </c>
      <c r="C12" s="30">
        <v>6</v>
      </c>
      <c r="D12" s="34">
        <f>IFERROR(AVERAGEIF('Authorized Equity Ratios'!D:D, C12, 'Authorized Equity Ratios'!F:F), "n/a")</f>
        <v>0.19</v>
      </c>
      <c r="E12" s="34">
        <f>SUMIF('Summary Holdcos'!$C$6:$C$29,'Table 6.5'!C12,'Summary Holdcos'!$K$6:$K$29)</f>
        <v>9.6667102955949519E-2</v>
      </c>
    </row>
    <row r="13" spans="2:5" x14ac:dyDescent="0.35">
      <c r="B13" s="33" t="s">
        <v>139</v>
      </c>
      <c r="C13" s="30">
        <v>2</v>
      </c>
      <c r="D13" s="34">
        <f>IFERROR(AVERAGEIF('Authorized Equity Ratios'!D:D, C13, 'Authorized Equity Ratios'!F:F), "n/a")</f>
        <v>0.4</v>
      </c>
      <c r="E13" s="34">
        <f>SUMIF('Summary Holdcos'!$C$6:$C$29,'Table 6.5'!C13,'Summary Holdcos'!$K$6:$K$29)</f>
        <v>0.23353617923483611</v>
      </c>
    </row>
    <row r="14" spans="2:5" x14ac:dyDescent="0.35">
      <c r="B14" s="33" t="s">
        <v>141</v>
      </c>
      <c r="C14" s="30">
        <v>5</v>
      </c>
      <c r="D14" s="34">
        <f>IFERROR(AVERAGEIF('Authorized Equity Ratios'!D:D, C14, 'Authorized Equity Ratios'!F:F), "n/a")</f>
        <v>0.45</v>
      </c>
      <c r="E14" s="34">
        <f>SUMIF('Summary Holdcos'!$C$6:$C$29,'Table 6.5'!C14,'Summary Holdcos'!$K$6:$K$29)</f>
        <v>0.40375890075265514</v>
      </c>
    </row>
    <row r="15" spans="2:5" s="5" customFormat="1" x14ac:dyDescent="0.35">
      <c r="B15" s="27" t="s">
        <v>132</v>
      </c>
      <c r="C15" s="27"/>
      <c r="D15" s="32">
        <f>AVERAGE(D3:D14)</f>
        <v>0.46948484848484856</v>
      </c>
      <c r="E15" s="32">
        <f>AVERAGE(E3:E14)</f>
        <v>0.45274251300283858</v>
      </c>
    </row>
    <row r="16" spans="2:5" s="5" customFormat="1" x14ac:dyDescent="0.35">
      <c r="B16" s="27" t="s">
        <v>133</v>
      </c>
      <c r="C16" s="27"/>
      <c r="D16" s="32">
        <f>MEDIAN(D3:D14)</f>
        <v>0.50605</v>
      </c>
      <c r="E16" s="32">
        <f>MEDIAN(E3:E14)</f>
        <v>0.50574564742665928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7F6FD-0283-41B1-9904-542824485243}">
  <dimension ref="B1:P46"/>
  <sheetViews>
    <sheetView zoomScale="80" zoomScaleNormal="80" workbookViewId="0">
      <pane ySplit="5" topLeftCell="A6" activePane="bottomLeft" state="frozen"/>
      <selection activeCell="H15" sqref="H15"/>
      <selection pane="bottomLeft" activeCell="H15" sqref="H15"/>
    </sheetView>
  </sheetViews>
  <sheetFormatPr defaultRowHeight="14.5" x14ac:dyDescent="0.35"/>
  <cols>
    <col min="1" max="1" width="2.54296875" customWidth="1"/>
    <col min="2" max="2" width="38.7265625" customWidth="1"/>
    <col min="4" max="4" width="2.54296875" customWidth="1"/>
    <col min="10" max="10" width="2.54296875" customWidth="1"/>
    <col min="11" max="11" width="23" style="36" customWidth="1"/>
    <col min="12" max="13" width="9.1796875" style="35"/>
  </cols>
  <sheetData>
    <row r="1" spans="2:16" x14ac:dyDescent="0.35">
      <c r="B1" s="55" t="s">
        <v>167</v>
      </c>
      <c r="C1" s="55"/>
      <c r="D1" s="55"/>
      <c r="E1" s="55"/>
      <c r="F1" s="55"/>
      <c r="G1" s="55"/>
      <c r="H1" s="55"/>
      <c r="I1" s="55"/>
      <c r="J1" s="55"/>
      <c r="K1" s="57"/>
      <c r="L1" s="56"/>
      <c r="M1" s="56"/>
      <c r="N1" s="55"/>
      <c r="O1" s="55"/>
      <c r="P1" s="55"/>
    </row>
    <row r="2" spans="2:16" x14ac:dyDescent="0.35">
      <c r="B2" s="61" t="s">
        <v>166</v>
      </c>
      <c r="C2" s="61"/>
      <c r="D2" s="61"/>
      <c r="E2" s="61"/>
      <c r="F2" s="61"/>
      <c r="G2" s="61"/>
      <c r="H2" s="61"/>
      <c r="I2" s="61"/>
      <c r="J2" s="61"/>
    </row>
    <row r="4" spans="2:16" x14ac:dyDescent="0.35">
      <c r="E4" s="54" t="s">
        <v>165</v>
      </c>
      <c r="F4" s="54"/>
      <c r="G4" s="54"/>
      <c r="H4" s="54"/>
      <c r="I4" s="54"/>
      <c r="J4" s="54"/>
      <c r="K4" s="36" t="s">
        <v>165</v>
      </c>
    </row>
    <row r="5" spans="2:16" x14ac:dyDescent="0.35">
      <c r="B5" s="53" t="s">
        <v>164</v>
      </c>
      <c r="C5" s="52" t="s">
        <v>2</v>
      </c>
      <c r="D5" s="52"/>
      <c r="E5" s="52">
        <f>Analysis!E3</f>
        <v>2024</v>
      </c>
      <c r="F5" s="52">
        <f>Analysis!F3</f>
        <v>2023</v>
      </c>
      <c r="G5" s="52">
        <f>Analysis!G3</f>
        <v>2022</v>
      </c>
      <c r="H5" s="52">
        <f>Analysis!H3</f>
        <v>2021</v>
      </c>
      <c r="I5" s="52">
        <f>Analysis!I3</f>
        <v>2020</v>
      </c>
      <c r="J5" s="52"/>
      <c r="K5" s="52" t="s">
        <v>163</v>
      </c>
      <c r="L5" s="51" t="s">
        <v>162</v>
      </c>
      <c r="M5" s="51" t="s">
        <v>162</v>
      </c>
    </row>
    <row r="6" spans="2:16" x14ac:dyDescent="0.35">
      <c r="B6" t="str">
        <f>'[1]Proxy Group'!B3</f>
        <v>ALLETE, Inc.</v>
      </c>
      <c r="C6" s="36" t="str">
        <f>'[1]Proxy Group'!C3</f>
        <v>ALE</v>
      </c>
      <c r="D6" s="36"/>
      <c r="E6" s="37">
        <f>IFERROR(Analysis!E4/(Analysis!E4+Analysis!K4), "")</f>
        <v>0.62066436843680051</v>
      </c>
      <c r="F6" s="37">
        <f>IFERROR(Analysis!F4/(Analysis!F4+Analysis!L4), "")</f>
        <v>0.62547760804320329</v>
      </c>
      <c r="G6" s="37">
        <f>IFERROR(Analysis!G4/(Analysis!G4+Analysis!M4), "")</f>
        <v>0.59705078145355261</v>
      </c>
      <c r="H6" s="37">
        <f>IFERROR(Analysis!H4/(Analysis!H4+Analysis!N4), "")</f>
        <v>0.56078509704549229</v>
      </c>
      <c r="I6" s="37">
        <f>IFERROR(Analysis!I4/(Analysis!I4+Analysis!O4), "")</f>
        <v>0.58118540443618483</v>
      </c>
      <c r="J6" s="37"/>
      <c r="K6" s="39">
        <f t="shared" ref="K6:K29" si="0">AVERAGE(E6:I6)</f>
        <v>0.59703265188304666</v>
      </c>
      <c r="L6" s="35" t="s">
        <v>158</v>
      </c>
      <c r="M6" s="35" t="s">
        <v>159</v>
      </c>
    </row>
    <row r="7" spans="2:16" x14ac:dyDescent="0.35">
      <c r="B7" t="str">
        <f>'[1]Proxy Group'!B4</f>
        <v>Ameren Corporation</v>
      </c>
      <c r="C7" s="36" t="str">
        <f>'[1]Proxy Group'!C4</f>
        <v>AEE</v>
      </c>
      <c r="D7" s="36"/>
      <c r="E7" s="37">
        <f>IFERROR(Analysis!E5/(Analysis!E5+Analysis!K5), "")</f>
        <v>0.53726683342335402</v>
      </c>
      <c r="F7" s="37">
        <f>IFERROR(Analysis!F5/(Analysis!F5+Analysis!L5), "")</f>
        <v>0.54169748264630646</v>
      </c>
      <c r="G7" s="37">
        <f>IFERROR(Analysis!G5/(Analysis!G5+Analysis!M5), "")</f>
        <v>0.53914492502689726</v>
      </c>
      <c r="H7" s="37">
        <f>IFERROR(Analysis!H5/(Analysis!H5+Analysis!N5), "")</f>
        <v>0.5399596047575248</v>
      </c>
      <c r="I7" s="37">
        <f>IFERROR(Analysis!I5/(Analysis!I5+Analysis!O5), "")</f>
        <v>0.53436008286521786</v>
      </c>
      <c r="J7" s="37"/>
      <c r="K7" s="39">
        <f t="shared" si="0"/>
        <v>0.53848578574386008</v>
      </c>
      <c r="L7" s="35" t="s">
        <v>161</v>
      </c>
      <c r="M7" s="35" t="s">
        <v>158</v>
      </c>
    </row>
    <row r="8" spans="2:16" x14ac:dyDescent="0.35">
      <c r="B8" t="str">
        <f>'[1]Proxy Group'!B5</f>
        <v>American Electric Power Company, Inc.</v>
      </c>
      <c r="C8" s="36" t="str">
        <f>'[1]Proxy Group'!C5</f>
        <v>AEP</v>
      </c>
      <c r="D8" s="36"/>
      <c r="E8" s="37">
        <f>IFERROR(Analysis!E6/(Analysis!E6+Analysis!K6), "")</f>
        <v>0.48577281582375892</v>
      </c>
      <c r="F8" s="37">
        <f>IFERROR(Analysis!F6/(Analysis!F6+Analysis!L6), "")</f>
        <v>0.4845197166459026</v>
      </c>
      <c r="G8" s="37">
        <f>IFERROR(Analysis!G6/(Analysis!G6+Analysis!M6), "")</f>
        <v>0.48558089258432874</v>
      </c>
      <c r="H8" s="37">
        <f>IFERROR(Analysis!H6/(Analysis!H6+Analysis!N6), "")</f>
        <v>0.47759645753771063</v>
      </c>
      <c r="I8" s="37">
        <f>IFERROR(Analysis!I6/(Analysis!I6+Analysis!O6), "")</f>
        <v>0.48153865613592706</v>
      </c>
      <c r="J8" s="37"/>
      <c r="K8" s="39">
        <f t="shared" si="0"/>
        <v>0.48300170774552553</v>
      </c>
      <c r="L8" s="35" t="s">
        <v>161</v>
      </c>
      <c r="M8" s="35" t="s">
        <v>158</v>
      </c>
    </row>
    <row r="9" spans="2:16" x14ac:dyDescent="0.35">
      <c r="B9" t="str">
        <f>'[1]Proxy Group'!B6</f>
        <v>Dominion Resources, Inc.</v>
      </c>
      <c r="C9" s="36" t="str">
        <f>'[1]Proxy Group'!C6</f>
        <v>D</v>
      </c>
      <c r="D9" s="36"/>
      <c r="E9" s="37">
        <f>IFERROR(Analysis!E7/(Analysis!E7+Analysis!K7), "")</f>
        <v>0.53404611280753811</v>
      </c>
      <c r="F9" s="37">
        <f>IFERROR(Analysis!F7/(Analysis!F7+Analysis!L7), "")</f>
        <v>0.55079539183740833</v>
      </c>
      <c r="G9" s="37">
        <f>IFERROR(Analysis!G7/(Analysis!G7+Analysis!M7), "")</f>
        <v>0.52246501398719836</v>
      </c>
      <c r="H9" s="37">
        <f>IFERROR(Analysis!H7/(Analysis!H7+Analysis!N7), "")</f>
        <v>0.5303722332090649</v>
      </c>
      <c r="I9" s="37">
        <f>IFERROR(Analysis!I7/(Analysis!I7+Analysis!O7), "")</f>
        <v>0.53164086241895059</v>
      </c>
      <c r="J9" s="37"/>
      <c r="K9" s="39">
        <f t="shared" si="0"/>
        <v>0.53386392285203199</v>
      </c>
      <c r="L9" s="35" t="s">
        <v>161</v>
      </c>
      <c r="M9" s="35" t="s">
        <v>158</v>
      </c>
    </row>
    <row r="10" spans="2:16" x14ac:dyDescent="0.35">
      <c r="B10" t="str">
        <f>'[1]Proxy Group'!B7</f>
        <v>Duke Energy Corporation</v>
      </c>
      <c r="C10" s="36" t="str">
        <f>'[1]Proxy Group'!C7</f>
        <v>DUK</v>
      </c>
      <c r="D10" s="36"/>
      <c r="E10" s="37">
        <f>IFERROR(Analysis!E8/(Analysis!E8+Analysis!K8), "")</f>
        <v>0.5308287695629833</v>
      </c>
      <c r="F10" s="37">
        <f>IFERROR(Analysis!F8/(Analysis!F8+Analysis!L8), "")</f>
        <v>0.52867477757114656</v>
      </c>
      <c r="G10" s="37">
        <f>IFERROR(Analysis!G8/(Analysis!G8+Analysis!M8), "")</f>
        <v>0.5303925249338739</v>
      </c>
      <c r="H10" s="37">
        <f>IFERROR(Analysis!H8/(Analysis!H8+Analysis!N8), "")</f>
        <v>0.53388950211019082</v>
      </c>
      <c r="I10" s="37">
        <f>IFERROR(Analysis!I8/(Analysis!I8+Analysis!O8), "")</f>
        <v>0.52951624062229374</v>
      </c>
      <c r="J10" s="37"/>
      <c r="K10" s="39">
        <f t="shared" si="0"/>
        <v>0.53066036296009766</v>
      </c>
      <c r="L10" s="35" t="s">
        <v>161</v>
      </c>
      <c r="M10" s="35" t="s">
        <v>158</v>
      </c>
    </row>
    <row r="11" spans="2:16" x14ac:dyDescent="0.35">
      <c r="B11" t="str">
        <f>'[1]Proxy Group'!B8</f>
        <v>Edison International</v>
      </c>
      <c r="C11" s="36" t="str">
        <f>'[1]Proxy Group'!C8</f>
        <v>EIX</v>
      </c>
      <c r="D11" s="36"/>
      <c r="E11" s="37">
        <f>IFERROR(Analysis!E9/(Analysis!E9+Analysis!K9), "")</f>
        <v>0.43271901671125351</v>
      </c>
      <c r="F11" s="37">
        <f>IFERROR(Analysis!F9/(Analysis!F9+Analysis!L9), "")</f>
        <v>0.44773438645436686</v>
      </c>
      <c r="G11" s="37">
        <f>IFERROR(Analysis!G9/(Analysis!G9+Analysis!M9), "")</f>
        <v>0.4481746858597826</v>
      </c>
      <c r="H11" s="37">
        <f>IFERROR(Analysis!H9/(Analysis!H9+Analysis!N9), "")</f>
        <v>0.48087844978559308</v>
      </c>
      <c r="I11" s="37">
        <f>IFERROR(Analysis!I9/(Analysis!I9+Analysis!O9), "")</f>
        <v>0.5184914336841675</v>
      </c>
      <c r="J11" s="37"/>
      <c r="K11" s="39">
        <f t="shared" si="0"/>
        <v>0.46559959449903265</v>
      </c>
      <c r="L11" s="35" t="s">
        <v>161</v>
      </c>
      <c r="M11" s="35" t="s">
        <v>159</v>
      </c>
    </row>
    <row r="12" spans="2:16" x14ac:dyDescent="0.35">
      <c r="B12" t="str">
        <f>'[1]Proxy Group'!B9</f>
        <v>Entergy Corporation</v>
      </c>
      <c r="C12" s="36" t="str">
        <f>'[1]Proxy Group'!C9</f>
        <v>ETR</v>
      </c>
      <c r="D12" s="36"/>
      <c r="E12" s="37">
        <f>IFERROR(Analysis!E10/(Analysis!E10+Analysis!K10), "")</f>
        <v>0.5134249607110396</v>
      </c>
      <c r="F12" s="37">
        <f>IFERROR(Analysis!F10/(Analysis!F10+Analysis!L10), "")</f>
        <v>0.52007526008771943</v>
      </c>
      <c r="G12" s="37">
        <f>IFERROR(Analysis!G10/(Analysis!G10+Analysis!M10), "")</f>
        <v>0.47703656547751816</v>
      </c>
      <c r="H12" s="37">
        <f>IFERROR(Analysis!H10/(Analysis!H10+Analysis!N10), "")</f>
        <v>0.4553561018122716</v>
      </c>
      <c r="I12" s="37">
        <f>IFERROR(Analysis!I10/(Analysis!I10+Analysis!O10), "")</f>
        <v>0.46378468276970025</v>
      </c>
      <c r="J12" s="37"/>
      <c r="K12" s="39">
        <f t="shared" si="0"/>
        <v>0.48593551417164982</v>
      </c>
      <c r="L12" s="35" t="s">
        <v>161</v>
      </c>
      <c r="M12" s="35" t="s">
        <v>158</v>
      </c>
    </row>
    <row r="13" spans="2:16" x14ac:dyDescent="0.35">
      <c r="B13" t="str">
        <f>'[1]Proxy Group'!B10</f>
        <v xml:space="preserve">Evergy, Inc. </v>
      </c>
      <c r="C13" s="36" t="str">
        <f>'[1]Proxy Group'!C10</f>
        <v>EVRG</v>
      </c>
      <c r="D13" s="36"/>
      <c r="E13" s="37">
        <f>IFERROR(Analysis!E11/(Analysis!E11+Analysis!K11), "")</f>
        <v>0.59434689003993912</v>
      </c>
      <c r="F13" s="37">
        <f>IFERROR(Analysis!F11/(Analysis!F11+Analysis!L11), "")</f>
        <v>0.58841989017143792</v>
      </c>
      <c r="G13" s="37">
        <f>IFERROR(Analysis!G11/(Analysis!G11+Analysis!M11), "")</f>
        <v>0.60195340841662381</v>
      </c>
      <c r="H13" s="37">
        <f>IFERROR(Analysis!H11/(Analysis!H11+Analysis!N11), "")</f>
        <v>0.6003722869766247</v>
      </c>
      <c r="I13" s="37">
        <f>IFERROR(Analysis!I11/(Analysis!I11+Analysis!O11), "")</f>
        <v>0.58660068811022326</v>
      </c>
      <c r="J13" s="37"/>
      <c r="K13" s="39">
        <f t="shared" si="0"/>
        <v>0.59433863274296983</v>
      </c>
      <c r="L13" s="35" t="s">
        <v>161</v>
      </c>
      <c r="M13" s="35" t="s">
        <v>158</v>
      </c>
    </row>
    <row r="14" spans="2:16" x14ac:dyDescent="0.35">
      <c r="B14" t="str">
        <f>'[1]Proxy Group'!B11</f>
        <v>IDACORP, Inc.</v>
      </c>
      <c r="C14" s="36" t="str">
        <f>'[1]Proxy Group'!C11</f>
        <v>IDA</v>
      </c>
      <c r="D14" s="36"/>
      <c r="E14" s="37">
        <f>IFERROR(Analysis!E12/(Analysis!E12+Analysis!K12), "")</f>
        <v>0.49945539155892471</v>
      </c>
      <c r="F14" s="37">
        <f>IFERROR(Analysis!F12/(Analysis!F12+Analysis!L12), "")</f>
        <v>0.49415513842504272</v>
      </c>
      <c r="G14" s="37">
        <f>IFERROR(Analysis!G12/(Analysis!G12+Analysis!M12), "")</f>
        <v>0.54368497590186959</v>
      </c>
      <c r="H14" s="37">
        <f>IFERROR(Analysis!H12/(Analysis!H12+Analysis!N12), "")</f>
        <v>0.55003254257988998</v>
      </c>
      <c r="I14" s="37">
        <f>IFERROR(Analysis!I12/(Analysis!I12+Analysis!O12), "")</f>
        <v>0.5396041073056661</v>
      </c>
      <c r="J14" s="37"/>
      <c r="K14" s="39">
        <f t="shared" si="0"/>
        <v>0.52538643115427863</v>
      </c>
      <c r="L14" s="35" t="s">
        <v>158</v>
      </c>
      <c r="M14" s="35" t="s">
        <v>159</v>
      </c>
    </row>
    <row r="15" spans="2:16" x14ac:dyDescent="0.35">
      <c r="B15" t="str">
        <f>'[1]Proxy Group'!B12</f>
        <v>NextEra Energy, Inc.</v>
      </c>
      <c r="C15" s="36" t="str">
        <f>'[1]Proxy Group'!C12</f>
        <v>NEE</v>
      </c>
      <c r="D15" s="36"/>
      <c r="E15" s="37">
        <f>IFERROR(Analysis!E13/(Analysis!E13+Analysis!K13), "")</f>
        <v>0.59978026428122933</v>
      </c>
      <c r="F15" s="37">
        <f>IFERROR(Analysis!F13/(Analysis!F13+Analysis!L13), "")</f>
        <v>0.58671645963879981</v>
      </c>
      <c r="G15" s="37">
        <f>IFERROR(Analysis!G13/(Analysis!G13+Analysis!M13), "")</f>
        <v>0.63143087055530422</v>
      </c>
      <c r="H15" s="37">
        <f>IFERROR(Analysis!H13/(Analysis!H13+Analysis!N13), "")</f>
        <v>0.62118203839705777</v>
      </c>
      <c r="I15" s="37">
        <f>IFERROR(Analysis!I13/(Analysis!I13+Analysis!O13), "")</f>
        <v>0.60044945346475875</v>
      </c>
      <c r="J15" s="37"/>
      <c r="K15" s="39">
        <f t="shared" si="0"/>
        <v>0.60791181726743004</v>
      </c>
      <c r="L15" s="35" t="s">
        <v>161</v>
      </c>
      <c r="M15" s="35" t="s">
        <v>158</v>
      </c>
    </row>
    <row r="16" spans="2:16" x14ac:dyDescent="0.35">
      <c r="B16" t="str">
        <f>'[1]Proxy Group'!B13</f>
        <v>Pinnacle West Capital Corporation</v>
      </c>
      <c r="C16" s="36" t="str">
        <f>'[1]Proxy Group'!C13</f>
        <v>PNW</v>
      </c>
      <c r="D16" s="36"/>
      <c r="E16" s="37">
        <f>IFERROR(Analysis!E14/(Analysis!E14+Analysis!K14), "")</f>
        <v>0.52218582766822763</v>
      </c>
      <c r="F16" s="37">
        <f>IFERROR(Analysis!F14/(Analysis!F14+Analysis!L14), "")</f>
        <v>0.49555827629095334</v>
      </c>
      <c r="G16" s="37">
        <f>IFERROR(Analysis!G14/(Analysis!G14+Analysis!M14), "")</f>
        <v>0.50251891940413473</v>
      </c>
      <c r="H16" s="37">
        <f>IFERROR(Analysis!H14/(Analysis!H14+Analysis!N14), "")</f>
        <v>0.51117385554852357</v>
      </c>
      <c r="I16" s="37">
        <f>IFERROR(Analysis!I14/(Analysis!I14+Analysis!O14), "")</f>
        <v>0.51354851428470094</v>
      </c>
      <c r="J16" s="37"/>
      <c r="K16" s="39">
        <f t="shared" si="0"/>
        <v>0.50899707863930799</v>
      </c>
      <c r="L16" s="35" t="s">
        <v>161</v>
      </c>
      <c r="M16" s="35" t="s">
        <v>158</v>
      </c>
    </row>
    <row r="17" spans="2:13" x14ac:dyDescent="0.35">
      <c r="B17" t="str">
        <f>'[1]Proxy Group'!B14</f>
        <v>TXNM Energy, Inc.</v>
      </c>
      <c r="C17" s="36" t="str">
        <f>'[1]Proxy Group'!C14</f>
        <v>TXNM</v>
      </c>
      <c r="D17" s="36"/>
      <c r="E17" s="37">
        <f>IFERROR(Analysis!E15/(Analysis!E15+Analysis!K15), "")</f>
        <v>0.50230417331646693</v>
      </c>
      <c r="F17" s="37">
        <f>IFERROR(Analysis!F15/(Analysis!F15+Analysis!L15), "")</f>
        <v>0.50022539751712602</v>
      </c>
      <c r="G17" s="37">
        <f>IFERROR(Analysis!G15/(Analysis!G15+Analysis!M15), "")</f>
        <v>0.49409501976395781</v>
      </c>
      <c r="H17" s="37">
        <f>IFERROR(Analysis!H15/(Analysis!H15+Analysis!N15), "")</f>
        <v>0.50853824421159066</v>
      </c>
      <c r="I17" s="37">
        <f>IFERROR(Analysis!I15/(Analysis!I15+Analysis!O15), "")</f>
        <v>0.50730824626091175</v>
      </c>
      <c r="J17" s="37"/>
      <c r="K17" s="39">
        <f t="shared" si="0"/>
        <v>0.50249421621401058</v>
      </c>
      <c r="L17" s="35" t="s">
        <v>161</v>
      </c>
      <c r="M17" s="35" t="s">
        <v>158</v>
      </c>
    </row>
    <row r="18" spans="2:13" x14ac:dyDescent="0.35">
      <c r="B18" t="str">
        <f>'[1]Proxy Group'!B15</f>
        <v>Portland General Electric Company</v>
      </c>
      <c r="C18" s="36" t="str">
        <f>'[1]Proxy Group'!C15</f>
        <v>POR</v>
      </c>
      <c r="D18" s="36"/>
      <c r="E18" s="37">
        <f>IFERROR(Analysis!E16/(Analysis!E16+Analysis!K16), "")</f>
        <v>0.4556953979379475</v>
      </c>
      <c r="F18" s="37">
        <f>IFERROR(Analysis!F16/(Analysis!F16+Analysis!L16), "")</f>
        <v>0.45372019946717673</v>
      </c>
      <c r="G18" s="37">
        <f>IFERROR(Analysis!G16/(Analysis!G16+Analysis!M16), "")</f>
        <v>0.43237653952738153</v>
      </c>
      <c r="H18" s="37">
        <f>IFERROR(Analysis!H16/(Analysis!H16+Analysis!N16), "")</f>
        <v>0.45089385821759076</v>
      </c>
      <c r="I18" s="37">
        <f>IFERROR(Analysis!I16/(Analysis!I16+Analysis!O16), "")</f>
        <v>0.46066233821656521</v>
      </c>
      <c r="J18" s="37"/>
      <c r="K18" s="39">
        <f t="shared" si="0"/>
        <v>0.45066966667333236</v>
      </c>
      <c r="L18" s="35" t="s">
        <v>158</v>
      </c>
      <c r="M18" s="35" t="s">
        <v>159</v>
      </c>
    </row>
    <row r="19" spans="2:13" x14ac:dyDescent="0.35">
      <c r="B19" t="str">
        <f>'[1]Proxy Group'!B16</f>
        <v>Southern Company</v>
      </c>
      <c r="C19" s="36" t="str">
        <f>'[1]Proxy Group'!C16</f>
        <v>SO</v>
      </c>
      <c r="D19" s="36"/>
      <c r="E19" s="37">
        <f>IFERROR(Analysis!E17/(Analysis!E17+Analysis!K17), "")</f>
        <v>0.55543837176035848</v>
      </c>
      <c r="F19" s="37">
        <f>IFERROR(Analysis!F17/(Analysis!F17+Analysis!L17), "")</f>
        <v>0.54816036108165622</v>
      </c>
      <c r="G19" s="37">
        <f>IFERROR(Analysis!G17/(Analysis!G17+Analysis!M17), "")</f>
        <v>0.54583798830990693</v>
      </c>
      <c r="H19" s="37">
        <f>IFERROR(Analysis!H17/(Analysis!H17+Analysis!N17), "")</f>
        <v>0.54623644118081571</v>
      </c>
      <c r="I19" s="37">
        <f>IFERROR(Analysis!I17/(Analysis!I17+Analysis!O17), "")</f>
        <v>0.54921784125309714</v>
      </c>
      <c r="J19" s="37"/>
      <c r="K19" s="39">
        <f t="shared" si="0"/>
        <v>0.54897820071716685</v>
      </c>
      <c r="L19" s="35" t="s">
        <v>161</v>
      </c>
      <c r="M19" s="35" t="s">
        <v>159</v>
      </c>
    </row>
    <row r="20" spans="2:13" x14ac:dyDescent="0.35">
      <c r="B20" t="str">
        <f>'[1]Proxy Group'!B17</f>
        <v>Xcel Energy Inc.</v>
      </c>
      <c r="C20" s="36" t="str">
        <f>'[1]Proxy Group'!C17</f>
        <v>XEL</v>
      </c>
      <c r="D20" s="36"/>
      <c r="E20" s="37">
        <f>IFERROR(Analysis!E18/(Analysis!E18+Analysis!K18), "")</f>
        <v>0.543096987435286</v>
      </c>
      <c r="F20" s="37">
        <f>IFERROR(Analysis!F18/(Analysis!F18+Analysis!L18), "")</f>
        <v>0.54582436738511286</v>
      </c>
      <c r="G20" s="37">
        <f>IFERROR(Analysis!G18/(Analysis!G18+Analysis!M18), "")</f>
        <v>0.54930875237147114</v>
      </c>
      <c r="H20" s="37">
        <f>IFERROR(Analysis!H18/(Analysis!H18+Analysis!N18), "")</f>
        <v>0.54519234277535555</v>
      </c>
      <c r="I20" s="37">
        <f>IFERROR(Analysis!I18/(Analysis!I18+Analysis!O18), "")</f>
        <v>0.54879892390423957</v>
      </c>
      <c r="J20" s="37"/>
      <c r="K20" s="39">
        <f t="shared" si="0"/>
        <v>0.54644427477429303</v>
      </c>
      <c r="L20" s="35" t="s">
        <v>161</v>
      </c>
      <c r="M20" s="35" t="s">
        <v>158</v>
      </c>
    </row>
    <row r="21" spans="2:13" x14ac:dyDescent="0.35">
      <c r="B21" t="str">
        <f>'[1]Proxy Group'!B18</f>
        <v>Algonquin Power &amp; Utilities Corporation</v>
      </c>
      <c r="C21" s="36" t="str">
        <f>'[1]Proxy Group'!C18</f>
        <v>AQN</v>
      </c>
      <c r="D21" s="36"/>
      <c r="E21" s="37">
        <f>IFERROR(Analysis!E19/(Analysis!E19+Analysis!K19), "")</f>
        <v>0.63794791276785312</v>
      </c>
      <c r="F21" s="37">
        <f>IFERROR(Analysis!F19/(Analysis!F19+Analysis!L19), "")</f>
        <v>0.65912919211216869</v>
      </c>
      <c r="G21" s="37">
        <f>IFERROR(Analysis!G19/(Analysis!G19+Analysis!M19), "")</f>
        <v>0.63724269764491714</v>
      </c>
      <c r="H21" s="37">
        <f>IFERROR(Analysis!H19/(Analysis!H19+Analysis!N19), "")</f>
        <v>0.61240340585051212</v>
      </c>
      <c r="I21" s="37">
        <f>IFERROR(Analysis!I19/(Analysis!I19+Analysis!O19), "")</f>
        <v>0.66799046611983881</v>
      </c>
      <c r="J21" s="37"/>
      <c r="K21" s="39">
        <f t="shared" si="0"/>
        <v>0.64294273489905795</v>
      </c>
      <c r="L21" s="35" t="s">
        <v>158</v>
      </c>
      <c r="M21" s="35" t="s">
        <v>158</v>
      </c>
    </row>
    <row r="22" spans="2:13" x14ac:dyDescent="0.35">
      <c r="B22" t="str">
        <f>'[1]Proxy Group'!B19</f>
        <v>Emera Inc.</v>
      </c>
      <c r="C22" s="36" t="str">
        <f>'[1]Proxy Group'!C19</f>
        <v>EMA</v>
      </c>
      <c r="D22" s="36"/>
      <c r="E22" s="37">
        <f>IFERROR(Analysis!E20/(Analysis!E20+Analysis!K20), "")</f>
        <v>0.50496440148656974</v>
      </c>
      <c r="F22" s="37">
        <f>IFERROR(Analysis!F20/(Analysis!F20+Analysis!L20), "")</f>
        <v>0.46458764392661012</v>
      </c>
      <c r="G22" s="37">
        <f>IFERROR(Analysis!G20/(Analysis!G20+Analysis!M20), "")</f>
        <v>0.46821532915080655</v>
      </c>
      <c r="H22" s="37">
        <f>IFERROR(Analysis!H20/(Analysis!H20+Analysis!N20), "")</f>
        <v>0.48126838719376142</v>
      </c>
      <c r="I22" s="37">
        <f>IFERROR(Analysis!I20/(Analysis!I20+Analysis!O20), "")</f>
        <v>0.46939949131020431</v>
      </c>
      <c r="J22" s="37"/>
      <c r="K22" s="39">
        <f t="shared" si="0"/>
        <v>0.47768705061359046</v>
      </c>
      <c r="L22" s="35" t="s">
        <v>158</v>
      </c>
      <c r="M22" s="35" t="s">
        <v>158</v>
      </c>
    </row>
    <row r="23" spans="2:13" x14ac:dyDescent="0.35">
      <c r="B23" s="24" t="s">
        <v>138</v>
      </c>
      <c r="C23" s="36">
        <f>'[1]Proxy Group'!C20</f>
        <v>1</v>
      </c>
      <c r="D23" s="36"/>
      <c r="E23" s="50">
        <f>IFERROR(Analysis!E21/(Analysis!E21+Analysis!K21), "")</f>
        <v>0.2554949885704238</v>
      </c>
      <c r="F23" s="37">
        <f>IFERROR(Analysis!F21/(Analysis!F21+Analysis!L21), "")</f>
        <v>0.27011549107568961</v>
      </c>
      <c r="G23" s="37">
        <f>IFERROR(Analysis!G21/(Analysis!G21+Analysis!M21), "")</f>
        <v>0.27373612823674476</v>
      </c>
      <c r="H23" s="37">
        <f>IFERROR(Analysis!H21/(Analysis!H21+Analysis!N21), "")</f>
        <v>0.30393312613867751</v>
      </c>
      <c r="I23" s="37">
        <f>IFERROR(Analysis!I21/(Analysis!I21+Analysis!O21), "")</f>
        <v>0.29553767373811268</v>
      </c>
      <c r="J23" s="37"/>
      <c r="K23" s="39">
        <f t="shared" si="0"/>
        <v>0.2797634815519297</v>
      </c>
    </row>
    <row r="24" spans="2:13" x14ac:dyDescent="0.35">
      <c r="B24" s="24" t="s">
        <v>139</v>
      </c>
      <c r="C24" s="36">
        <f>'[1]Proxy Group'!C21</f>
        <v>2</v>
      </c>
      <c r="D24" s="36"/>
      <c r="E24" s="37">
        <f>IFERROR(Analysis!E22/(Analysis!E22+Analysis!K22), "")</f>
        <v>0.23294011401478806</v>
      </c>
      <c r="F24" s="37">
        <f>IFERROR(Analysis!F22/(Analysis!F22+Analysis!L22), "")</f>
        <v>0.23612432117325807</v>
      </c>
      <c r="G24" s="37">
        <f>IFERROR(Analysis!G22/(Analysis!G22+Analysis!M22), "")</f>
        <v>0.23417056632604336</v>
      </c>
      <c r="H24" s="37">
        <f>IFERROR(Analysis!H22/(Analysis!H22+Analysis!N22), "")</f>
        <v>0.23719912472647703</v>
      </c>
      <c r="I24" s="37">
        <f>IFERROR(Analysis!I22/(Analysis!I22+Analysis!O22), "")</f>
        <v>0.22724676993361412</v>
      </c>
      <c r="J24" s="37"/>
      <c r="K24" s="39">
        <f t="shared" si="0"/>
        <v>0.23353617923483611</v>
      </c>
      <c r="M24" s="35" t="s">
        <v>159</v>
      </c>
    </row>
    <row r="25" spans="2:13" x14ac:dyDescent="0.35">
      <c r="B25" s="24" t="s">
        <v>140</v>
      </c>
      <c r="C25" s="36">
        <f>'[1]Proxy Group'!C22</f>
        <v>3</v>
      </c>
      <c r="D25" s="36"/>
      <c r="E25" s="37">
        <f>IFERROR(Analysis!E23/(Analysis!E23+Analysis!K23), "")</f>
        <v>0.11658795749704841</v>
      </c>
      <c r="F25" s="37">
        <f>IFERROR(Analysis!F23/(Analysis!F23+Analysis!L23), "")</f>
        <v>0.12149810507542542</v>
      </c>
      <c r="G25" s="37">
        <f>IFERROR(Analysis!G23/(Analysis!G23+Analysis!M23), "")</f>
        <v>0.13772119764055851</v>
      </c>
      <c r="H25" s="37">
        <f>IFERROR(Analysis!H23/(Analysis!H23+Analysis!N23), "")</f>
        <v>0.11117383613714199</v>
      </c>
      <c r="I25" s="37">
        <f>IFERROR(Analysis!I23/(Analysis!I23+Analysis!O23), "")</f>
        <v>0.11587703158540325</v>
      </c>
      <c r="J25" s="37"/>
      <c r="K25" s="39">
        <f t="shared" si="0"/>
        <v>0.12057162558711551</v>
      </c>
      <c r="M25" s="35" t="s">
        <v>159</v>
      </c>
    </row>
    <row r="26" spans="2:13" x14ac:dyDescent="0.35">
      <c r="B26" s="24" t="s">
        <v>160</v>
      </c>
      <c r="C26" s="36">
        <f>'[1]Proxy Group'!C23</f>
        <v>4</v>
      </c>
      <c r="D26" s="36"/>
      <c r="E26" s="37">
        <f>IFERROR(Analysis!E24/(Analysis!E24+Analysis!K24), "")</f>
        <v>0.32231154424808567</v>
      </c>
      <c r="F26" s="37">
        <f>IFERROR(Analysis!F24/(Analysis!F24+Analysis!L24), "")</f>
        <v>0.33074066883463571</v>
      </c>
      <c r="G26" s="37">
        <f>IFERROR(Analysis!G24/(Analysis!G24+Analysis!M24), "")</f>
        <v>0.3427401872019179</v>
      </c>
      <c r="H26" s="37">
        <f>IFERROR(Analysis!H24/(Analysis!H24+Analysis!N24), "")</f>
        <v>0.31881356396831051</v>
      </c>
      <c r="I26" s="37">
        <f>IFERROR(Analysis!I24/(Analysis!I24+Analysis!O24), "")</f>
        <v>0.30575751057575107</v>
      </c>
      <c r="J26" s="37"/>
      <c r="K26" s="39">
        <f t="shared" si="0"/>
        <v>0.32407269496574015</v>
      </c>
      <c r="M26" s="35" t="s">
        <v>159</v>
      </c>
    </row>
    <row r="27" spans="2:13" x14ac:dyDescent="0.35">
      <c r="B27" s="24" t="s">
        <v>141</v>
      </c>
      <c r="C27" s="36">
        <f>'[1]Proxy Group'!C24</f>
        <v>5</v>
      </c>
      <c r="D27" s="36"/>
      <c r="E27" s="50">
        <f>IFERROR(Analysis!E25/(Analysis!E25+Analysis!K25), "")</f>
        <v>0.42535633908477122</v>
      </c>
      <c r="F27" s="37">
        <f>IFERROR(Analysis!F25/(Analysis!F25+Analysis!L25), "")</f>
        <v>0.40718497488534616</v>
      </c>
      <c r="G27" s="37">
        <f>IFERROR(Analysis!G25/(Analysis!G25+Analysis!M25), "")</f>
        <v>0.39855072463768115</v>
      </c>
      <c r="H27" s="37">
        <f>IFERROR(Analysis!H25/(Analysis!H25+Analysis!N25), "")</f>
        <v>0.39760508308895404</v>
      </c>
      <c r="I27" s="37">
        <f>IFERROR(Analysis!I25/(Analysis!I25+Analysis!O25), "")</f>
        <v>0.39009738206652333</v>
      </c>
      <c r="J27" s="37"/>
      <c r="K27" s="39">
        <f t="shared" si="0"/>
        <v>0.40375890075265514</v>
      </c>
      <c r="M27" s="35" t="s">
        <v>159</v>
      </c>
    </row>
    <row r="28" spans="2:13" x14ac:dyDescent="0.35">
      <c r="B28" s="24" t="s">
        <v>142</v>
      </c>
      <c r="C28" s="36">
        <f>'[1]Proxy Group'!C25</f>
        <v>6</v>
      </c>
      <c r="D28" s="36"/>
      <c r="E28" s="37">
        <f>IFERROR(Analysis!E26/(Analysis!E26+Analysis!K26), "")</f>
        <v>9.2877094972067045E-2</v>
      </c>
      <c r="F28" s="37">
        <f>IFERROR(Analysis!F26/(Analysis!F26+Analysis!L26), "")</f>
        <v>8.855254001391788E-2</v>
      </c>
      <c r="G28" s="37">
        <f>IFERROR(Analysis!G26/(Analysis!G26+Analysis!M26), "")</f>
        <v>9.4931921331316185E-2</v>
      </c>
      <c r="H28" s="37">
        <f>IFERROR(Analysis!H26/(Analysis!H26+Analysis!N26), "")</f>
        <v>0.11007877196525954</v>
      </c>
      <c r="I28" s="37">
        <f>IFERROR(Analysis!I26/(Analysis!I26+Analysis!O26), "")</f>
        <v>9.6895186497186911E-2</v>
      </c>
      <c r="J28" s="37"/>
      <c r="K28" s="39">
        <f t="shared" si="0"/>
        <v>9.6667102955949519E-2</v>
      </c>
    </row>
    <row r="29" spans="2:13" x14ac:dyDescent="0.35">
      <c r="B29" s="49" t="str">
        <f>'[1]Proxy Group'!B26</f>
        <v>Fortis Inc.</v>
      </c>
      <c r="C29" s="48" t="str">
        <f>'[1]Proxy Group'!C26</f>
        <v>FTS</v>
      </c>
      <c r="D29" s="48"/>
      <c r="E29" s="47">
        <f>IFERROR(Analysis!E27/(Analysis!E27+Analysis!K27), "")</f>
        <v>0.50611971101779296</v>
      </c>
      <c r="F29" s="47">
        <f>IFERROR(Analysis!F27/(Analysis!F27+Analysis!L27), "")</f>
        <v>0.49656778528361911</v>
      </c>
      <c r="G29" s="47">
        <f>IFERROR(Analysis!G27/(Analysis!G27+Analysis!M27), "")</f>
        <v>0.48671886431993255</v>
      </c>
      <c r="H29" s="47">
        <f>IFERROR(Analysis!H27/(Analysis!H27+Analysis!N27), "")</f>
        <v>0.48938372976211231</v>
      </c>
      <c r="I29" s="47">
        <f>IFERROR(Analysis!I27/(Analysis!I27+Analysis!O27), "")</f>
        <v>0.4842208162695904</v>
      </c>
      <c r="J29" s="46"/>
      <c r="K29" s="45">
        <f t="shared" si="0"/>
        <v>0.4926021813306094</v>
      </c>
      <c r="L29" s="35" t="s">
        <v>158</v>
      </c>
      <c r="M29" s="35" t="s">
        <v>158</v>
      </c>
    </row>
    <row r="30" spans="2:13" s="41" customFormat="1" x14ac:dyDescent="0.35">
      <c r="B30" s="41" t="s">
        <v>132</v>
      </c>
      <c r="E30" s="44">
        <f>AVERAGE(E6:E29)</f>
        <v>0.45923442688060451</v>
      </c>
      <c r="F30" s="44">
        <f>AVERAGE(F6:F29)</f>
        <v>0.45776064315183462</v>
      </c>
      <c r="G30" s="44">
        <f>AVERAGE(G6:G29)</f>
        <v>0.45729497833598831</v>
      </c>
      <c r="H30" s="44">
        <f>AVERAGE(H6:H29)</f>
        <v>0.4572632535406877</v>
      </c>
      <c r="I30" s="44">
        <f>AVERAGE(I6:I29)</f>
        <v>0.45832207515953455</v>
      </c>
      <c r="K30" s="43">
        <f>AVERAGE(K6:K29)</f>
        <v>0.45797507541372995</v>
      </c>
      <c r="L30" s="42"/>
      <c r="M30" s="42"/>
    </row>
    <row r="31" spans="2:13" x14ac:dyDescent="0.35">
      <c r="B31" t="s">
        <v>133</v>
      </c>
      <c r="E31" s="40">
        <f>MEDIAN(E6:E29)</f>
        <v>0.50554205625218129</v>
      </c>
      <c r="F31" s="40">
        <f>MEDIAN(F6:F29)</f>
        <v>0.4960630307872862</v>
      </c>
      <c r="G31" s="40">
        <f>MEDIAN(G6:G29)</f>
        <v>0.49040694204194518</v>
      </c>
      <c r="H31" s="40">
        <f>MEDIAN(H6:H29)</f>
        <v>0.49896098698685148</v>
      </c>
      <c r="I31" s="40">
        <f>MEDIAN(I6:I29)</f>
        <v>0.51042838027280635</v>
      </c>
      <c r="K31" s="39">
        <f>MEDIAN(K6:K29)</f>
        <v>0.49754819877230999</v>
      </c>
    </row>
    <row r="32" spans="2:13" x14ac:dyDescent="0.35">
      <c r="B32" t="s">
        <v>157</v>
      </c>
      <c r="E32" s="40">
        <f>MIN(E6:E29)</f>
        <v>9.2877094972067045E-2</v>
      </c>
      <c r="F32" s="40">
        <f>MIN(F6:F29)</f>
        <v>8.855254001391788E-2</v>
      </c>
      <c r="G32" s="40">
        <f>MIN(G6:G29)</f>
        <v>9.4931921331316185E-2</v>
      </c>
      <c r="H32" s="40">
        <f>MIN(H6:H29)</f>
        <v>0.11007877196525954</v>
      </c>
      <c r="I32" s="40">
        <f>MIN(I6:I29)</f>
        <v>9.6895186497186911E-2</v>
      </c>
      <c r="K32" s="39">
        <f>MIN(K6:K29)</f>
        <v>9.6667102955949519E-2</v>
      </c>
    </row>
    <row r="33" spans="2:11" x14ac:dyDescent="0.35">
      <c r="B33" t="s">
        <v>156</v>
      </c>
      <c r="E33" s="40">
        <f>MAX(E6:E29)</f>
        <v>0.63794791276785312</v>
      </c>
      <c r="F33" s="40">
        <f>MAX(F6:F29)</f>
        <v>0.65912919211216869</v>
      </c>
      <c r="G33" s="40">
        <f>MAX(G6:G29)</f>
        <v>0.63724269764491714</v>
      </c>
      <c r="H33" s="40">
        <f>MAX(H6:H29)</f>
        <v>0.62118203839705777</v>
      </c>
      <c r="I33" s="40">
        <f>MAX(I6:I29)</f>
        <v>0.66799046611983881</v>
      </c>
      <c r="K33" s="39">
        <f>MAX(K6:K29)</f>
        <v>0.64294273489905795</v>
      </c>
    </row>
    <row r="35" spans="2:11" x14ac:dyDescent="0.35">
      <c r="B35" t="s">
        <v>155</v>
      </c>
      <c r="E35" s="37">
        <f>AVERAGEIF($L:$L, "Nuclear", E:E)</f>
        <v>0.52926758529511952</v>
      </c>
      <c r="F35" s="37">
        <f>AVERAGEIF($L:$L, "Nuclear", F:F)</f>
        <v>0.52820014727732811</v>
      </c>
      <c r="G35" s="37">
        <f>AVERAGEIF($L:$L, "Nuclear", G:G)</f>
        <v>0.52732829722424979</v>
      </c>
      <c r="H35" s="37">
        <f>AVERAGEIF($L:$L, "Nuclear", H:H)</f>
        <v>0.5292289631918603</v>
      </c>
      <c r="I35" s="37">
        <f>AVERAGEIF($L:$L, "Nuclear", I:I)</f>
        <v>0.53043796881451566</v>
      </c>
      <c r="K35" s="39">
        <f>AVERAGEIF($L:$L, "Nuclear", K:K)</f>
        <v>0.5288925923606147</v>
      </c>
    </row>
    <row r="36" spans="2:11" x14ac:dyDescent="0.35">
      <c r="B36" t="s">
        <v>154</v>
      </c>
      <c r="E36" s="37" cm="1">
        <f t="array" ref="E36">MEDIAN( IF($L$6:$L$29="Nuclear",E$6:E$29))</f>
        <v>0.53243744118526071</v>
      </c>
      <c r="F36" s="37" cm="1">
        <f t="array" ref="F36">MEDIAN( IF($L$6:$L$29="Nuclear",F$6:F$29))</f>
        <v>0.53518613010872651</v>
      </c>
      <c r="G36" s="37" cm="1">
        <f t="array" ref="G36">MEDIAN( IF($L$6:$L$29="Nuclear",G$6:G$29))</f>
        <v>0.52642876946053607</v>
      </c>
      <c r="H36" s="37" cm="1">
        <f t="array" ref="H36">MEDIAN( IF($L$6:$L$29="Nuclear",H$6:H$29))</f>
        <v>0.53213086765962792</v>
      </c>
      <c r="I36" s="37" cm="1">
        <f t="array" ref="I36">MEDIAN( IF($L$6:$L$29="Nuclear",I$6:I$29))</f>
        <v>0.53057855152062217</v>
      </c>
      <c r="K36" s="38" cm="1">
        <f t="array" ref="K36">MEDIAN( IF($L$6:$L$29="Nuclear",K$6:K$29))</f>
        <v>0.53226214290606477</v>
      </c>
    </row>
    <row r="37" spans="2:11" x14ac:dyDescent="0.35">
      <c r="B37" t="s">
        <v>153</v>
      </c>
      <c r="E37" s="37" cm="1">
        <f t="array" ref="E37">MIN( IF($L$6:$L$29="Nuclear",E$6:E$29))</f>
        <v>0.43271901671125351</v>
      </c>
      <c r="F37" s="37" cm="1">
        <f t="array" ref="F37">MIN( IF($L$6:$L$29="Nuclear",F$6:F$29))</f>
        <v>0.44773438645436686</v>
      </c>
      <c r="G37" s="37" cm="1">
        <f t="array" ref="G37">MIN( IF($L$6:$L$29="Nuclear",G$6:G$29))</f>
        <v>0.4481746858597826</v>
      </c>
      <c r="H37" s="37" cm="1">
        <f t="array" ref="H37">MIN( IF($L$6:$L$29="Nuclear",H$6:H$29))</f>
        <v>0.4553561018122716</v>
      </c>
      <c r="I37" s="37" cm="1">
        <f t="array" ref="I37">MIN( IF($L$6:$L$29="Nuclear",I$6:I$29))</f>
        <v>0.46378468276970025</v>
      </c>
      <c r="K37" s="38" cm="1">
        <f t="array" ref="K37">MIN( IF($L$6:$L$29="Nuclear",K$6:K$29))</f>
        <v>0.46559959449903265</v>
      </c>
    </row>
    <row r="38" spans="2:11" x14ac:dyDescent="0.35">
      <c r="B38" t="s">
        <v>152</v>
      </c>
      <c r="E38" s="37" cm="1">
        <f t="array" ref="E38">MAX( IF($L$6:$L$29="Nuclear",E$6:E$29))</f>
        <v>0.59978026428122933</v>
      </c>
      <c r="F38" s="37" cm="1">
        <f t="array" ref="F38">MAX( IF($L$6:$L$29="Nuclear",F$6:F$29))</f>
        <v>0.58841989017143792</v>
      </c>
      <c r="G38" s="37" cm="1">
        <f t="array" ref="G38">MAX( IF($L$6:$L$29="Nuclear",G$6:G$29))</f>
        <v>0.63143087055530422</v>
      </c>
      <c r="H38" s="37" cm="1">
        <f t="array" ref="H38">MAX( IF($L$6:$L$29="Nuclear",H$6:H$29))</f>
        <v>0.62118203839705777</v>
      </c>
      <c r="I38" s="37" cm="1">
        <f t="array" ref="I38">MAX( IF($L$6:$L$29="Nuclear",I$6:I$29))</f>
        <v>0.60044945346475875</v>
      </c>
      <c r="K38" s="38" cm="1">
        <f t="array" ref="K38">MAX( IF($L$6:$L$29="Nuclear",K$6:K$29))</f>
        <v>0.60791181726743004</v>
      </c>
    </row>
    <row r="40" spans="2:11" x14ac:dyDescent="0.35">
      <c r="B40" t="s">
        <v>151</v>
      </c>
      <c r="E40" s="37">
        <f>AVERAGEIF($M:$M, "Hydro", E:E)</f>
        <v>0.40679650013888646</v>
      </c>
      <c r="F40" s="37">
        <f>AVERAGEIF($M:$M, "Hydro", F:F)</f>
        <v>0.40719952927112346</v>
      </c>
      <c r="G40" s="37">
        <f>AVERAGEIF($M:$M, "Hydro", G:G)</f>
        <v>0.40892307187318822</v>
      </c>
      <c r="H40" s="37">
        <f>AVERAGEIF($M:$M, "Hydro", H:H)</f>
        <v>0.4059575551922518</v>
      </c>
      <c r="I40" s="37">
        <f>AVERAGEIF($M:$M, "Hydro", I:I)</f>
        <v>0.40979331322855256</v>
      </c>
      <c r="K40" s="39">
        <f>AVERAGEIF($M:$M, "Hydro", K:K)</f>
        <v>0.40773399394080045</v>
      </c>
    </row>
    <row r="41" spans="2:11" x14ac:dyDescent="0.35">
      <c r="B41" t="s">
        <v>150</v>
      </c>
      <c r="E41" s="37" cm="1">
        <f t="array" ref="E41">MEDIAN( IF($M$6:$M$29="Hydro",E$6:E$29))</f>
        <v>0.43271901671125351</v>
      </c>
      <c r="F41" s="37" cm="1">
        <f t="array" ref="F41">MEDIAN( IF($M$6:$M$29="Hydro",F$6:F$29))</f>
        <v>0.44773438645436686</v>
      </c>
      <c r="G41" s="37" cm="1">
        <f t="array" ref="G41">MEDIAN( IF($M$6:$M$29="Hydro",G$6:G$29))</f>
        <v>0.43237653952738153</v>
      </c>
      <c r="H41" s="37" cm="1">
        <f t="array" ref="H41">MEDIAN( IF($M$6:$M$29="Hydro",H$6:H$29))</f>
        <v>0.45089385821759076</v>
      </c>
      <c r="I41" s="37" cm="1">
        <f t="array" ref="I41">MEDIAN( IF($M$6:$M$29="Hydro",I$6:I$29))</f>
        <v>0.46066233821656521</v>
      </c>
      <c r="K41" s="38" cm="1">
        <f t="array" ref="K41">MEDIAN( IF($M$6:$M$29="Hydro",K$6:K$29))</f>
        <v>0.45066966667333236</v>
      </c>
    </row>
    <row r="42" spans="2:11" x14ac:dyDescent="0.35">
      <c r="B42" t="s">
        <v>149</v>
      </c>
      <c r="E42" s="37" cm="1">
        <f t="array" ref="E42">MIN( IF($M$6:$M$29="Hydro",E$6:E$29))</f>
        <v>0.11658795749704841</v>
      </c>
      <c r="F42" s="37" cm="1">
        <f t="array" ref="F42">MIN( IF($M$6:$M$29="Hydro",F$6:F$29))</f>
        <v>0.12149810507542542</v>
      </c>
      <c r="G42" s="37" cm="1">
        <f t="array" ref="G42">MIN( IF($M$6:$M$29="Hydro",G$6:G$29))</f>
        <v>0.13772119764055851</v>
      </c>
      <c r="H42" s="37" cm="1">
        <f t="array" ref="H42">MIN( IF($M$6:$M$29="Hydro",H$6:H$29))</f>
        <v>0.11117383613714199</v>
      </c>
      <c r="I42" s="37" cm="1">
        <f t="array" ref="I42">MIN( IF($M$6:$M$29="Hydro",I$6:I$29))</f>
        <v>0.11587703158540325</v>
      </c>
      <c r="K42" s="38" cm="1">
        <f t="array" ref="K42">MIN( IF($M$6:$M$29="Hydro",K$6:K$29))</f>
        <v>0.12057162558711551</v>
      </c>
    </row>
    <row r="43" spans="2:11" x14ac:dyDescent="0.35">
      <c r="B43" t="s">
        <v>148</v>
      </c>
      <c r="E43" s="37" cm="1">
        <f t="array" ref="E43">MAX( IF($M$6:$M$29="Hydro",E$6:E$29))</f>
        <v>0.62066436843680051</v>
      </c>
      <c r="F43" s="37" cm="1">
        <f t="array" ref="F43">MAX( IF($M$6:$M$29="Hydro",F$6:F$29))</f>
        <v>0.62547760804320329</v>
      </c>
      <c r="G43" s="37" cm="1">
        <f t="array" ref="G43">MAX( IF($M$6:$M$29="Hydro",G$6:G$29))</f>
        <v>0.59705078145355261</v>
      </c>
      <c r="H43" s="37" cm="1">
        <f t="array" ref="H43">MAX( IF($M$6:$M$29="Hydro",H$6:H$29))</f>
        <v>0.56078509704549229</v>
      </c>
      <c r="I43" s="37" cm="1">
        <f t="array" ref="I43">MAX( IF($M$6:$M$29="Hydro",I$6:I$29))</f>
        <v>0.58118540443618483</v>
      </c>
      <c r="K43" s="38" cm="1">
        <f t="array" ref="K43">MAX( IF($M$6:$M$29="Hydro",K$6:K$29))</f>
        <v>0.59703265188304666</v>
      </c>
    </row>
    <row r="46" spans="2:11" x14ac:dyDescent="0.35">
      <c r="E46" s="37"/>
      <c r="F46" s="37"/>
      <c r="G46" s="37"/>
      <c r="H46" s="37"/>
      <c r="I46" s="37"/>
      <c r="J46" s="37"/>
    </row>
  </sheetData>
  <mergeCells count="1">
    <mergeCell ref="B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1:G92"/>
  <sheetViews>
    <sheetView zoomScale="85" zoomScaleNormal="85" workbookViewId="0">
      <selection activeCell="H15" sqref="H15"/>
    </sheetView>
  </sheetViews>
  <sheetFormatPr defaultColWidth="9.1796875" defaultRowHeight="14.5" x14ac:dyDescent="0.35"/>
  <cols>
    <col min="1" max="1" width="2.54296875" style="1" customWidth="1"/>
    <col min="2" max="2" width="39" style="1" customWidth="1"/>
    <col min="3" max="3" width="25.26953125" style="1" customWidth="1"/>
    <col min="4" max="4" width="23" style="3" customWidth="1"/>
    <col min="5" max="5" width="11.26953125" style="3" bestFit="1" customWidth="1"/>
    <col min="6" max="6" width="15.1796875" style="1" customWidth="1"/>
    <col min="7" max="7" width="2.54296875" style="1" customWidth="1"/>
    <col min="8" max="16384" width="9.1796875" style="1"/>
  </cols>
  <sheetData>
    <row r="1" spans="2:7" x14ac:dyDescent="0.35">
      <c r="B1" s="7"/>
      <c r="C1" s="7"/>
      <c r="D1" s="7"/>
      <c r="E1" s="7"/>
      <c r="F1" s="7"/>
      <c r="G1" s="7"/>
    </row>
    <row r="2" spans="2:7" x14ac:dyDescent="0.35">
      <c r="B2" s="62" t="s">
        <v>119</v>
      </c>
      <c r="C2" s="62"/>
      <c r="D2" s="62"/>
      <c r="E2" s="62"/>
      <c r="F2" s="62"/>
      <c r="G2" s="11"/>
    </row>
    <row r="3" spans="2:7" x14ac:dyDescent="0.35">
      <c r="B3" s="12" t="s">
        <v>0</v>
      </c>
      <c r="C3" s="12" t="s">
        <v>1</v>
      </c>
      <c r="D3" s="13" t="s">
        <v>2</v>
      </c>
      <c r="E3" s="13" t="s">
        <v>111</v>
      </c>
      <c r="F3" s="14" t="s">
        <v>3</v>
      </c>
      <c r="G3" s="7"/>
    </row>
    <row r="4" spans="2:7" x14ac:dyDescent="0.35">
      <c r="B4" s="8" t="s">
        <v>93</v>
      </c>
      <c r="C4" s="8" t="s">
        <v>85</v>
      </c>
      <c r="D4" s="10" t="s">
        <v>86</v>
      </c>
      <c r="E4" s="10" t="s">
        <v>72</v>
      </c>
      <c r="F4" s="15">
        <v>0.53</v>
      </c>
      <c r="G4" s="15"/>
    </row>
    <row r="5" spans="2:7" x14ac:dyDescent="0.35">
      <c r="B5" s="8" t="s">
        <v>5</v>
      </c>
      <c r="C5" s="8" t="s">
        <v>7</v>
      </c>
      <c r="D5" s="10" t="s">
        <v>6</v>
      </c>
      <c r="E5" s="10" t="s">
        <v>72</v>
      </c>
      <c r="F5" s="15">
        <v>0.5</v>
      </c>
      <c r="G5" s="15"/>
    </row>
    <row r="6" spans="2:7" x14ac:dyDescent="0.35">
      <c r="B6" s="8" t="s">
        <v>8</v>
      </c>
      <c r="C6" s="8" t="s">
        <v>9</v>
      </c>
      <c r="D6" s="10" t="s">
        <v>6</v>
      </c>
      <c r="E6" s="10" t="s">
        <v>72</v>
      </c>
      <c r="F6" s="15" t="s">
        <v>147</v>
      </c>
      <c r="G6" s="15"/>
    </row>
    <row r="7" spans="2:7" x14ac:dyDescent="0.35">
      <c r="B7" s="8" t="s">
        <v>10</v>
      </c>
      <c r="C7" s="8" t="s">
        <v>12</v>
      </c>
      <c r="D7" s="10" t="s">
        <v>11</v>
      </c>
      <c r="E7" s="10" t="s">
        <v>72</v>
      </c>
      <c r="F7" s="15">
        <v>0.42499999999999999</v>
      </c>
      <c r="G7" s="15"/>
    </row>
    <row r="8" spans="2:7" x14ac:dyDescent="0.35">
      <c r="B8" s="8" t="s">
        <v>13</v>
      </c>
      <c r="C8" s="8" t="s">
        <v>14</v>
      </c>
      <c r="D8" s="10" t="s">
        <v>11</v>
      </c>
      <c r="E8" s="10" t="s">
        <v>72</v>
      </c>
      <c r="F8" s="15">
        <v>0.4824</v>
      </c>
      <c r="G8" s="15"/>
    </row>
    <row r="9" spans="2:7" x14ac:dyDescent="0.35">
      <c r="B9" s="8" t="s">
        <v>13</v>
      </c>
      <c r="C9" s="8" t="s">
        <v>15</v>
      </c>
      <c r="D9" s="10" t="s">
        <v>11</v>
      </c>
      <c r="E9" s="10" t="s">
        <v>72</v>
      </c>
      <c r="F9" s="15" t="s">
        <v>147</v>
      </c>
      <c r="G9" s="15"/>
    </row>
    <row r="10" spans="2:7" x14ac:dyDescent="0.35">
      <c r="B10" s="8" t="s">
        <v>16</v>
      </c>
      <c r="C10" s="8" t="s">
        <v>17</v>
      </c>
      <c r="D10" s="10" t="s">
        <v>11</v>
      </c>
      <c r="E10" s="10" t="s">
        <v>72</v>
      </c>
      <c r="F10" s="15" t="s">
        <v>147</v>
      </c>
      <c r="G10" s="15"/>
    </row>
    <row r="11" spans="2:7" x14ac:dyDescent="0.35">
      <c r="B11" s="8" t="s">
        <v>16</v>
      </c>
      <c r="C11" s="8" t="s">
        <v>18</v>
      </c>
      <c r="D11" s="10" t="s">
        <v>11</v>
      </c>
      <c r="E11" s="10" t="s">
        <v>72</v>
      </c>
      <c r="F11" s="15" t="s">
        <v>147</v>
      </c>
      <c r="G11" s="15"/>
    </row>
    <row r="12" spans="2:7" x14ac:dyDescent="0.35">
      <c r="B12" s="8" t="s">
        <v>19</v>
      </c>
      <c r="C12" s="8" t="s">
        <v>20</v>
      </c>
      <c r="D12" s="10" t="s">
        <v>11</v>
      </c>
      <c r="E12" s="10" t="s">
        <v>72</v>
      </c>
      <c r="F12" s="15">
        <v>0.41249999999999998</v>
      </c>
      <c r="G12" s="15"/>
    </row>
    <row r="13" spans="2:7" x14ac:dyDescent="0.35">
      <c r="B13" s="8" t="s">
        <v>21</v>
      </c>
      <c r="C13" s="8" t="s">
        <v>22</v>
      </c>
      <c r="D13" s="10" t="s">
        <v>11</v>
      </c>
      <c r="E13" s="10" t="s">
        <v>72</v>
      </c>
      <c r="F13" s="15">
        <v>0.48899999999999999</v>
      </c>
      <c r="G13" s="15"/>
    </row>
    <row r="14" spans="2:7" x14ac:dyDescent="0.35">
      <c r="B14" s="8" t="s">
        <v>23</v>
      </c>
      <c r="C14" s="8" t="s">
        <v>24</v>
      </c>
      <c r="D14" s="10" t="s">
        <v>11</v>
      </c>
      <c r="E14" s="10" t="s">
        <v>72</v>
      </c>
      <c r="F14" s="15">
        <v>0.54430000000000001</v>
      </c>
      <c r="G14" s="15"/>
    </row>
    <row r="15" spans="2:7" x14ac:dyDescent="0.35">
      <c r="B15" s="8" t="s">
        <v>25</v>
      </c>
      <c r="C15" s="8" t="s">
        <v>26</v>
      </c>
      <c r="D15" s="10" t="s">
        <v>11</v>
      </c>
      <c r="E15" s="10" t="s">
        <v>72</v>
      </c>
      <c r="F15" s="15">
        <v>0.51119999999999999</v>
      </c>
      <c r="G15" s="15"/>
    </row>
    <row r="16" spans="2:7" x14ac:dyDescent="0.35">
      <c r="B16" s="8" t="s">
        <v>27</v>
      </c>
      <c r="C16" s="8" t="s">
        <v>28</v>
      </c>
      <c r="D16" s="10" t="s">
        <v>11</v>
      </c>
      <c r="E16" s="10" t="s">
        <v>72</v>
      </c>
      <c r="F16" s="15" t="s">
        <v>147</v>
      </c>
      <c r="G16" s="15"/>
    </row>
    <row r="17" spans="2:7" x14ac:dyDescent="0.35">
      <c r="B17" s="8" t="s">
        <v>27</v>
      </c>
      <c r="C17" s="8" t="s">
        <v>29</v>
      </c>
      <c r="D17" s="10" t="s">
        <v>11</v>
      </c>
      <c r="E17" s="10" t="s">
        <v>72</v>
      </c>
      <c r="F17" s="15" t="s">
        <v>147</v>
      </c>
      <c r="G17" s="15"/>
    </row>
    <row r="18" spans="2:7" x14ac:dyDescent="0.35">
      <c r="B18" s="8" t="s">
        <v>27</v>
      </c>
      <c r="C18" s="8" t="s">
        <v>12</v>
      </c>
      <c r="D18" s="10" t="s">
        <v>11</v>
      </c>
      <c r="E18" s="10" t="s">
        <v>72</v>
      </c>
      <c r="F18" s="15">
        <v>0.49369999999999997</v>
      </c>
      <c r="G18" s="15"/>
    </row>
    <row r="19" spans="2:7" x14ac:dyDescent="0.35">
      <c r="B19" s="8" t="s">
        <v>30</v>
      </c>
      <c r="C19" s="8" t="s">
        <v>15</v>
      </c>
      <c r="D19" s="10" t="s">
        <v>11</v>
      </c>
      <c r="E19" s="10" t="s">
        <v>72</v>
      </c>
      <c r="F19" s="15" t="s">
        <v>147</v>
      </c>
      <c r="G19" s="15"/>
    </row>
    <row r="20" spans="2:7" x14ac:dyDescent="0.35">
      <c r="B20" s="8" t="s">
        <v>94</v>
      </c>
      <c r="C20" s="8" t="s">
        <v>14</v>
      </c>
      <c r="D20" s="10" t="s">
        <v>87</v>
      </c>
      <c r="E20" s="10" t="s">
        <v>72</v>
      </c>
      <c r="F20" s="15">
        <v>0.52039999999999997</v>
      </c>
      <c r="G20" s="15"/>
    </row>
    <row r="21" spans="2:7" x14ac:dyDescent="0.35">
      <c r="B21" s="8" t="s">
        <v>94</v>
      </c>
      <c r="C21" s="8" t="s">
        <v>33</v>
      </c>
      <c r="D21" s="10" t="s">
        <v>87</v>
      </c>
      <c r="E21" s="10" t="s">
        <v>72</v>
      </c>
      <c r="F21" s="15">
        <v>0.52500000000000002</v>
      </c>
      <c r="G21" s="15"/>
    </row>
    <row r="22" spans="2:7" x14ac:dyDescent="0.35">
      <c r="B22" s="8" t="s">
        <v>91</v>
      </c>
      <c r="C22" s="8" t="s">
        <v>34</v>
      </c>
      <c r="D22" s="10" t="s">
        <v>87</v>
      </c>
      <c r="E22" s="10" t="s">
        <v>72</v>
      </c>
      <c r="F22" s="15">
        <v>0.52510000000000001</v>
      </c>
      <c r="G22" s="15"/>
    </row>
    <row r="23" spans="2:7" x14ac:dyDescent="0.35">
      <c r="B23" s="8" t="s">
        <v>31</v>
      </c>
      <c r="C23" s="8" t="s">
        <v>33</v>
      </c>
      <c r="D23" s="10" t="s">
        <v>32</v>
      </c>
      <c r="E23" s="10" t="s">
        <v>72</v>
      </c>
      <c r="F23" s="15">
        <v>0.53</v>
      </c>
      <c r="G23" s="15"/>
    </row>
    <row r="24" spans="2:7" x14ac:dyDescent="0.35">
      <c r="B24" s="8" t="s">
        <v>31</v>
      </c>
      <c r="C24" s="8" t="s">
        <v>34</v>
      </c>
      <c r="D24" s="10" t="s">
        <v>32</v>
      </c>
      <c r="E24" s="10" t="s">
        <v>72</v>
      </c>
      <c r="F24" s="15">
        <v>0.5121</v>
      </c>
      <c r="G24" s="15"/>
    </row>
    <row r="25" spans="2:7" x14ac:dyDescent="0.35">
      <c r="B25" s="8" t="s">
        <v>35</v>
      </c>
      <c r="C25" s="8" t="s">
        <v>36</v>
      </c>
      <c r="D25" s="10" t="s">
        <v>32</v>
      </c>
      <c r="E25" s="10" t="s">
        <v>72</v>
      </c>
      <c r="F25" s="15" t="s">
        <v>147</v>
      </c>
      <c r="G25" s="15"/>
    </row>
    <row r="26" spans="2:7" x14ac:dyDescent="0.35">
      <c r="B26" s="8" t="s">
        <v>37</v>
      </c>
      <c r="C26" s="8" t="s">
        <v>17</v>
      </c>
      <c r="D26" s="10" t="s">
        <v>32</v>
      </c>
      <c r="E26" s="10" t="s">
        <v>72</v>
      </c>
      <c r="F26" s="15" t="s">
        <v>147</v>
      </c>
      <c r="G26" s="15"/>
    </row>
    <row r="27" spans="2:7" x14ac:dyDescent="0.35">
      <c r="B27" s="8" t="s">
        <v>38</v>
      </c>
      <c r="C27" s="8" t="s">
        <v>20</v>
      </c>
      <c r="D27" s="10" t="s">
        <v>32</v>
      </c>
      <c r="E27" s="10" t="s">
        <v>72</v>
      </c>
      <c r="F27" s="15">
        <v>0.52149999999999996</v>
      </c>
      <c r="G27" s="15"/>
    </row>
    <row r="28" spans="2:7" x14ac:dyDescent="0.35">
      <c r="B28" s="8" t="s">
        <v>39</v>
      </c>
      <c r="C28" s="8" t="s">
        <v>24</v>
      </c>
      <c r="D28" s="10" t="s">
        <v>32</v>
      </c>
      <c r="E28" s="10" t="s">
        <v>72</v>
      </c>
      <c r="F28" s="15">
        <v>0.505</v>
      </c>
      <c r="G28" s="15"/>
    </row>
    <row r="29" spans="2:7" x14ac:dyDescent="0.35">
      <c r="B29" s="8" t="s">
        <v>40</v>
      </c>
      <c r="C29" s="8" t="s">
        <v>33</v>
      </c>
      <c r="D29" s="10" t="s">
        <v>32</v>
      </c>
      <c r="E29" s="10" t="s">
        <v>72</v>
      </c>
      <c r="F29" s="15">
        <v>0.53</v>
      </c>
      <c r="G29" s="15"/>
    </row>
    <row r="30" spans="2:7" x14ac:dyDescent="0.35">
      <c r="B30" s="8" t="s">
        <v>40</v>
      </c>
      <c r="C30" s="8" t="s">
        <v>34</v>
      </c>
      <c r="D30" s="10" t="s">
        <v>32</v>
      </c>
      <c r="E30" s="10" t="s">
        <v>72</v>
      </c>
      <c r="F30" s="15">
        <v>0.52429999999999999</v>
      </c>
      <c r="G30" s="15"/>
    </row>
    <row r="31" spans="2:7" x14ac:dyDescent="0.35">
      <c r="B31" s="8" t="s">
        <v>95</v>
      </c>
      <c r="C31" s="8" t="s">
        <v>78</v>
      </c>
      <c r="D31" s="10" t="s">
        <v>79</v>
      </c>
      <c r="E31" s="10" t="s">
        <v>72</v>
      </c>
      <c r="F31" s="15" t="s">
        <v>147</v>
      </c>
      <c r="G31" s="15"/>
    </row>
    <row r="32" spans="2:7" x14ac:dyDescent="0.35">
      <c r="B32" s="8" t="s">
        <v>41</v>
      </c>
      <c r="C32" s="8" t="s">
        <v>29</v>
      </c>
      <c r="D32" s="10" t="s">
        <v>42</v>
      </c>
      <c r="E32" s="10" t="s">
        <v>72</v>
      </c>
      <c r="F32" s="15" t="s">
        <v>147</v>
      </c>
      <c r="G32" s="15"/>
    </row>
    <row r="33" spans="2:7" x14ac:dyDescent="0.35">
      <c r="B33" s="8" t="s">
        <v>43</v>
      </c>
      <c r="C33" s="8" t="s">
        <v>28</v>
      </c>
      <c r="D33" s="10" t="s">
        <v>42</v>
      </c>
      <c r="E33" s="10" t="s">
        <v>72</v>
      </c>
      <c r="F33" s="15" t="s">
        <v>147</v>
      </c>
      <c r="G33" s="15"/>
    </row>
    <row r="34" spans="2:7" x14ac:dyDescent="0.35">
      <c r="B34" s="8" t="s">
        <v>44</v>
      </c>
      <c r="C34" s="8" t="s">
        <v>45</v>
      </c>
      <c r="D34" s="10" t="s">
        <v>42</v>
      </c>
      <c r="E34" s="10" t="s">
        <v>72</v>
      </c>
      <c r="F34" s="15" t="s">
        <v>147</v>
      </c>
      <c r="G34" s="15"/>
    </row>
    <row r="35" spans="2:7" x14ac:dyDescent="0.35">
      <c r="B35" s="8" t="s">
        <v>46</v>
      </c>
      <c r="C35" s="8" t="s">
        <v>28</v>
      </c>
      <c r="D35" s="10" t="s">
        <v>42</v>
      </c>
      <c r="E35" s="10" t="s">
        <v>72</v>
      </c>
      <c r="F35" s="15">
        <v>0.5</v>
      </c>
      <c r="G35" s="15"/>
    </row>
    <row r="36" spans="2:7" x14ac:dyDescent="0.35">
      <c r="B36" s="8" t="s">
        <v>47</v>
      </c>
      <c r="C36" s="8" t="s">
        <v>12</v>
      </c>
      <c r="D36" s="10" t="s">
        <v>42</v>
      </c>
      <c r="E36" s="10" t="s">
        <v>72</v>
      </c>
      <c r="F36" s="15">
        <v>0.5121</v>
      </c>
      <c r="G36" s="15"/>
    </row>
    <row r="37" spans="2:7" x14ac:dyDescent="0.35">
      <c r="B37" s="8" t="s">
        <v>48</v>
      </c>
      <c r="C37" s="8" t="s">
        <v>50</v>
      </c>
      <c r="D37" s="10" t="s">
        <v>49</v>
      </c>
      <c r="E37" s="10" t="s">
        <v>72</v>
      </c>
      <c r="F37" s="15" t="s">
        <v>147</v>
      </c>
      <c r="G37" s="15"/>
    </row>
    <row r="38" spans="2:7" x14ac:dyDescent="0.35">
      <c r="B38" s="8" t="s">
        <v>48</v>
      </c>
      <c r="C38" s="8" t="s">
        <v>9</v>
      </c>
      <c r="D38" s="10" t="s">
        <v>49</v>
      </c>
      <c r="E38" s="10" t="s">
        <v>72</v>
      </c>
      <c r="F38" s="15" t="s">
        <v>147</v>
      </c>
      <c r="G38" s="15"/>
    </row>
    <row r="39" spans="2:7" x14ac:dyDescent="0.35">
      <c r="B39" s="8" t="s">
        <v>51</v>
      </c>
      <c r="C39" s="8" t="s">
        <v>50</v>
      </c>
      <c r="D39" s="10" t="s">
        <v>49</v>
      </c>
      <c r="E39" s="10" t="s">
        <v>72</v>
      </c>
      <c r="F39" s="15">
        <v>0.50130000000000008</v>
      </c>
      <c r="G39" s="15"/>
    </row>
    <row r="40" spans="2:7" x14ac:dyDescent="0.35">
      <c r="B40" s="8" t="s">
        <v>52</v>
      </c>
      <c r="C40" s="8" t="s">
        <v>9</v>
      </c>
      <c r="D40" s="10" t="s">
        <v>49</v>
      </c>
      <c r="E40" s="10" t="s">
        <v>72</v>
      </c>
      <c r="F40" s="15" t="s">
        <v>147</v>
      </c>
      <c r="G40" s="15"/>
    </row>
    <row r="41" spans="2:7" x14ac:dyDescent="0.35">
      <c r="B41" s="8" t="s">
        <v>53</v>
      </c>
      <c r="C41" s="8" t="s">
        <v>50</v>
      </c>
      <c r="D41" s="10" t="s">
        <v>49</v>
      </c>
      <c r="E41" s="10" t="s">
        <v>72</v>
      </c>
      <c r="F41" s="15" t="s">
        <v>147</v>
      </c>
      <c r="G41" s="15"/>
    </row>
    <row r="42" spans="2:7" x14ac:dyDescent="0.35">
      <c r="B42" s="8" t="s">
        <v>54</v>
      </c>
      <c r="C42" s="8" t="s">
        <v>56</v>
      </c>
      <c r="D42" s="10" t="s">
        <v>55</v>
      </c>
      <c r="E42" s="10" t="s">
        <v>72</v>
      </c>
      <c r="F42" s="15" t="s">
        <v>147</v>
      </c>
      <c r="G42" s="15"/>
    </row>
    <row r="43" spans="2:7" x14ac:dyDescent="0.35">
      <c r="B43" s="8" t="s">
        <v>54</v>
      </c>
      <c r="C43" s="8" t="s">
        <v>57</v>
      </c>
      <c r="D43" s="10" t="s">
        <v>55</v>
      </c>
      <c r="E43" s="10" t="s">
        <v>72</v>
      </c>
      <c r="F43" s="15">
        <v>0.5</v>
      </c>
      <c r="G43" s="15"/>
    </row>
    <row r="44" spans="2:7" x14ac:dyDescent="0.35">
      <c r="B44" s="8" t="s">
        <v>58</v>
      </c>
      <c r="C44" s="8" t="s">
        <v>36</v>
      </c>
      <c r="D44" s="10" t="s">
        <v>59</v>
      </c>
      <c r="E44" s="10" t="s">
        <v>72</v>
      </c>
      <c r="F44" s="15">
        <v>0.59599999999999997</v>
      </c>
      <c r="G44" s="15"/>
    </row>
    <row r="45" spans="2:7" x14ac:dyDescent="0.35">
      <c r="B45" s="8" t="s">
        <v>60</v>
      </c>
      <c r="C45" s="8" t="s">
        <v>62</v>
      </c>
      <c r="D45" s="10" t="s">
        <v>61</v>
      </c>
      <c r="E45" s="10" t="s">
        <v>72</v>
      </c>
      <c r="F45" s="15">
        <v>0.51929999999999998</v>
      </c>
      <c r="G45" s="15"/>
    </row>
    <row r="46" spans="2:7" x14ac:dyDescent="0.35">
      <c r="B46" s="8" t="s">
        <v>63</v>
      </c>
      <c r="C46" s="8" t="s">
        <v>65</v>
      </c>
      <c r="D46" s="10" t="s">
        <v>64</v>
      </c>
      <c r="E46" s="10" t="s">
        <v>72</v>
      </c>
      <c r="F46" s="15">
        <v>0.51</v>
      </c>
      <c r="G46" s="15"/>
    </row>
    <row r="47" spans="2:7" x14ac:dyDescent="0.35">
      <c r="B47" s="8" t="s">
        <v>66</v>
      </c>
      <c r="C47" s="8" t="s">
        <v>12</v>
      </c>
      <c r="D47" s="10" t="s">
        <v>64</v>
      </c>
      <c r="E47" s="10" t="s">
        <v>72</v>
      </c>
      <c r="F47" s="15">
        <v>0.45</v>
      </c>
      <c r="G47" s="15"/>
    </row>
    <row r="48" spans="2:7" x14ac:dyDescent="0.35">
      <c r="B48" s="8" t="s">
        <v>67</v>
      </c>
      <c r="C48" s="8" t="s">
        <v>57</v>
      </c>
      <c r="D48" s="10" t="s">
        <v>68</v>
      </c>
      <c r="E48" s="10" t="s">
        <v>72</v>
      </c>
      <c r="F48" s="15">
        <v>0.5</v>
      </c>
      <c r="G48" s="15"/>
    </row>
    <row r="49" spans="2:7" x14ac:dyDescent="0.35">
      <c r="B49" s="8" t="s">
        <v>74</v>
      </c>
      <c r="C49" s="8" t="s">
        <v>73</v>
      </c>
      <c r="D49" s="10" t="s">
        <v>75</v>
      </c>
      <c r="E49" s="10" t="s">
        <v>72</v>
      </c>
      <c r="F49" s="15" t="s">
        <v>147</v>
      </c>
      <c r="G49" s="15"/>
    </row>
    <row r="50" spans="2:7" x14ac:dyDescent="0.35">
      <c r="B50" s="8" t="s">
        <v>96</v>
      </c>
      <c r="C50" s="8" t="s">
        <v>84</v>
      </c>
      <c r="D50" s="10" t="s">
        <v>75</v>
      </c>
      <c r="E50" s="10" t="s">
        <v>72</v>
      </c>
      <c r="F50" s="15">
        <v>0.56000000000000005</v>
      </c>
      <c r="G50" s="15"/>
    </row>
    <row r="51" spans="2:7" x14ac:dyDescent="0.35">
      <c r="B51" s="8" t="s">
        <v>97</v>
      </c>
      <c r="C51" s="8" t="s">
        <v>45</v>
      </c>
      <c r="D51" s="10" t="s">
        <v>75</v>
      </c>
      <c r="E51" s="10" t="s">
        <v>72</v>
      </c>
      <c r="F51" s="15">
        <v>0.53</v>
      </c>
      <c r="G51" s="15"/>
    </row>
    <row r="52" spans="2:7" x14ac:dyDescent="0.35">
      <c r="B52" s="8" t="s">
        <v>98</v>
      </c>
      <c r="C52" s="8" t="s">
        <v>85</v>
      </c>
      <c r="D52" s="3" t="s">
        <v>81</v>
      </c>
      <c r="E52" s="3" t="s">
        <v>72</v>
      </c>
      <c r="F52" s="15">
        <v>0.52500000000000002</v>
      </c>
      <c r="G52" s="15"/>
    </row>
    <row r="53" spans="2:7" x14ac:dyDescent="0.35">
      <c r="B53" s="8" t="s">
        <v>98</v>
      </c>
      <c r="C53" s="8" t="s">
        <v>88</v>
      </c>
      <c r="D53" s="3" t="s">
        <v>81</v>
      </c>
      <c r="E53" s="3" t="s">
        <v>72</v>
      </c>
      <c r="F53" s="15">
        <v>0.52500000000000002</v>
      </c>
      <c r="G53" s="15"/>
    </row>
    <row r="54" spans="2:7" x14ac:dyDescent="0.35">
      <c r="B54" s="8" t="s">
        <v>98</v>
      </c>
      <c r="C54" s="8" t="s">
        <v>4</v>
      </c>
      <c r="D54" s="3" t="s">
        <v>81</v>
      </c>
      <c r="E54" s="3" t="s">
        <v>72</v>
      </c>
      <c r="F54" s="15">
        <v>0.52500000000000002</v>
      </c>
      <c r="G54" s="15"/>
    </row>
    <row r="55" spans="2:7" x14ac:dyDescent="0.35">
      <c r="B55" s="8" t="s">
        <v>98</v>
      </c>
      <c r="C55" s="8" t="s">
        <v>92</v>
      </c>
      <c r="D55" s="3" t="s">
        <v>81</v>
      </c>
      <c r="E55" s="3" t="s">
        <v>72</v>
      </c>
      <c r="F55" s="15" t="s">
        <v>147</v>
      </c>
      <c r="G55" s="15"/>
    </row>
    <row r="56" spans="2:7" x14ac:dyDescent="0.35">
      <c r="B56" s="8" t="s">
        <v>99</v>
      </c>
      <c r="C56" s="8" t="s">
        <v>80</v>
      </c>
      <c r="D56" s="3" t="s">
        <v>81</v>
      </c>
      <c r="E56" s="3" t="s">
        <v>72</v>
      </c>
      <c r="F56" s="15">
        <v>0.55689999999999995</v>
      </c>
      <c r="G56" s="15"/>
    </row>
    <row r="57" spans="2:7" x14ac:dyDescent="0.35">
      <c r="B57" s="8" t="s">
        <v>100</v>
      </c>
      <c r="C57" s="8" t="s">
        <v>12</v>
      </c>
      <c r="D57" s="3" t="s">
        <v>81</v>
      </c>
      <c r="E57" s="3" t="s">
        <v>72</v>
      </c>
      <c r="F57" s="15" t="s">
        <v>147</v>
      </c>
      <c r="G57" s="15"/>
    </row>
    <row r="58" spans="2:7" x14ac:dyDescent="0.35">
      <c r="B58" s="8" t="s">
        <v>100</v>
      </c>
      <c r="C58" s="8" t="s">
        <v>65</v>
      </c>
      <c r="D58" s="3" t="s">
        <v>81</v>
      </c>
      <c r="E58" s="3" t="s">
        <v>72</v>
      </c>
      <c r="F58" s="15">
        <v>0.54700000000000004</v>
      </c>
      <c r="G58" s="15"/>
    </row>
    <row r="59" spans="2:7" x14ac:dyDescent="0.35">
      <c r="B59" s="8" t="s">
        <v>101</v>
      </c>
      <c r="C59" s="8" t="s">
        <v>78</v>
      </c>
      <c r="D59" s="10" t="s">
        <v>76</v>
      </c>
      <c r="E59" s="10" t="s">
        <v>72</v>
      </c>
      <c r="F59" s="15">
        <v>0.52500000000000002</v>
      </c>
      <c r="G59" s="15"/>
    </row>
    <row r="60" spans="2:7" x14ac:dyDescent="0.35">
      <c r="B60" s="8" t="s">
        <v>102</v>
      </c>
      <c r="C60" s="8" t="s">
        <v>89</v>
      </c>
      <c r="D60" s="10" t="s">
        <v>76</v>
      </c>
      <c r="E60" s="10" t="s">
        <v>72</v>
      </c>
      <c r="F60" s="15">
        <v>0.52</v>
      </c>
      <c r="G60" s="15"/>
    </row>
    <row r="61" spans="2:7" x14ac:dyDescent="0.35">
      <c r="B61" s="8" t="s">
        <v>103</v>
      </c>
      <c r="C61" s="8" t="s">
        <v>29</v>
      </c>
      <c r="D61" s="10" t="s">
        <v>76</v>
      </c>
      <c r="E61" s="10" t="s">
        <v>72</v>
      </c>
      <c r="F61" s="15" t="s">
        <v>147</v>
      </c>
      <c r="G61" s="15"/>
    </row>
    <row r="62" spans="2:7" x14ac:dyDescent="0.35">
      <c r="B62" s="8" t="s">
        <v>103</v>
      </c>
      <c r="C62" s="8" t="s">
        <v>26</v>
      </c>
      <c r="D62" s="10" t="s">
        <v>76</v>
      </c>
      <c r="E62" s="10" t="s">
        <v>72</v>
      </c>
      <c r="F62" s="15" t="s">
        <v>147</v>
      </c>
      <c r="G62" s="15"/>
    </row>
    <row r="63" spans="2:7" x14ac:dyDescent="0.35">
      <c r="B63" s="8" t="s">
        <v>103</v>
      </c>
      <c r="C63" s="8" t="s">
        <v>9</v>
      </c>
      <c r="D63" s="10" t="s">
        <v>76</v>
      </c>
      <c r="E63" s="10" t="s">
        <v>72</v>
      </c>
      <c r="F63" s="15" t="s">
        <v>147</v>
      </c>
      <c r="G63" s="15"/>
    </row>
    <row r="64" spans="2:7" x14ac:dyDescent="0.35">
      <c r="B64" s="8" t="s">
        <v>103</v>
      </c>
      <c r="C64" s="8" t="s">
        <v>50</v>
      </c>
      <c r="D64" s="10" t="s">
        <v>76</v>
      </c>
      <c r="E64" s="10" t="s">
        <v>72</v>
      </c>
      <c r="F64" s="15" t="s">
        <v>147</v>
      </c>
      <c r="G64" s="15"/>
    </row>
    <row r="65" spans="2:7" x14ac:dyDescent="0.35">
      <c r="B65" s="8" t="s">
        <v>83</v>
      </c>
      <c r="C65" s="8" t="s">
        <v>36</v>
      </c>
      <c r="D65" s="3" t="s">
        <v>82</v>
      </c>
      <c r="E65" s="3" t="s">
        <v>72</v>
      </c>
      <c r="F65" s="15" t="s">
        <v>147</v>
      </c>
      <c r="G65" s="15"/>
    </row>
    <row r="66" spans="2:7" x14ac:dyDescent="0.35">
      <c r="B66" s="8" t="s">
        <v>104</v>
      </c>
      <c r="C66" s="8" t="s">
        <v>113</v>
      </c>
      <c r="D66" s="3" t="s">
        <v>82</v>
      </c>
      <c r="E66" s="3" t="s">
        <v>72</v>
      </c>
      <c r="F66" s="15">
        <v>0.4</v>
      </c>
      <c r="G66" s="15"/>
    </row>
    <row r="67" spans="2:7" x14ac:dyDescent="0.35">
      <c r="B67" s="8" t="s">
        <v>105</v>
      </c>
      <c r="C67" s="8" t="s">
        <v>90</v>
      </c>
      <c r="D67" s="3" t="s">
        <v>77</v>
      </c>
      <c r="E67" s="3" t="s">
        <v>72</v>
      </c>
      <c r="F67" s="15">
        <v>0.48</v>
      </c>
      <c r="G67" s="15"/>
    </row>
    <row r="68" spans="2:7" x14ac:dyDescent="0.35">
      <c r="B68" s="8" t="s">
        <v>106</v>
      </c>
      <c r="C68" s="8" t="s">
        <v>62</v>
      </c>
      <c r="D68" s="3" t="s">
        <v>77</v>
      </c>
      <c r="E68" s="3" t="s">
        <v>72</v>
      </c>
      <c r="F68" s="15">
        <v>0.54320000000000002</v>
      </c>
      <c r="G68" s="15"/>
    </row>
    <row r="69" spans="2:7" x14ac:dyDescent="0.35">
      <c r="B69" s="8" t="s">
        <v>107</v>
      </c>
      <c r="C69" s="8" t="s">
        <v>62</v>
      </c>
      <c r="D69" s="3" t="s">
        <v>77</v>
      </c>
      <c r="E69" s="3" t="s">
        <v>72</v>
      </c>
      <c r="F69" s="15">
        <v>0.53720000000000001</v>
      </c>
      <c r="G69" s="15"/>
    </row>
    <row r="70" spans="2:7" x14ac:dyDescent="0.35">
      <c r="B70" s="8" t="s">
        <v>108</v>
      </c>
      <c r="C70" s="8" t="s">
        <v>115</v>
      </c>
      <c r="D70" s="3" t="s">
        <v>77</v>
      </c>
      <c r="E70" s="3" t="s">
        <v>72</v>
      </c>
      <c r="F70" s="16">
        <v>0.37</v>
      </c>
      <c r="G70" s="16"/>
    </row>
    <row r="71" spans="2:7" x14ac:dyDescent="0.35">
      <c r="B71" s="8" t="s">
        <v>114</v>
      </c>
      <c r="C71" s="8" t="s">
        <v>116</v>
      </c>
      <c r="D71" s="3" t="s">
        <v>77</v>
      </c>
      <c r="E71" s="3" t="s">
        <v>72</v>
      </c>
      <c r="F71" s="16">
        <v>0.41</v>
      </c>
      <c r="G71" s="16"/>
    </row>
    <row r="72" spans="2:7" x14ac:dyDescent="0.35">
      <c r="B72" s="8" t="s">
        <v>109</v>
      </c>
      <c r="C72" s="8" t="s">
        <v>117</v>
      </c>
      <c r="D72" s="3" t="s">
        <v>77</v>
      </c>
      <c r="E72" s="3" t="s">
        <v>72</v>
      </c>
      <c r="F72" s="16">
        <v>0.45</v>
      </c>
      <c r="G72" s="16"/>
    </row>
    <row r="73" spans="2:7" x14ac:dyDescent="0.35">
      <c r="B73" s="24" t="s">
        <v>138</v>
      </c>
      <c r="C73" s="8" t="s">
        <v>143</v>
      </c>
      <c r="D73" s="3">
        <v>1</v>
      </c>
      <c r="E73" s="3" t="s">
        <v>72</v>
      </c>
      <c r="F73" s="25">
        <v>0.25</v>
      </c>
      <c r="G73" s="16"/>
    </row>
    <row r="74" spans="2:7" x14ac:dyDescent="0.35">
      <c r="B74" s="24" t="s">
        <v>139</v>
      </c>
      <c r="C74" s="8" t="s">
        <v>116</v>
      </c>
      <c r="D74" s="3">
        <v>2</v>
      </c>
      <c r="E74" s="3" t="s">
        <v>72</v>
      </c>
      <c r="F74" s="16">
        <v>0.4</v>
      </c>
      <c r="G74" s="16"/>
    </row>
    <row r="75" spans="2:7" x14ac:dyDescent="0.35">
      <c r="B75" s="24" t="s">
        <v>140</v>
      </c>
      <c r="C75" s="8" t="s">
        <v>144</v>
      </c>
      <c r="D75" s="3">
        <v>3</v>
      </c>
      <c r="E75" s="3" t="s">
        <v>72</v>
      </c>
      <c r="F75" s="25">
        <v>0.25</v>
      </c>
      <c r="G75" s="16"/>
    </row>
    <row r="76" spans="2:7" x14ac:dyDescent="0.35">
      <c r="B76" s="24" t="s">
        <v>146</v>
      </c>
      <c r="C76" s="8" t="s">
        <v>131</v>
      </c>
      <c r="D76" s="3">
        <v>4</v>
      </c>
      <c r="E76" s="3" t="s">
        <v>72</v>
      </c>
      <c r="F76" s="25">
        <v>0.37</v>
      </c>
      <c r="G76" s="16"/>
    </row>
    <row r="77" spans="2:7" x14ac:dyDescent="0.35">
      <c r="B77" s="24" t="s">
        <v>141</v>
      </c>
      <c r="C77" s="8" t="s">
        <v>117</v>
      </c>
      <c r="D77" s="3">
        <v>5</v>
      </c>
      <c r="E77" s="3" t="s">
        <v>72</v>
      </c>
      <c r="F77" s="25">
        <v>0.45</v>
      </c>
      <c r="G77" s="16"/>
    </row>
    <row r="78" spans="2:7" x14ac:dyDescent="0.35">
      <c r="B78" s="24" t="s">
        <v>142</v>
      </c>
      <c r="C78" s="8" t="s">
        <v>145</v>
      </c>
      <c r="D78" s="3">
        <v>6</v>
      </c>
      <c r="E78" s="3" t="s">
        <v>72</v>
      </c>
      <c r="F78" s="25">
        <v>0.19</v>
      </c>
      <c r="G78" s="16"/>
    </row>
    <row r="79" spans="2:7" x14ac:dyDescent="0.35">
      <c r="B79" s="17" t="s">
        <v>110</v>
      </c>
      <c r="C79" s="17" t="s">
        <v>118</v>
      </c>
      <c r="D79" s="4" t="s">
        <v>77</v>
      </c>
      <c r="E79" s="4" t="s">
        <v>72</v>
      </c>
      <c r="F79" s="18">
        <v>0.4</v>
      </c>
      <c r="G79" s="16"/>
    </row>
    <row r="80" spans="2:7" s="5" customFormat="1" x14ac:dyDescent="0.35">
      <c r="B80" s="19"/>
      <c r="C80" s="19"/>
      <c r="D80" s="6" t="s">
        <v>69</v>
      </c>
      <c r="E80" s="6"/>
      <c r="F80" s="20">
        <f>AVERAGE(F4:F79)</f>
        <v>0.47968999999999989</v>
      </c>
      <c r="G80" s="20"/>
    </row>
    <row r="81" spans="2:7" x14ac:dyDescent="0.35">
      <c r="B81" s="7"/>
      <c r="C81" s="7"/>
      <c r="D81" s="7" t="s">
        <v>70</v>
      </c>
      <c r="E81" s="7"/>
      <c r="F81" s="21">
        <f>MEDIAN(F4:F79)</f>
        <v>0.51059999999999994</v>
      </c>
      <c r="G81" s="7"/>
    </row>
    <row r="82" spans="2:7" x14ac:dyDescent="0.35">
      <c r="B82" s="7"/>
      <c r="C82" s="7"/>
      <c r="D82" s="7" t="s">
        <v>129</v>
      </c>
      <c r="E82" s="7"/>
      <c r="F82" s="21">
        <f>MIN(F4:F79)</f>
        <v>0.19</v>
      </c>
      <c r="G82" s="7"/>
    </row>
    <row r="83" spans="2:7" x14ac:dyDescent="0.35">
      <c r="B83" s="7"/>
      <c r="C83" s="7"/>
      <c r="D83" s="7" t="s">
        <v>130</v>
      </c>
      <c r="E83" s="7"/>
      <c r="F83" s="21">
        <f>MAX(F4:F79)</f>
        <v>0.59599999999999997</v>
      </c>
      <c r="G83" s="7"/>
    </row>
    <row r="84" spans="2:7" x14ac:dyDescent="0.35">
      <c r="B84" s="10"/>
      <c r="C84" s="10"/>
      <c r="D84" s="10"/>
      <c r="E84" s="10"/>
      <c r="F84" s="22"/>
      <c r="G84" s="10"/>
    </row>
    <row r="85" spans="2:7" x14ac:dyDescent="0.35">
      <c r="B85" s="9" t="s">
        <v>71</v>
      </c>
      <c r="C85" s="7"/>
      <c r="D85" s="7"/>
      <c r="E85" s="7"/>
      <c r="F85" s="7"/>
      <c r="G85" s="7"/>
    </row>
    <row r="86" spans="2:7" x14ac:dyDescent="0.35">
      <c r="B86" s="23" t="s">
        <v>112</v>
      </c>
      <c r="C86" s="7"/>
      <c r="D86" s="7"/>
      <c r="E86" s="7"/>
      <c r="F86" s="7"/>
      <c r="G86" s="7"/>
    </row>
    <row r="87" spans="2:7" x14ac:dyDescent="0.35">
      <c r="B87" s="23" t="s">
        <v>120</v>
      </c>
      <c r="C87" s="7"/>
      <c r="D87" s="7"/>
      <c r="E87" s="7"/>
      <c r="F87" s="7"/>
      <c r="G87" s="7"/>
    </row>
    <row r="88" spans="2:7" x14ac:dyDescent="0.35">
      <c r="B88" s="23" t="s">
        <v>121</v>
      </c>
    </row>
    <row r="89" spans="2:7" x14ac:dyDescent="0.35">
      <c r="B89" s="23" t="s">
        <v>134</v>
      </c>
    </row>
    <row r="92" spans="2:7" x14ac:dyDescent="0.35">
      <c r="B92" s="23"/>
    </row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879FC-116C-479A-B9FF-84527D28D4E7}">
  <dimension ref="B2:O95"/>
  <sheetViews>
    <sheetView workbookViewId="0">
      <pane xSplit="4" ySplit="30" topLeftCell="E31" activePane="bottomRight" state="frozen"/>
      <selection activeCell="H15" sqref="H15"/>
      <selection pane="topRight" activeCell="H15" sqref="H15"/>
      <selection pane="bottomLeft" activeCell="H15" sqref="H15"/>
      <selection pane="bottomRight" activeCell="H15" sqref="H15"/>
    </sheetView>
  </sheetViews>
  <sheetFormatPr defaultRowHeight="14.5" x14ac:dyDescent="0.35"/>
  <cols>
    <col min="1" max="1" width="2.54296875" customWidth="1"/>
    <col min="2" max="2" width="49.81640625" bestFit="1" customWidth="1"/>
    <col min="3" max="3" width="9.1796875" style="36"/>
    <col min="4" max="4" width="2.54296875" style="36" customWidth="1"/>
    <col min="5" max="9" width="12.54296875" customWidth="1"/>
    <col min="10" max="10" width="2.54296875" customWidth="1"/>
    <col min="11" max="15" width="12.54296875" customWidth="1"/>
  </cols>
  <sheetData>
    <row r="2" spans="2:15" x14ac:dyDescent="0.35">
      <c r="E2" s="54" t="s">
        <v>178</v>
      </c>
      <c r="F2" s="54"/>
      <c r="G2" s="54"/>
      <c r="H2" s="54"/>
      <c r="I2" s="54"/>
      <c r="J2" s="54"/>
      <c r="K2" s="54" t="s">
        <v>177</v>
      </c>
      <c r="L2" s="54"/>
      <c r="M2" s="54"/>
      <c r="N2" s="54"/>
      <c r="O2" s="54"/>
    </row>
    <row r="3" spans="2:15" s="41" customFormat="1" x14ac:dyDescent="0.35">
      <c r="B3" s="53" t="s">
        <v>164</v>
      </c>
      <c r="C3" s="52" t="s">
        <v>2</v>
      </c>
      <c r="D3" s="52"/>
      <c r="E3" s="53">
        <v>2024</v>
      </c>
      <c r="F3" s="53">
        <f>E3-1</f>
        <v>2023</v>
      </c>
      <c r="G3" s="53">
        <f>F3-1</f>
        <v>2022</v>
      </c>
      <c r="H3" s="53">
        <f>G3-1</f>
        <v>2021</v>
      </c>
      <c r="I3" s="53">
        <f>H3-1</f>
        <v>2020</v>
      </c>
      <c r="J3" s="53"/>
      <c r="K3" s="53">
        <v>2024</v>
      </c>
      <c r="L3" s="53">
        <f>K3-1</f>
        <v>2023</v>
      </c>
      <c r="M3" s="53">
        <f>L3-1</f>
        <v>2022</v>
      </c>
      <c r="N3" s="53">
        <f>M3-1</f>
        <v>2021</v>
      </c>
      <c r="O3" s="53">
        <f>N3-1</f>
        <v>2020</v>
      </c>
    </row>
    <row r="4" spans="2:15" x14ac:dyDescent="0.35">
      <c r="B4" t="str">
        <f>'[1]Proxy Group'!B3</f>
        <v>ALLETE, Inc.</v>
      </c>
      <c r="C4" s="36" t="str">
        <f>'[1]Proxy Group'!C3</f>
        <v>ALE</v>
      </c>
      <c r="E4" s="58">
        <f t="shared" ref="E4:I13" si="0">SUMIF($C$31:$C$90, $C4, E$31:E$90)</f>
        <v>2848073</v>
      </c>
      <c r="F4" s="58">
        <f t="shared" si="0"/>
        <v>2809920</v>
      </c>
      <c r="G4" s="58">
        <f t="shared" si="0"/>
        <v>2692542</v>
      </c>
      <c r="H4" s="58">
        <f t="shared" si="0"/>
        <v>2414435</v>
      </c>
      <c r="I4" s="58">
        <f t="shared" si="0"/>
        <v>2294198</v>
      </c>
      <c r="J4" s="58"/>
      <c r="K4" s="58">
        <f t="shared" ref="K4:O13" si="1">SUMIF($C$31:$C$90, $C4, K$31:K$90)</f>
        <v>1740676</v>
      </c>
      <c r="L4" s="58">
        <f t="shared" si="1"/>
        <v>1682519</v>
      </c>
      <c r="M4" s="58">
        <f t="shared" si="1"/>
        <v>1817195</v>
      </c>
      <c r="N4" s="58">
        <f t="shared" si="1"/>
        <v>1891020</v>
      </c>
      <c r="O4" s="58">
        <f t="shared" si="1"/>
        <v>1653248</v>
      </c>
    </row>
    <row r="5" spans="2:15" x14ac:dyDescent="0.35">
      <c r="B5" t="str">
        <f>'[1]Proxy Group'!B4</f>
        <v>Ameren Corporation</v>
      </c>
      <c r="C5" s="36" t="str">
        <f>'[1]Proxy Group'!C4</f>
        <v>AEE</v>
      </c>
      <c r="E5" s="58">
        <f t="shared" si="0"/>
        <v>15368276</v>
      </c>
      <c r="F5" s="58">
        <f t="shared" si="0"/>
        <v>13788105</v>
      </c>
      <c r="G5" s="58">
        <f t="shared" si="0"/>
        <v>12595528</v>
      </c>
      <c r="H5" s="58">
        <f t="shared" si="0"/>
        <v>11550615</v>
      </c>
      <c r="I5" s="58">
        <f t="shared" si="0"/>
        <v>10175546</v>
      </c>
      <c r="J5" s="58"/>
      <c r="K5" s="58">
        <f t="shared" si="1"/>
        <v>13236274</v>
      </c>
      <c r="L5" s="58">
        <f t="shared" si="1"/>
        <v>11665410</v>
      </c>
      <c r="M5" s="58">
        <f t="shared" si="1"/>
        <v>10766517</v>
      </c>
      <c r="N5" s="58">
        <f t="shared" si="1"/>
        <v>9841013</v>
      </c>
      <c r="O5" s="58">
        <f t="shared" si="1"/>
        <v>8866943</v>
      </c>
    </row>
    <row r="6" spans="2:15" x14ac:dyDescent="0.35">
      <c r="B6" t="str">
        <f>'[1]Proxy Group'!B5</f>
        <v>American Electric Power Company, Inc.</v>
      </c>
      <c r="C6" s="36" t="str">
        <f>'[1]Proxy Group'!C5</f>
        <v>AEP</v>
      </c>
      <c r="E6" s="58">
        <f t="shared" si="0"/>
        <v>26167492</v>
      </c>
      <c r="F6" s="58">
        <f t="shared" si="0"/>
        <v>24634278</v>
      </c>
      <c r="G6" s="58">
        <f t="shared" si="0"/>
        <v>22574174</v>
      </c>
      <c r="H6" s="58">
        <f t="shared" si="0"/>
        <v>20677147</v>
      </c>
      <c r="I6" s="58">
        <f t="shared" si="0"/>
        <v>18475275</v>
      </c>
      <c r="J6" s="58"/>
      <c r="K6" s="58">
        <f t="shared" si="1"/>
        <v>27700265</v>
      </c>
      <c r="L6" s="58">
        <f t="shared" si="1"/>
        <v>26208396</v>
      </c>
      <c r="M6" s="58">
        <f t="shared" si="1"/>
        <v>23914834</v>
      </c>
      <c r="N6" s="58">
        <f t="shared" si="1"/>
        <v>22617033</v>
      </c>
      <c r="O6" s="58">
        <f t="shared" si="1"/>
        <v>19891894</v>
      </c>
    </row>
    <row r="7" spans="2:15" x14ac:dyDescent="0.35">
      <c r="B7" t="str">
        <f>'[1]Proxy Group'!B6</f>
        <v>Dominion Resources, Inc.</v>
      </c>
      <c r="C7" s="36" t="str">
        <f>'[1]Proxy Group'!C6</f>
        <v>D</v>
      </c>
      <c r="E7" s="58">
        <f t="shared" si="0"/>
        <v>27008117</v>
      </c>
      <c r="F7" s="58">
        <f t="shared" si="0"/>
        <v>26632934</v>
      </c>
      <c r="G7" s="58">
        <f t="shared" si="0"/>
        <v>21748834</v>
      </c>
      <c r="H7" s="58">
        <f t="shared" si="0"/>
        <v>20329269</v>
      </c>
      <c r="I7" s="58">
        <f t="shared" si="0"/>
        <v>19393147</v>
      </c>
      <c r="J7" s="58"/>
      <c r="K7" s="58">
        <f t="shared" si="1"/>
        <v>23564514</v>
      </c>
      <c r="L7" s="58">
        <f t="shared" si="1"/>
        <v>21720655</v>
      </c>
      <c r="M7" s="58">
        <f t="shared" si="1"/>
        <v>19878516</v>
      </c>
      <c r="N7" s="58">
        <f t="shared" si="1"/>
        <v>18000922</v>
      </c>
      <c r="O7" s="58">
        <f t="shared" si="1"/>
        <v>17084762</v>
      </c>
    </row>
    <row r="8" spans="2:15" x14ac:dyDescent="0.35">
      <c r="B8" t="str">
        <f>'[1]Proxy Group'!B7</f>
        <v>Duke Energy Corporation</v>
      </c>
      <c r="C8" s="36" t="str">
        <f>'[1]Proxy Group'!C7</f>
        <v>DUK</v>
      </c>
      <c r="E8" s="58">
        <f t="shared" si="0"/>
        <v>52895763</v>
      </c>
      <c r="F8" s="58">
        <f t="shared" si="0"/>
        <v>48989542</v>
      </c>
      <c r="G8" s="58">
        <f t="shared" si="0"/>
        <v>45128902</v>
      </c>
      <c r="H8" s="58">
        <f t="shared" si="0"/>
        <v>42039871</v>
      </c>
      <c r="I8" s="58">
        <f t="shared" si="0"/>
        <v>39407296</v>
      </c>
      <c r="J8" s="58"/>
      <c r="K8" s="58">
        <f t="shared" si="1"/>
        <v>46751743</v>
      </c>
      <c r="L8" s="58">
        <f t="shared" si="1"/>
        <v>43675257</v>
      </c>
      <c r="M8" s="58">
        <f t="shared" si="1"/>
        <v>39956954</v>
      </c>
      <c r="N8" s="58">
        <f t="shared" si="1"/>
        <v>36702773</v>
      </c>
      <c r="O8" s="58">
        <f t="shared" si="1"/>
        <v>35014021</v>
      </c>
    </row>
    <row r="9" spans="2:15" x14ac:dyDescent="0.35">
      <c r="B9" t="str">
        <f>'[1]Proxy Group'!B8</f>
        <v>Edison International</v>
      </c>
      <c r="C9" s="36" t="str">
        <f>'[1]Proxy Group'!C8</f>
        <v>EIX</v>
      </c>
      <c r="E9" s="58">
        <f t="shared" si="0"/>
        <v>21710430</v>
      </c>
      <c r="F9" s="58">
        <f t="shared" si="0"/>
        <v>21376541</v>
      </c>
      <c r="G9" s="58">
        <f t="shared" si="0"/>
        <v>20770758</v>
      </c>
      <c r="H9" s="58">
        <f t="shared" si="0"/>
        <v>19826178</v>
      </c>
      <c r="I9" s="58">
        <f t="shared" si="0"/>
        <v>18650477</v>
      </c>
      <c r="J9" s="58"/>
      <c r="K9" s="58">
        <f t="shared" si="1"/>
        <v>28461689</v>
      </c>
      <c r="L9" s="58">
        <f t="shared" si="1"/>
        <v>26367259</v>
      </c>
      <c r="M9" s="58">
        <f t="shared" si="1"/>
        <v>25574470</v>
      </c>
      <c r="N9" s="58">
        <f t="shared" si="1"/>
        <v>21402906</v>
      </c>
      <c r="O9" s="58">
        <f t="shared" si="1"/>
        <v>17320179</v>
      </c>
    </row>
    <row r="10" spans="2:15" x14ac:dyDescent="0.35">
      <c r="B10" t="str">
        <f>'[1]Proxy Group'!B9</f>
        <v>Entergy Corporation</v>
      </c>
      <c r="C10" s="36" t="str">
        <f>'[1]Proxy Group'!C9</f>
        <v>ETR</v>
      </c>
      <c r="E10" s="58">
        <f t="shared" si="0"/>
        <v>22441211</v>
      </c>
      <c r="F10" s="58">
        <f t="shared" si="0"/>
        <v>21378482</v>
      </c>
      <c r="G10" s="58">
        <f t="shared" si="0"/>
        <v>18630197</v>
      </c>
      <c r="H10" s="58">
        <f t="shared" si="0"/>
        <v>16679893</v>
      </c>
      <c r="I10" s="58">
        <f t="shared" si="0"/>
        <v>15170736</v>
      </c>
      <c r="J10" s="58"/>
      <c r="K10" s="58">
        <f t="shared" si="1"/>
        <v>21267632</v>
      </c>
      <c r="L10" s="58">
        <f t="shared" si="1"/>
        <v>19728034</v>
      </c>
      <c r="M10" s="58">
        <f t="shared" si="1"/>
        <v>20423826</v>
      </c>
      <c r="N10" s="58">
        <f t="shared" si="1"/>
        <v>19950544</v>
      </c>
      <c r="O10" s="58">
        <f t="shared" si="1"/>
        <v>17539995</v>
      </c>
    </row>
    <row r="11" spans="2:15" x14ac:dyDescent="0.35">
      <c r="B11" t="str">
        <f>'[1]Proxy Group'!B10</f>
        <v xml:space="preserve">Evergy, Inc. </v>
      </c>
      <c r="C11" s="36" t="str">
        <f>'[1]Proxy Group'!C10</f>
        <v>EVRG</v>
      </c>
      <c r="E11" s="58">
        <f t="shared" si="0"/>
        <v>19695724</v>
      </c>
      <c r="F11" s="58">
        <f t="shared" si="0"/>
        <v>18357998</v>
      </c>
      <c r="G11" s="58">
        <f t="shared" si="0"/>
        <v>17397038</v>
      </c>
      <c r="H11" s="58">
        <f t="shared" si="0"/>
        <v>17041945</v>
      </c>
      <c r="I11" s="58">
        <f t="shared" si="0"/>
        <v>15993561</v>
      </c>
      <c r="J11" s="58"/>
      <c r="K11" s="58">
        <f t="shared" si="1"/>
        <v>13442708</v>
      </c>
      <c r="L11" s="58">
        <f t="shared" si="1"/>
        <v>12840808</v>
      </c>
      <c r="M11" s="58">
        <f t="shared" si="1"/>
        <v>11503933</v>
      </c>
      <c r="N11" s="58">
        <f t="shared" si="1"/>
        <v>11343684</v>
      </c>
      <c r="O11" s="58">
        <f t="shared" si="1"/>
        <v>11271257</v>
      </c>
    </row>
    <row r="12" spans="2:15" x14ac:dyDescent="0.35">
      <c r="B12" t="str">
        <f>'[1]Proxy Group'!B11</f>
        <v>IDACORP, Inc.</v>
      </c>
      <c r="C12" s="36" t="str">
        <f>'[1]Proxy Group'!C11</f>
        <v>IDA</v>
      </c>
      <c r="E12" s="58">
        <f t="shared" si="0"/>
        <v>3090596</v>
      </c>
      <c r="F12" s="58">
        <f t="shared" si="0"/>
        <v>2782172</v>
      </c>
      <c r="G12" s="58">
        <f t="shared" si="0"/>
        <v>2631662</v>
      </c>
      <c r="H12" s="58">
        <f t="shared" si="0"/>
        <v>2464302</v>
      </c>
      <c r="I12" s="58">
        <f t="shared" si="0"/>
        <v>2363834</v>
      </c>
      <c r="J12" s="58"/>
      <c r="K12" s="58">
        <f t="shared" si="1"/>
        <v>3097336</v>
      </c>
      <c r="L12" s="58">
        <f t="shared" si="1"/>
        <v>2847987</v>
      </c>
      <c r="M12" s="58">
        <f t="shared" si="1"/>
        <v>2208755</v>
      </c>
      <c r="N12" s="58">
        <f t="shared" si="1"/>
        <v>2015982</v>
      </c>
      <c r="O12" s="58">
        <f t="shared" si="1"/>
        <v>2016848</v>
      </c>
    </row>
    <row r="13" spans="2:15" x14ac:dyDescent="0.35">
      <c r="B13" t="str">
        <f>'[1]Proxy Group'!B12</f>
        <v>NextEra Energy, Inc.</v>
      </c>
      <c r="C13" s="36" t="str">
        <f>'[1]Proxy Group'!C12</f>
        <v>NEE</v>
      </c>
      <c r="E13" s="58">
        <f t="shared" si="0"/>
        <v>40395199</v>
      </c>
      <c r="F13" s="58">
        <f t="shared" si="0"/>
        <v>36154062</v>
      </c>
      <c r="G13" s="58">
        <f t="shared" si="0"/>
        <v>36239066</v>
      </c>
      <c r="H13" s="58">
        <f t="shared" si="0"/>
        <v>28006391</v>
      </c>
      <c r="I13" s="58">
        <f t="shared" si="0"/>
        <v>23746327</v>
      </c>
      <c r="J13" s="58"/>
      <c r="K13" s="58">
        <f t="shared" si="1"/>
        <v>26954798</v>
      </c>
      <c r="L13" s="58">
        <f t="shared" si="1"/>
        <v>25466950</v>
      </c>
      <c r="M13" s="58">
        <f t="shared" si="1"/>
        <v>21152911</v>
      </c>
      <c r="N13" s="58">
        <f t="shared" si="1"/>
        <v>17079251</v>
      </c>
      <c r="O13" s="58">
        <f t="shared" si="1"/>
        <v>15801260</v>
      </c>
    </row>
    <row r="14" spans="2:15" x14ac:dyDescent="0.35">
      <c r="B14" t="str">
        <f>'[1]Proxy Group'!B13</f>
        <v>Pinnacle West Capital Corporation</v>
      </c>
      <c r="C14" s="36" t="str">
        <f>'[1]Proxy Group'!C13</f>
        <v>PNW</v>
      </c>
      <c r="E14" s="58">
        <f t="shared" ref="E14:I27" si="2">SUMIF($C$31:$C$90, $C14, E$31:E$90)</f>
        <v>8273165</v>
      </c>
      <c r="F14" s="58">
        <f t="shared" si="2"/>
        <v>7241938</v>
      </c>
      <c r="G14" s="58">
        <f t="shared" si="2"/>
        <v>6941726</v>
      </c>
      <c r="H14" s="58">
        <f t="shared" si="2"/>
        <v>6635213</v>
      </c>
      <c r="I14" s="58">
        <f t="shared" si="2"/>
        <v>6225895</v>
      </c>
      <c r="J14" s="58"/>
      <c r="K14" s="58">
        <f t="shared" ref="K14:O27" si="3">SUMIF($C$31:$C$90, $C14, K$31:K$90)</f>
        <v>7570170</v>
      </c>
      <c r="L14" s="58">
        <f t="shared" si="3"/>
        <v>7371758</v>
      </c>
      <c r="M14" s="58">
        <f t="shared" si="3"/>
        <v>6872134</v>
      </c>
      <c r="N14" s="58">
        <f t="shared" si="3"/>
        <v>6345132</v>
      </c>
      <c r="O14" s="58">
        <f t="shared" si="3"/>
        <v>5897390</v>
      </c>
    </row>
    <row r="15" spans="2:15" x14ac:dyDescent="0.35">
      <c r="B15" t="str">
        <f>'[1]Proxy Group'!B14</f>
        <v>TXNM Energy, Inc.</v>
      </c>
      <c r="C15" s="36" t="str">
        <f>'[1]Proxy Group'!C14</f>
        <v>TXNM</v>
      </c>
      <c r="E15" s="58">
        <f t="shared" si="2"/>
        <v>2149020</v>
      </c>
      <c r="F15" s="58">
        <f t="shared" si="2"/>
        <v>3200235</v>
      </c>
      <c r="G15" s="58">
        <f t="shared" si="2"/>
        <v>3020851</v>
      </c>
      <c r="H15" s="58">
        <f t="shared" si="2"/>
        <v>2913082</v>
      </c>
      <c r="I15" s="58">
        <f t="shared" si="2"/>
        <v>2642072</v>
      </c>
      <c r="J15" s="58"/>
      <c r="K15" s="58">
        <f t="shared" si="3"/>
        <v>2129304</v>
      </c>
      <c r="L15" s="58">
        <f t="shared" si="3"/>
        <v>3197351</v>
      </c>
      <c r="M15" s="58">
        <f t="shared" si="3"/>
        <v>3093056</v>
      </c>
      <c r="N15" s="58">
        <f t="shared" si="3"/>
        <v>2815262</v>
      </c>
      <c r="O15" s="58">
        <f t="shared" si="3"/>
        <v>2565949</v>
      </c>
    </row>
    <row r="16" spans="2:15" x14ac:dyDescent="0.35">
      <c r="B16" t="str">
        <f>'[1]Proxy Group'!B15</f>
        <v>Portland General Electric Company</v>
      </c>
      <c r="C16" s="36" t="str">
        <f>'[1]Proxy Group'!C15</f>
        <v>POR</v>
      </c>
      <c r="E16" s="58">
        <f t="shared" si="2"/>
        <v>3799678</v>
      </c>
      <c r="F16" s="58">
        <f t="shared" si="2"/>
        <v>3321005</v>
      </c>
      <c r="G16" s="58">
        <f t="shared" si="2"/>
        <v>2786771</v>
      </c>
      <c r="H16" s="58">
        <f t="shared" si="2"/>
        <v>2708491</v>
      </c>
      <c r="I16" s="58">
        <f t="shared" si="2"/>
        <v>2612277</v>
      </c>
      <c r="J16" s="58"/>
      <c r="K16" s="58">
        <f t="shared" si="3"/>
        <v>4538519</v>
      </c>
      <c r="L16" s="58">
        <f t="shared" si="3"/>
        <v>3998495</v>
      </c>
      <c r="M16" s="58">
        <f t="shared" si="3"/>
        <v>3658470</v>
      </c>
      <c r="N16" s="58">
        <f t="shared" si="3"/>
        <v>3298446</v>
      </c>
      <c r="O16" s="58">
        <f t="shared" si="3"/>
        <v>3058421</v>
      </c>
    </row>
    <row r="17" spans="2:15" x14ac:dyDescent="0.35">
      <c r="B17" t="str">
        <f>'[1]Proxy Group'!B16</f>
        <v>Southern Company</v>
      </c>
      <c r="C17" s="36" t="str">
        <f>'[1]Proxy Group'!C16</f>
        <v>SO</v>
      </c>
      <c r="E17" s="58">
        <f t="shared" si="2"/>
        <v>38856570</v>
      </c>
      <c r="F17" s="58">
        <f t="shared" si="2"/>
        <v>35717035</v>
      </c>
      <c r="G17" s="58">
        <f t="shared" si="2"/>
        <v>32475374</v>
      </c>
      <c r="H17" s="58">
        <f t="shared" si="2"/>
        <v>30104741</v>
      </c>
      <c r="I17" s="58">
        <f t="shared" si="2"/>
        <v>28343930</v>
      </c>
      <c r="J17" s="58"/>
      <c r="K17" s="58">
        <f t="shared" si="3"/>
        <v>31100012</v>
      </c>
      <c r="L17" s="58">
        <f t="shared" si="3"/>
        <v>29440969</v>
      </c>
      <c r="M17" s="58">
        <f t="shared" si="3"/>
        <v>27020987</v>
      </c>
      <c r="N17" s="58">
        <f t="shared" si="3"/>
        <v>25008281</v>
      </c>
      <c r="O17" s="58">
        <f t="shared" si="3"/>
        <v>23263880</v>
      </c>
    </row>
    <row r="18" spans="2:15" x14ac:dyDescent="0.35">
      <c r="B18" t="str">
        <f>'[1]Proxy Group'!B17</f>
        <v>Xcel Energy Inc.</v>
      </c>
      <c r="C18" s="36" t="str">
        <f>'[1]Proxy Group'!C17</f>
        <v>XEL</v>
      </c>
      <c r="E18" s="58">
        <f t="shared" si="2"/>
        <v>24245456</v>
      </c>
      <c r="F18" s="58">
        <f t="shared" si="2"/>
        <v>21935933</v>
      </c>
      <c r="G18" s="58">
        <f t="shared" si="2"/>
        <v>20914928</v>
      </c>
      <c r="H18" s="58">
        <f t="shared" si="2"/>
        <v>19619314</v>
      </c>
      <c r="I18" s="58">
        <f t="shared" si="2"/>
        <v>17658737</v>
      </c>
      <c r="J18" s="58"/>
      <c r="K18" s="58">
        <f t="shared" si="3"/>
        <v>20397502</v>
      </c>
      <c r="L18" s="58">
        <f t="shared" si="3"/>
        <v>18252696</v>
      </c>
      <c r="M18" s="58">
        <f t="shared" si="3"/>
        <v>17160067</v>
      </c>
      <c r="N18" s="58">
        <f t="shared" si="3"/>
        <v>16366727</v>
      </c>
      <c r="O18" s="58">
        <f t="shared" si="3"/>
        <v>14518325</v>
      </c>
    </row>
    <row r="19" spans="2:15" x14ac:dyDescent="0.35">
      <c r="B19" t="str">
        <f>'[1]Proxy Group'!B18</f>
        <v>Algonquin Power &amp; Utilities Corporation</v>
      </c>
      <c r="C19" s="36" t="str">
        <f>'[1]Proxy Group'!C18</f>
        <v>AQN</v>
      </c>
      <c r="E19" s="58">
        <f t="shared" si="2"/>
        <v>2553250</v>
      </c>
      <c r="F19" s="58">
        <f t="shared" si="2"/>
        <v>2222202</v>
      </c>
      <c r="G19" s="58">
        <f t="shared" si="2"/>
        <v>2041486</v>
      </c>
      <c r="H19" s="58">
        <f t="shared" si="2"/>
        <v>1836212</v>
      </c>
      <c r="I19" s="58">
        <f t="shared" si="2"/>
        <v>1482013</v>
      </c>
      <c r="J19" s="58"/>
      <c r="K19" s="58">
        <f t="shared" si="3"/>
        <v>1449036</v>
      </c>
      <c r="L19" s="58">
        <f t="shared" si="3"/>
        <v>1149219</v>
      </c>
      <c r="M19" s="58">
        <f t="shared" si="3"/>
        <v>1162138</v>
      </c>
      <c r="N19" s="58">
        <f t="shared" si="3"/>
        <v>1162158</v>
      </c>
      <c r="O19" s="58">
        <f t="shared" si="3"/>
        <v>736601</v>
      </c>
    </row>
    <row r="20" spans="2:15" x14ac:dyDescent="0.35">
      <c r="B20" t="str">
        <f>'[1]Proxy Group'!B19</f>
        <v>Emera Inc.</v>
      </c>
      <c r="C20" s="36" t="str">
        <f>'[1]Proxy Group'!C19</f>
        <v>EMA</v>
      </c>
      <c r="E20" s="58">
        <f t="shared" si="2"/>
        <v>7453217</v>
      </c>
      <c r="F20" s="58">
        <f t="shared" si="2"/>
        <v>6622741</v>
      </c>
      <c r="G20" s="58">
        <f t="shared" si="2"/>
        <v>5921398</v>
      </c>
      <c r="H20" s="58">
        <f t="shared" si="2"/>
        <v>5493618</v>
      </c>
      <c r="I20" s="58">
        <f t="shared" si="2"/>
        <v>4864800</v>
      </c>
      <c r="J20" s="58"/>
      <c r="K20" s="58">
        <f t="shared" si="3"/>
        <v>7306669</v>
      </c>
      <c r="L20" s="58">
        <f t="shared" si="3"/>
        <v>7632354</v>
      </c>
      <c r="M20" s="58">
        <f t="shared" si="3"/>
        <v>6725343</v>
      </c>
      <c r="N20" s="58">
        <f t="shared" si="3"/>
        <v>5921256</v>
      </c>
      <c r="O20" s="58">
        <f t="shared" si="3"/>
        <v>5499080</v>
      </c>
    </row>
    <row r="21" spans="2:15" x14ac:dyDescent="0.35">
      <c r="B21" s="24" t="s">
        <v>138</v>
      </c>
      <c r="C21" s="36">
        <v>1</v>
      </c>
      <c r="E21" s="58">
        <f t="shared" si="2"/>
        <v>2906</v>
      </c>
      <c r="F21" s="58">
        <f t="shared" si="2"/>
        <v>2830</v>
      </c>
      <c r="G21" s="58">
        <f t="shared" si="2"/>
        <v>2664</v>
      </c>
      <c r="H21" s="58">
        <f t="shared" si="2"/>
        <v>2836</v>
      </c>
      <c r="I21" s="58">
        <f t="shared" si="2"/>
        <v>2828</v>
      </c>
      <c r="J21" s="58"/>
      <c r="K21" s="58">
        <f t="shared" si="3"/>
        <v>8468</v>
      </c>
      <c r="L21" s="58">
        <f t="shared" si="3"/>
        <v>7647</v>
      </c>
      <c r="M21" s="58">
        <f t="shared" si="3"/>
        <v>7068</v>
      </c>
      <c r="N21" s="58">
        <f t="shared" si="3"/>
        <v>6495</v>
      </c>
      <c r="O21" s="58">
        <f t="shared" si="3"/>
        <v>6741</v>
      </c>
    </row>
    <row r="22" spans="2:15" x14ac:dyDescent="0.35">
      <c r="B22" s="24" t="s">
        <v>139</v>
      </c>
      <c r="C22" s="36">
        <v>2</v>
      </c>
      <c r="E22" s="58">
        <f t="shared" si="2"/>
        <v>8254</v>
      </c>
      <c r="F22" s="58">
        <f t="shared" si="2"/>
        <v>7696</v>
      </c>
      <c r="G22" s="58">
        <f t="shared" si="2"/>
        <v>7356</v>
      </c>
      <c r="H22" s="58">
        <f t="shared" si="2"/>
        <v>7046</v>
      </c>
      <c r="I22" s="58">
        <f t="shared" si="2"/>
        <v>6367</v>
      </c>
      <c r="J22" s="58"/>
      <c r="K22" s="58">
        <f t="shared" si="3"/>
        <v>27180</v>
      </c>
      <c r="L22" s="58">
        <f t="shared" si="3"/>
        <v>24897</v>
      </c>
      <c r="M22" s="58">
        <f t="shared" si="3"/>
        <v>24057</v>
      </c>
      <c r="N22" s="58">
        <f t="shared" si="3"/>
        <v>22659</v>
      </c>
      <c r="O22" s="58">
        <f t="shared" si="3"/>
        <v>21651</v>
      </c>
    </row>
    <row r="23" spans="2:15" x14ac:dyDescent="0.35">
      <c r="B23" s="24" t="s">
        <v>140</v>
      </c>
      <c r="C23" s="36">
        <v>3</v>
      </c>
      <c r="E23" s="58">
        <f t="shared" si="2"/>
        <v>3160</v>
      </c>
      <c r="F23" s="58">
        <f t="shared" si="2"/>
        <v>3270</v>
      </c>
      <c r="G23" s="58">
        <f t="shared" si="2"/>
        <v>3689</v>
      </c>
      <c r="H23" s="58">
        <f t="shared" si="2"/>
        <v>2954</v>
      </c>
      <c r="I23" s="58">
        <f t="shared" si="2"/>
        <v>3023</v>
      </c>
      <c r="J23" s="58"/>
      <c r="K23" s="58">
        <f t="shared" si="3"/>
        <v>23944</v>
      </c>
      <c r="L23" s="58">
        <f t="shared" si="3"/>
        <v>23644</v>
      </c>
      <c r="M23" s="58">
        <f t="shared" si="3"/>
        <v>23097</v>
      </c>
      <c r="N23" s="58">
        <f t="shared" si="3"/>
        <v>23617</v>
      </c>
      <c r="O23" s="58">
        <f t="shared" si="3"/>
        <v>23065</v>
      </c>
    </row>
    <row r="24" spans="2:15" x14ac:dyDescent="0.35">
      <c r="B24" s="24" t="s">
        <v>160</v>
      </c>
      <c r="C24" s="36">
        <v>4</v>
      </c>
      <c r="E24" s="58">
        <f t="shared" si="2"/>
        <v>28707</v>
      </c>
      <c r="F24" s="58">
        <f t="shared" si="2"/>
        <v>27257</v>
      </c>
      <c r="G24" s="58">
        <f t="shared" si="2"/>
        <v>26877</v>
      </c>
      <c r="H24" s="58">
        <f t="shared" si="2"/>
        <v>23260</v>
      </c>
      <c r="I24" s="58">
        <f t="shared" si="2"/>
        <v>21322</v>
      </c>
      <c r="J24" s="58"/>
      <c r="K24" s="58">
        <f t="shared" si="3"/>
        <v>60359</v>
      </c>
      <c r="L24" s="58">
        <f t="shared" si="3"/>
        <v>55155</v>
      </c>
      <c r="M24" s="58">
        <f t="shared" si="3"/>
        <v>51541</v>
      </c>
      <c r="N24" s="58">
        <f t="shared" si="3"/>
        <v>49698</v>
      </c>
      <c r="O24" s="58">
        <f t="shared" si="3"/>
        <v>48413</v>
      </c>
    </row>
    <row r="25" spans="2:15" x14ac:dyDescent="0.35">
      <c r="B25" s="24" t="s">
        <v>141</v>
      </c>
      <c r="C25" s="36">
        <v>5</v>
      </c>
      <c r="E25" s="58">
        <f t="shared" si="2"/>
        <v>7938</v>
      </c>
      <c r="F25" s="58">
        <f t="shared" si="2"/>
        <v>7458</v>
      </c>
      <c r="G25" s="58">
        <f t="shared" si="2"/>
        <v>7150</v>
      </c>
      <c r="H25" s="58">
        <f t="shared" si="2"/>
        <v>6508</v>
      </c>
      <c r="I25" s="58">
        <f t="shared" si="2"/>
        <v>6169</v>
      </c>
      <c r="J25" s="58"/>
      <c r="K25" s="58">
        <f t="shared" si="3"/>
        <v>10724</v>
      </c>
      <c r="L25" s="58">
        <f t="shared" si="3"/>
        <v>10858</v>
      </c>
      <c r="M25" s="58">
        <f t="shared" si="3"/>
        <v>10790</v>
      </c>
      <c r="N25" s="58">
        <f t="shared" si="3"/>
        <v>9860</v>
      </c>
      <c r="O25" s="58">
        <f t="shared" si="3"/>
        <v>9645</v>
      </c>
    </row>
    <row r="26" spans="2:15" x14ac:dyDescent="0.35">
      <c r="B26" s="24" t="s">
        <v>142</v>
      </c>
      <c r="C26" s="36">
        <v>6</v>
      </c>
      <c r="E26" s="58">
        <f t="shared" si="2"/>
        <v>532</v>
      </c>
      <c r="F26" s="58">
        <f t="shared" si="2"/>
        <v>509</v>
      </c>
      <c r="G26" s="58">
        <f t="shared" si="2"/>
        <v>502</v>
      </c>
      <c r="H26" s="58">
        <f t="shared" si="2"/>
        <v>545</v>
      </c>
      <c r="I26" s="58">
        <f t="shared" si="2"/>
        <v>465</v>
      </c>
      <c r="J26" s="58"/>
      <c r="K26" s="58">
        <f t="shared" si="3"/>
        <v>5196</v>
      </c>
      <c r="L26" s="58">
        <f t="shared" si="3"/>
        <v>5239</v>
      </c>
      <c r="M26" s="58">
        <f t="shared" si="3"/>
        <v>4786</v>
      </c>
      <c r="N26" s="58">
        <f t="shared" si="3"/>
        <v>4406</v>
      </c>
      <c r="O26" s="58">
        <f t="shared" si="3"/>
        <v>4334</v>
      </c>
    </row>
    <row r="27" spans="2:15" x14ac:dyDescent="0.35">
      <c r="B27" t="str">
        <f>'[1]Proxy Group'!B26</f>
        <v>Fortis Inc.</v>
      </c>
      <c r="C27" s="36" t="str">
        <f>'[1]Proxy Group'!C26</f>
        <v>FTS</v>
      </c>
      <c r="E27" s="58">
        <f t="shared" si="2"/>
        <v>11290352</v>
      </c>
      <c r="F27" s="58">
        <f t="shared" si="2"/>
        <v>10506989</v>
      </c>
      <c r="G27" s="58">
        <f t="shared" si="2"/>
        <v>9552800</v>
      </c>
      <c r="H27" s="58">
        <f t="shared" si="2"/>
        <v>9003007</v>
      </c>
      <c r="I27" s="58">
        <f t="shared" si="2"/>
        <v>8535263</v>
      </c>
      <c r="J27" s="58"/>
      <c r="K27" s="58">
        <f t="shared" si="3"/>
        <v>11017319</v>
      </c>
      <c r="L27" s="58">
        <f t="shared" si="3"/>
        <v>10652235</v>
      </c>
      <c r="M27" s="58">
        <f t="shared" si="3"/>
        <v>10074136</v>
      </c>
      <c r="N27" s="58">
        <f t="shared" si="3"/>
        <v>9393614</v>
      </c>
      <c r="O27" s="58">
        <f t="shared" si="3"/>
        <v>9091536</v>
      </c>
    </row>
    <row r="29" spans="2:15" x14ac:dyDescent="0.35">
      <c r="E29" s="54" t="s">
        <v>178</v>
      </c>
      <c r="F29" s="54"/>
      <c r="G29" s="54"/>
      <c r="H29" s="54"/>
      <c r="I29" s="54"/>
      <c r="J29" s="54"/>
      <c r="K29" s="54" t="s">
        <v>177</v>
      </c>
      <c r="L29" s="54"/>
      <c r="M29" s="54"/>
      <c r="N29" s="54"/>
      <c r="O29" s="54"/>
    </row>
    <row r="30" spans="2:15" s="41" customFormat="1" x14ac:dyDescent="0.35">
      <c r="B30" s="53" t="s">
        <v>176</v>
      </c>
      <c r="C30" s="52" t="s">
        <v>2</v>
      </c>
      <c r="D30" s="52"/>
      <c r="E30" s="53">
        <f>E3</f>
        <v>2024</v>
      </c>
      <c r="F30" s="53">
        <f>F3</f>
        <v>2023</v>
      </c>
      <c r="G30" s="53">
        <f>G3</f>
        <v>2022</v>
      </c>
      <c r="H30" s="53">
        <f>H3</f>
        <v>2021</v>
      </c>
      <c r="I30" s="53">
        <f>I3</f>
        <v>2020</v>
      </c>
      <c r="J30" s="53"/>
      <c r="K30" s="53">
        <f>K3</f>
        <v>2024</v>
      </c>
      <c r="L30" s="53">
        <f>L3</f>
        <v>2023</v>
      </c>
      <c r="M30" s="53">
        <f>M3</f>
        <v>2022</v>
      </c>
      <c r="N30" s="53">
        <f>N3</f>
        <v>2021</v>
      </c>
      <c r="O30" s="53">
        <f>O3</f>
        <v>2020</v>
      </c>
    </row>
    <row r="31" spans="2:15" x14ac:dyDescent="0.35">
      <c r="B31" t="s">
        <v>93</v>
      </c>
      <c r="C31" s="36" t="s">
        <v>86</v>
      </c>
      <c r="E31" s="58">
        <f>_xlfn.XLOOKUP($B31, '[1]S&amp;P Download'!$A:$A, '[1]S&amp;P Download'!I:I)</f>
        <v>2848073</v>
      </c>
      <c r="F31" s="58">
        <f>_xlfn.XLOOKUP($B31, '[1]S&amp;P Download'!$A:$A, '[1]S&amp;P Download'!J:J)</f>
        <v>2809920</v>
      </c>
      <c r="G31" s="58">
        <f>_xlfn.XLOOKUP($B31, '[1]S&amp;P Download'!$A:$A, '[1]S&amp;P Download'!K:K)</f>
        <v>2692542</v>
      </c>
      <c r="H31" s="58">
        <f>_xlfn.XLOOKUP($B31, '[1]S&amp;P Download'!$A:$A, '[1]S&amp;P Download'!L:L)</f>
        <v>2414435</v>
      </c>
      <c r="I31" s="58">
        <f>_xlfn.XLOOKUP($B31, '[1]S&amp;P Download'!$A:$A, '[1]S&amp;P Download'!M:M)</f>
        <v>2294198</v>
      </c>
      <c r="J31" s="58"/>
      <c r="K31" s="58">
        <f>_xlfn.XLOOKUP($B31, '[1]S&amp;P Download'!$A:$A, '[1]S&amp;P Download'!S:S)</f>
        <v>1740676</v>
      </c>
      <c r="L31" s="58">
        <f>_xlfn.XLOOKUP($B31, '[1]S&amp;P Download'!$A:$A, '[1]S&amp;P Download'!T:T)</f>
        <v>1682519</v>
      </c>
      <c r="M31" s="58">
        <f>_xlfn.XLOOKUP($B31, '[1]S&amp;P Download'!$A:$A, '[1]S&amp;P Download'!U:U)</f>
        <v>1817195</v>
      </c>
      <c r="N31" s="58">
        <f>_xlfn.XLOOKUP($B31, '[1]S&amp;P Download'!$A:$A, '[1]S&amp;P Download'!V:V)</f>
        <v>1891020</v>
      </c>
      <c r="O31" s="58">
        <f>_xlfn.XLOOKUP($B31, '[1]S&amp;P Download'!$A:$A, '[1]S&amp;P Download'!W:W)</f>
        <v>1653248</v>
      </c>
    </row>
    <row r="32" spans="2:15" x14ac:dyDescent="0.35">
      <c r="B32" t="s">
        <v>5</v>
      </c>
      <c r="C32" s="36" t="s">
        <v>6</v>
      </c>
      <c r="E32" s="58">
        <f>_xlfn.XLOOKUP($B32, '[1]S&amp;P Download'!$A:$A, '[1]S&amp;P Download'!I:I)</f>
        <v>7370358</v>
      </c>
      <c r="F32" s="58">
        <f>_xlfn.XLOOKUP($B32, '[1]S&amp;P Download'!$A:$A, '[1]S&amp;P Download'!J:J)</f>
        <v>6824827</v>
      </c>
      <c r="G32" s="58">
        <f>_xlfn.XLOOKUP($B32, '[1]S&amp;P Download'!$A:$A, '[1]S&amp;P Download'!K:K)</f>
        <v>6167647</v>
      </c>
      <c r="H32" s="58">
        <f>_xlfn.XLOOKUP($B32, '[1]S&amp;P Download'!$A:$A, '[1]S&amp;P Download'!L:L)</f>
        <v>5639253</v>
      </c>
      <c r="I32" s="58">
        <f>_xlfn.XLOOKUP($B32, '[1]S&amp;P Download'!$A:$A, '[1]S&amp;P Download'!M:M)</f>
        <v>4965081</v>
      </c>
      <c r="J32" s="58"/>
      <c r="K32" s="58">
        <f>_xlfn.XLOOKUP($B32, '[1]S&amp;P Download'!$A:$A, '[1]S&amp;P Download'!S:S)</f>
        <v>5903577</v>
      </c>
      <c r="L32" s="58">
        <f>_xlfn.XLOOKUP($B32, '[1]S&amp;P Download'!$A:$A, '[1]S&amp;P Download'!T:T)</f>
        <v>5279036</v>
      </c>
      <c r="M32" s="58">
        <f>_xlfn.XLOOKUP($B32, '[1]S&amp;P Download'!$A:$A, '[1]S&amp;P Download'!U:U)</f>
        <v>4879905</v>
      </c>
      <c r="N32" s="58">
        <f>_xlfn.XLOOKUP($B32, '[1]S&amp;P Download'!$A:$A, '[1]S&amp;P Download'!V:V)</f>
        <v>4431363</v>
      </c>
      <c r="O32" s="58">
        <f>_xlfn.XLOOKUP($B32, '[1]S&amp;P Download'!$A:$A, '[1]S&amp;P Download'!W:W)</f>
        <v>3982416</v>
      </c>
    </row>
    <row r="33" spans="2:15" x14ac:dyDescent="0.35">
      <c r="B33" s="60" t="s">
        <v>8</v>
      </c>
      <c r="C33" s="36" t="s">
        <v>6</v>
      </c>
      <c r="E33" s="58">
        <f>_xlfn.XLOOKUP($B33, '[1]S&amp;P Download'!$A:$A, '[1]S&amp;P Download'!I:I)</f>
        <v>7997918</v>
      </c>
      <c r="F33" s="58">
        <f>_xlfn.XLOOKUP($B33, '[1]S&amp;P Download'!$A:$A, '[1]S&amp;P Download'!J:J)</f>
        <v>6963278</v>
      </c>
      <c r="G33" s="58">
        <f>_xlfn.XLOOKUP($B33, '[1]S&amp;P Download'!$A:$A, '[1]S&amp;P Download'!K:K)</f>
        <v>6427881</v>
      </c>
      <c r="H33" s="58">
        <f>_xlfn.XLOOKUP($B33, '[1]S&amp;P Download'!$A:$A, '[1]S&amp;P Download'!L:L)</f>
        <v>5911362</v>
      </c>
      <c r="I33" s="58">
        <f>_xlfn.XLOOKUP($B33, '[1]S&amp;P Download'!$A:$A, '[1]S&amp;P Download'!M:M)</f>
        <v>5210465</v>
      </c>
      <c r="J33" s="58"/>
      <c r="K33" s="58">
        <f>_xlfn.XLOOKUP($B33, '[1]S&amp;P Download'!$A:$A, '[1]S&amp;P Download'!S:S)</f>
        <v>7332697</v>
      </c>
      <c r="L33" s="58">
        <f>_xlfn.XLOOKUP($B33, '[1]S&amp;P Download'!$A:$A, '[1]S&amp;P Download'!T:T)</f>
        <v>6386374</v>
      </c>
      <c r="M33" s="58">
        <f>_xlfn.XLOOKUP($B33, '[1]S&amp;P Download'!$A:$A, '[1]S&amp;P Download'!U:U)</f>
        <v>5886612</v>
      </c>
      <c r="N33" s="58">
        <f>_xlfn.XLOOKUP($B33, '[1]S&amp;P Download'!$A:$A, '[1]S&amp;P Download'!V:V)</f>
        <v>5409650</v>
      </c>
      <c r="O33" s="58">
        <f>_xlfn.XLOOKUP($B33, '[1]S&amp;P Download'!$A:$A, '[1]S&amp;P Download'!W:W)</f>
        <v>4884527</v>
      </c>
    </row>
    <row r="34" spans="2:15" x14ac:dyDescent="0.35">
      <c r="B34" t="s">
        <v>175</v>
      </c>
      <c r="C34" s="36" t="s">
        <v>11</v>
      </c>
      <c r="E34" s="58">
        <f>_xlfn.XLOOKUP($B34, '[1]S&amp;P Download'!$A:$A, '[1]S&amp;P Download'!I:I)</f>
        <v>4884676</v>
      </c>
      <c r="F34" s="58">
        <f>_xlfn.XLOOKUP($B34, '[1]S&amp;P Download'!$A:$A, '[1]S&amp;P Download'!J:J)</f>
        <v>4796132</v>
      </c>
      <c r="G34" s="58">
        <f>_xlfn.XLOOKUP($B34, '[1]S&amp;P Download'!$A:$A, '[1]S&amp;P Download'!K:K)</f>
        <v>3904337</v>
      </c>
      <c r="H34" s="58">
        <f>_xlfn.XLOOKUP($B34, '[1]S&amp;P Download'!$A:$A, '[1]S&amp;P Download'!L:L)</f>
        <v>3594197</v>
      </c>
      <c r="I34" s="58">
        <f>_xlfn.XLOOKUP($B34, '[1]S&amp;P Download'!$A:$A, '[1]S&amp;P Download'!M:M)</f>
        <v>3205954</v>
      </c>
      <c r="J34" s="58"/>
      <c r="K34" s="58">
        <f>_xlfn.XLOOKUP($B34, '[1]S&amp;P Download'!$A:$A, '[1]S&amp;P Download'!S:S)</f>
        <v>6351846</v>
      </c>
      <c r="L34" s="58">
        <f>_xlfn.XLOOKUP($B34, '[1]S&amp;P Download'!$A:$A, '[1]S&amp;P Download'!T:T)</f>
        <v>5701632</v>
      </c>
      <c r="M34" s="58">
        <f>_xlfn.XLOOKUP($B34, '[1]S&amp;P Download'!$A:$A, '[1]S&amp;P Download'!U:U)</f>
        <v>5376216</v>
      </c>
      <c r="N34" s="58">
        <f>_xlfn.XLOOKUP($B34, '[1]S&amp;P Download'!$A:$A, '[1]S&amp;P Download'!V:V)</f>
        <v>4802323</v>
      </c>
      <c r="O34" s="58">
        <f>_xlfn.XLOOKUP($B34, '[1]S&amp;P Download'!$A:$A, '[1]S&amp;P Download'!W:W)</f>
        <v>4352611</v>
      </c>
    </row>
    <row r="35" spans="2:15" x14ac:dyDescent="0.35">
      <c r="B35" t="s">
        <v>13</v>
      </c>
      <c r="C35" s="36" t="s">
        <v>11</v>
      </c>
      <c r="E35" s="58">
        <f>_xlfn.XLOOKUP($B35, '[1]S&amp;P Download'!$A:$A, '[1]S&amp;P Download'!I:I)</f>
        <v>5748034</v>
      </c>
      <c r="F35" s="58">
        <f>_xlfn.XLOOKUP($B35, '[1]S&amp;P Download'!$A:$A, '[1]S&amp;P Download'!J:J)</f>
        <v>5276802</v>
      </c>
      <c r="G35" s="58">
        <f>_xlfn.XLOOKUP($B35, '[1]S&amp;P Download'!$A:$A, '[1]S&amp;P Download'!K:K)</f>
        <v>4975472</v>
      </c>
      <c r="H35" s="58">
        <f>_xlfn.XLOOKUP($B35, '[1]S&amp;P Download'!$A:$A, '[1]S&amp;P Download'!L:L)</f>
        <v>4648036</v>
      </c>
      <c r="I35" s="58">
        <f>_xlfn.XLOOKUP($B35, '[1]S&amp;P Download'!$A:$A, '[1]S&amp;P Download'!M:M)</f>
        <v>4345141</v>
      </c>
      <c r="J35" s="58"/>
      <c r="K35" s="58">
        <f>_xlfn.XLOOKUP($B35, '[1]S&amp;P Download'!$A:$A, '[1]S&amp;P Download'!S:S)</f>
        <v>5688696</v>
      </c>
      <c r="L35" s="58">
        <f>_xlfn.XLOOKUP($B35, '[1]S&amp;P Download'!$A:$A, '[1]S&amp;P Download'!T:T)</f>
        <v>5616139</v>
      </c>
      <c r="M35" s="58">
        <f>_xlfn.XLOOKUP($B35, '[1]S&amp;P Download'!$A:$A, '[1]S&amp;P Download'!U:U)</f>
        <v>5441526</v>
      </c>
      <c r="N35" s="58">
        <f>_xlfn.XLOOKUP($B35, '[1]S&amp;P Download'!$A:$A, '[1]S&amp;P Download'!V:V)</f>
        <v>4967738</v>
      </c>
      <c r="O35" s="58">
        <f>_xlfn.XLOOKUP($B35, '[1]S&amp;P Download'!$A:$A, '[1]S&amp;P Download'!W:W)</f>
        <v>4861888</v>
      </c>
    </row>
    <row r="36" spans="2:15" x14ac:dyDescent="0.35">
      <c r="B36" t="s">
        <v>16</v>
      </c>
      <c r="C36" s="36" t="s">
        <v>11</v>
      </c>
      <c r="E36" s="58">
        <f>_xlfn.XLOOKUP($B36, '[1]S&amp;P Download'!$A:$A, '[1]S&amp;P Download'!I:I)</f>
        <v>3396595</v>
      </c>
      <c r="F36" s="58">
        <f>_xlfn.XLOOKUP($B36, '[1]S&amp;P Download'!$A:$A, '[1]S&amp;P Download'!J:J)</f>
        <v>3140288</v>
      </c>
      <c r="G36" s="58">
        <f>_xlfn.XLOOKUP($B36, '[1]S&amp;P Download'!$A:$A, '[1]S&amp;P Download'!K:K)</f>
        <v>3008441</v>
      </c>
      <c r="H36" s="58">
        <f>_xlfn.XLOOKUP($B36, '[1]S&amp;P Download'!$A:$A, '[1]S&amp;P Download'!L:L)</f>
        <v>2784781</v>
      </c>
      <c r="I36" s="58">
        <f>_xlfn.XLOOKUP($B36, '[1]S&amp;P Download'!$A:$A, '[1]S&amp;P Download'!M:M)</f>
        <v>2749251</v>
      </c>
      <c r="J36" s="58"/>
      <c r="K36" s="58">
        <f>_xlfn.XLOOKUP($B36, '[1]S&amp;P Download'!$A:$A, '[1]S&amp;P Download'!S:S)</f>
        <v>3372338</v>
      </c>
      <c r="L36" s="58">
        <f>_xlfn.XLOOKUP($B36, '[1]S&amp;P Download'!$A:$A, '[1]S&amp;P Download'!T:T)</f>
        <v>3358384</v>
      </c>
      <c r="M36" s="58">
        <f>_xlfn.XLOOKUP($B36, '[1]S&amp;P Download'!$A:$A, '[1]S&amp;P Download'!U:U)</f>
        <v>3095543</v>
      </c>
      <c r="N36" s="58">
        <f>_xlfn.XLOOKUP($B36, '[1]S&amp;P Download'!$A:$A, '[1]S&amp;P Download'!V:V)</f>
        <v>3092892</v>
      </c>
      <c r="O36" s="58">
        <f>_xlfn.XLOOKUP($B36, '[1]S&amp;P Download'!$A:$A, '[1]S&amp;P Download'!W:W)</f>
        <v>2899770</v>
      </c>
    </row>
    <row r="37" spans="2:15" x14ac:dyDescent="0.35">
      <c r="B37" t="s">
        <v>19</v>
      </c>
      <c r="C37" s="36" t="s">
        <v>11</v>
      </c>
      <c r="E37" s="58">
        <f>_xlfn.XLOOKUP($B37, '[1]S&amp;P Download'!$A:$A, '[1]S&amp;P Download'!I:I)</f>
        <v>990915</v>
      </c>
      <c r="F37" s="58">
        <f>_xlfn.XLOOKUP($B37, '[1]S&amp;P Download'!$A:$A, '[1]S&amp;P Download'!J:J)</f>
        <v>954756</v>
      </c>
      <c r="G37" s="58">
        <f>_xlfn.XLOOKUP($B37, '[1]S&amp;P Download'!$A:$A, '[1]S&amp;P Download'!K:K)</f>
        <v>920309</v>
      </c>
      <c r="H37" s="58">
        <f>_xlfn.XLOOKUP($B37, '[1]S&amp;P Download'!$A:$A, '[1]S&amp;P Download'!L:L)</f>
        <v>874355</v>
      </c>
      <c r="I37" s="58">
        <f>_xlfn.XLOOKUP($B37, '[1]S&amp;P Download'!$A:$A, '[1]S&amp;P Download'!M:M)</f>
        <v>823334</v>
      </c>
      <c r="J37" s="58"/>
      <c r="K37" s="58">
        <f>_xlfn.XLOOKUP($B37, '[1]S&amp;P Download'!$A:$A, '[1]S&amp;P Download'!S:S)</f>
        <v>1214407</v>
      </c>
      <c r="L37" s="58">
        <f>_xlfn.XLOOKUP($B37, '[1]S&amp;P Download'!$A:$A, '[1]S&amp;P Download'!T:T)</f>
        <v>1304340</v>
      </c>
      <c r="M37" s="58">
        <f>_xlfn.XLOOKUP($B37, '[1]S&amp;P Download'!$A:$A, '[1]S&amp;P Download'!U:U)</f>
        <v>1180000</v>
      </c>
      <c r="N37" s="58">
        <f>_xlfn.XLOOKUP($B37, '[1]S&amp;P Download'!$A:$A, '[1]S&amp;P Download'!V:V)</f>
        <v>1105000</v>
      </c>
      <c r="O37" s="58">
        <f>_xlfn.XLOOKUP($B37, '[1]S&amp;P Download'!$A:$A, '[1]S&amp;P Download'!W:W)</f>
        <v>995000</v>
      </c>
    </row>
    <row r="38" spans="2:15" x14ac:dyDescent="0.35">
      <c r="B38" t="s">
        <v>21</v>
      </c>
      <c r="C38" s="36" t="s">
        <v>11</v>
      </c>
      <c r="E38" s="58">
        <f>_xlfn.XLOOKUP($B38, '[1]S&amp;P Download'!$A:$A, '[1]S&amp;P Download'!I:I)</f>
        <v>118374</v>
      </c>
      <c r="F38" s="58">
        <f>_xlfn.XLOOKUP($B38, '[1]S&amp;P Download'!$A:$A, '[1]S&amp;P Download'!J:J)</f>
        <v>109801</v>
      </c>
      <c r="G38" s="58">
        <f>_xlfn.XLOOKUP($B38, '[1]S&amp;P Download'!$A:$A, '[1]S&amp;P Download'!K:K)</f>
        <v>99324</v>
      </c>
      <c r="H38" s="58">
        <f>_xlfn.XLOOKUP($B38, '[1]S&amp;P Download'!$A:$A, '[1]S&amp;P Download'!L:L)</f>
        <v>76868</v>
      </c>
      <c r="I38" s="58">
        <f>_xlfn.XLOOKUP($B38, '[1]S&amp;P Download'!$A:$A, '[1]S&amp;P Download'!M:M)</f>
        <v>74541</v>
      </c>
      <c r="J38" s="58"/>
      <c r="K38" s="58">
        <f>_xlfn.XLOOKUP($B38, '[1]S&amp;P Download'!$A:$A, '[1]S&amp;P Download'!S:S)</f>
        <v>105000</v>
      </c>
      <c r="L38" s="58">
        <f>_xlfn.XLOOKUP($B38, '[1]S&amp;P Download'!$A:$A, '[1]S&amp;P Download'!T:T)</f>
        <v>105000</v>
      </c>
      <c r="M38" s="58">
        <f>_xlfn.XLOOKUP($B38, '[1]S&amp;P Download'!$A:$A, '[1]S&amp;P Download'!U:U)</f>
        <v>85000</v>
      </c>
      <c r="N38" s="58">
        <f>_xlfn.XLOOKUP($B38, '[1]S&amp;P Download'!$A:$A, '[1]S&amp;P Download'!V:V)</f>
        <v>65000</v>
      </c>
      <c r="O38" s="58">
        <f>_xlfn.XLOOKUP($B38, '[1]S&amp;P Download'!$A:$A, '[1]S&amp;P Download'!W:W)</f>
        <v>65000</v>
      </c>
    </row>
    <row r="39" spans="2:15" x14ac:dyDescent="0.35">
      <c r="B39" t="s">
        <v>23</v>
      </c>
      <c r="C39" s="36" t="s">
        <v>11</v>
      </c>
      <c r="E39" s="58">
        <f>_xlfn.XLOOKUP($B39, '[1]S&amp;P Download'!$A:$A, '[1]S&amp;P Download'!I:I)</f>
        <v>3884068</v>
      </c>
      <c r="F39" s="58">
        <f>_xlfn.XLOOKUP($B39, '[1]S&amp;P Download'!$A:$A, '[1]S&amp;P Download'!J:J)</f>
        <v>3571335</v>
      </c>
      <c r="G39" s="58">
        <f>_xlfn.XLOOKUP($B39, '[1]S&amp;P Download'!$A:$A, '[1]S&amp;P Download'!K:K)</f>
        <v>3088102</v>
      </c>
      <c r="H39" s="58">
        <f>_xlfn.XLOOKUP($B39, '[1]S&amp;P Download'!$A:$A, '[1]S&amp;P Download'!L:L)</f>
        <v>2846294</v>
      </c>
      <c r="I39" s="58">
        <f>_xlfn.XLOOKUP($B39, '[1]S&amp;P Download'!$A:$A, '[1]S&amp;P Download'!M:M)</f>
        <v>2692658</v>
      </c>
      <c r="J39" s="58"/>
      <c r="K39" s="58">
        <f>_xlfn.XLOOKUP($B39, '[1]S&amp;P Download'!$A:$A, '[1]S&amp;P Download'!S:S)</f>
        <v>3739755</v>
      </c>
      <c r="L39" s="58">
        <f>_xlfn.XLOOKUP($B39, '[1]S&amp;P Download'!$A:$A, '[1]S&amp;P Download'!T:T)</f>
        <v>3389747</v>
      </c>
      <c r="M39" s="58">
        <f>_xlfn.XLOOKUP($B39, '[1]S&amp;P Download'!$A:$A, '[1]S&amp;P Download'!U:U)</f>
        <v>2991642</v>
      </c>
      <c r="N39" s="58">
        <f>_xlfn.XLOOKUP($B39, '[1]S&amp;P Download'!$A:$A, '[1]S&amp;P Download'!V:V)</f>
        <v>2991239</v>
      </c>
      <c r="O39" s="58">
        <f>_xlfn.XLOOKUP($B39, '[1]S&amp;P Download'!$A:$A, '[1]S&amp;P Download'!W:W)</f>
        <v>2444348</v>
      </c>
    </row>
    <row r="40" spans="2:15" x14ac:dyDescent="0.35">
      <c r="B40" t="s">
        <v>25</v>
      </c>
      <c r="C40" s="36" t="s">
        <v>11</v>
      </c>
      <c r="E40" s="58">
        <f>_xlfn.XLOOKUP($B40, '[1]S&amp;P Download'!$A:$A, '[1]S&amp;P Download'!I:I)</f>
        <v>2685657</v>
      </c>
      <c r="F40" s="58">
        <f>_xlfn.XLOOKUP($B40, '[1]S&amp;P Download'!$A:$A, '[1]S&amp;P Download'!J:J)</f>
        <v>2570612</v>
      </c>
      <c r="G40" s="58">
        <f>_xlfn.XLOOKUP($B40, '[1]S&amp;P Download'!$A:$A, '[1]S&amp;P Download'!K:K)</f>
        <v>2419108</v>
      </c>
      <c r="H40" s="58">
        <f>_xlfn.XLOOKUP($B40, '[1]S&amp;P Download'!$A:$A, '[1]S&amp;P Download'!L:L)</f>
        <v>2291603</v>
      </c>
      <c r="I40" s="58">
        <f>_xlfn.XLOOKUP($B40, '[1]S&amp;P Download'!$A:$A, '[1]S&amp;P Download'!M:M)</f>
        <v>1545605</v>
      </c>
      <c r="J40" s="58"/>
      <c r="K40" s="58">
        <f>_xlfn.XLOOKUP($B40, '[1]S&amp;P Download'!$A:$A, '[1]S&amp;P Download'!S:S)</f>
        <v>2871968</v>
      </c>
      <c r="L40" s="58">
        <f>_xlfn.XLOOKUP($B40, '[1]S&amp;P Download'!$A:$A, '[1]S&amp;P Download'!T:T)</f>
        <v>2397231</v>
      </c>
      <c r="M40" s="58">
        <f>_xlfn.XLOOKUP($B40, '[1]S&amp;P Download'!$A:$A, '[1]S&amp;P Download'!U:U)</f>
        <v>1923848</v>
      </c>
      <c r="N40" s="58">
        <f>_xlfn.XLOOKUP($B40, '[1]S&amp;P Download'!$A:$A, '[1]S&amp;P Download'!V:V)</f>
        <v>1924124</v>
      </c>
      <c r="O40" s="58">
        <f>_xlfn.XLOOKUP($B40, '[1]S&amp;P Download'!$A:$A, '[1]S&amp;P Download'!W:W)</f>
        <v>1377495</v>
      </c>
    </row>
    <row r="41" spans="2:15" x14ac:dyDescent="0.35">
      <c r="B41" t="s">
        <v>27</v>
      </c>
      <c r="C41" s="36" t="s">
        <v>11</v>
      </c>
      <c r="E41" s="58">
        <f>_xlfn.XLOOKUP($B41, '[1]S&amp;P Download'!$A:$A, '[1]S&amp;P Download'!I:I)</f>
        <v>3904652</v>
      </c>
      <c r="F41" s="58">
        <f>_xlfn.XLOOKUP($B41, '[1]S&amp;P Download'!$A:$A, '[1]S&amp;P Download'!J:J)</f>
        <v>3770152</v>
      </c>
      <c r="G41" s="58">
        <f>_xlfn.XLOOKUP($B41, '[1]S&amp;P Download'!$A:$A, '[1]S&amp;P Download'!K:K)</f>
        <v>3674067</v>
      </c>
      <c r="H41" s="58">
        <f>_xlfn.XLOOKUP($B41, '[1]S&amp;P Download'!$A:$A, '[1]S&amp;P Download'!L:L)</f>
        <v>3149971</v>
      </c>
      <c r="I41" s="58">
        <f>_xlfn.XLOOKUP($B41, '[1]S&amp;P Download'!$A:$A, '[1]S&amp;P Download'!M:M)</f>
        <v>2626213</v>
      </c>
      <c r="J41" s="58"/>
      <c r="K41" s="58">
        <f>_xlfn.XLOOKUP($B41, '[1]S&amp;P Download'!$A:$A, '[1]S&amp;P Download'!S:S)</f>
        <v>3669255</v>
      </c>
      <c r="L41" s="58">
        <f>_xlfn.XLOOKUP($B41, '[1]S&amp;P Download'!$A:$A, '[1]S&amp;P Download'!T:T)</f>
        <v>3668923</v>
      </c>
      <c r="M41" s="58">
        <f>_xlfn.XLOOKUP($B41, '[1]S&amp;P Download'!$A:$A, '[1]S&amp;P Download'!U:U)</f>
        <v>3319059</v>
      </c>
      <c r="N41" s="58">
        <f>_xlfn.XLOOKUP($B41, '[1]S&amp;P Download'!$A:$A, '[1]S&amp;P Download'!V:V)</f>
        <v>3318717</v>
      </c>
      <c r="O41" s="58">
        <f>_xlfn.XLOOKUP($B41, '[1]S&amp;P Download'!$A:$A, '[1]S&amp;P Download'!W:W)</f>
        <v>2545782</v>
      </c>
    </row>
    <row r="42" spans="2:15" x14ac:dyDescent="0.35">
      <c r="B42" t="s">
        <v>30</v>
      </c>
      <c r="C42" s="36" t="s">
        <v>11</v>
      </c>
      <c r="E42" s="58">
        <f>_xlfn.XLOOKUP($B42, '[1]S&amp;P Download'!$A:$A, '[1]S&amp;P Download'!I:I)</f>
        <v>554521</v>
      </c>
      <c r="F42" s="58">
        <f>_xlfn.XLOOKUP($B42, '[1]S&amp;P Download'!$A:$A, '[1]S&amp;P Download'!J:J)</f>
        <v>444400</v>
      </c>
      <c r="G42" s="58">
        <f>_xlfn.XLOOKUP($B42, '[1]S&amp;P Download'!$A:$A, '[1]S&amp;P Download'!K:K)</f>
        <v>485014</v>
      </c>
      <c r="H42" s="58">
        <f>_xlfn.XLOOKUP($B42, '[1]S&amp;P Download'!$A:$A, '[1]S&amp;P Download'!L:L)</f>
        <v>411042</v>
      </c>
      <c r="I42" s="58">
        <f>_xlfn.XLOOKUP($B42, '[1]S&amp;P Download'!$A:$A, '[1]S&amp;P Download'!M:M)</f>
        <v>412578</v>
      </c>
      <c r="J42" s="58"/>
      <c r="K42" s="58">
        <f>_xlfn.XLOOKUP($B42, '[1]S&amp;P Download'!$A:$A, '[1]S&amp;P Download'!S:S)</f>
        <v>687000</v>
      </c>
      <c r="L42" s="58">
        <f>_xlfn.XLOOKUP($B42, '[1]S&amp;P Download'!$A:$A, '[1]S&amp;P Download'!T:T)</f>
        <v>667000</v>
      </c>
      <c r="M42" s="58">
        <f>_xlfn.XLOOKUP($B42, '[1]S&amp;P Download'!$A:$A, '[1]S&amp;P Download'!U:U)</f>
        <v>502000</v>
      </c>
      <c r="N42" s="58">
        <f>_xlfn.XLOOKUP($B42, '[1]S&amp;P Download'!$A:$A, '[1]S&amp;P Download'!V:V)</f>
        <v>350000</v>
      </c>
      <c r="O42" s="58">
        <f>_xlfn.XLOOKUP($B42, '[1]S&amp;P Download'!$A:$A, '[1]S&amp;P Download'!W:W)</f>
        <v>350000</v>
      </c>
    </row>
    <row r="43" spans="2:15" x14ac:dyDescent="0.35">
      <c r="B43" t="s">
        <v>94</v>
      </c>
      <c r="C43" s="36" t="s">
        <v>87</v>
      </c>
      <c r="E43" s="58">
        <f>_xlfn.XLOOKUP($B43, '[1]S&amp;P Download'!$A:$A, '[1]S&amp;P Download'!I:I)</f>
        <v>22231387</v>
      </c>
      <c r="F43" s="58">
        <f>_xlfn.XLOOKUP($B43, '[1]S&amp;P Download'!$A:$A, '[1]S&amp;P Download'!J:J)</f>
        <v>21953421</v>
      </c>
      <c r="G43" s="58">
        <f>_xlfn.XLOOKUP($B43, '[1]S&amp;P Download'!$A:$A, '[1]S&amp;P Download'!K:K)</f>
        <v>17244253</v>
      </c>
      <c r="H43" s="58">
        <f>_xlfn.XLOOKUP($B43, '[1]S&amp;P Download'!$A:$A, '[1]S&amp;P Download'!L:L)</f>
        <v>15979212</v>
      </c>
      <c r="I43" s="58">
        <f>_xlfn.XLOOKUP($B43, '[1]S&amp;P Download'!$A:$A, '[1]S&amp;P Download'!M:M)</f>
        <v>15100522</v>
      </c>
      <c r="J43" s="58"/>
      <c r="K43" s="58">
        <f>_xlfn.XLOOKUP($B43, '[1]S&amp;P Download'!$A:$A, '[1]S&amp;P Download'!S:S)</f>
        <v>19352139</v>
      </c>
      <c r="L43" s="58">
        <f>_xlfn.XLOOKUP($B43, '[1]S&amp;P Download'!$A:$A, '[1]S&amp;P Download'!T:T)</f>
        <v>17508483</v>
      </c>
      <c r="M43" s="58">
        <f>_xlfn.XLOOKUP($B43, '[1]S&amp;P Download'!$A:$A, '[1]S&amp;P Download'!U:U)</f>
        <v>16163672</v>
      </c>
      <c r="N43" s="58">
        <f>_xlfn.XLOOKUP($B43, '[1]S&amp;P Download'!$A:$A, '[1]S&amp;P Download'!V:V)</f>
        <v>14286212</v>
      </c>
      <c r="O43" s="58">
        <f>_xlfn.XLOOKUP($B43, '[1]S&amp;P Download'!$A:$A, '[1]S&amp;P Download'!W:W)</f>
        <v>13736930</v>
      </c>
    </row>
    <row r="44" spans="2:15" x14ac:dyDescent="0.35">
      <c r="B44" t="s">
        <v>174</v>
      </c>
      <c r="C44" s="36" t="s">
        <v>87</v>
      </c>
      <c r="E44" s="58">
        <f>_xlfn.XLOOKUP($B44, '[1]S&amp;P Download'!$A:$A, '[1]S&amp;P Download'!I:I)</f>
        <v>4776730</v>
      </c>
      <c r="F44" s="58">
        <f>_xlfn.XLOOKUP($B44, '[1]S&amp;P Download'!$A:$A, '[1]S&amp;P Download'!J:J)</f>
        <v>4679513</v>
      </c>
      <c r="G44" s="58">
        <f>_xlfn.XLOOKUP($B44, '[1]S&amp;P Download'!$A:$A, '[1]S&amp;P Download'!K:K)</f>
        <v>4504581</v>
      </c>
      <c r="H44" s="58">
        <f>_xlfn.XLOOKUP($B44, '[1]S&amp;P Download'!$A:$A, '[1]S&amp;P Download'!L:L)</f>
        <v>4350057</v>
      </c>
      <c r="I44" s="58">
        <f>_xlfn.XLOOKUP($B44, '[1]S&amp;P Download'!$A:$A, '[1]S&amp;P Download'!M:M)</f>
        <v>4292625</v>
      </c>
      <c r="J44" s="58"/>
      <c r="K44" s="58">
        <f>_xlfn.XLOOKUP($B44, '[1]S&amp;P Download'!$A:$A, '[1]S&amp;P Download'!S:S)</f>
        <v>4212375</v>
      </c>
      <c r="L44" s="58">
        <f>_xlfn.XLOOKUP($B44, '[1]S&amp;P Download'!$A:$A, '[1]S&amp;P Download'!T:T)</f>
        <v>4212172</v>
      </c>
      <c r="M44" s="58">
        <f>_xlfn.XLOOKUP($B44, '[1]S&amp;P Download'!$A:$A, '[1]S&amp;P Download'!U:U)</f>
        <v>3714844</v>
      </c>
      <c r="N44" s="58">
        <f>_xlfn.XLOOKUP($B44, '[1]S&amp;P Download'!$A:$A, '[1]S&amp;P Download'!V:V)</f>
        <v>3714710</v>
      </c>
      <c r="O44" s="58">
        <f>_xlfn.XLOOKUP($B44, '[1]S&amp;P Download'!$A:$A, '[1]S&amp;P Download'!W:W)</f>
        <v>3347832</v>
      </c>
    </row>
    <row r="45" spans="2:15" x14ac:dyDescent="0.35">
      <c r="B45" s="60" t="s">
        <v>31</v>
      </c>
      <c r="C45" s="36" t="s">
        <v>32</v>
      </c>
      <c r="E45" s="58">
        <f>_xlfn.XLOOKUP($B45, '[1]S&amp;P Download'!$A:$A, '[1]S&amp;P Download'!I:I)</f>
        <v>17841919</v>
      </c>
      <c r="F45" s="58">
        <f>_xlfn.XLOOKUP($B45, '[1]S&amp;P Download'!$A:$A, '[1]S&amp;P Download'!J:J)</f>
        <v>16894743</v>
      </c>
      <c r="G45" s="58">
        <f>_xlfn.XLOOKUP($B45, '[1]S&amp;P Download'!$A:$A, '[1]S&amp;P Download'!K:K)</f>
        <v>15444556</v>
      </c>
      <c r="H45" s="58">
        <f>_xlfn.XLOOKUP($B45, '[1]S&amp;P Download'!$A:$A, '[1]S&amp;P Download'!L:L)</f>
        <v>13893147</v>
      </c>
      <c r="I45" s="58">
        <f>_xlfn.XLOOKUP($B45, '[1]S&amp;P Download'!$A:$A, '[1]S&amp;P Download'!M:M)</f>
        <v>13156138</v>
      </c>
      <c r="J45" s="58"/>
      <c r="K45" s="58">
        <f>_xlfn.XLOOKUP($B45, '[1]S&amp;P Download'!$A:$A, '[1]S&amp;P Download'!S:S)</f>
        <v>17089357</v>
      </c>
      <c r="L45" s="58">
        <f>_xlfn.XLOOKUP($B45, '[1]S&amp;P Download'!$A:$A, '[1]S&amp;P Download'!T:T)</f>
        <v>15594734</v>
      </c>
      <c r="M45" s="58">
        <f>_xlfn.XLOOKUP($B45, '[1]S&amp;P Download'!$A:$A, '[1]S&amp;P Download'!U:U)</f>
        <v>13818855</v>
      </c>
      <c r="N45" s="58">
        <f>_xlfn.XLOOKUP($B45, '[1]S&amp;P Download'!$A:$A, '[1]S&amp;P Download'!V:V)</f>
        <v>12796305</v>
      </c>
      <c r="O45" s="58">
        <f>_xlfn.XLOOKUP($B45, '[1]S&amp;P Download'!$A:$A, '[1]S&amp;P Download'!W:W)</f>
        <v>11984901</v>
      </c>
    </row>
    <row r="46" spans="2:15" x14ac:dyDescent="0.35">
      <c r="B46" s="60" t="s">
        <v>35</v>
      </c>
      <c r="C46" s="36" t="s">
        <v>32</v>
      </c>
      <c r="E46" s="58">
        <f>_xlfn.XLOOKUP($B46, '[1]S&amp;P Download'!$A:$A, '[1]S&amp;P Download'!I:I)</f>
        <v>10981436</v>
      </c>
      <c r="F46" s="58">
        <f>_xlfn.XLOOKUP($B46, '[1]S&amp;P Download'!$A:$A, '[1]S&amp;P Download'!J:J)</f>
        <v>10042682</v>
      </c>
      <c r="G46" s="58">
        <f>_xlfn.XLOOKUP($B46, '[1]S&amp;P Download'!$A:$A, '[1]S&amp;P Download'!K:K)</f>
        <v>9022898</v>
      </c>
      <c r="H46" s="58">
        <f>_xlfn.XLOOKUP($B46, '[1]S&amp;P Download'!$A:$A, '[1]S&amp;P Download'!L:L)</f>
        <v>8294963</v>
      </c>
      <c r="I46" s="58">
        <f>_xlfn.XLOOKUP($B46, '[1]S&amp;P Download'!$A:$A, '[1]S&amp;P Download'!M:M)</f>
        <v>7558921</v>
      </c>
      <c r="J46" s="58"/>
      <c r="K46" s="58">
        <f>_xlfn.XLOOKUP($B46, '[1]S&amp;P Download'!$A:$A, '[1]S&amp;P Download'!S:S)</f>
        <v>9479395</v>
      </c>
      <c r="L46" s="58">
        <f>_xlfn.XLOOKUP($B46, '[1]S&amp;P Download'!$A:$A, '[1]S&amp;P Download'!T:T)</f>
        <v>9529752</v>
      </c>
      <c r="M46" s="58">
        <f>_xlfn.XLOOKUP($B46, '[1]S&amp;P Download'!$A:$A, '[1]S&amp;P Download'!U:U)</f>
        <v>8759087</v>
      </c>
      <c r="N46" s="58">
        <f>_xlfn.XLOOKUP($B46, '[1]S&amp;P Download'!$A:$A, '[1]S&amp;P Download'!V:V)</f>
        <v>7461396</v>
      </c>
      <c r="O46" s="58">
        <f>_xlfn.XLOOKUP($B46, '[1]S&amp;P Download'!$A:$A, '[1]S&amp;P Download'!W:W)</f>
        <v>6814502</v>
      </c>
    </row>
    <row r="47" spans="2:15" x14ac:dyDescent="0.35">
      <c r="B47" s="60" t="s">
        <v>37</v>
      </c>
      <c r="C47" s="36" t="s">
        <v>32</v>
      </c>
      <c r="E47" s="58">
        <f>_xlfn.XLOOKUP($B47, '[1]S&amp;P Download'!$A:$A, '[1]S&amp;P Download'!I:I)</f>
        <v>5517073</v>
      </c>
      <c r="F47" s="58">
        <f>_xlfn.XLOOKUP($B47, '[1]S&amp;P Download'!$A:$A, '[1]S&amp;P Download'!J:J)</f>
        <v>5002158</v>
      </c>
      <c r="G47" s="58">
        <f>_xlfn.XLOOKUP($B47, '[1]S&amp;P Download'!$A:$A, '[1]S&amp;P Download'!K:K)</f>
        <v>4690604</v>
      </c>
      <c r="H47" s="58">
        <f>_xlfn.XLOOKUP($B47, '[1]S&amp;P Download'!$A:$A, '[1]S&amp;P Download'!L:L)</f>
        <v>5001377</v>
      </c>
      <c r="I47" s="58">
        <f>_xlfn.XLOOKUP($B47, '[1]S&amp;P Download'!$A:$A, '[1]S&amp;P Download'!M:M)</f>
        <v>4768567</v>
      </c>
      <c r="J47" s="58"/>
      <c r="K47" s="58">
        <f>_xlfn.XLOOKUP($B47, '[1]S&amp;P Download'!$A:$A, '[1]S&amp;P Download'!S:S)</f>
        <v>4813138</v>
      </c>
      <c r="L47" s="58">
        <f>_xlfn.XLOOKUP($B47, '[1]S&amp;P Download'!$A:$A, '[1]S&amp;P Download'!T:T)</f>
        <v>4516755</v>
      </c>
      <c r="M47" s="58">
        <f>_xlfn.XLOOKUP($B47, '[1]S&amp;P Download'!$A:$A, '[1]S&amp;P Download'!U:U)</f>
        <v>4319654</v>
      </c>
      <c r="N47" s="58">
        <f>_xlfn.XLOOKUP($B47, '[1]S&amp;P Download'!$A:$A, '[1]S&amp;P Download'!V:V)</f>
        <v>4335904</v>
      </c>
      <c r="O47" s="58">
        <f>_xlfn.XLOOKUP($B47, '[1]S&amp;P Download'!$A:$A, '[1]S&amp;P Download'!W:W)</f>
        <v>4104983</v>
      </c>
    </row>
    <row r="48" spans="2:15" x14ac:dyDescent="0.35">
      <c r="B48" s="60" t="s">
        <v>38</v>
      </c>
      <c r="C48" s="36" t="s">
        <v>32</v>
      </c>
      <c r="E48" s="58">
        <f>_xlfn.XLOOKUP($B48, '[1]S&amp;P Download'!$A:$A, '[1]S&amp;P Download'!I:I)</f>
        <v>1107516</v>
      </c>
      <c r="F48" s="58">
        <f>_xlfn.XLOOKUP($B48, '[1]S&amp;P Download'!$A:$A, '[1]S&amp;P Download'!J:J)</f>
        <v>1130357</v>
      </c>
      <c r="G48" s="58">
        <f>_xlfn.XLOOKUP($B48, '[1]S&amp;P Download'!$A:$A, '[1]S&amp;P Download'!K:K)</f>
        <v>880194</v>
      </c>
      <c r="H48" s="58">
        <f>_xlfn.XLOOKUP($B48, '[1]S&amp;P Download'!$A:$A, '[1]S&amp;P Download'!L:L)</f>
        <v>821642</v>
      </c>
      <c r="I48" s="58">
        <f>_xlfn.XLOOKUP($B48, '[1]S&amp;P Download'!$A:$A, '[1]S&amp;P Download'!M:M)</f>
        <v>718237</v>
      </c>
      <c r="J48" s="58"/>
      <c r="K48" s="58">
        <f>_xlfn.XLOOKUP($B48, '[1]S&amp;P Download'!$A:$A, '[1]S&amp;P Download'!S:S)</f>
        <v>931583</v>
      </c>
      <c r="L48" s="58">
        <f>_xlfn.XLOOKUP($B48, '[1]S&amp;P Download'!$A:$A, '[1]S&amp;P Download'!T:T)</f>
        <v>706570</v>
      </c>
      <c r="M48" s="58">
        <f>_xlfn.XLOOKUP($B48, '[1]S&amp;P Download'!$A:$A, '[1]S&amp;P Download'!U:U)</f>
        <v>781558</v>
      </c>
      <c r="N48" s="58">
        <f>_xlfn.XLOOKUP($B48, '[1]S&amp;P Download'!$A:$A, '[1]S&amp;P Download'!V:V)</f>
        <v>731546</v>
      </c>
      <c r="O48" s="58">
        <f>_xlfn.XLOOKUP($B48, '[1]S&amp;P Download'!$A:$A, '[1]S&amp;P Download'!W:W)</f>
        <v>731534</v>
      </c>
    </row>
    <row r="49" spans="2:15" x14ac:dyDescent="0.35">
      <c r="B49" s="60" t="s">
        <v>39</v>
      </c>
      <c r="C49" s="36" t="s">
        <v>32</v>
      </c>
      <c r="E49" s="58">
        <f>_xlfn.XLOOKUP($B49, '[1]S&amp;P Download'!$A:$A, '[1]S&amp;P Download'!I:I)</f>
        <v>5470279</v>
      </c>
      <c r="F49" s="58">
        <f>_xlfn.XLOOKUP($B49, '[1]S&amp;P Download'!$A:$A, '[1]S&amp;P Download'!J:J)</f>
        <v>5110750</v>
      </c>
      <c r="G49" s="58">
        <f>_xlfn.XLOOKUP($B49, '[1]S&amp;P Download'!$A:$A, '[1]S&amp;P Download'!K:K)</f>
        <v>4776865</v>
      </c>
      <c r="H49" s="58">
        <f>_xlfn.XLOOKUP($B49, '[1]S&amp;P Download'!$A:$A, '[1]S&amp;P Download'!L:L)</f>
        <v>4475239</v>
      </c>
      <c r="I49" s="58">
        <f>_xlfn.XLOOKUP($B49, '[1]S&amp;P Download'!$A:$A, '[1]S&amp;P Download'!M:M)</f>
        <v>3945836</v>
      </c>
      <c r="J49" s="58"/>
      <c r="K49" s="58">
        <f>_xlfn.XLOOKUP($B49, '[1]S&amp;P Download'!$A:$A, '[1]S&amp;P Download'!S:S)</f>
        <v>3252086</v>
      </c>
      <c r="L49" s="58">
        <f>_xlfn.XLOOKUP($B49, '[1]S&amp;P Download'!$A:$A, '[1]S&amp;P Download'!T:T)</f>
        <v>2826369</v>
      </c>
      <c r="M49" s="58">
        <f>_xlfn.XLOOKUP($B49, '[1]S&amp;P Download'!$A:$A, '[1]S&amp;P Download'!U:U)</f>
        <v>2475222</v>
      </c>
      <c r="N49" s="58">
        <f>_xlfn.XLOOKUP($B49, '[1]S&amp;P Download'!$A:$A, '[1]S&amp;P Download'!V:V)</f>
        <v>2473451</v>
      </c>
      <c r="O49" s="58">
        <f>_xlfn.XLOOKUP($B49, '[1]S&amp;P Download'!$A:$A, '[1]S&amp;P Download'!W:W)</f>
        <v>2371679</v>
      </c>
    </row>
    <row r="50" spans="2:15" x14ac:dyDescent="0.35">
      <c r="B50" s="60" t="s">
        <v>40</v>
      </c>
      <c r="C50" s="36" t="s">
        <v>32</v>
      </c>
      <c r="E50" s="58">
        <f>_xlfn.XLOOKUP($B50, '[1]S&amp;P Download'!$A:$A, '[1]S&amp;P Download'!I:I)</f>
        <v>11977540</v>
      </c>
      <c r="F50" s="58">
        <f>_xlfn.XLOOKUP($B50, '[1]S&amp;P Download'!$A:$A, '[1]S&amp;P Download'!J:J)</f>
        <v>10808852</v>
      </c>
      <c r="G50" s="58">
        <f>_xlfn.XLOOKUP($B50, '[1]S&amp;P Download'!$A:$A, '[1]S&amp;P Download'!K:K)</f>
        <v>10313785</v>
      </c>
      <c r="H50" s="58">
        <f>_xlfn.XLOOKUP($B50, '[1]S&amp;P Download'!$A:$A, '[1]S&amp;P Download'!L:L)</f>
        <v>9553503</v>
      </c>
      <c r="I50" s="58">
        <f>_xlfn.XLOOKUP($B50, '[1]S&amp;P Download'!$A:$A, '[1]S&amp;P Download'!M:M)</f>
        <v>9259597</v>
      </c>
      <c r="J50" s="58"/>
      <c r="K50" s="58">
        <f>_xlfn.XLOOKUP($B50, '[1]S&amp;P Download'!$A:$A, '[1]S&amp;P Download'!S:S)</f>
        <v>11186184</v>
      </c>
      <c r="L50" s="58">
        <f>_xlfn.XLOOKUP($B50, '[1]S&amp;P Download'!$A:$A, '[1]S&amp;P Download'!T:T)</f>
        <v>10501077</v>
      </c>
      <c r="M50" s="58">
        <f>_xlfn.XLOOKUP($B50, '[1]S&amp;P Download'!$A:$A, '[1]S&amp;P Download'!U:U)</f>
        <v>9802578</v>
      </c>
      <c r="N50" s="58">
        <f>_xlfn.XLOOKUP($B50, '[1]S&amp;P Download'!$A:$A, '[1]S&amp;P Download'!V:V)</f>
        <v>8904171</v>
      </c>
      <c r="O50" s="58">
        <f>_xlfn.XLOOKUP($B50, '[1]S&amp;P Download'!$A:$A, '[1]S&amp;P Download'!W:W)</f>
        <v>9006422</v>
      </c>
    </row>
    <row r="51" spans="2:15" x14ac:dyDescent="0.35">
      <c r="B51" s="60" t="s">
        <v>95</v>
      </c>
      <c r="C51" s="36" t="s">
        <v>79</v>
      </c>
      <c r="E51" s="58">
        <f>_xlfn.XLOOKUP($B51, '[1]S&amp;P Download'!$A:$A, '[1]S&amp;P Download'!I:I)</f>
        <v>21710430</v>
      </c>
      <c r="F51" s="58">
        <f>_xlfn.XLOOKUP($B51, '[1]S&amp;P Download'!$A:$A, '[1]S&amp;P Download'!J:J)</f>
        <v>21376541</v>
      </c>
      <c r="G51" s="58">
        <f>_xlfn.XLOOKUP($B51, '[1]S&amp;P Download'!$A:$A, '[1]S&amp;P Download'!K:K)</f>
        <v>20770758</v>
      </c>
      <c r="H51" s="58">
        <f>_xlfn.XLOOKUP($B51, '[1]S&amp;P Download'!$A:$A, '[1]S&amp;P Download'!L:L)</f>
        <v>19826178</v>
      </c>
      <c r="I51" s="58">
        <f>_xlfn.XLOOKUP($B51, '[1]S&amp;P Download'!$A:$A, '[1]S&amp;P Download'!M:M)</f>
        <v>18650477</v>
      </c>
      <c r="J51" s="58"/>
      <c r="K51" s="58">
        <f>_xlfn.XLOOKUP($B51, '[1]S&amp;P Download'!$A:$A, '[1]S&amp;P Download'!S:S)</f>
        <v>28461689</v>
      </c>
      <c r="L51" s="58">
        <f>_xlfn.XLOOKUP($B51, '[1]S&amp;P Download'!$A:$A, '[1]S&amp;P Download'!T:T)</f>
        <v>26367259</v>
      </c>
      <c r="M51" s="58">
        <f>_xlfn.XLOOKUP($B51, '[1]S&amp;P Download'!$A:$A, '[1]S&amp;P Download'!U:U)</f>
        <v>25574470</v>
      </c>
      <c r="N51" s="58">
        <f>_xlfn.XLOOKUP($B51, '[1]S&amp;P Download'!$A:$A, '[1]S&amp;P Download'!V:V)</f>
        <v>21402906</v>
      </c>
      <c r="O51" s="58">
        <f>_xlfn.XLOOKUP($B51, '[1]S&amp;P Download'!$A:$A, '[1]S&amp;P Download'!W:W)</f>
        <v>17320179</v>
      </c>
    </row>
    <row r="52" spans="2:15" x14ac:dyDescent="0.35">
      <c r="B52" t="s">
        <v>173</v>
      </c>
      <c r="C52" s="36" t="s">
        <v>42</v>
      </c>
      <c r="E52" s="58">
        <f>_xlfn.XLOOKUP($B52, '[1]S&amp;P Download'!$A:$A, '[1]S&amp;P Download'!I:I)</f>
        <v>4444223</v>
      </c>
      <c r="F52" s="58">
        <f>_xlfn.XLOOKUP($B52, '[1]S&amp;P Download'!$A:$A, '[1]S&amp;P Download'!J:J)</f>
        <v>3734457</v>
      </c>
      <c r="G52" s="58">
        <f>_xlfn.XLOOKUP($B52, '[1]S&amp;P Download'!$A:$A, '[1]S&amp;P Download'!K:K)</f>
        <v>3749317</v>
      </c>
      <c r="H52" s="58">
        <f>_xlfn.XLOOKUP($B52, '[1]S&amp;P Download'!$A:$A, '[1]S&amp;P Download'!L:L)</f>
        <v>3538132</v>
      </c>
      <c r="I52" s="58">
        <f>_xlfn.XLOOKUP($B52, '[1]S&amp;P Download'!$A:$A, '[1]S&amp;P Download'!M:M)</f>
        <v>3276170</v>
      </c>
      <c r="J52" s="58"/>
      <c r="K52" s="58">
        <f>_xlfn.XLOOKUP($B52, '[1]S&amp;P Download'!$A:$A, '[1]S&amp;P Download'!S:S)</f>
        <v>4981546</v>
      </c>
      <c r="L52" s="58">
        <f>_xlfn.XLOOKUP($B52, '[1]S&amp;P Download'!$A:$A, '[1]S&amp;P Download'!T:T)</f>
        <v>4549591</v>
      </c>
      <c r="M52" s="58">
        <f>_xlfn.XLOOKUP($B52, '[1]S&amp;P Download'!$A:$A, '[1]S&amp;P Download'!U:U)</f>
        <v>4069508</v>
      </c>
      <c r="N52" s="58">
        <f>_xlfn.XLOOKUP($B52, '[1]S&amp;P Download'!$A:$A, '[1]S&amp;P Download'!V:V)</f>
        <v>3856864</v>
      </c>
      <c r="O52" s="58">
        <f>_xlfn.XLOOKUP($B52, '[1]S&amp;P Download'!$A:$A, '[1]S&amp;P Download'!W:W)</f>
        <v>3855946</v>
      </c>
    </row>
    <row r="53" spans="2:15" x14ac:dyDescent="0.35">
      <c r="B53" t="s">
        <v>43</v>
      </c>
      <c r="C53" s="36" t="s">
        <v>42</v>
      </c>
      <c r="E53" s="58">
        <f>_xlfn.XLOOKUP($B53, '[1]S&amp;P Download'!$A:$A, '[1]S&amp;P Download'!I:I)</f>
        <v>11556580</v>
      </c>
      <c r="F53" s="58">
        <f>_xlfn.XLOOKUP($B53, '[1]S&amp;P Download'!$A:$A, '[1]S&amp;P Download'!J:J)</f>
        <v>11528214</v>
      </c>
      <c r="G53" s="58">
        <f>_xlfn.XLOOKUP($B53, '[1]S&amp;P Download'!$A:$A, '[1]S&amp;P Download'!K:K)</f>
        <v>9461465</v>
      </c>
      <c r="H53" s="58">
        <f>_xlfn.XLOOKUP($B53, '[1]S&amp;P Download'!$A:$A, '[1]S&amp;P Download'!L:L)</f>
        <v>8180271</v>
      </c>
      <c r="I53" s="58">
        <f>_xlfn.XLOOKUP($B53, '[1]S&amp;P Download'!$A:$A, '[1]S&amp;P Download'!M:M)</f>
        <v>7457336</v>
      </c>
      <c r="J53" s="58"/>
      <c r="K53" s="58">
        <f>_xlfn.XLOOKUP($B53, '[1]S&amp;P Download'!$A:$A, '[1]S&amp;P Download'!S:S)</f>
        <v>9757312</v>
      </c>
      <c r="L53" s="58">
        <f>_xlfn.XLOOKUP($B53, '[1]S&amp;P Download'!$A:$A, '[1]S&amp;P Download'!T:T)</f>
        <v>9260690</v>
      </c>
      <c r="M53" s="58">
        <f>_xlfn.XLOOKUP($B53, '[1]S&amp;P Download'!$A:$A, '[1]S&amp;P Download'!U:U)</f>
        <v>10598720</v>
      </c>
      <c r="N53" s="58">
        <f>_xlfn.XLOOKUP($B53, '[1]S&amp;P Download'!$A:$A, '[1]S&amp;P Download'!V:V)</f>
        <v>10809711</v>
      </c>
      <c r="O53" s="58">
        <f>_xlfn.XLOOKUP($B53, '[1]S&amp;P Download'!$A:$A, '[1]S&amp;P Download'!W:W)</f>
        <v>8890412</v>
      </c>
    </row>
    <row r="54" spans="2:15" x14ac:dyDescent="0.35">
      <c r="B54" t="s">
        <v>172</v>
      </c>
      <c r="C54" s="36" t="s">
        <v>42</v>
      </c>
      <c r="E54" s="58">
        <f>_xlfn.XLOOKUP($B54, '[1]S&amp;P Download'!$A:$A, '[1]S&amp;P Download'!I:I)</f>
        <v>2401596</v>
      </c>
      <c r="F54" s="58">
        <f>_xlfn.XLOOKUP($B54, '[1]S&amp;P Download'!$A:$A, '[1]S&amp;P Download'!J:J)</f>
        <v>2190395</v>
      </c>
      <c r="G54" s="58">
        <f>_xlfn.XLOOKUP($B54, '[1]S&amp;P Download'!$A:$A, '[1]S&amp;P Download'!K:K)</f>
        <v>2037138</v>
      </c>
      <c r="H54" s="58">
        <f>_xlfn.XLOOKUP($B54, '[1]S&amp;P Download'!$A:$A, '[1]S&amp;P Download'!L:L)</f>
        <v>1839568</v>
      </c>
      <c r="I54" s="58">
        <f>_xlfn.XLOOKUP($B54, '[1]S&amp;P Download'!$A:$A, '[1]S&amp;P Download'!M:M)</f>
        <v>1672734</v>
      </c>
      <c r="J54" s="58"/>
      <c r="K54" s="58">
        <f>_xlfn.XLOOKUP($B54, '[1]S&amp;P Download'!$A:$A, '[1]S&amp;P Download'!S:S)</f>
        <v>2450283</v>
      </c>
      <c r="L54" s="58">
        <f>_xlfn.XLOOKUP($B54, '[1]S&amp;P Download'!$A:$A, '[1]S&amp;P Download'!T:T)</f>
        <v>2250547</v>
      </c>
      <c r="M54" s="58">
        <f>_xlfn.XLOOKUP($B54, '[1]S&amp;P Download'!$A:$A, '[1]S&amp;P Download'!U:U)</f>
        <v>2350804</v>
      </c>
      <c r="N54" s="58">
        <f>_xlfn.XLOOKUP($B54, '[1]S&amp;P Download'!$A:$A, '[1]S&amp;P Download'!V:V)</f>
        <v>2200853</v>
      </c>
      <c r="O54" s="58">
        <f>_xlfn.XLOOKUP($B54, '[1]S&amp;P Download'!$A:$A, '[1]S&amp;P Download'!W:W)</f>
        <v>1798685</v>
      </c>
    </row>
    <row r="55" spans="2:15" x14ac:dyDescent="0.35">
      <c r="B55" t="s">
        <v>46</v>
      </c>
      <c r="C55" s="36" t="s">
        <v>42</v>
      </c>
      <c r="E55" s="58">
        <f>_xlfn.XLOOKUP($B55, '[1]S&amp;P Download'!$A:$A, '[1]S&amp;P Download'!I:I)</f>
        <v>697600</v>
      </c>
      <c r="F55" s="58">
        <f>_xlfn.XLOOKUP($B55, '[1]S&amp;P Download'!$A:$A, '[1]S&amp;P Download'!J:J)</f>
        <v>806754</v>
      </c>
      <c r="G55" s="58">
        <f>_xlfn.XLOOKUP($B55, '[1]S&amp;P Download'!$A:$A, '[1]S&amp;P Download'!K:K)</f>
        <v>702816</v>
      </c>
      <c r="H55" s="58">
        <f>_xlfn.XLOOKUP($B55, '[1]S&amp;P Download'!$A:$A, '[1]S&amp;P Download'!L:L)</f>
        <v>638715</v>
      </c>
      <c r="I55" s="58">
        <f>_xlfn.XLOOKUP($B55, '[1]S&amp;P Download'!$A:$A, '[1]S&amp;P Download'!M:M)</f>
        <v>606917</v>
      </c>
      <c r="J55" s="58"/>
      <c r="K55" s="58">
        <f>_xlfn.XLOOKUP($B55, '[1]S&amp;P Download'!$A:$A, '[1]S&amp;P Download'!S:S)</f>
        <v>740864</v>
      </c>
      <c r="L55" s="58">
        <f>_xlfn.XLOOKUP($B55, '[1]S&amp;P Download'!$A:$A, '[1]S&amp;P Download'!T:T)</f>
        <v>677004</v>
      </c>
      <c r="M55" s="58">
        <f>_xlfn.XLOOKUP($B55, '[1]S&amp;P Download'!$A:$A, '[1]S&amp;P Download'!U:U)</f>
        <v>763263</v>
      </c>
      <c r="N55" s="58">
        <f>_xlfn.XLOOKUP($B55, '[1]S&amp;P Download'!$A:$A, '[1]S&amp;P Download'!V:V)</f>
        <v>764538</v>
      </c>
      <c r="O55" s="58">
        <f>_xlfn.XLOOKUP($B55, '[1]S&amp;P Download'!$A:$A, '[1]S&amp;P Download'!W:W)</f>
        <v>605852</v>
      </c>
    </row>
    <row r="56" spans="2:15" x14ac:dyDescent="0.35">
      <c r="B56" t="s">
        <v>47</v>
      </c>
      <c r="C56" s="36" t="s">
        <v>42</v>
      </c>
      <c r="E56" s="58">
        <f>_xlfn.XLOOKUP($B56, '[1]S&amp;P Download'!$A:$A, '[1]S&amp;P Download'!I:I)</f>
        <v>3341212</v>
      </c>
      <c r="F56" s="58">
        <f>_xlfn.XLOOKUP($B56, '[1]S&amp;P Download'!$A:$A, '[1]S&amp;P Download'!J:J)</f>
        <v>3118662</v>
      </c>
      <c r="G56" s="58">
        <f>_xlfn.XLOOKUP($B56, '[1]S&amp;P Download'!$A:$A, '[1]S&amp;P Download'!K:K)</f>
        <v>2679461</v>
      </c>
      <c r="H56" s="58">
        <f>_xlfn.XLOOKUP($B56, '[1]S&amp;P Download'!$A:$A, '[1]S&amp;P Download'!L:L)</f>
        <v>2483207</v>
      </c>
      <c r="I56" s="58">
        <f>_xlfn.XLOOKUP($B56, '[1]S&amp;P Download'!$A:$A, '[1]S&amp;P Download'!M:M)</f>
        <v>2157579</v>
      </c>
      <c r="J56" s="58"/>
      <c r="K56" s="58">
        <f>_xlfn.XLOOKUP($B56, '[1]S&amp;P Download'!$A:$A, '[1]S&amp;P Download'!S:S)</f>
        <v>3337627</v>
      </c>
      <c r="L56" s="58">
        <f>_xlfn.XLOOKUP($B56, '[1]S&amp;P Download'!$A:$A, '[1]S&amp;P Download'!T:T)</f>
        <v>2990202</v>
      </c>
      <c r="M56" s="58">
        <f>_xlfn.XLOOKUP($B56, '[1]S&amp;P Download'!$A:$A, '[1]S&amp;P Download'!U:U)</f>
        <v>2641531</v>
      </c>
      <c r="N56" s="58">
        <f>_xlfn.XLOOKUP($B56, '[1]S&amp;P Download'!$A:$A, '[1]S&amp;P Download'!V:V)</f>
        <v>2318578</v>
      </c>
      <c r="O56" s="58">
        <f>_xlfn.XLOOKUP($B56, '[1]S&amp;P Download'!$A:$A, '[1]S&amp;P Download'!W:W)</f>
        <v>2389100</v>
      </c>
    </row>
    <row r="57" spans="2:15" x14ac:dyDescent="0.35">
      <c r="B57" s="60" t="s">
        <v>171</v>
      </c>
      <c r="C57" s="36" t="s">
        <v>49</v>
      </c>
      <c r="E57" s="58">
        <f>_xlfn.XLOOKUP($B57, '[1]S&amp;P Download'!$A:$A, '[1]S&amp;P Download'!I:I)</f>
        <v>9274067</v>
      </c>
      <c r="F57" s="58">
        <f>_xlfn.XLOOKUP($B57, '[1]S&amp;P Download'!$A:$A, '[1]S&amp;P Download'!J:J)</f>
        <v>8607777</v>
      </c>
      <c r="G57" s="58">
        <f>_xlfn.XLOOKUP($B57, '[1]S&amp;P Download'!$A:$A, '[1]S&amp;P Download'!K:K)</f>
        <v>8096455</v>
      </c>
      <c r="H57" s="58">
        <f>_xlfn.XLOOKUP($B57, '[1]S&amp;P Download'!$A:$A, '[1]S&amp;P Download'!L:L)</f>
        <v>8049324</v>
      </c>
      <c r="I57" s="58">
        <f>_xlfn.XLOOKUP($B57, '[1]S&amp;P Download'!$A:$A, '[1]S&amp;P Download'!M:M)</f>
        <v>7669780</v>
      </c>
      <c r="J57" s="58"/>
      <c r="K57" s="58">
        <f>_xlfn.XLOOKUP($B57, '[1]S&amp;P Download'!$A:$A, '[1]S&amp;P Download'!S:S)</f>
        <v>4613532</v>
      </c>
      <c r="L57" s="58">
        <f>_xlfn.XLOOKUP($B57, '[1]S&amp;P Download'!$A:$A, '[1]S&amp;P Download'!T:T)</f>
        <v>4612736</v>
      </c>
      <c r="M57" s="58">
        <f>_xlfn.XLOOKUP($B57, '[1]S&amp;P Download'!$A:$A, '[1]S&amp;P Download'!U:U)</f>
        <v>3964653</v>
      </c>
      <c r="N57" s="58">
        <f>_xlfn.XLOOKUP($B57, '[1]S&amp;P Download'!$A:$A, '[1]S&amp;P Download'!V:V)</f>
        <v>3963968</v>
      </c>
      <c r="O57" s="58">
        <f>_xlfn.XLOOKUP($B57, '[1]S&amp;P Download'!$A:$A, '[1]S&amp;P Download'!W:W)</f>
        <v>3963283</v>
      </c>
    </row>
    <row r="58" spans="2:15" x14ac:dyDescent="0.35">
      <c r="B58" s="60" t="s">
        <v>170</v>
      </c>
      <c r="C58" s="36" t="s">
        <v>49</v>
      </c>
      <c r="E58" s="58">
        <f>_xlfn.XLOOKUP($B58, '[1]S&amp;P Download'!$A:$A, '[1]S&amp;P Download'!I:I)</f>
        <v>3371690</v>
      </c>
      <c r="F58" s="58">
        <f>_xlfn.XLOOKUP($B58, '[1]S&amp;P Download'!$A:$A, '[1]S&amp;P Download'!J:J)</f>
        <v>3189282</v>
      </c>
      <c r="G58" s="58">
        <f>_xlfn.XLOOKUP($B58, '[1]S&amp;P Download'!$A:$A, '[1]S&amp;P Download'!K:K)</f>
        <v>3192655</v>
      </c>
      <c r="H58" s="58">
        <f>_xlfn.XLOOKUP($B58, '[1]S&amp;P Download'!$A:$A, '[1]S&amp;P Download'!L:L)</f>
        <v>3107455</v>
      </c>
      <c r="I58" s="58">
        <f>_xlfn.XLOOKUP($B58, '[1]S&amp;P Download'!$A:$A, '[1]S&amp;P Download'!M:M)</f>
        <v>2792789</v>
      </c>
      <c r="J58" s="58"/>
      <c r="K58" s="58">
        <f>_xlfn.XLOOKUP($B58, '[1]S&amp;P Download'!$A:$A, '[1]S&amp;P Download'!S:S)</f>
        <v>3243651</v>
      </c>
      <c r="L58" s="58">
        <f>_xlfn.XLOOKUP($B58, '[1]S&amp;P Download'!$A:$A, '[1]S&amp;P Download'!T:T)</f>
        <v>2943725</v>
      </c>
      <c r="M58" s="58">
        <f>_xlfn.XLOOKUP($B58, '[1]S&amp;P Download'!$A:$A, '[1]S&amp;P Download'!U:U)</f>
        <v>2943656</v>
      </c>
      <c r="N58" s="58">
        <f>_xlfn.XLOOKUP($B58, '[1]S&amp;P Download'!$A:$A, '[1]S&amp;P Download'!V:V)</f>
        <v>2943214</v>
      </c>
      <c r="O58" s="58">
        <f>_xlfn.XLOOKUP($B58, '[1]S&amp;P Download'!$A:$A, '[1]S&amp;P Download'!W:W)</f>
        <v>2942771</v>
      </c>
    </row>
    <row r="59" spans="2:15" x14ac:dyDescent="0.35">
      <c r="B59" s="60" t="s">
        <v>52</v>
      </c>
      <c r="C59" s="36" t="s">
        <v>49</v>
      </c>
      <c r="E59" s="58">
        <f>_xlfn.XLOOKUP($B59, '[1]S&amp;P Download'!$A:$A, '[1]S&amp;P Download'!I:I)</f>
        <v>1731037</v>
      </c>
      <c r="F59" s="58">
        <f>_xlfn.XLOOKUP($B59, '[1]S&amp;P Download'!$A:$A, '[1]S&amp;P Download'!J:J)</f>
        <v>1646519</v>
      </c>
      <c r="G59" s="58">
        <f>_xlfn.XLOOKUP($B59, '[1]S&amp;P Download'!$A:$A, '[1]S&amp;P Download'!K:K)</f>
        <v>1553626</v>
      </c>
      <c r="H59" s="58">
        <f>_xlfn.XLOOKUP($B59, '[1]S&amp;P Download'!$A:$A, '[1]S&amp;P Download'!L:L)</f>
        <v>1239532</v>
      </c>
      <c r="I59" s="58">
        <f>_xlfn.XLOOKUP($B59, '[1]S&amp;P Download'!$A:$A, '[1]S&amp;P Download'!M:M)</f>
        <v>1160863</v>
      </c>
      <c r="J59" s="58"/>
      <c r="K59" s="58">
        <f>_xlfn.XLOOKUP($B59, '[1]S&amp;P Download'!$A:$A, '[1]S&amp;P Download'!S:S)</f>
        <v>1593021</v>
      </c>
      <c r="L59" s="58">
        <f>_xlfn.XLOOKUP($B59, '[1]S&amp;P Download'!$A:$A, '[1]S&amp;P Download'!T:T)</f>
        <v>1292618</v>
      </c>
      <c r="M59" s="58">
        <f>_xlfn.XLOOKUP($B59, '[1]S&amp;P Download'!$A:$A, '[1]S&amp;P Download'!U:U)</f>
        <v>1301958</v>
      </c>
      <c r="N59" s="58">
        <f>_xlfn.XLOOKUP($B59, '[1]S&amp;P Download'!$A:$A, '[1]S&amp;P Download'!V:V)</f>
        <v>1143500</v>
      </c>
      <c r="O59" s="58">
        <f>_xlfn.XLOOKUP($B59, '[1]S&amp;P Download'!$A:$A, '[1]S&amp;P Download'!W:W)</f>
        <v>1072864</v>
      </c>
    </row>
    <row r="60" spans="2:15" x14ac:dyDescent="0.35">
      <c r="B60" s="60" t="s">
        <v>53</v>
      </c>
      <c r="C60" s="36" t="s">
        <v>49</v>
      </c>
      <c r="E60" s="58">
        <f>_xlfn.XLOOKUP($B60, '[1]S&amp;P Download'!$A:$A, '[1]S&amp;P Download'!I:I)</f>
        <v>5318930</v>
      </c>
      <c r="F60" s="58">
        <f>_xlfn.XLOOKUP($B60, '[1]S&amp;P Download'!$A:$A, '[1]S&amp;P Download'!J:J)</f>
        <v>4914420</v>
      </c>
      <c r="G60" s="58">
        <f>_xlfn.XLOOKUP($B60, '[1]S&amp;P Download'!$A:$A, '[1]S&amp;P Download'!K:K)</f>
        <v>4554302</v>
      </c>
      <c r="H60" s="58">
        <f>_xlfn.XLOOKUP($B60, '[1]S&amp;P Download'!$A:$A, '[1]S&amp;P Download'!L:L)</f>
        <v>4645634</v>
      </c>
      <c r="I60" s="58">
        <f>_xlfn.XLOOKUP($B60, '[1]S&amp;P Download'!$A:$A, '[1]S&amp;P Download'!M:M)</f>
        <v>4370129</v>
      </c>
      <c r="J60" s="58"/>
      <c r="K60" s="58">
        <f>_xlfn.XLOOKUP($B60, '[1]S&amp;P Download'!$A:$A, '[1]S&amp;P Download'!S:S)</f>
        <v>3992504</v>
      </c>
      <c r="L60" s="58">
        <f>_xlfn.XLOOKUP($B60, '[1]S&amp;P Download'!$A:$A, '[1]S&amp;P Download'!T:T)</f>
        <v>3991729</v>
      </c>
      <c r="M60" s="58">
        <f>_xlfn.XLOOKUP($B60, '[1]S&amp;P Download'!$A:$A, '[1]S&amp;P Download'!U:U)</f>
        <v>3293666</v>
      </c>
      <c r="N60" s="58">
        <f>_xlfn.XLOOKUP($B60, '[1]S&amp;P Download'!$A:$A, '[1]S&amp;P Download'!V:V)</f>
        <v>3293002</v>
      </c>
      <c r="O60" s="58">
        <f>_xlfn.XLOOKUP($B60, '[1]S&amp;P Download'!$A:$A, '[1]S&amp;P Download'!W:W)</f>
        <v>3292339</v>
      </c>
    </row>
    <row r="61" spans="2:15" x14ac:dyDescent="0.35">
      <c r="B61" t="s">
        <v>169</v>
      </c>
      <c r="C61" s="36" t="s">
        <v>55</v>
      </c>
      <c r="E61" s="58">
        <f>_xlfn.XLOOKUP($B61, '[1]S&amp;P Download'!$A:$A, '[1]S&amp;P Download'!I:I)</f>
        <v>3090596</v>
      </c>
      <c r="F61" s="58">
        <f>_xlfn.XLOOKUP($B61, '[1]S&amp;P Download'!$A:$A, '[1]S&amp;P Download'!J:J)</f>
        <v>2782172</v>
      </c>
      <c r="G61" s="58">
        <f>_xlfn.XLOOKUP($B61, '[1]S&amp;P Download'!$A:$A, '[1]S&amp;P Download'!K:K)</f>
        <v>2631662</v>
      </c>
      <c r="H61" s="58">
        <f>_xlfn.XLOOKUP($B61, '[1]S&amp;P Download'!$A:$A, '[1]S&amp;P Download'!L:L)</f>
        <v>2464302</v>
      </c>
      <c r="I61" s="58">
        <f>_xlfn.XLOOKUP($B61, '[1]S&amp;P Download'!$A:$A, '[1]S&amp;P Download'!M:M)</f>
        <v>2363834</v>
      </c>
      <c r="J61" s="58"/>
      <c r="K61" s="58">
        <f>_xlfn.XLOOKUP($B61, '[1]S&amp;P Download'!$A:$A, '[1]S&amp;P Download'!S:S)</f>
        <v>3097336</v>
      </c>
      <c r="L61" s="58">
        <f>_xlfn.XLOOKUP($B61, '[1]S&amp;P Download'!$A:$A, '[1]S&amp;P Download'!T:T)</f>
        <v>2847987</v>
      </c>
      <c r="M61" s="58">
        <f>_xlfn.XLOOKUP($B61, '[1]S&amp;P Download'!$A:$A, '[1]S&amp;P Download'!U:U)</f>
        <v>2208755</v>
      </c>
      <c r="N61" s="58">
        <f>_xlfn.XLOOKUP($B61, '[1]S&amp;P Download'!$A:$A, '[1]S&amp;P Download'!V:V)</f>
        <v>2015982</v>
      </c>
      <c r="O61" s="58">
        <f>_xlfn.XLOOKUP($B61, '[1]S&amp;P Download'!$A:$A, '[1]S&amp;P Download'!W:W)</f>
        <v>2016848</v>
      </c>
    </row>
    <row r="62" spans="2:15" x14ac:dyDescent="0.35">
      <c r="B62" t="s">
        <v>58</v>
      </c>
      <c r="C62" s="36" t="s">
        <v>59</v>
      </c>
      <c r="E62" s="58">
        <f>_xlfn.XLOOKUP($B62, '[1]S&amp;P Download'!$A:$A, '[1]S&amp;P Download'!I:I)</f>
        <v>40395199</v>
      </c>
      <c r="F62" s="58">
        <f>_xlfn.XLOOKUP($B62, '[1]S&amp;P Download'!$A:$A, '[1]S&amp;P Download'!J:J)</f>
        <v>36154062</v>
      </c>
      <c r="G62" s="58">
        <f>_xlfn.XLOOKUP($B62, '[1]S&amp;P Download'!$A:$A, '[1]S&amp;P Download'!K:K)</f>
        <v>36239066</v>
      </c>
      <c r="H62" s="58">
        <f>_xlfn.XLOOKUP($B62, '[1]S&amp;P Download'!$A:$A, '[1]S&amp;P Download'!L:L)</f>
        <v>28006391</v>
      </c>
      <c r="I62" s="58">
        <f>_xlfn.XLOOKUP($B62, '[1]S&amp;P Download'!$A:$A, '[1]S&amp;P Download'!M:M)</f>
        <v>23746327</v>
      </c>
      <c r="J62" s="58"/>
      <c r="K62" s="58">
        <f>_xlfn.XLOOKUP($B62, '[1]S&amp;P Download'!$A:$A, '[1]S&amp;P Download'!S:S)</f>
        <v>26954798</v>
      </c>
      <c r="L62" s="58">
        <f>_xlfn.XLOOKUP($B62, '[1]S&amp;P Download'!$A:$A, '[1]S&amp;P Download'!T:T)</f>
        <v>25466950</v>
      </c>
      <c r="M62" s="58">
        <f>_xlfn.XLOOKUP($B62, '[1]S&amp;P Download'!$A:$A, '[1]S&amp;P Download'!U:U)</f>
        <v>21152911</v>
      </c>
      <c r="N62" s="58">
        <f>_xlfn.XLOOKUP($B62, '[1]S&amp;P Download'!$A:$A, '[1]S&amp;P Download'!V:V)</f>
        <v>17079251</v>
      </c>
      <c r="O62" s="58">
        <f>_xlfn.XLOOKUP($B62, '[1]S&amp;P Download'!$A:$A, '[1]S&amp;P Download'!W:W)</f>
        <v>15801260</v>
      </c>
    </row>
    <row r="63" spans="2:15" x14ac:dyDescent="0.35">
      <c r="B63" t="s">
        <v>60</v>
      </c>
      <c r="C63" s="36" t="s">
        <v>61</v>
      </c>
      <c r="E63" s="58">
        <f>_xlfn.XLOOKUP($B63, '[1]S&amp;P Download'!$A:$A, '[1]S&amp;P Download'!I:I)</f>
        <v>8273165</v>
      </c>
      <c r="F63" s="58">
        <f>_xlfn.XLOOKUP($B63, '[1]S&amp;P Download'!$A:$A, '[1]S&amp;P Download'!J:J)</f>
        <v>7241938</v>
      </c>
      <c r="G63" s="58">
        <f>_xlfn.XLOOKUP($B63, '[1]S&amp;P Download'!$A:$A, '[1]S&amp;P Download'!K:K)</f>
        <v>6941726</v>
      </c>
      <c r="H63" s="58">
        <f>_xlfn.XLOOKUP($B63, '[1]S&amp;P Download'!$A:$A, '[1]S&amp;P Download'!L:L)</f>
        <v>6635213</v>
      </c>
      <c r="I63" s="58">
        <f>_xlfn.XLOOKUP($B63, '[1]S&amp;P Download'!$A:$A, '[1]S&amp;P Download'!M:M)</f>
        <v>6225895</v>
      </c>
      <c r="J63" s="58"/>
      <c r="K63" s="58">
        <f>_xlfn.XLOOKUP($B63, '[1]S&amp;P Download'!$A:$A, '[1]S&amp;P Download'!S:S)</f>
        <v>7570170</v>
      </c>
      <c r="L63" s="58">
        <f>_xlfn.XLOOKUP($B63, '[1]S&amp;P Download'!$A:$A, '[1]S&amp;P Download'!T:T)</f>
        <v>7371758</v>
      </c>
      <c r="M63" s="58">
        <f>_xlfn.XLOOKUP($B63, '[1]S&amp;P Download'!$A:$A, '[1]S&amp;P Download'!U:U)</f>
        <v>6872134</v>
      </c>
      <c r="N63" s="58">
        <f>_xlfn.XLOOKUP($B63, '[1]S&amp;P Download'!$A:$A, '[1]S&amp;P Download'!V:V)</f>
        <v>6345132</v>
      </c>
      <c r="O63" s="58">
        <f>_xlfn.XLOOKUP($B63, '[1]S&amp;P Download'!$A:$A, '[1]S&amp;P Download'!W:W)</f>
        <v>5897390</v>
      </c>
    </row>
    <row r="64" spans="2:15" x14ac:dyDescent="0.35">
      <c r="B64" s="60" t="s">
        <v>63</v>
      </c>
      <c r="C64" s="36" t="s">
        <v>64</v>
      </c>
      <c r="E64" s="58">
        <f>_xlfn.XLOOKUP($B64, '[1]S&amp;P Download'!$A:$A, '[1]S&amp;P Download'!I:I)</f>
        <v>2149020</v>
      </c>
      <c r="F64" s="58">
        <f>_xlfn.XLOOKUP($B64, '[1]S&amp;P Download'!$A:$A, '[1]S&amp;P Download'!J:J)</f>
        <v>1962507</v>
      </c>
      <c r="G64" s="58">
        <f>_xlfn.XLOOKUP($B64, '[1]S&amp;P Download'!$A:$A, '[1]S&amp;P Download'!K:K)</f>
        <v>1918975</v>
      </c>
      <c r="H64" s="58">
        <f>_xlfn.XLOOKUP($B64, '[1]S&amp;P Download'!$A:$A, '[1]S&amp;P Download'!L:L)</f>
        <v>1971482</v>
      </c>
      <c r="I64" s="58">
        <f>_xlfn.XLOOKUP($B64, '[1]S&amp;P Download'!$A:$A, '[1]S&amp;P Download'!M:M)</f>
        <v>1816352</v>
      </c>
      <c r="J64" s="58"/>
      <c r="K64" s="58">
        <f>_xlfn.XLOOKUP($B64, '[1]S&amp;P Download'!$A:$A, '[1]S&amp;P Download'!S:S)</f>
        <v>2129304</v>
      </c>
      <c r="L64" s="58">
        <f>_xlfn.XLOOKUP($B64, '[1]S&amp;P Download'!$A:$A, '[1]S&amp;P Download'!T:T)</f>
        <v>1929235</v>
      </c>
      <c r="M64" s="58">
        <f>_xlfn.XLOOKUP($B64, '[1]S&amp;P Download'!$A:$A, '[1]S&amp;P Download'!U:U)</f>
        <v>2009165</v>
      </c>
      <c r="N64" s="58">
        <f>_xlfn.XLOOKUP($B64, '[1]S&amp;P Download'!$A:$A, '[1]S&amp;P Download'!V:V)</f>
        <v>1890596</v>
      </c>
      <c r="O64" s="58">
        <f>_xlfn.XLOOKUP($B64, '[1]S&amp;P Download'!$A:$A, '[1]S&amp;P Download'!W:W)</f>
        <v>1705508</v>
      </c>
    </row>
    <row r="65" spans="2:15" x14ac:dyDescent="0.35">
      <c r="B65" t="s">
        <v>66</v>
      </c>
      <c r="C65" s="36" t="s">
        <v>64</v>
      </c>
      <c r="E65" s="58" t="str">
        <f>_xlfn.XLOOKUP($B65, '[1]S&amp;P Download'!$A:$A, '[1]S&amp;P Download'!I:I)</f>
        <v>NA</v>
      </c>
      <c r="F65" s="58">
        <f>_xlfn.XLOOKUP($B65, '[1]S&amp;P Download'!$A:$A, '[1]S&amp;P Download'!J:J)</f>
        <v>1237728</v>
      </c>
      <c r="G65" s="58">
        <f>_xlfn.XLOOKUP($B65, '[1]S&amp;P Download'!$A:$A, '[1]S&amp;P Download'!K:K)</f>
        <v>1101876</v>
      </c>
      <c r="H65" s="58">
        <f>_xlfn.XLOOKUP($B65, '[1]S&amp;P Download'!$A:$A, '[1]S&amp;P Download'!L:L)</f>
        <v>941600</v>
      </c>
      <c r="I65" s="58">
        <f>_xlfn.XLOOKUP($B65, '[1]S&amp;P Download'!$A:$A, '[1]S&amp;P Download'!M:M)</f>
        <v>825720</v>
      </c>
      <c r="J65" s="58"/>
      <c r="K65" s="58" t="str">
        <f>_xlfn.XLOOKUP($B65, '[1]S&amp;P Download'!$A:$A, '[1]S&amp;P Download'!S:S)</f>
        <v>NA</v>
      </c>
      <c r="L65" s="58">
        <f>_xlfn.XLOOKUP($B65, '[1]S&amp;P Download'!$A:$A, '[1]S&amp;P Download'!T:T)</f>
        <v>1268116</v>
      </c>
      <c r="M65" s="58">
        <f>_xlfn.XLOOKUP($B65, '[1]S&amp;P Download'!$A:$A, '[1]S&amp;P Download'!U:U)</f>
        <v>1083891</v>
      </c>
      <c r="N65" s="58">
        <f>_xlfn.XLOOKUP($B65, '[1]S&amp;P Download'!$A:$A, '[1]S&amp;P Download'!V:V)</f>
        <v>924666</v>
      </c>
      <c r="O65" s="58">
        <f>_xlfn.XLOOKUP($B65, '[1]S&amp;P Download'!$A:$A, '[1]S&amp;P Download'!W:W)</f>
        <v>860441</v>
      </c>
    </row>
    <row r="66" spans="2:15" x14ac:dyDescent="0.35">
      <c r="B66" s="60" t="s">
        <v>67</v>
      </c>
      <c r="C66" s="36" t="s">
        <v>68</v>
      </c>
      <c r="E66" s="58">
        <f>_xlfn.XLOOKUP($B66, '[1]S&amp;P Download'!$A:$A, '[1]S&amp;P Download'!I:I)</f>
        <v>3799678</v>
      </c>
      <c r="F66" s="58">
        <f>_xlfn.XLOOKUP($B66, '[1]S&amp;P Download'!$A:$A, '[1]S&amp;P Download'!J:J)</f>
        <v>3321005</v>
      </c>
      <c r="G66" s="58">
        <f>_xlfn.XLOOKUP($B66, '[1]S&amp;P Download'!$A:$A, '[1]S&amp;P Download'!K:K)</f>
        <v>2786771</v>
      </c>
      <c r="H66" s="58">
        <f>_xlfn.XLOOKUP($B66, '[1]S&amp;P Download'!$A:$A, '[1]S&amp;P Download'!L:L)</f>
        <v>2708491</v>
      </c>
      <c r="I66" s="58">
        <f>_xlfn.XLOOKUP($B66, '[1]S&amp;P Download'!$A:$A, '[1]S&amp;P Download'!M:M)</f>
        <v>2612277</v>
      </c>
      <c r="J66" s="58"/>
      <c r="K66" s="58">
        <f>_xlfn.XLOOKUP($B66, '[1]S&amp;P Download'!$A:$A, '[1]S&amp;P Download'!S:S)</f>
        <v>4538519</v>
      </c>
      <c r="L66" s="58">
        <f>_xlfn.XLOOKUP($B66, '[1]S&amp;P Download'!$A:$A, '[1]S&amp;P Download'!T:T)</f>
        <v>3998495</v>
      </c>
      <c r="M66" s="58">
        <f>_xlfn.XLOOKUP($B66, '[1]S&amp;P Download'!$A:$A, '[1]S&amp;P Download'!U:U)</f>
        <v>3658470</v>
      </c>
      <c r="N66" s="58">
        <f>_xlfn.XLOOKUP($B66, '[1]S&amp;P Download'!$A:$A, '[1]S&amp;P Download'!V:V)</f>
        <v>3298446</v>
      </c>
      <c r="O66" s="58">
        <f>_xlfn.XLOOKUP($B66, '[1]S&amp;P Download'!$A:$A, '[1]S&amp;P Download'!W:W)</f>
        <v>3058421</v>
      </c>
    </row>
    <row r="67" spans="2:15" x14ac:dyDescent="0.35">
      <c r="B67" s="60" t="s">
        <v>74</v>
      </c>
      <c r="C67" s="36" t="s">
        <v>75</v>
      </c>
      <c r="E67" s="58">
        <f>_xlfn.XLOOKUP($B67, '[1]S&amp;P Download'!$A:$A, '[1]S&amp;P Download'!I:I)</f>
        <v>13086992</v>
      </c>
      <c r="F67" s="58">
        <f>_xlfn.XLOOKUP($B67, '[1]S&amp;P Download'!$A:$A, '[1]S&amp;P Download'!J:J)</f>
        <v>12331691</v>
      </c>
      <c r="G67" s="58">
        <f>_xlfn.XLOOKUP($B67, '[1]S&amp;P Download'!$A:$A, '[1]S&amp;P Download'!K:K)</f>
        <v>11686932</v>
      </c>
      <c r="H67" s="58">
        <f>_xlfn.XLOOKUP($B67, '[1]S&amp;P Download'!$A:$A, '[1]S&amp;P Download'!L:L)</f>
        <v>11004202</v>
      </c>
      <c r="I67" s="58">
        <f>_xlfn.XLOOKUP($B67, '[1]S&amp;P Download'!$A:$A, '[1]S&amp;P Download'!M:M)</f>
        <v>10101152</v>
      </c>
      <c r="J67" s="58"/>
      <c r="K67" s="58">
        <f>_xlfn.XLOOKUP($B67, '[1]S&amp;P Download'!$A:$A, '[1]S&amp;P Download'!S:S)</f>
        <v>11200783</v>
      </c>
      <c r="L67" s="58">
        <f>_xlfn.XLOOKUP($B67, '[1]S&amp;P Download'!$A:$A, '[1]S&amp;P Download'!T:T)</f>
        <v>11220934</v>
      </c>
      <c r="M67" s="58">
        <f>_xlfn.XLOOKUP($B67, '[1]S&amp;P Download'!$A:$A, '[1]S&amp;P Download'!U:U)</f>
        <v>10693808</v>
      </c>
      <c r="N67" s="58">
        <f>_xlfn.XLOOKUP($B67, '[1]S&amp;P Download'!$A:$A, '[1]S&amp;P Download'!V:V)</f>
        <v>9743440</v>
      </c>
      <c r="O67" s="58">
        <f>_xlfn.XLOOKUP($B67, '[1]S&amp;P Download'!$A:$A, '[1]S&amp;P Download'!W:W)</f>
        <v>8916276</v>
      </c>
    </row>
    <row r="68" spans="2:15" x14ac:dyDescent="0.35">
      <c r="B68" s="60" t="s">
        <v>96</v>
      </c>
      <c r="C68" s="36" t="s">
        <v>75</v>
      </c>
      <c r="E68" s="58">
        <f>_xlfn.XLOOKUP($B68, '[1]S&amp;P Download'!$A:$A, '[1]S&amp;P Download'!I:I)</f>
        <v>23680825</v>
      </c>
      <c r="F68" s="58">
        <f>_xlfn.XLOOKUP($B68, '[1]S&amp;P Download'!$A:$A, '[1]S&amp;P Download'!J:J)</f>
        <v>21382772</v>
      </c>
      <c r="G68" s="58">
        <f>_xlfn.XLOOKUP($B68, '[1]S&amp;P Download'!$A:$A, '[1]S&amp;P Download'!K:K)</f>
        <v>18857548</v>
      </c>
      <c r="H68" s="58">
        <f>_xlfn.XLOOKUP($B68, '[1]S&amp;P Download'!$A:$A, '[1]S&amp;P Download'!L:L)</f>
        <v>17233629</v>
      </c>
      <c r="I68" s="58">
        <f>_xlfn.XLOOKUP($B68, '[1]S&amp;P Download'!$A:$A, '[1]S&amp;P Download'!M:M)</f>
        <v>16500827</v>
      </c>
      <c r="J68" s="58"/>
      <c r="K68" s="58">
        <f>_xlfn.XLOOKUP($B68, '[1]S&amp;P Download'!$A:$A, '[1]S&amp;P Download'!S:S)</f>
        <v>18211661</v>
      </c>
      <c r="L68" s="58">
        <f>_xlfn.XLOOKUP($B68, '[1]S&amp;P Download'!$A:$A, '[1]S&amp;P Download'!T:T)</f>
        <v>16582389</v>
      </c>
      <c r="M68" s="58">
        <f>_xlfn.XLOOKUP($B68, '[1]S&amp;P Download'!$A:$A, '[1]S&amp;P Download'!U:U)</f>
        <v>14789456</v>
      </c>
      <c r="N68" s="58">
        <f>_xlfn.XLOOKUP($B68, '[1]S&amp;P Download'!$A:$A, '[1]S&amp;P Download'!V:V)</f>
        <v>13762040</v>
      </c>
      <c r="O68" s="58">
        <f>_xlfn.XLOOKUP($B68, '[1]S&amp;P Download'!$A:$A, '[1]S&amp;P Download'!W:W)</f>
        <v>12940095</v>
      </c>
    </row>
    <row r="69" spans="2:15" x14ac:dyDescent="0.35">
      <c r="B69" s="60" t="s">
        <v>97</v>
      </c>
      <c r="C69" s="36" t="s">
        <v>75</v>
      </c>
      <c r="E69" s="58">
        <f>_xlfn.XLOOKUP($B69, '[1]S&amp;P Download'!$A:$A, '[1]S&amp;P Download'!I:I)</f>
        <v>2088753</v>
      </c>
      <c r="F69" s="58">
        <f>_xlfn.XLOOKUP($B69, '[1]S&amp;P Download'!$A:$A, '[1]S&amp;P Download'!J:J)</f>
        <v>2002572</v>
      </c>
      <c r="G69" s="58">
        <f>_xlfn.XLOOKUP($B69, '[1]S&amp;P Download'!$A:$A, '[1]S&amp;P Download'!K:K)</f>
        <v>1930894</v>
      </c>
      <c r="H69" s="58">
        <f>_xlfn.XLOOKUP($B69, '[1]S&amp;P Download'!$A:$A, '[1]S&amp;P Download'!L:L)</f>
        <v>1866910</v>
      </c>
      <c r="I69" s="58">
        <f>_xlfn.XLOOKUP($B69, '[1]S&amp;P Download'!$A:$A, '[1]S&amp;P Download'!M:M)</f>
        <v>1741951</v>
      </c>
      <c r="J69" s="58"/>
      <c r="K69" s="58">
        <f>_xlfn.XLOOKUP($B69, '[1]S&amp;P Download'!$A:$A, '[1]S&amp;P Download'!S:S)</f>
        <v>1687568</v>
      </c>
      <c r="L69" s="58">
        <f>_xlfn.XLOOKUP($B69, '[1]S&amp;P Download'!$A:$A, '[1]S&amp;P Download'!T:T)</f>
        <v>1637646</v>
      </c>
      <c r="M69" s="58">
        <f>_xlfn.XLOOKUP($B69, '[1]S&amp;P Download'!$A:$A, '[1]S&amp;P Download'!U:U)</f>
        <v>1537723</v>
      </c>
      <c r="N69" s="58">
        <f>_xlfn.XLOOKUP($B69, '[1]S&amp;P Download'!$A:$A, '[1]S&amp;P Download'!V:V)</f>
        <v>1502801</v>
      </c>
      <c r="O69" s="58">
        <f>_xlfn.XLOOKUP($B69, '[1]S&amp;P Download'!$A:$A, '[1]S&amp;P Download'!W:W)</f>
        <v>1407509</v>
      </c>
    </row>
    <row r="70" spans="2:15" x14ac:dyDescent="0.35">
      <c r="B70" t="s">
        <v>98</v>
      </c>
      <c r="C70" s="36" t="s">
        <v>81</v>
      </c>
      <c r="E70" s="58">
        <f>_xlfn.XLOOKUP($B70, '[1]S&amp;P Download'!$A:$A, '[1]S&amp;P Download'!I:I)</f>
        <v>9272399</v>
      </c>
      <c r="F70" s="58">
        <f>_xlfn.XLOOKUP($B70, '[1]S&amp;P Download'!$A:$A, '[1]S&amp;P Download'!J:J)</f>
        <v>8207356</v>
      </c>
      <c r="G70" s="58">
        <f>_xlfn.XLOOKUP($B70, '[1]S&amp;P Download'!$A:$A, '[1]S&amp;P Download'!K:K)</f>
        <v>7835464</v>
      </c>
      <c r="H70" s="58">
        <f>_xlfn.XLOOKUP($B70, '[1]S&amp;P Download'!$A:$A, '[1]S&amp;P Download'!L:L)</f>
        <v>7572665</v>
      </c>
      <c r="I70" s="58">
        <f>_xlfn.XLOOKUP($B70, '[1]S&amp;P Download'!$A:$A, '[1]S&amp;P Download'!M:M)</f>
        <v>6769389</v>
      </c>
      <c r="J70" s="58"/>
      <c r="K70" s="58">
        <f>_xlfn.XLOOKUP($B70, '[1]S&amp;P Download'!$A:$A, '[1]S&amp;P Download'!S:S)</f>
        <v>8102580</v>
      </c>
      <c r="L70" s="58">
        <f>_xlfn.XLOOKUP($B70, '[1]S&amp;P Download'!$A:$A, '[1]S&amp;P Download'!T:T)</f>
        <v>7403309</v>
      </c>
      <c r="M70" s="58">
        <f>_xlfn.XLOOKUP($B70, '[1]S&amp;P Download'!$A:$A, '[1]S&amp;P Download'!U:U)</f>
        <v>7007474</v>
      </c>
      <c r="N70" s="58">
        <f>_xlfn.XLOOKUP($B70, '[1]S&amp;P Download'!$A:$A, '[1]S&amp;P Download'!V:V)</f>
        <v>6809417</v>
      </c>
      <c r="O70" s="58">
        <f>_xlfn.XLOOKUP($B70, '[1]S&amp;P Download'!$A:$A, '[1]S&amp;P Download'!W:W)</f>
        <v>5958065</v>
      </c>
    </row>
    <row r="71" spans="2:15" x14ac:dyDescent="0.35">
      <c r="B71" t="s">
        <v>99</v>
      </c>
      <c r="C71" s="36" t="s">
        <v>81</v>
      </c>
      <c r="E71" s="58">
        <f>_xlfn.XLOOKUP($B71, '[1]S&amp;P Download'!$A:$A, '[1]S&amp;P Download'!I:I)</f>
        <v>10734924</v>
      </c>
      <c r="F71" s="58">
        <f>_xlfn.XLOOKUP($B71, '[1]S&amp;P Download'!$A:$A, '[1]S&amp;P Download'!J:J)</f>
        <v>9742066</v>
      </c>
      <c r="G71" s="58">
        <f>_xlfn.XLOOKUP($B71, '[1]S&amp;P Download'!$A:$A, '[1]S&amp;P Download'!K:K)</f>
        <v>9230020</v>
      </c>
      <c r="H71" s="58">
        <f>_xlfn.XLOOKUP($B71, '[1]S&amp;P Download'!$A:$A, '[1]S&amp;P Download'!L:L)</f>
        <v>8444058</v>
      </c>
      <c r="I71" s="58">
        <f>_xlfn.XLOOKUP($B71, '[1]S&amp;P Download'!$A:$A, '[1]S&amp;P Download'!M:M)</f>
        <v>7591737</v>
      </c>
      <c r="J71" s="58"/>
      <c r="K71" s="58">
        <f>_xlfn.XLOOKUP($B71, '[1]S&amp;P Download'!$A:$A, '[1]S&amp;P Download'!S:S)</f>
        <v>8708581</v>
      </c>
      <c r="L71" s="58">
        <f>_xlfn.XLOOKUP($B71, '[1]S&amp;P Download'!$A:$A, '[1]S&amp;P Download'!T:T)</f>
        <v>7509121</v>
      </c>
      <c r="M71" s="58">
        <f>_xlfn.XLOOKUP($B71, '[1]S&amp;P Download'!$A:$A, '[1]S&amp;P Download'!U:U)</f>
        <v>6912765</v>
      </c>
      <c r="N71" s="58">
        <f>_xlfn.XLOOKUP($B71, '[1]S&amp;P Download'!$A:$A, '[1]S&amp;P Download'!V:V)</f>
        <v>6516852</v>
      </c>
      <c r="O71" s="58">
        <f>_xlfn.XLOOKUP($B71, '[1]S&amp;P Download'!$A:$A, '[1]S&amp;P Download'!W:W)</f>
        <v>5769970</v>
      </c>
    </row>
    <row r="72" spans="2:15" x14ac:dyDescent="0.35">
      <c r="B72" t="s">
        <v>100</v>
      </c>
      <c r="C72" s="36" t="s">
        <v>81</v>
      </c>
      <c r="E72" s="58">
        <f>_xlfn.XLOOKUP($B72, '[1]S&amp;P Download'!$A:$A, '[1]S&amp;P Download'!I:I)</f>
        <v>4238133</v>
      </c>
      <c r="F72" s="58">
        <f>_xlfn.XLOOKUP($B72, '[1]S&amp;P Download'!$A:$A, '[1]S&amp;P Download'!J:J)</f>
        <v>3986511</v>
      </c>
      <c r="G72" s="58">
        <f>_xlfn.XLOOKUP($B72, '[1]S&amp;P Download'!$A:$A, '[1]S&amp;P Download'!K:K)</f>
        <v>3849444</v>
      </c>
      <c r="H72" s="58">
        <f>_xlfn.XLOOKUP($B72, '[1]S&amp;P Download'!$A:$A, '[1]S&amp;P Download'!L:L)</f>
        <v>3602591</v>
      </c>
      <c r="I72" s="58">
        <f>_xlfn.XLOOKUP($B72, '[1]S&amp;P Download'!$A:$A, '[1]S&amp;P Download'!M:M)</f>
        <v>3297611</v>
      </c>
      <c r="J72" s="58"/>
      <c r="K72" s="58">
        <f>_xlfn.XLOOKUP($B72, '[1]S&amp;P Download'!$A:$A, '[1]S&amp;P Download'!S:S)</f>
        <v>3586341</v>
      </c>
      <c r="L72" s="58">
        <f>_xlfn.XLOOKUP($B72, '[1]S&amp;P Download'!$A:$A, '[1]S&amp;P Download'!T:T)</f>
        <v>3340266</v>
      </c>
      <c r="M72" s="58">
        <f>_xlfn.XLOOKUP($B72, '[1]S&amp;P Download'!$A:$A, '[1]S&amp;P Download'!U:U)</f>
        <v>3239828</v>
      </c>
      <c r="N72" s="58">
        <f>_xlfn.XLOOKUP($B72, '[1]S&amp;P Download'!$A:$A, '[1]S&amp;P Download'!V:V)</f>
        <v>3040458</v>
      </c>
      <c r="O72" s="58">
        <f>_xlfn.XLOOKUP($B72, '[1]S&amp;P Download'!$A:$A, '[1]S&amp;P Download'!W:W)</f>
        <v>2790290</v>
      </c>
    </row>
    <row r="73" spans="2:15" x14ac:dyDescent="0.35">
      <c r="B73" t="s">
        <v>101</v>
      </c>
      <c r="C73" s="36" t="s">
        <v>76</v>
      </c>
      <c r="E73" s="58">
        <f>_xlfn.XLOOKUP($B73, '[1]S&amp;P Download'!$A:$A, '[1]S&amp;P Download'!I:I)</f>
        <v>416928</v>
      </c>
      <c r="F73" s="58">
        <f>_xlfn.XLOOKUP($B73, '[1]S&amp;P Download'!$A:$A, '[1]S&amp;P Download'!J:J)</f>
        <v>367609</v>
      </c>
      <c r="G73" s="58">
        <f>_xlfn.XLOOKUP($B73, '[1]S&amp;P Download'!$A:$A, '[1]S&amp;P Download'!K:K)</f>
        <v>331873</v>
      </c>
      <c r="H73" s="58">
        <f>_xlfn.XLOOKUP($B73, '[1]S&amp;P Download'!$A:$A, '[1]S&amp;P Download'!L:L)</f>
        <v>308051</v>
      </c>
      <c r="I73" s="58">
        <f>_xlfn.XLOOKUP($B73, '[1]S&amp;P Download'!$A:$A, '[1]S&amp;P Download'!M:M)</f>
        <v>278247</v>
      </c>
      <c r="J73" s="58"/>
      <c r="K73" s="58">
        <f>_xlfn.XLOOKUP($B73, '[1]S&amp;P Download'!$A:$A, '[1]S&amp;P Download'!S:S)</f>
        <v>24826</v>
      </c>
      <c r="L73" s="58">
        <f>_xlfn.XLOOKUP($B73, '[1]S&amp;P Download'!$A:$A, '[1]S&amp;P Download'!T:T)</f>
        <v>25000</v>
      </c>
      <c r="M73" s="58">
        <f>_xlfn.XLOOKUP($B73, '[1]S&amp;P Download'!$A:$A, '[1]S&amp;P Download'!U:U)</f>
        <v>25000</v>
      </c>
      <c r="N73" s="58">
        <f>_xlfn.XLOOKUP($B73, '[1]S&amp;P Download'!$A:$A, '[1]S&amp;P Download'!V:V)</f>
        <v>25000</v>
      </c>
      <c r="O73" s="58">
        <f>_xlfn.XLOOKUP($B73, '[1]S&amp;P Download'!$A:$A, '[1]S&amp;P Download'!W:W)</f>
        <v>25000</v>
      </c>
    </row>
    <row r="74" spans="2:15" x14ac:dyDescent="0.35">
      <c r="B74" t="s">
        <v>102</v>
      </c>
      <c r="C74" s="36" t="s">
        <v>76</v>
      </c>
      <c r="E74" s="58">
        <f>_xlfn.XLOOKUP($B74, '[1]S&amp;P Download'!$A:$A, '[1]S&amp;P Download'!I:I)</f>
        <v>239229</v>
      </c>
      <c r="F74" s="58">
        <f>_xlfn.XLOOKUP($B74, '[1]S&amp;P Download'!$A:$A, '[1]S&amp;P Download'!J:J)</f>
        <v>170733</v>
      </c>
      <c r="G74" s="58">
        <f>_xlfn.XLOOKUP($B74, '[1]S&amp;P Download'!$A:$A, '[1]S&amp;P Download'!K:K)</f>
        <v>146963</v>
      </c>
      <c r="H74" s="58">
        <f>_xlfn.XLOOKUP($B74, '[1]S&amp;P Download'!$A:$A, '[1]S&amp;P Download'!L:L)</f>
        <v>130755</v>
      </c>
      <c r="I74" s="58">
        <f>_xlfn.XLOOKUP($B74, '[1]S&amp;P Download'!$A:$A, '[1]S&amp;P Download'!M:M)</f>
        <v>115945</v>
      </c>
      <c r="J74" s="58"/>
      <c r="K74" s="58">
        <f>_xlfn.XLOOKUP($B74, '[1]S&amp;P Download'!$A:$A, '[1]S&amp;P Download'!S:S)</f>
        <v>19101</v>
      </c>
      <c r="L74" s="58">
        <f>_xlfn.XLOOKUP($B74, '[1]S&amp;P Download'!$A:$A, '[1]S&amp;P Download'!T:T)</f>
        <v>19101</v>
      </c>
      <c r="M74" s="58">
        <f>_xlfn.XLOOKUP($B74, '[1]S&amp;P Download'!$A:$A, '[1]S&amp;P Download'!U:U)</f>
        <v>32000</v>
      </c>
      <c r="N74" s="58">
        <f>_xlfn.XLOOKUP($B74, '[1]S&amp;P Download'!$A:$A, '[1]S&amp;P Download'!V:V)</f>
        <v>32000</v>
      </c>
      <c r="O74" s="58">
        <f>_xlfn.XLOOKUP($B74, '[1]S&amp;P Download'!$A:$A, '[1]S&amp;P Download'!W:W)</f>
        <v>32000</v>
      </c>
    </row>
    <row r="75" spans="2:15" x14ac:dyDescent="0.35">
      <c r="B75" t="s">
        <v>103</v>
      </c>
      <c r="C75" s="36" t="s">
        <v>76</v>
      </c>
      <c r="E75" s="58">
        <f>_xlfn.XLOOKUP($B75, '[1]S&amp;P Download'!$A:$A, '[1]S&amp;P Download'!I:I)</f>
        <v>1897093</v>
      </c>
      <c r="F75" s="58">
        <f>_xlfn.XLOOKUP($B75, '[1]S&amp;P Download'!$A:$A, '[1]S&amp;P Download'!J:J)</f>
        <v>1683860</v>
      </c>
      <c r="G75" s="58">
        <f>_xlfn.XLOOKUP($B75, '[1]S&amp;P Download'!$A:$A, '[1]S&amp;P Download'!K:K)</f>
        <v>1562650</v>
      </c>
      <c r="H75" s="58">
        <f>_xlfn.XLOOKUP($B75, '[1]S&amp;P Download'!$A:$A, '[1]S&amp;P Download'!L:L)</f>
        <v>1397406</v>
      </c>
      <c r="I75" s="58">
        <f>_xlfn.XLOOKUP($B75, '[1]S&amp;P Download'!$A:$A, '[1]S&amp;P Download'!M:M)</f>
        <v>1087821</v>
      </c>
      <c r="J75" s="58"/>
      <c r="K75" s="58">
        <f>_xlfn.XLOOKUP($B75, '[1]S&amp;P Download'!$A:$A, '[1]S&amp;P Download'!S:S)</f>
        <v>1405109</v>
      </c>
      <c r="L75" s="58">
        <f>_xlfn.XLOOKUP($B75, '[1]S&amp;P Download'!$A:$A, '[1]S&amp;P Download'!T:T)</f>
        <v>1105118</v>
      </c>
      <c r="M75" s="58">
        <f>_xlfn.XLOOKUP($B75, '[1]S&amp;P Download'!$A:$A, '[1]S&amp;P Download'!U:U)</f>
        <v>1105138</v>
      </c>
      <c r="N75" s="58">
        <f>_xlfn.XLOOKUP($B75, '[1]S&amp;P Download'!$A:$A, '[1]S&amp;P Download'!V:V)</f>
        <v>1105158</v>
      </c>
      <c r="O75" s="58">
        <f>_xlfn.XLOOKUP($B75, '[1]S&amp;P Download'!$A:$A, '[1]S&amp;P Download'!W:W)</f>
        <v>679601</v>
      </c>
    </row>
    <row r="76" spans="2:15" x14ac:dyDescent="0.35">
      <c r="B76" t="s">
        <v>83</v>
      </c>
      <c r="C76" s="36" t="s">
        <v>82</v>
      </c>
      <c r="E76" s="58">
        <f>_xlfn.XLOOKUP($B76, '[1]S&amp;P Download'!$A:$A, '[1]S&amp;P Download'!I:I)</f>
        <v>5322217</v>
      </c>
      <c r="F76" s="58">
        <f>_xlfn.XLOOKUP($B76, '[1]S&amp;P Download'!$A:$A, '[1]S&amp;P Download'!J:J)</f>
        <v>4722741</v>
      </c>
      <c r="G76" s="58">
        <f>_xlfn.XLOOKUP($B76, '[1]S&amp;P Download'!$A:$A, '[1]S&amp;P Download'!K:K)</f>
        <v>4429398</v>
      </c>
      <c r="H76" s="58">
        <f>_xlfn.XLOOKUP($B76, '[1]S&amp;P Download'!$A:$A, '[1]S&amp;P Download'!L:L)</f>
        <v>4005618</v>
      </c>
      <c r="I76" s="58">
        <f>_xlfn.XLOOKUP($B76, '[1]S&amp;P Download'!$A:$A, '[1]S&amp;P Download'!M:M)</f>
        <v>3553800</v>
      </c>
      <c r="J76" s="58"/>
      <c r="K76" s="58">
        <f>_xlfn.XLOOKUP($B76, '[1]S&amp;P Download'!$A:$A, '[1]S&amp;P Download'!S:S)</f>
        <v>3964669</v>
      </c>
      <c r="L76" s="58">
        <f>_xlfn.XLOOKUP($B76, '[1]S&amp;P Download'!$A:$A, '[1]S&amp;P Download'!T:T)</f>
        <v>3764354</v>
      </c>
      <c r="M76" s="58">
        <f>_xlfn.XLOOKUP($B76, '[1]S&amp;P Download'!$A:$A, '[1]S&amp;P Download'!U:U)</f>
        <v>3195343</v>
      </c>
      <c r="N76" s="58">
        <f>_xlfn.XLOOKUP($B76, '[1]S&amp;P Download'!$A:$A, '[1]S&amp;P Download'!V:V)</f>
        <v>2895256</v>
      </c>
      <c r="O76" s="58">
        <f>_xlfn.XLOOKUP($B76, '[1]S&amp;P Download'!$A:$A, '[1]S&amp;P Download'!W:W)</f>
        <v>2558080</v>
      </c>
    </row>
    <row r="77" spans="2:15" x14ac:dyDescent="0.35">
      <c r="B77" t="s">
        <v>104</v>
      </c>
      <c r="C77" s="36" t="s">
        <v>82</v>
      </c>
      <c r="E77" s="58">
        <f>_xlfn.XLOOKUP($B77, '[1]S&amp;P Download'!$A:$A, '[1]S&amp;P Download'!I:I)</f>
        <v>2131000</v>
      </c>
      <c r="F77" s="58">
        <f>_xlfn.XLOOKUP($B77, '[1]S&amp;P Download'!$A:$A, '[1]S&amp;P Download'!J:J)</f>
        <v>1900000</v>
      </c>
      <c r="G77" s="58">
        <f>_xlfn.XLOOKUP($B77, '[1]S&amp;P Download'!$A:$A, '[1]S&amp;P Download'!K:K)</f>
        <v>1492000</v>
      </c>
      <c r="H77" s="58">
        <f>_xlfn.XLOOKUP($B77, '[1]S&amp;P Download'!$A:$A, '[1]S&amp;P Download'!L:L)</f>
        <v>1488000</v>
      </c>
      <c r="I77" s="58">
        <f>_xlfn.XLOOKUP($B77, '[1]S&amp;P Download'!$A:$A, '[1]S&amp;P Download'!M:M)</f>
        <v>1311000</v>
      </c>
      <c r="J77" s="58"/>
      <c r="K77" s="58">
        <f>_xlfn.XLOOKUP($B77, '[1]S&amp;P Download'!$A:$A, '[1]S&amp;P Download'!S:S)</f>
        <v>3342000</v>
      </c>
      <c r="L77" s="58">
        <f>_xlfn.XLOOKUP($B77, '[1]S&amp;P Download'!$A:$A, '[1]S&amp;P Download'!T:T)</f>
        <v>3868000</v>
      </c>
      <c r="M77" s="58">
        <f>_xlfn.XLOOKUP($B77, '[1]S&amp;P Download'!$A:$A, '[1]S&amp;P Download'!U:U)</f>
        <v>3530000</v>
      </c>
      <c r="N77" s="58">
        <f>_xlfn.XLOOKUP($B77, '[1]S&amp;P Download'!$A:$A, '[1]S&amp;P Download'!V:V)</f>
        <v>3026000</v>
      </c>
      <c r="O77" s="58">
        <f>_xlfn.XLOOKUP($B77, '[1]S&amp;P Download'!$A:$A, '[1]S&amp;P Download'!W:W)</f>
        <v>2941000</v>
      </c>
    </row>
    <row r="78" spans="2:15" x14ac:dyDescent="0.35">
      <c r="B78" t="s">
        <v>105</v>
      </c>
      <c r="C78" s="36" t="s">
        <v>77</v>
      </c>
      <c r="E78" s="58">
        <f>_xlfn.XLOOKUP($B78, '[1]S&amp;P Download'!$A:$A, '[1]S&amp;P Download'!I:I)</f>
        <v>1282736</v>
      </c>
      <c r="F78" s="58">
        <f>_xlfn.XLOOKUP($B78, '[1]S&amp;P Download'!$A:$A, '[1]S&amp;P Download'!J:J)</f>
        <v>1192156</v>
      </c>
      <c r="G78" s="58">
        <f>_xlfn.XLOOKUP($B78, '[1]S&amp;P Download'!$A:$A, '[1]S&amp;P Download'!K:K)</f>
        <v>1056410</v>
      </c>
      <c r="H78" s="58">
        <f>_xlfn.XLOOKUP($B78, '[1]S&amp;P Download'!$A:$A, '[1]S&amp;P Download'!L:L)</f>
        <v>932186</v>
      </c>
      <c r="I78" s="58">
        <f>_xlfn.XLOOKUP($B78, '[1]S&amp;P Download'!$A:$A, '[1]S&amp;P Download'!M:M)</f>
        <v>852579</v>
      </c>
      <c r="J78" s="58"/>
      <c r="K78" s="58">
        <f>_xlfn.XLOOKUP($B78, '[1]S&amp;P Download'!$A:$A, '[1]S&amp;P Download'!S:S)</f>
        <v>1369700</v>
      </c>
      <c r="L78" s="58">
        <f>_xlfn.XLOOKUP($B78, '[1]S&amp;P Download'!$A:$A, '[1]S&amp;P Download'!T:T)</f>
        <v>1269400</v>
      </c>
      <c r="M78" s="58">
        <f>_xlfn.XLOOKUP($B78, '[1]S&amp;P Download'!$A:$A, '[1]S&amp;P Download'!U:U)</f>
        <v>1119400</v>
      </c>
      <c r="N78" s="58">
        <f>_xlfn.XLOOKUP($B78, '[1]S&amp;P Download'!$A:$A, '[1]S&amp;P Download'!V:V)</f>
        <v>922800</v>
      </c>
      <c r="O78" s="58">
        <f>_xlfn.XLOOKUP($B78, '[1]S&amp;P Download'!$A:$A, '[1]S&amp;P Download'!W:W)</f>
        <v>836950</v>
      </c>
    </row>
    <row r="79" spans="2:15" x14ac:dyDescent="0.35">
      <c r="B79" t="s">
        <v>106</v>
      </c>
      <c r="C79" s="36" t="s">
        <v>77</v>
      </c>
      <c r="E79" s="58">
        <f>_xlfn.XLOOKUP($B79, '[1]S&amp;P Download'!$A:$A, '[1]S&amp;P Download'!I:I)</f>
        <v>3103080</v>
      </c>
      <c r="F79" s="58">
        <f>_xlfn.XLOOKUP($B79, '[1]S&amp;P Download'!$A:$A, '[1]S&amp;P Download'!J:J)</f>
        <v>2849274</v>
      </c>
      <c r="G79" s="58">
        <f>_xlfn.XLOOKUP($B79, '[1]S&amp;P Download'!$A:$A, '[1]S&amp;P Download'!K:K)</f>
        <v>2655666</v>
      </c>
      <c r="H79" s="58">
        <f>_xlfn.XLOOKUP($B79, '[1]S&amp;P Download'!$A:$A, '[1]S&amp;P Download'!L:L)</f>
        <v>2531209</v>
      </c>
      <c r="I79" s="58">
        <f>_xlfn.XLOOKUP($B79, '[1]S&amp;P Download'!$A:$A, '[1]S&amp;P Download'!M:M)</f>
        <v>2341437</v>
      </c>
      <c r="J79" s="58"/>
      <c r="K79" s="58">
        <f>_xlfn.XLOOKUP($B79, '[1]S&amp;P Download'!$A:$A, '[1]S&amp;P Download'!S:S)</f>
        <v>2515479</v>
      </c>
      <c r="L79" s="58">
        <f>_xlfn.XLOOKUP($B79, '[1]S&amp;P Download'!$A:$A, '[1]S&amp;P Download'!T:T)</f>
        <v>2415435</v>
      </c>
      <c r="M79" s="58">
        <f>_xlfn.XLOOKUP($B79, '[1]S&amp;P Download'!$A:$A, '[1]S&amp;P Download'!U:U)</f>
        <v>2281589</v>
      </c>
      <c r="N79" s="58">
        <f>_xlfn.XLOOKUP($B79, '[1]S&amp;P Download'!$A:$A, '[1]S&amp;P Download'!V:V)</f>
        <v>2150619</v>
      </c>
      <c r="O79" s="58">
        <f>_xlfn.XLOOKUP($B79, '[1]S&amp;P Download'!$A:$A, '[1]S&amp;P Download'!W:W)</f>
        <v>2077829</v>
      </c>
    </row>
    <row r="80" spans="2:15" x14ac:dyDescent="0.35">
      <c r="B80" t="s">
        <v>107</v>
      </c>
      <c r="C80" s="36" t="s">
        <v>77</v>
      </c>
      <c r="E80" s="58">
        <f>_xlfn.XLOOKUP($B80, '[1]S&amp;P Download'!$A:$A, '[1]S&amp;P Download'!I:I)</f>
        <v>344690</v>
      </c>
      <c r="F80" s="58">
        <f>_xlfn.XLOOKUP($B80, '[1]S&amp;P Download'!$A:$A, '[1]S&amp;P Download'!J:J)</f>
        <v>332958</v>
      </c>
      <c r="G80" s="58">
        <f>_xlfn.XLOOKUP($B80, '[1]S&amp;P Download'!$A:$A, '[1]S&amp;P Download'!K:K)</f>
        <v>299792</v>
      </c>
      <c r="H80" s="58">
        <f>_xlfn.XLOOKUP($B80, '[1]S&amp;P Download'!$A:$A, '[1]S&amp;P Download'!L:L)</f>
        <v>277699</v>
      </c>
      <c r="I80" s="58">
        <f>_xlfn.XLOOKUP($B80, '[1]S&amp;P Download'!$A:$A, '[1]S&amp;P Download'!M:M)</f>
        <v>263824</v>
      </c>
      <c r="J80" s="58"/>
      <c r="K80" s="58">
        <f>_xlfn.XLOOKUP($B80, '[1]S&amp;P Download'!$A:$A, '[1]S&amp;P Download'!S:S)</f>
        <v>250000</v>
      </c>
      <c r="L80" s="58">
        <f>_xlfn.XLOOKUP($B80, '[1]S&amp;P Download'!$A:$A, '[1]S&amp;P Download'!T:T)</f>
        <v>250000</v>
      </c>
      <c r="M80" s="58">
        <f>_xlfn.XLOOKUP($B80, '[1]S&amp;P Download'!$A:$A, '[1]S&amp;P Download'!U:U)</f>
        <v>250000</v>
      </c>
      <c r="N80" s="58">
        <f>_xlfn.XLOOKUP($B80, '[1]S&amp;P Download'!$A:$A, '[1]S&amp;P Download'!V:V)</f>
        <v>230000</v>
      </c>
      <c r="O80" s="58">
        <f>_xlfn.XLOOKUP($B80, '[1]S&amp;P Download'!$A:$A, '[1]S&amp;P Download'!W:W)</f>
        <v>230000</v>
      </c>
    </row>
    <row r="81" spans="2:15" x14ac:dyDescent="0.35">
      <c r="B81" t="s">
        <v>108</v>
      </c>
      <c r="C81" s="36" t="s">
        <v>77</v>
      </c>
      <c r="E81" s="58">
        <f>_xlfn.XLOOKUP($B81, '[1]S&amp;P Download'!$A:$A, '[1]S&amp;P Download'!I:I)</f>
        <v>1846000</v>
      </c>
      <c r="F81" s="58">
        <f>_xlfn.XLOOKUP($B81, '[1]S&amp;P Download'!$A:$A, '[1]S&amp;P Download'!J:J)</f>
        <v>1740000</v>
      </c>
      <c r="G81" s="58">
        <f>_xlfn.XLOOKUP($B81, '[1]S&amp;P Download'!$A:$A, '[1]S&amp;P Download'!K:K)</f>
        <v>1684000</v>
      </c>
      <c r="H81" s="58">
        <f>_xlfn.XLOOKUP($B81, '[1]S&amp;P Download'!$A:$A, '[1]S&amp;P Download'!L:L)</f>
        <v>1629469</v>
      </c>
      <c r="I81" s="58">
        <f>_xlfn.XLOOKUP($B81, '[1]S&amp;P Download'!$A:$A, '[1]S&amp;P Download'!M:M)</f>
        <v>1572772</v>
      </c>
      <c r="J81" s="58"/>
      <c r="K81" s="58">
        <f>_xlfn.XLOOKUP($B81, '[1]S&amp;P Download'!$A:$A, '[1]S&amp;P Download'!S:S)</f>
        <v>2815000</v>
      </c>
      <c r="L81" s="58">
        <f>_xlfn.XLOOKUP($B81, '[1]S&amp;P Download'!$A:$A, '[1]S&amp;P Download'!T:T)</f>
        <v>2667000</v>
      </c>
      <c r="M81" s="58">
        <f>_xlfn.XLOOKUP($B81, '[1]S&amp;P Download'!$A:$A, '[1]S&amp;P Download'!U:U)</f>
        <v>2467000</v>
      </c>
      <c r="N81" s="58">
        <f>_xlfn.XLOOKUP($B81, '[1]S&amp;P Download'!$A:$A, '[1]S&amp;P Download'!V:V)</f>
        <v>2342798</v>
      </c>
      <c r="O81" s="58">
        <f>_xlfn.XLOOKUP($B81, '[1]S&amp;P Download'!$A:$A, '[1]S&amp;P Download'!W:W)</f>
        <v>2342335</v>
      </c>
    </row>
    <row r="82" spans="2:15" x14ac:dyDescent="0.35">
      <c r="B82" t="s">
        <v>168</v>
      </c>
      <c r="C82" s="36" t="s">
        <v>77</v>
      </c>
      <c r="E82" s="58">
        <f>_xlfn.XLOOKUP($B82, '[1]S&amp;P Download'!$A:$A, '[1]S&amp;P Download'!I:I)</f>
        <v>4070000</v>
      </c>
      <c r="F82" s="58">
        <f>_xlfn.XLOOKUP($B82, '[1]S&amp;P Download'!$A:$A, '[1]S&amp;P Download'!J:J)</f>
        <v>3810000</v>
      </c>
      <c r="G82" s="58">
        <f>_xlfn.XLOOKUP($B82, '[1]S&amp;P Download'!$A:$A, '[1]S&amp;P Download'!K:K)</f>
        <v>3313000</v>
      </c>
      <c r="H82" s="58">
        <f>_xlfn.XLOOKUP($B82, '[1]S&amp;P Download'!$A:$A, '[1]S&amp;P Download'!L:L)</f>
        <v>3106000</v>
      </c>
      <c r="I82" s="58">
        <f>_xlfn.XLOOKUP($B82, '[1]S&amp;P Download'!$A:$A, '[1]S&amp;P Download'!M:M)</f>
        <v>2989000</v>
      </c>
      <c r="J82" s="58"/>
      <c r="K82" s="58">
        <f>_xlfn.XLOOKUP($B82, '[1]S&amp;P Download'!$A:$A, '[1]S&amp;P Download'!S:S)</f>
        <v>3274000</v>
      </c>
      <c r="L82" s="58">
        <f>_xlfn.XLOOKUP($B82, '[1]S&amp;P Download'!$A:$A, '[1]S&amp;P Download'!T:T)</f>
        <v>3274000</v>
      </c>
      <c r="M82" s="58">
        <f>_xlfn.XLOOKUP($B82, '[1]S&amp;P Download'!$A:$A, '[1]S&amp;P Download'!U:U)</f>
        <v>3273000</v>
      </c>
      <c r="N82" s="58">
        <f>_xlfn.XLOOKUP($B82, '[1]S&amp;P Download'!$A:$A, '[1]S&amp;P Download'!V:V)</f>
        <v>3123000</v>
      </c>
      <c r="O82" s="58">
        <f>_xlfn.XLOOKUP($B82, '[1]S&amp;P Download'!$A:$A, '[1]S&amp;P Download'!W:W)</f>
        <v>2973000</v>
      </c>
    </row>
    <row r="83" spans="2:15" x14ac:dyDescent="0.35">
      <c r="B83" t="s">
        <v>109</v>
      </c>
      <c r="C83" s="36" t="s">
        <v>77</v>
      </c>
      <c r="E83" s="58">
        <f>_xlfn.XLOOKUP($B83, '[1]S&amp;P Download'!$A:$A, '[1]S&amp;P Download'!I:I)</f>
        <v>643846</v>
      </c>
      <c r="F83" s="58">
        <f>_xlfn.XLOOKUP($B83, '[1]S&amp;P Download'!$A:$A, '[1]S&amp;P Download'!J:J)</f>
        <v>582601</v>
      </c>
      <c r="G83" s="58">
        <f>_xlfn.XLOOKUP($B83, '[1]S&amp;P Download'!$A:$A, '[1]S&amp;P Download'!K:K)</f>
        <v>543932</v>
      </c>
      <c r="H83" s="58">
        <f>_xlfn.XLOOKUP($B83, '[1]S&amp;P Download'!$A:$A, '[1]S&amp;P Download'!L:L)</f>
        <v>526444</v>
      </c>
      <c r="I83" s="58">
        <f>_xlfn.XLOOKUP($B83, '[1]S&amp;P Download'!$A:$A, '[1]S&amp;P Download'!M:M)</f>
        <v>515651</v>
      </c>
      <c r="J83" s="58"/>
      <c r="K83" s="58">
        <f>_xlfn.XLOOKUP($B83, '[1]S&amp;P Download'!$A:$A, '[1]S&amp;P Download'!S:S)</f>
        <v>793140</v>
      </c>
      <c r="L83" s="58">
        <f>_xlfn.XLOOKUP($B83, '[1]S&amp;P Download'!$A:$A, '[1]S&amp;P Download'!T:T)</f>
        <v>776400</v>
      </c>
      <c r="M83" s="58">
        <f>_xlfn.XLOOKUP($B83, '[1]S&amp;P Download'!$A:$A, '[1]S&amp;P Download'!U:U)</f>
        <v>683147</v>
      </c>
      <c r="N83" s="58">
        <f>_xlfn.XLOOKUP($B83, '[1]S&amp;P Download'!$A:$A, '[1]S&amp;P Download'!V:V)</f>
        <v>624397</v>
      </c>
      <c r="O83" s="58">
        <f>_xlfn.XLOOKUP($B83, '[1]S&amp;P Download'!$A:$A, '[1]S&amp;P Download'!W:W)</f>
        <v>631422</v>
      </c>
    </row>
    <row r="84" spans="2:15" x14ac:dyDescent="0.35">
      <c r="B84" s="24" t="s">
        <v>138</v>
      </c>
      <c r="C84" s="36">
        <v>1</v>
      </c>
      <c r="E84" s="59">
        <v>2906</v>
      </c>
      <c r="F84" s="58">
        <f>_xlfn.XLOOKUP($B84, '[1]S&amp;P Download'!$A:$A, '[1]S&amp;P Download'!J:J)</f>
        <v>2830</v>
      </c>
      <c r="G84" s="58">
        <f>_xlfn.XLOOKUP($B84, '[1]S&amp;P Download'!$A:$A, '[1]S&amp;P Download'!K:K)</f>
        <v>2664</v>
      </c>
      <c r="H84" s="58">
        <f>_xlfn.XLOOKUP($B84, '[1]S&amp;P Download'!$A:$A, '[1]S&amp;P Download'!L:L)</f>
        <v>2836</v>
      </c>
      <c r="I84" s="58">
        <f>_xlfn.XLOOKUP($B84, '[1]S&amp;P Download'!$A:$A, '[1]S&amp;P Download'!M:M)</f>
        <v>2828</v>
      </c>
      <c r="J84" s="58"/>
      <c r="K84" s="59">
        <v>8468</v>
      </c>
      <c r="L84" s="58">
        <f>_xlfn.XLOOKUP($B84, '[1]S&amp;P Download'!$A:$A, '[1]S&amp;P Download'!T:T)</f>
        <v>7647</v>
      </c>
      <c r="M84" s="58">
        <f>_xlfn.XLOOKUP($B84, '[1]S&amp;P Download'!$A:$A, '[1]S&amp;P Download'!U:U)</f>
        <v>7068</v>
      </c>
      <c r="N84" s="58">
        <f>_xlfn.XLOOKUP($B84, '[1]S&amp;P Download'!$A:$A, '[1]S&amp;P Download'!V:V)</f>
        <v>6495</v>
      </c>
      <c r="O84" s="58">
        <f>_xlfn.XLOOKUP($B84, '[1]S&amp;P Download'!$A:$A, '[1]S&amp;P Download'!W:W)</f>
        <v>6741</v>
      </c>
    </row>
    <row r="85" spans="2:15" x14ac:dyDescent="0.35">
      <c r="B85" s="24" t="s">
        <v>139</v>
      </c>
      <c r="C85" s="36">
        <v>2</v>
      </c>
      <c r="E85" s="58">
        <f>_xlfn.XLOOKUP($B85, '[1]S&amp;P Download'!$A:$A, '[1]S&amp;P Download'!I:I)</f>
        <v>8254</v>
      </c>
      <c r="F85" s="58">
        <f>_xlfn.XLOOKUP($B85, '[1]S&amp;P Download'!$A:$A, '[1]S&amp;P Download'!J:J)</f>
        <v>7696</v>
      </c>
      <c r="G85" s="58">
        <f>_xlfn.XLOOKUP($B85, '[1]S&amp;P Download'!$A:$A, '[1]S&amp;P Download'!K:K)</f>
        <v>7356</v>
      </c>
      <c r="H85" s="58">
        <f>_xlfn.XLOOKUP($B85, '[1]S&amp;P Download'!$A:$A, '[1]S&amp;P Download'!L:L)</f>
        <v>7046</v>
      </c>
      <c r="I85" s="58">
        <f>_xlfn.XLOOKUP($B85, '[1]S&amp;P Download'!$A:$A, '[1]S&amp;P Download'!M:M)</f>
        <v>6367</v>
      </c>
      <c r="J85" s="58"/>
      <c r="K85" s="58">
        <f>_xlfn.XLOOKUP($B85, '[1]S&amp;P Download'!$A:$A, '[1]S&amp;P Download'!S:S)</f>
        <v>27180</v>
      </c>
      <c r="L85" s="58">
        <f>_xlfn.XLOOKUP($B85, '[1]S&amp;P Download'!$A:$A, '[1]S&amp;P Download'!T:T)</f>
        <v>24897</v>
      </c>
      <c r="M85" s="58">
        <f>_xlfn.XLOOKUP($B85, '[1]S&amp;P Download'!$A:$A, '[1]S&amp;P Download'!U:U)</f>
        <v>24057</v>
      </c>
      <c r="N85" s="58">
        <f>_xlfn.XLOOKUP($B85, '[1]S&amp;P Download'!$A:$A, '[1]S&amp;P Download'!V:V)</f>
        <v>22659</v>
      </c>
      <c r="O85" s="58">
        <f>_xlfn.XLOOKUP($B85, '[1]S&amp;P Download'!$A:$A, '[1]S&amp;P Download'!W:W)</f>
        <v>21651</v>
      </c>
    </row>
    <row r="86" spans="2:15" x14ac:dyDescent="0.35">
      <c r="B86" s="24" t="s">
        <v>140</v>
      </c>
      <c r="C86" s="36">
        <v>3</v>
      </c>
      <c r="E86" s="58">
        <f>_xlfn.XLOOKUP($B86, '[1]S&amp;P Download'!$A:$A, '[1]S&amp;P Download'!I:I)</f>
        <v>3160</v>
      </c>
      <c r="F86" s="59">
        <v>3270</v>
      </c>
      <c r="G86" s="59">
        <v>3689</v>
      </c>
      <c r="H86" s="59">
        <v>2954</v>
      </c>
      <c r="I86" s="59">
        <v>3023</v>
      </c>
      <c r="J86" s="58"/>
      <c r="K86" s="58">
        <f>_xlfn.XLOOKUP($B86, '[1]S&amp;P Download'!$A:$A, '[1]S&amp;P Download'!S:S)</f>
        <v>23944</v>
      </c>
      <c r="L86" s="59">
        <v>23644</v>
      </c>
      <c r="M86" s="59">
        <v>23097</v>
      </c>
      <c r="N86" s="59">
        <v>23617</v>
      </c>
      <c r="O86" s="59">
        <v>23065</v>
      </c>
    </row>
    <row r="87" spans="2:15" x14ac:dyDescent="0.35">
      <c r="B87" s="24" t="s">
        <v>160</v>
      </c>
      <c r="C87" s="36">
        <v>4</v>
      </c>
      <c r="E87" s="58">
        <f>_xlfn.XLOOKUP($B87, '[1]S&amp;P Download'!$A:$A, '[1]S&amp;P Download'!I:I)</f>
        <v>28707</v>
      </c>
      <c r="F87" s="58">
        <f>_xlfn.XLOOKUP($B87, '[1]S&amp;P Download'!$A:$A, '[1]S&amp;P Download'!J:J)</f>
        <v>27257</v>
      </c>
      <c r="G87" s="58">
        <f>_xlfn.XLOOKUP($B87, '[1]S&amp;P Download'!$A:$A, '[1]S&amp;P Download'!K:K)</f>
        <v>26877</v>
      </c>
      <c r="H87" s="58">
        <f>_xlfn.XLOOKUP($B87, '[1]S&amp;P Download'!$A:$A, '[1]S&amp;P Download'!L:L)</f>
        <v>23260</v>
      </c>
      <c r="I87" s="58">
        <f>_xlfn.XLOOKUP($B87, '[1]S&amp;P Download'!$A:$A, '[1]S&amp;P Download'!M:M)</f>
        <v>21322</v>
      </c>
      <c r="J87" s="58"/>
      <c r="K87" s="58">
        <f>_xlfn.XLOOKUP($B87, '[1]S&amp;P Download'!$A:$A, '[1]S&amp;P Download'!S:S)</f>
        <v>60359</v>
      </c>
      <c r="L87" s="58">
        <f>_xlfn.XLOOKUP($B87, '[1]S&amp;P Download'!$A:$A, '[1]S&amp;P Download'!T:T)</f>
        <v>55155</v>
      </c>
      <c r="M87" s="58">
        <f>_xlfn.XLOOKUP($B87, '[1]S&amp;P Download'!$A:$A, '[1]S&amp;P Download'!U:U)</f>
        <v>51541</v>
      </c>
      <c r="N87" s="58">
        <f>_xlfn.XLOOKUP($B87, '[1]S&amp;P Download'!$A:$A, '[1]S&amp;P Download'!V:V)</f>
        <v>49698</v>
      </c>
      <c r="O87" s="58">
        <f>_xlfn.XLOOKUP($B87, '[1]S&amp;P Download'!$A:$A, '[1]S&amp;P Download'!W:W)</f>
        <v>48413</v>
      </c>
    </row>
    <row r="88" spans="2:15" x14ac:dyDescent="0.35">
      <c r="B88" s="24" t="s">
        <v>141</v>
      </c>
      <c r="C88" s="36">
        <v>5</v>
      </c>
      <c r="E88" s="59">
        <v>7938</v>
      </c>
      <c r="F88" s="58">
        <f>_xlfn.XLOOKUP($B88, '[1]S&amp;P Download'!$A:$A, '[1]S&amp;P Download'!J:J)</f>
        <v>7458</v>
      </c>
      <c r="G88" s="58">
        <f>_xlfn.XLOOKUP($B88, '[1]S&amp;P Download'!$A:$A, '[1]S&amp;P Download'!K:K)</f>
        <v>7150</v>
      </c>
      <c r="H88" s="58">
        <f>_xlfn.XLOOKUP($B88, '[1]S&amp;P Download'!$A:$A, '[1]S&amp;P Download'!L:L)</f>
        <v>6508</v>
      </c>
      <c r="I88" s="58">
        <f>_xlfn.XLOOKUP($B88, '[1]S&amp;P Download'!$A:$A, '[1]S&amp;P Download'!M:M)</f>
        <v>6169</v>
      </c>
      <c r="J88" s="58"/>
      <c r="K88" s="59">
        <v>10724</v>
      </c>
      <c r="L88" s="58">
        <f>_xlfn.XLOOKUP($B88, '[1]S&amp;P Download'!$A:$A, '[1]S&amp;P Download'!T:T)</f>
        <v>10858</v>
      </c>
      <c r="M88" s="58">
        <f>_xlfn.XLOOKUP($B88, '[1]S&amp;P Download'!$A:$A, '[1]S&amp;P Download'!U:U)</f>
        <v>10790</v>
      </c>
      <c r="N88" s="58">
        <f>_xlfn.XLOOKUP($B88, '[1]S&amp;P Download'!$A:$A, '[1]S&amp;P Download'!V:V)</f>
        <v>9860</v>
      </c>
      <c r="O88" s="58">
        <f>_xlfn.XLOOKUP($B88, '[1]S&amp;P Download'!$A:$A, '[1]S&amp;P Download'!W:W)</f>
        <v>9645</v>
      </c>
    </row>
    <row r="89" spans="2:15" x14ac:dyDescent="0.35">
      <c r="B89" s="24" t="s">
        <v>142</v>
      </c>
      <c r="C89" s="36">
        <v>6</v>
      </c>
      <c r="E89" s="58">
        <f>_xlfn.XLOOKUP($B89, '[1]S&amp;P Download'!$A:$A, '[1]S&amp;P Download'!I:I)</f>
        <v>532</v>
      </c>
      <c r="F89" s="58">
        <f>_xlfn.XLOOKUP($B89, '[1]S&amp;P Download'!$A:$A, '[1]S&amp;P Download'!J:J)</f>
        <v>509</v>
      </c>
      <c r="G89" s="58">
        <f>_xlfn.XLOOKUP($B89, '[1]S&amp;P Download'!$A:$A, '[1]S&amp;P Download'!K:K)</f>
        <v>502</v>
      </c>
      <c r="H89" s="58">
        <f>_xlfn.XLOOKUP($B89, '[1]S&amp;P Download'!$A:$A, '[1]S&amp;P Download'!L:L)</f>
        <v>545</v>
      </c>
      <c r="I89" s="58">
        <f>_xlfn.XLOOKUP($B89, '[1]S&amp;P Download'!$A:$A, '[1]S&amp;P Download'!M:M)</f>
        <v>465</v>
      </c>
      <c r="J89" s="58"/>
      <c r="K89" s="58">
        <f>_xlfn.XLOOKUP($B89, '[1]S&amp;P Download'!$A:$A, '[1]S&amp;P Download'!S:S)</f>
        <v>5196</v>
      </c>
      <c r="L89" s="58">
        <f>_xlfn.XLOOKUP($B89, '[1]S&amp;P Download'!$A:$A, '[1]S&amp;P Download'!T:T)</f>
        <v>5239</v>
      </c>
      <c r="M89" s="58">
        <f>_xlfn.XLOOKUP($B89, '[1]S&amp;P Download'!$A:$A, '[1]S&amp;P Download'!U:U)</f>
        <v>4786</v>
      </c>
      <c r="N89" s="58">
        <f>_xlfn.XLOOKUP($B89, '[1]S&amp;P Download'!$A:$A, '[1]S&amp;P Download'!V:V)</f>
        <v>4406</v>
      </c>
      <c r="O89" s="58">
        <f>_xlfn.XLOOKUP($B89, '[1]S&amp;P Download'!$A:$A, '[1]S&amp;P Download'!W:W)</f>
        <v>4334</v>
      </c>
    </row>
    <row r="90" spans="2:15" x14ac:dyDescent="0.35">
      <c r="B90" t="s">
        <v>110</v>
      </c>
      <c r="C90" s="36" t="s">
        <v>77</v>
      </c>
      <c r="E90" s="59">
        <f>_xlfn.XLOOKUP($B90, '[1]S&amp;P Download'!$A:$A, '[1]S&amp;P Download'!I:I)</f>
        <v>0</v>
      </c>
      <c r="F90" s="58">
        <f>_xlfn.XLOOKUP($B90, '[1]S&amp;P Download'!$A:$A, '[1]S&amp;P Download'!J:J)</f>
        <v>0</v>
      </c>
      <c r="G90" s="58">
        <f>_xlfn.XLOOKUP($B90, '[1]S&amp;P Download'!$A:$A, '[1]S&amp;P Download'!K:K)</f>
        <v>0</v>
      </c>
      <c r="H90" s="58">
        <f>_xlfn.XLOOKUP($B90, '[1]S&amp;P Download'!$A:$A, '[1]S&amp;P Download'!L:L)</f>
        <v>0</v>
      </c>
      <c r="I90" s="58">
        <f>_xlfn.XLOOKUP($B90, '[1]S&amp;P Download'!$A:$A, '[1]S&amp;P Download'!M:M)</f>
        <v>0</v>
      </c>
      <c r="J90" s="58"/>
      <c r="K90" s="59">
        <f>_xlfn.XLOOKUP($B90, '[1]S&amp;P Download'!$A:$A, '[1]S&amp;P Download'!S:S)</f>
        <v>0</v>
      </c>
      <c r="L90" s="58">
        <f>_xlfn.XLOOKUP($B90, '[1]S&amp;P Download'!$A:$A, '[1]S&amp;P Download'!T:T)</f>
        <v>0</v>
      </c>
      <c r="M90" s="58">
        <f>_xlfn.XLOOKUP($B90, '[1]S&amp;P Download'!$A:$A, '[1]S&amp;P Download'!U:U)</f>
        <v>0</v>
      </c>
      <c r="N90" s="58">
        <f>_xlfn.XLOOKUP($B90, '[1]S&amp;P Download'!$A:$A, '[1]S&amp;P Download'!V:V)</f>
        <v>0</v>
      </c>
      <c r="O90" s="58">
        <f>_xlfn.XLOOKUP($B90, '[1]S&amp;P Download'!$A:$A, '[1]S&amp;P Download'!W:W)</f>
        <v>0</v>
      </c>
    </row>
    <row r="91" spans="2:15" x14ac:dyDescent="0.35"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spans="2:15" x14ac:dyDescent="0.35"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spans="2:15" x14ac:dyDescent="0.35"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spans="2:15" x14ac:dyDescent="0.35"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spans="2:15" x14ac:dyDescent="0.35"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DE9B57BA63A9418F45CD830DB80D12" ma:contentTypeVersion="11" ma:contentTypeDescription="Create a new document." ma:contentTypeScope="" ma:versionID="223a6b1ba5ef2a2ddb208cead17a178b">
  <xsd:schema xmlns:xsd="http://www.w3.org/2001/XMLSchema" xmlns:xs="http://www.w3.org/2001/XMLSchema" xmlns:p="http://schemas.microsoft.com/office/2006/metadata/properties" xmlns:ns2="92bafa96-d8e2-4b23-a1de-bf0847eac019" xmlns:ns3="99c52bd8-d28b-451d-b6e8-2f87fe31298f" targetNamespace="http://schemas.microsoft.com/office/2006/metadata/properties" ma:root="true" ma:fieldsID="bf246fbce190657253927da34a7a3ec4" ns2:_="" ns3:_="">
    <xsd:import namespace="92bafa96-d8e2-4b23-a1de-bf0847eac019"/>
    <xsd:import namespace="99c52bd8-d28b-451d-b6e8-2f87fe312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afa96-d8e2-4b23-a1de-bf0847eac0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6fef157-3fa8-492c-b9fa-e38244047c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52bd8-d28b-451d-b6e8-2f87fe31298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f364d0e-17ff-46de-9f10-6ce967a54ab2}" ma:internalName="TaxCatchAll" ma:showField="CatchAllData" ma:web="99c52bd8-d28b-451d-b6e8-2f87fe3129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c52bd8-d28b-451d-b6e8-2f87fe31298f" xsi:nil="true"/>
    <lcf76f155ced4ddcb4097134ff3c332f xmlns="92bafa96-d8e2-4b23-a1de-bf0847eac01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9DE65F-8F0F-4B3E-B53C-EE9F37F0B161}"/>
</file>

<file path=customXml/itemProps2.xml><?xml version="1.0" encoding="utf-8"?>
<ds:datastoreItem xmlns:ds="http://schemas.openxmlformats.org/officeDocument/2006/customXml" ds:itemID="{A9C93342-D747-4832-AE83-1F6B2D743AC6}">
  <ds:schemaRefs>
    <ds:schemaRef ds:uri="76a73a03-073c-4e8a-9fc1-654f7c642b9a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3d7fcb5-7bd1-497a-b94f-6231df271a74"/>
  </ds:schemaRefs>
</ds:datastoreItem>
</file>

<file path=customXml/itemProps3.xml><?xml version="1.0" encoding="utf-8"?>
<ds:datastoreItem xmlns:ds="http://schemas.openxmlformats.org/officeDocument/2006/customXml" ds:itemID="{10494167-EBE2-4344-8B42-BF478DB071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6.5</vt:lpstr>
      <vt:lpstr>Summary Holdcos</vt:lpstr>
      <vt:lpstr>Authorized Equity Ratios</vt:lpstr>
      <vt:lpstr>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Crowley</dc:creator>
  <cp:keywords/>
  <dc:description/>
  <cp:lastModifiedBy>Fiona O'Connell</cp:lastModifiedBy>
  <cp:revision/>
  <dcterms:created xsi:type="dcterms:W3CDTF">2025-05-28T17:50:04Z</dcterms:created>
  <dcterms:modified xsi:type="dcterms:W3CDTF">2026-06-16T15:29:37Z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0x010100F4DE9B57BA63A9418F45CD830DB80D12</vt:lpwstr>
  </property>
  <property fmtid="{D5CDD505-2E9C-101B-9397-08002B2CF9AE}" pid="3" name="{A44787D4-0540-4523-9961-78E4036D8C6D}">
    <vt:lpwstr>{E66B9AA5-D2DA-4538-992B-EE0259FEE51D}</vt:lpwstr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