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ynology414\TESI FILES\5. TESI UTILITIES\09.Lakefront Utilities Inc\Final Application and Appendices\"/>
    </mc:Choice>
  </mc:AlternateContent>
  <xr:revisionPtr revIDLastSave="0" documentId="13_ncr:1_{A3DDD478-5D91-40A4-99C0-CDEAA69D834C}" xr6:coauthVersionLast="47" xr6:coauthVersionMax="47" xr10:uidLastSave="{00000000-0000-0000-0000-000000000000}"/>
  <bookViews>
    <workbookView xWindow="11205" yWindow="3120" windowWidth="38700" windowHeight="16755" tabRatio="798" activeTab="1" xr2:uid="{00000000-000D-0000-FFFF-FFFF00000000}"/>
  </bookViews>
  <sheets>
    <sheet name="B&amp;C Inputs" sheetId="1" r:id="rId1"/>
    <sheet name="B&amp;C Weighting Factor" sheetId="2" r:id="rId2"/>
    <sheet name="1855 Services Weighting" sheetId="3" r:id="rId3"/>
    <sheet name="APH 5315" sheetId="4" r:id="rId4"/>
    <sheet name="APH 5320" sheetId="5" r:id="rId5"/>
    <sheet name="APH 5330" sheetId="6" r:id="rId6"/>
    <sheet name="APH 5340" sheetId="7" r:id="rId7"/>
  </sheets>
  <definedNames>
    <definedName name="ExternalData_1" localSheetId="3" hidden="1">'APH 5315'!$A$14:$S$110</definedName>
    <definedName name="ExternalData_1" localSheetId="4" hidden="1">'APH 5320'!$A$14:$S$201</definedName>
    <definedName name="ExternalData_1" localSheetId="5" hidden="1">'APH 5330'!#REF!</definedName>
    <definedName name="ExternalData_1" localSheetId="6" hidden="1">'APH 5340'!$A$15:$S$72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C11" i="3"/>
  <c r="C12" i="3"/>
  <c r="C13" i="3"/>
  <c r="E13" i="3" l="1"/>
  <c r="C10" i="3"/>
  <c r="E10" i="3" s="1"/>
  <c r="C22" i="1"/>
  <c r="C6" i="7"/>
  <c r="C8" i="7" s="1"/>
  <c r="D6" i="7" s="1"/>
  <c r="F73" i="7"/>
  <c r="C21" i="1"/>
  <c r="C8" i="6"/>
  <c r="F202" i="5"/>
  <c r="C5" i="5" s="1"/>
  <c r="D5" i="7" l="1"/>
  <c r="C8" i="5"/>
  <c r="C18" i="1"/>
  <c r="F111" i="4"/>
  <c r="C5" i="4" s="1"/>
  <c r="C7" i="4" s="1"/>
  <c r="C75" i="3"/>
  <c r="E12" i="3"/>
  <c r="C77" i="3" s="1"/>
  <c r="C78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B75" i="3"/>
  <c r="B76" i="3"/>
  <c r="B77" i="3"/>
  <c r="B78" i="3"/>
  <c r="D75" i="3" l="1"/>
  <c r="D78" i="3"/>
  <c r="D77" i="3"/>
  <c r="D7" i="5"/>
  <c r="D6" i="5"/>
  <c r="C20" i="1" s="1"/>
  <c r="C19" i="1" s="1"/>
  <c r="D5" i="5"/>
  <c r="E78" i="3" l="1"/>
  <c r="E77" i="3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18" i="1"/>
  <c r="Q97" i="1" l="1"/>
  <c r="C97" i="1"/>
  <c r="B12" i="1"/>
  <c r="D95" i="2"/>
  <c r="B95" i="2"/>
  <c r="A95" i="2"/>
  <c r="D94" i="2"/>
  <c r="C94" i="2"/>
  <c r="B94" i="2"/>
  <c r="A94" i="2"/>
  <c r="D93" i="2"/>
  <c r="C93" i="2"/>
  <c r="B93" i="2"/>
  <c r="A93" i="2"/>
  <c r="D92" i="2"/>
  <c r="C92" i="2"/>
  <c r="B92" i="2"/>
  <c r="A92" i="2"/>
  <c r="D91" i="2"/>
  <c r="C91" i="2"/>
  <c r="B91" i="2"/>
  <c r="A91" i="2"/>
  <c r="D90" i="2"/>
  <c r="C90" i="2"/>
  <c r="B90" i="2"/>
  <c r="A90" i="2"/>
  <c r="D89" i="2"/>
  <c r="C89" i="2"/>
  <c r="B89" i="2"/>
  <c r="A89" i="2"/>
  <c r="D88" i="2"/>
  <c r="C88" i="2"/>
  <c r="B88" i="2"/>
  <c r="A88" i="2"/>
  <c r="D87" i="2"/>
  <c r="C87" i="2"/>
  <c r="B87" i="2"/>
  <c r="A87" i="2"/>
  <c r="D86" i="2"/>
  <c r="C86" i="2"/>
  <c r="B86" i="2"/>
  <c r="A86" i="2"/>
  <c r="F86" i="2" s="1"/>
  <c r="D85" i="2"/>
  <c r="C85" i="2"/>
  <c r="B85" i="2"/>
  <c r="A85" i="2"/>
  <c r="F85" i="2" s="1"/>
  <c r="D84" i="2"/>
  <c r="C84" i="2"/>
  <c r="B84" i="2"/>
  <c r="A84" i="2"/>
  <c r="D83" i="2"/>
  <c r="C83" i="2"/>
  <c r="B83" i="2"/>
  <c r="A83" i="2"/>
  <c r="D82" i="2"/>
  <c r="C82" i="2"/>
  <c r="B82" i="2"/>
  <c r="A82" i="2"/>
  <c r="D81" i="2"/>
  <c r="C81" i="2"/>
  <c r="B81" i="2"/>
  <c r="A81" i="2"/>
  <c r="D80" i="2"/>
  <c r="C80" i="2"/>
  <c r="B80" i="2"/>
  <c r="A80" i="2"/>
  <c r="D79" i="2"/>
  <c r="C79" i="2"/>
  <c r="B79" i="2"/>
  <c r="A79" i="2"/>
  <c r="D78" i="2"/>
  <c r="C78" i="2"/>
  <c r="B78" i="2"/>
  <c r="A78" i="2"/>
  <c r="D77" i="2"/>
  <c r="C77" i="2"/>
  <c r="B77" i="2"/>
  <c r="A77" i="2"/>
  <c r="D76" i="2"/>
  <c r="C76" i="2"/>
  <c r="B76" i="2"/>
  <c r="A76" i="2"/>
  <c r="D75" i="2"/>
  <c r="C75" i="2"/>
  <c r="B75" i="2"/>
  <c r="A75" i="2"/>
  <c r="D74" i="2"/>
  <c r="C74" i="2"/>
  <c r="B74" i="2"/>
  <c r="A74" i="2"/>
  <c r="D73" i="2"/>
  <c r="C73" i="2"/>
  <c r="B73" i="2"/>
  <c r="A73" i="2"/>
  <c r="D72" i="2"/>
  <c r="C72" i="2"/>
  <c r="B72" i="2"/>
  <c r="A72" i="2"/>
  <c r="F72" i="2" s="1"/>
  <c r="D71" i="2"/>
  <c r="C71" i="2"/>
  <c r="B71" i="2"/>
  <c r="A71" i="2"/>
  <c r="D70" i="2"/>
  <c r="C70" i="2"/>
  <c r="B70" i="2"/>
  <c r="A70" i="2"/>
  <c r="F70" i="2" s="1"/>
  <c r="D69" i="2"/>
  <c r="C69" i="2"/>
  <c r="B69" i="2"/>
  <c r="A69" i="2"/>
  <c r="D68" i="2"/>
  <c r="C68" i="2"/>
  <c r="B68" i="2"/>
  <c r="A68" i="2"/>
  <c r="F68" i="2" s="1"/>
  <c r="D67" i="2"/>
  <c r="C67" i="2"/>
  <c r="B67" i="2"/>
  <c r="A67" i="2"/>
  <c r="D66" i="2"/>
  <c r="C66" i="2"/>
  <c r="B66" i="2"/>
  <c r="A66" i="2"/>
  <c r="F66" i="2" s="1"/>
  <c r="D65" i="2"/>
  <c r="C65" i="2"/>
  <c r="B65" i="2"/>
  <c r="A65" i="2"/>
  <c r="F65" i="2" s="1"/>
  <c r="D64" i="2"/>
  <c r="C64" i="2"/>
  <c r="B64" i="2"/>
  <c r="A64" i="2"/>
  <c r="D63" i="2"/>
  <c r="C63" i="2"/>
  <c r="B63" i="2"/>
  <c r="A63" i="2"/>
  <c r="F63" i="2" s="1"/>
  <c r="D62" i="2"/>
  <c r="C62" i="2"/>
  <c r="B62" i="2"/>
  <c r="A62" i="2"/>
  <c r="D61" i="2"/>
  <c r="C61" i="2"/>
  <c r="B61" i="2"/>
  <c r="A61" i="2"/>
  <c r="F61" i="2" s="1"/>
  <c r="D60" i="2"/>
  <c r="C60" i="2"/>
  <c r="B60" i="2"/>
  <c r="A60" i="2"/>
  <c r="F60" i="2" s="1"/>
  <c r="D59" i="2"/>
  <c r="C59" i="2"/>
  <c r="B59" i="2"/>
  <c r="A59" i="2"/>
  <c r="D58" i="2"/>
  <c r="C58" i="2"/>
  <c r="B58" i="2"/>
  <c r="A58" i="2"/>
  <c r="F58" i="2" s="1"/>
  <c r="D57" i="2"/>
  <c r="C57" i="2"/>
  <c r="B57" i="2"/>
  <c r="A57" i="2"/>
  <c r="D56" i="2"/>
  <c r="C56" i="2"/>
  <c r="B56" i="2"/>
  <c r="A56" i="2"/>
  <c r="F56" i="2" s="1"/>
  <c r="D55" i="2"/>
  <c r="C55" i="2"/>
  <c r="B55" i="2"/>
  <c r="A55" i="2"/>
  <c r="D54" i="2"/>
  <c r="C54" i="2"/>
  <c r="B54" i="2"/>
  <c r="A54" i="2"/>
  <c r="D53" i="2"/>
  <c r="C53" i="2"/>
  <c r="B53" i="2"/>
  <c r="A53" i="2"/>
  <c r="F53" i="2" s="1"/>
  <c r="D52" i="2"/>
  <c r="C52" i="2"/>
  <c r="B52" i="2"/>
  <c r="A52" i="2"/>
  <c r="D51" i="2"/>
  <c r="C51" i="2"/>
  <c r="B51" i="2"/>
  <c r="A51" i="2"/>
  <c r="F51" i="2" s="1"/>
  <c r="D50" i="2"/>
  <c r="C50" i="2"/>
  <c r="B50" i="2"/>
  <c r="A50" i="2"/>
  <c r="D49" i="2"/>
  <c r="C49" i="2"/>
  <c r="B49" i="2"/>
  <c r="A49" i="2"/>
  <c r="F49" i="2" s="1"/>
  <c r="D48" i="2"/>
  <c r="C48" i="2"/>
  <c r="B48" i="2"/>
  <c r="A48" i="2"/>
  <c r="F48" i="2" s="1"/>
  <c r="D47" i="2"/>
  <c r="C47" i="2"/>
  <c r="B47" i="2"/>
  <c r="A47" i="2"/>
  <c r="D46" i="2"/>
  <c r="C46" i="2"/>
  <c r="B46" i="2"/>
  <c r="A46" i="2"/>
  <c r="F46" i="2" s="1"/>
  <c r="D45" i="2"/>
  <c r="C45" i="2"/>
  <c r="B45" i="2"/>
  <c r="A45" i="2"/>
  <c r="D44" i="2"/>
  <c r="C44" i="2"/>
  <c r="B44" i="2"/>
  <c r="A44" i="2"/>
  <c r="F44" i="2" s="1"/>
  <c r="D43" i="2"/>
  <c r="C43" i="2"/>
  <c r="B43" i="2"/>
  <c r="A43" i="2"/>
  <c r="D42" i="2"/>
  <c r="C42" i="2"/>
  <c r="B42" i="2"/>
  <c r="A42" i="2"/>
  <c r="F42" i="2" s="1"/>
  <c r="D41" i="2"/>
  <c r="C41" i="2"/>
  <c r="B41" i="2"/>
  <c r="A41" i="2"/>
  <c r="D40" i="2"/>
  <c r="C40" i="2"/>
  <c r="B40" i="2"/>
  <c r="A40" i="2"/>
  <c r="D39" i="2"/>
  <c r="C39" i="2"/>
  <c r="B39" i="2"/>
  <c r="A39" i="2"/>
  <c r="D38" i="2"/>
  <c r="C38" i="2"/>
  <c r="B38" i="2"/>
  <c r="A38" i="2"/>
  <c r="F38" i="2" s="1"/>
  <c r="D37" i="2"/>
  <c r="C37" i="2"/>
  <c r="B37" i="2"/>
  <c r="A37" i="2"/>
  <c r="D36" i="2"/>
  <c r="C36" i="2"/>
  <c r="B36" i="2"/>
  <c r="A36" i="2"/>
  <c r="D35" i="2"/>
  <c r="C35" i="2"/>
  <c r="B35" i="2"/>
  <c r="A35" i="2"/>
  <c r="F35" i="2" s="1"/>
  <c r="D34" i="2"/>
  <c r="C34" i="2"/>
  <c r="B34" i="2"/>
  <c r="A34" i="2"/>
  <c r="D33" i="2"/>
  <c r="C33" i="2"/>
  <c r="B33" i="2"/>
  <c r="A33" i="2"/>
  <c r="D32" i="2"/>
  <c r="C32" i="2"/>
  <c r="B32" i="2"/>
  <c r="A32" i="2"/>
  <c r="D31" i="2"/>
  <c r="C31" i="2"/>
  <c r="B31" i="2"/>
  <c r="A31" i="2"/>
  <c r="F31" i="2" s="1"/>
  <c r="D30" i="2"/>
  <c r="C30" i="2"/>
  <c r="B30" i="2"/>
  <c r="A30" i="2"/>
  <c r="D29" i="2"/>
  <c r="C29" i="2"/>
  <c r="B29" i="2"/>
  <c r="A29" i="2"/>
  <c r="F29" i="2" s="1"/>
  <c r="D28" i="2"/>
  <c r="C28" i="2"/>
  <c r="B28" i="2"/>
  <c r="A28" i="2"/>
  <c r="F28" i="2" s="1"/>
  <c r="D27" i="2"/>
  <c r="C27" i="2"/>
  <c r="B27" i="2"/>
  <c r="A27" i="2"/>
  <c r="D26" i="2"/>
  <c r="C26" i="2"/>
  <c r="B26" i="2"/>
  <c r="A26" i="2"/>
  <c r="D25" i="2"/>
  <c r="C25" i="2"/>
  <c r="B25" i="2"/>
  <c r="A25" i="2"/>
  <c r="D24" i="2"/>
  <c r="C24" i="2"/>
  <c r="B24" i="2"/>
  <c r="A24" i="2"/>
  <c r="D23" i="2"/>
  <c r="C23" i="2"/>
  <c r="B23" i="2"/>
  <c r="A23" i="2"/>
  <c r="F23" i="2" s="1"/>
  <c r="D22" i="2"/>
  <c r="C22" i="2"/>
  <c r="B22" i="2"/>
  <c r="A22" i="2"/>
  <c r="D21" i="2"/>
  <c r="C21" i="2"/>
  <c r="B21" i="2"/>
  <c r="A21" i="2"/>
  <c r="F21" i="2" s="1"/>
  <c r="D20" i="2"/>
  <c r="C20" i="2"/>
  <c r="B20" i="2"/>
  <c r="A20" i="2"/>
  <c r="D19" i="2"/>
  <c r="C19" i="2"/>
  <c r="B19" i="2"/>
  <c r="A19" i="2"/>
  <c r="F19" i="2" s="1"/>
  <c r="D18" i="2"/>
  <c r="C18" i="2"/>
  <c r="B18" i="2"/>
  <c r="A18" i="2"/>
  <c r="F18" i="2" s="1"/>
  <c r="D17" i="2"/>
  <c r="C17" i="2"/>
  <c r="B17" i="2"/>
  <c r="A17" i="2"/>
  <c r="F17" i="2" s="1"/>
  <c r="D16" i="2"/>
  <c r="C16" i="2"/>
  <c r="B16" i="2"/>
  <c r="A16" i="2"/>
  <c r="F16" i="2" s="1"/>
  <c r="B10" i="2"/>
  <c r="B9" i="2"/>
  <c r="B8" i="2"/>
  <c r="B7" i="2"/>
  <c r="B6" i="2"/>
  <c r="B5" i="2"/>
  <c r="K13" i="1"/>
  <c r="E13" i="1"/>
  <c r="G12" i="1"/>
  <c r="G11" i="1"/>
  <c r="G10" i="1"/>
  <c r="G9" i="1"/>
  <c r="G8" i="1"/>
  <c r="G7" i="1"/>
  <c r="C12" i="1" l="1"/>
  <c r="C13" i="1"/>
  <c r="C95" i="2"/>
  <c r="I30" i="2"/>
  <c r="I31" i="2"/>
  <c r="I41" i="2"/>
  <c r="I27" i="2"/>
  <c r="I33" i="2"/>
  <c r="I21" i="2"/>
  <c r="I39" i="2"/>
  <c r="F41" i="2"/>
  <c r="I34" i="2"/>
  <c r="I29" i="2"/>
  <c r="I37" i="2"/>
  <c r="I35" i="2"/>
  <c r="F27" i="2"/>
  <c r="F39" i="2"/>
  <c r="F25" i="2"/>
  <c r="F37" i="2"/>
  <c r="F33" i="2"/>
  <c r="H10" i="1"/>
  <c r="I17" i="2"/>
  <c r="I23" i="2"/>
  <c r="L73" i="2"/>
  <c r="K73" i="2"/>
  <c r="J73" i="2"/>
  <c r="I73" i="2"/>
  <c r="H73" i="2"/>
  <c r="G73" i="2"/>
  <c r="E73" i="2"/>
  <c r="L93" i="2"/>
  <c r="K93" i="2"/>
  <c r="J93" i="2"/>
  <c r="I93" i="2"/>
  <c r="H93" i="2"/>
  <c r="G93" i="2"/>
  <c r="F93" i="2"/>
  <c r="E93" i="2"/>
  <c r="E22" i="2"/>
  <c r="I22" i="2" s="1"/>
  <c r="L32" i="2"/>
  <c r="K32" i="2"/>
  <c r="J32" i="2"/>
  <c r="H32" i="2"/>
  <c r="G32" i="2"/>
  <c r="E32" i="2"/>
  <c r="L40" i="2"/>
  <c r="K40" i="2"/>
  <c r="J40" i="2"/>
  <c r="H40" i="2"/>
  <c r="G40" i="2"/>
  <c r="E40" i="2"/>
  <c r="L76" i="2"/>
  <c r="K76" i="2"/>
  <c r="J76" i="2"/>
  <c r="I76" i="2"/>
  <c r="H76" i="2"/>
  <c r="G76" i="2"/>
  <c r="F76" i="2"/>
  <c r="E76" i="2"/>
  <c r="L52" i="2"/>
  <c r="K52" i="2"/>
  <c r="J52" i="2"/>
  <c r="I52" i="2"/>
  <c r="H52" i="2"/>
  <c r="G52" i="2"/>
  <c r="E52" i="2"/>
  <c r="L64" i="2"/>
  <c r="K64" i="2"/>
  <c r="J64" i="2"/>
  <c r="I64" i="2"/>
  <c r="H64" i="2"/>
  <c r="G64" i="2"/>
  <c r="E64" i="2"/>
  <c r="L45" i="2"/>
  <c r="K45" i="2"/>
  <c r="J45" i="2"/>
  <c r="I45" i="2"/>
  <c r="H45" i="2"/>
  <c r="G45" i="2"/>
  <c r="E45" i="2"/>
  <c r="L57" i="2"/>
  <c r="K57" i="2"/>
  <c r="J57" i="2"/>
  <c r="I57" i="2"/>
  <c r="H57" i="2"/>
  <c r="G57" i="2"/>
  <c r="E57" i="2"/>
  <c r="L69" i="2"/>
  <c r="K69" i="2"/>
  <c r="J69" i="2"/>
  <c r="I69" i="2"/>
  <c r="H69" i="2"/>
  <c r="G69" i="2"/>
  <c r="E69" i="2"/>
  <c r="F73" i="2"/>
  <c r="L88" i="2"/>
  <c r="K88" i="2"/>
  <c r="J88" i="2"/>
  <c r="I88" i="2"/>
  <c r="H88" i="2"/>
  <c r="G88" i="2"/>
  <c r="F88" i="2"/>
  <c r="E88" i="2"/>
  <c r="L91" i="2"/>
  <c r="K91" i="2"/>
  <c r="J91" i="2"/>
  <c r="I91" i="2"/>
  <c r="H91" i="2"/>
  <c r="G91" i="2"/>
  <c r="F91" i="2"/>
  <c r="E91" i="2"/>
  <c r="L94" i="2"/>
  <c r="K94" i="2"/>
  <c r="J94" i="2"/>
  <c r="I94" i="2"/>
  <c r="H94" i="2"/>
  <c r="G94" i="2"/>
  <c r="F94" i="2"/>
  <c r="E94" i="2"/>
  <c r="L49" i="2"/>
  <c r="K49" i="2"/>
  <c r="J49" i="2"/>
  <c r="I49" i="2"/>
  <c r="H49" i="2"/>
  <c r="G49" i="2"/>
  <c r="E49" i="2"/>
  <c r="L61" i="2"/>
  <c r="K61" i="2"/>
  <c r="J61" i="2"/>
  <c r="I61" i="2"/>
  <c r="H61" i="2"/>
  <c r="G61" i="2"/>
  <c r="E61" i="2"/>
  <c r="L26" i="2"/>
  <c r="K26" i="2"/>
  <c r="J26" i="2"/>
  <c r="H26" i="2"/>
  <c r="G26" i="2"/>
  <c r="E26" i="2"/>
  <c r="L36" i="2"/>
  <c r="K36" i="2"/>
  <c r="J36" i="2"/>
  <c r="H36" i="2"/>
  <c r="G36" i="2"/>
  <c r="E36" i="2"/>
  <c r="L54" i="2"/>
  <c r="K54" i="2"/>
  <c r="J54" i="2"/>
  <c r="I54" i="2"/>
  <c r="H54" i="2"/>
  <c r="G54" i="2"/>
  <c r="E54" i="2"/>
  <c r="L59" i="2"/>
  <c r="K59" i="2"/>
  <c r="J59" i="2"/>
  <c r="I59" i="2"/>
  <c r="H59" i="2"/>
  <c r="G59" i="2"/>
  <c r="E59" i="2"/>
  <c r="L71" i="2"/>
  <c r="K71" i="2"/>
  <c r="J71" i="2"/>
  <c r="I71" i="2"/>
  <c r="H71" i="2"/>
  <c r="G71" i="2"/>
  <c r="E71" i="2"/>
  <c r="F26" i="2"/>
  <c r="F32" i="2"/>
  <c r="F34" i="2"/>
  <c r="F36" i="2"/>
  <c r="F40" i="2"/>
  <c r="L50" i="2"/>
  <c r="K50" i="2"/>
  <c r="J50" i="2"/>
  <c r="I50" i="2"/>
  <c r="H50" i="2"/>
  <c r="G50" i="2"/>
  <c r="E50" i="2"/>
  <c r="F54" i="2"/>
  <c r="L62" i="2"/>
  <c r="K62" i="2"/>
  <c r="J62" i="2"/>
  <c r="I62" i="2"/>
  <c r="H62" i="2"/>
  <c r="G62" i="2"/>
  <c r="E62" i="2"/>
  <c r="L74" i="2"/>
  <c r="K74" i="2"/>
  <c r="J74" i="2"/>
  <c r="I74" i="2"/>
  <c r="H74" i="2"/>
  <c r="G74" i="2"/>
  <c r="E74" i="2"/>
  <c r="L47" i="2"/>
  <c r="K47" i="2"/>
  <c r="J47" i="2"/>
  <c r="I47" i="2"/>
  <c r="H47" i="2"/>
  <c r="G47" i="2"/>
  <c r="E47" i="2"/>
  <c r="L79" i="2"/>
  <c r="K79" i="2"/>
  <c r="J79" i="2"/>
  <c r="I79" i="2"/>
  <c r="H79" i="2"/>
  <c r="G79" i="2"/>
  <c r="F79" i="2"/>
  <c r="E79" i="2"/>
  <c r="F24" i="2"/>
  <c r="I26" i="2"/>
  <c r="I32" i="2"/>
  <c r="I40" i="2"/>
  <c r="F47" i="2"/>
  <c r="L55" i="2"/>
  <c r="K55" i="2"/>
  <c r="J55" i="2"/>
  <c r="I55" i="2"/>
  <c r="H55" i="2"/>
  <c r="G55" i="2"/>
  <c r="E55" i="2"/>
  <c r="F59" i="2"/>
  <c r="L67" i="2"/>
  <c r="K67" i="2"/>
  <c r="J67" i="2"/>
  <c r="I67" i="2"/>
  <c r="H67" i="2"/>
  <c r="G67" i="2"/>
  <c r="E67" i="2"/>
  <c r="F71" i="2"/>
  <c r="L77" i="2"/>
  <c r="K77" i="2"/>
  <c r="J77" i="2"/>
  <c r="I77" i="2"/>
  <c r="H77" i="2"/>
  <c r="G77" i="2"/>
  <c r="F77" i="2"/>
  <c r="E77" i="2"/>
  <c r="L80" i="2"/>
  <c r="K80" i="2"/>
  <c r="J80" i="2"/>
  <c r="I80" i="2"/>
  <c r="H80" i="2"/>
  <c r="G80" i="2"/>
  <c r="F80" i="2"/>
  <c r="E80" i="2"/>
  <c r="L83" i="2"/>
  <c r="K83" i="2"/>
  <c r="J83" i="2"/>
  <c r="I83" i="2"/>
  <c r="H83" i="2"/>
  <c r="G83" i="2"/>
  <c r="F83" i="2"/>
  <c r="E83" i="2"/>
  <c r="E16" i="2"/>
  <c r="L82" i="2"/>
  <c r="K82" i="2"/>
  <c r="J82" i="2"/>
  <c r="I82" i="2"/>
  <c r="H82" i="2"/>
  <c r="G82" i="2"/>
  <c r="F82" i="2"/>
  <c r="E82" i="2"/>
  <c r="H9" i="1"/>
  <c r="I25" i="2" s="1"/>
  <c r="L43" i="2"/>
  <c r="K43" i="2"/>
  <c r="J43" i="2"/>
  <c r="I43" i="2"/>
  <c r="H43" i="2"/>
  <c r="G43" i="2"/>
  <c r="E43" i="2"/>
  <c r="L17" i="2"/>
  <c r="K17" i="2"/>
  <c r="J17" i="2"/>
  <c r="H17" i="2"/>
  <c r="G17" i="2"/>
  <c r="E17" i="2"/>
  <c r="E19" i="2"/>
  <c r="I19" i="2" s="1"/>
  <c r="L21" i="2"/>
  <c r="K21" i="2"/>
  <c r="J21" i="2"/>
  <c r="H21" i="2"/>
  <c r="G21" i="2"/>
  <c r="E21" i="2"/>
  <c r="L23" i="2"/>
  <c r="K23" i="2"/>
  <c r="J23" i="2"/>
  <c r="H23" i="2"/>
  <c r="G23" i="2"/>
  <c r="E23" i="2"/>
  <c r="J25" i="2"/>
  <c r="E25" i="2"/>
  <c r="L27" i="2"/>
  <c r="K27" i="2"/>
  <c r="J27" i="2"/>
  <c r="H27" i="2"/>
  <c r="G27" i="2"/>
  <c r="E27" i="2"/>
  <c r="L29" i="2"/>
  <c r="K29" i="2"/>
  <c r="J29" i="2"/>
  <c r="H29" i="2"/>
  <c r="G29" i="2"/>
  <c r="E29" i="2"/>
  <c r="L31" i="2"/>
  <c r="K31" i="2"/>
  <c r="J31" i="2"/>
  <c r="H31" i="2"/>
  <c r="G31" i="2"/>
  <c r="E31" i="2"/>
  <c r="L33" i="2"/>
  <c r="K33" i="2"/>
  <c r="J33" i="2"/>
  <c r="H33" i="2"/>
  <c r="G33" i="2"/>
  <c r="E33" i="2"/>
  <c r="L35" i="2"/>
  <c r="K35" i="2"/>
  <c r="J35" i="2"/>
  <c r="H35" i="2"/>
  <c r="G35" i="2"/>
  <c r="E35" i="2"/>
  <c r="L37" i="2"/>
  <c r="K37" i="2"/>
  <c r="J37" i="2"/>
  <c r="H37" i="2"/>
  <c r="G37" i="2"/>
  <c r="E37" i="2"/>
  <c r="L39" i="2"/>
  <c r="K39" i="2"/>
  <c r="J39" i="2"/>
  <c r="H39" i="2"/>
  <c r="G39" i="2"/>
  <c r="E39" i="2"/>
  <c r="L41" i="2"/>
  <c r="K41" i="2"/>
  <c r="J41" i="2"/>
  <c r="H41" i="2"/>
  <c r="G41" i="2"/>
  <c r="E41" i="2"/>
  <c r="L48" i="2"/>
  <c r="K48" i="2"/>
  <c r="J48" i="2"/>
  <c r="I48" i="2"/>
  <c r="H48" i="2"/>
  <c r="G48" i="2"/>
  <c r="E48" i="2"/>
  <c r="F52" i="2"/>
  <c r="L60" i="2"/>
  <c r="K60" i="2"/>
  <c r="J60" i="2"/>
  <c r="I60" i="2"/>
  <c r="H60" i="2"/>
  <c r="G60" i="2"/>
  <c r="E60" i="2"/>
  <c r="F64" i="2"/>
  <c r="L72" i="2"/>
  <c r="K72" i="2"/>
  <c r="J72" i="2"/>
  <c r="I72" i="2"/>
  <c r="H72" i="2"/>
  <c r="G72" i="2"/>
  <c r="E72" i="2"/>
  <c r="L86" i="2"/>
  <c r="K86" i="2"/>
  <c r="J86" i="2"/>
  <c r="I86" i="2"/>
  <c r="H86" i="2"/>
  <c r="G86" i="2"/>
  <c r="E86" i="2"/>
  <c r="L90" i="2"/>
  <c r="K90" i="2"/>
  <c r="J90" i="2"/>
  <c r="I90" i="2"/>
  <c r="H90" i="2"/>
  <c r="G90" i="2"/>
  <c r="F90" i="2"/>
  <c r="E90" i="2"/>
  <c r="E20" i="2"/>
  <c r="L28" i="2"/>
  <c r="K28" i="2"/>
  <c r="J28" i="2"/>
  <c r="H28" i="2"/>
  <c r="G28" i="2"/>
  <c r="E28" i="2"/>
  <c r="L38" i="2"/>
  <c r="K38" i="2"/>
  <c r="J38" i="2"/>
  <c r="H38" i="2"/>
  <c r="G38" i="2"/>
  <c r="E38" i="2"/>
  <c r="F22" i="2"/>
  <c r="H11" i="1"/>
  <c r="K25" i="2" s="1"/>
  <c r="F45" i="2"/>
  <c r="L53" i="2"/>
  <c r="K53" i="2"/>
  <c r="J53" i="2"/>
  <c r="I53" i="2"/>
  <c r="H53" i="2"/>
  <c r="G53" i="2"/>
  <c r="E53" i="2"/>
  <c r="F57" i="2"/>
  <c r="L65" i="2"/>
  <c r="K65" i="2"/>
  <c r="J65" i="2"/>
  <c r="I65" i="2"/>
  <c r="H65" i="2"/>
  <c r="G65" i="2"/>
  <c r="E65" i="2"/>
  <c r="F69" i="2"/>
  <c r="L89" i="2"/>
  <c r="K89" i="2"/>
  <c r="J89" i="2"/>
  <c r="I89" i="2"/>
  <c r="H89" i="2"/>
  <c r="G89" i="2"/>
  <c r="F89" i="2"/>
  <c r="E89" i="2"/>
  <c r="L92" i="2"/>
  <c r="K92" i="2"/>
  <c r="J92" i="2"/>
  <c r="I92" i="2"/>
  <c r="H92" i="2"/>
  <c r="G92" i="2"/>
  <c r="F92" i="2"/>
  <c r="E92" i="2"/>
  <c r="L87" i="2"/>
  <c r="K87" i="2"/>
  <c r="J87" i="2"/>
  <c r="I87" i="2"/>
  <c r="H87" i="2"/>
  <c r="G87" i="2"/>
  <c r="F87" i="2"/>
  <c r="E87" i="2"/>
  <c r="E18" i="2"/>
  <c r="I18" i="2" s="1"/>
  <c r="L30" i="2"/>
  <c r="K30" i="2"/>
  <c r="J30" i="2"/>
  <c r="H30" i="2"/>
  <c r="G30" i="2"/>
  <c r="E30" i="2"/>
  <c r="L42" i="2"/>
  <c r="K42" i="2"/>
  <c r="I42" i="2"/>
  <c r="J42" i="2"/>
  <c r="H42" i="2"/>
  <c r="G42" i="2"/>
  <c r="E42" i="2"/>
  <c r="I36" i="2"/>
  <c r="L46" i="2"/>
  <c r="K46" i="2"/>
  <c r="J46" i="2"/>
  <c r="I46" i="2"/>
  <c r="H46" i="2"/>
  <c r="G46" i="2"/>
  <c r="E46" i="2"/>
  <c r="F50" i="2"/>
  <c r="L58" i="2"/>
  <c r="K58" i="2"/>
  <c r="J58" i="2"/>
  <c r="I58" i="2"/>
  <c r="H58" i="2"/>
  <c r="G58" i="2"/>
  <c r="E58" i="2"/>
  <c r="F62" i="2"/>
  <c r="L70" i="2"/>
  <c r="K70" i="2"/>
  <c r="J70" i="2"/>
  <c r="I70" i="2"/>
  <c r="H70" i="2"/>
  <c r="G70" i="2"/>
  <c r="E70" i="2"/>
  <c r="F74" i="2"/>
  <c r="H8" i="1"/>
  <c r="H25" i="2" s="1"/>
  <c r="H7" i="1"/>
  <c r="G25" i="2" s="1"/>
  <c r="G13" i="1"/>
  <c r="H12" i="1"/>
  <c r="L25" i="2" s="1"/>
  <c r="E24" i="2"/>
  <c r="I24" i="2" s="1"/>
  <c r="L34" i="2"/>
  <c r="K34" i="2"/>
  <c r="J34" i="2"/>
  <c r="H34" i="2"/>
  <c r="G34" i="2"/>
  <c r="E34" i="2"/>
  <c r="L66" i="2"/>
  <c r="K66" i="2"/>
  <c r="J66" i="2"/>
  <c r="I66" i="2"/>
  <c r="H66" i="2"/>
  <c r="G66" i="2"/>
  <c r="E66" i="2"/>
  <c r="L85" i="2"/>
  <c r="K85" i="2"/>
  <c r="J85" i="2"/>
  <c r="I85" i="2"/>
  <c r="H85" i="2"/>
  <c r="G85" i="2"/>
  <c r="E85" i="2"/>
  <c r="F20" i="2"/>
  <c r="F30" i="2"/>
  <c r="I28" i="2"/>
  <c r="I38" i="2"/>
  <c r="F43" i="2"/>
  <c r="L51" i="2"/>
  <c r="K51" i="2"/>
  <c r="J51" i="2"/>
  <c r="I51" i="2"/>
  <c r="H51" i="2"/>
  <c r="G51" i="2"/>
  <c r="E51" i="2"/>
  <c r="F55" i="2"/>
  <c r="L63" i="2"/>
  <c r="K63" i="2"/>
  <c r="J63" i="2"/>
  <c r="I63" i="2"/>
  <c r="H63" i="2"/>
  <c r="G63" i="2"/>
  <c r="E63" i="2"/>
  <c r="F67" i="2"/>
  <c r="L75" i="2"/>
  <c r="K75" i="2"/>
  <c r="J75" i="2"/>
  <c r="I75" i="2"/>
  <c r="H75" i="2"/>
  <c r="G75" i="2"/>
  <c r="F75" i="2"/>
  <c r="E75" i="2"/>
  <c r="L78" i="2"/>
  <c r="K78" i="2"/>
  <c r="J78" i="2"/>
  <c r="I78" i="2"/>
  <c r="H78" i="2"/>
  <c r="G78" i="2"/>
  <c r="F78" i="2"/>
  <c r="E78" i="2"/>
  <c r="L81" i="2"/>
  <c r="K81" i="2"/>
  <c r="J81" i="2"/>
  <c r="I81" i="2"/>
  <c r="H81" i="2"/>
  <c r="G81" i="2"/>
  <c r="F81" i="2"/>
  <c r="E81" i="2"/>
  <c r="L84" i="2"/>
  <c r="K84" i="2"/>
  <c r="J84" i="2"/>
  <c r="I84" i="2"/>
  <c r="H84" i="2"/>
  <c r="G84" i="2"/>
  <c r="F84" i="2"/>
  <c r="E84" i="2"/>
  <c r="L44" i="2"/>
  <c r="I44" i="2"/>
  <c r="K44" i="2"/>
  <c r="J44" i="2"/>
  <c r="H44" i="2"/>
  <c r="G44" i="2"/>
  <c r="E44" i="2"/>
  <c r="L56" i="2"/>
  <c r="K56" i="2"/>
  <c r="J56" i="2"/>
  <c r="I56" i="2"/>
  <c r="H56" i="2"/>
  <c r="G56" i="2"/>
  <c r="E56" i="2"/>
  <c r="L68" i="2"/>
  <c r="K68" i="2"/>
  <c r="J68" i="2"/>
  <c r="I68" i="2"/>
  <c r="H68" i="2"/>
  <c r="G68" i="2"/>
  <c r="E68" i="2"/>
  <c r="K16" i="2" l="1"/>
  <c r="H20" i="2"/>
  <c r="G18" i="2"/>
  <c r="G20" i="2"/>
  <c r="H24" i="2"/>
  <c r="J24" i="2"/>
  <c r="L20" i="2"/>
  <c r="H18" i="2"/>
  <c r="J18" i="2"/>
  <c r="J20" i="2"/>
  <c r="G24" i="2"/>
  <c r="K20" i="2"/>
  <c r="I20" i="2"/>
  <c r="K24" i="2"/>
  <c r="K18" i="2"/>
  <c r="L24" i="2"/>
  <c r="L18" i="2"/>
  <c r="H19" i="2"/>
  <c r="J19" i="2"/>
  <c r="K19" i="2"/>
  <c r="L19" i="2"/>
  <c r="G22" i="2"/>
  <c r="H22" i="2"/>
  <c r="J22" i="2"/>
  <c r="K22" i="2"/>
  <c r="L22" i="2"/>
  <c r="G19" i="2"/>
  <c r="I16" i="2"/>
  <c r="L16" i="2"/>
  <c r="G16" i="2"/>
  <c r="H16" i="2"/>
  <c r="J16" i="2"/>
  <c r="H13" i="1"/>
  <c r="N7" i="1" s="1"/>
  <c r="C7" i="2" l="1"/>
  <c r="D7" i="2" s="1"/>
  <c r="C10" i="2"/>
  <c r="D10" i="2" s="1"/>
  <c r="C6" i="2"/>
  <c r="D6" i="2" s="1"/>
  <c r="C9" i="2"/>
  <c r="D9" i="2" s="1"/>
  <c r="C8" i="2"/>
  <c r="D8" i="2" s="1"/>
  <c r="C5" i="2"/>
  <c r="D5" i="2" s="1"/>
  <c r="E9" i="2" l="1"/>
  <c r="E7" i="2"/>
  <c r="E10" i="2"/>
  <c r="E8" i="2"/>
  <c r="E6" i="2"/>
  <c r="E11" i="3" l="1"/>
  <c r="C76" i="3" l="1"/>
  <c r="D76" i="3" s="1"/>
  <c r="E76" i="3" s="1"/>
  <c r="B82" i="3"/>
  <c r="B84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A2F3B8-43F0-4320-8E14-86C2573B4B8B}" keepAlive="1" name="Query - Accounts" description="Connection to the 'Accounts' query in the workbook." type="5" refreshedVersion="0" background="1">
    <dbPr connection="Provider=Microsoft.Mashup.OleDb.1;Data Source=$Workbook$;Location=Accounts;Extended Properties=&quot;&quot;" command="SELECT * FROM [Accounts]"/>
  </connection>
  <connection id="2" xr16:uid="{722E8907-14F0-42C7-97D6-EBCF629475EF}" keepAlive="1" name="Query - Accounts (2)" description="Connection to the 'Accounts (2)' query in the workbook." type="5" refreshedVersion="0" background="1">
    <dbPr connection="Provider=Microsoft.Mashup.OleDb.1;Data Source=$Workbook$;Location=&quot;Accounts (2)&quot;;Extended Properties=&quot;&quot;" command="SELECT * FROM [Accounts (2)]"/>
  </connection>
  <connection id="3" xr16:uid="{E4F53A97-2752-49D8-AD23-1E03F6446269}" keepAlive="1" name="Query - Accounts (3)" description="Connection to the 'Accounts (3)' query in the workbook." type="5" refreshedVersion="0" background="1">
    <dbPr connection="Provider=Microsoft.Mashup.OleDb.1;Data Source=$Workbook$;Location=&quot;Accounts (3)&quot;;Extended Properties=&quot;&quot;" command="SELECT * FROM [Accounts (3)]"/>
  </connection>
  <connection id="4" xr16:uid="{3FD99284-DA42-44D6-A574-01892E9CFA84}" keepAlive="1" name="Query - Accounts (4)" description="Connection to the 'Accounts (4)' query in the workbook." type="5" refreshedVersion="0" background="1">
    <dbPr connection="Provider=Microsoft.Mashup.OleDb.1;Data Source=$Workbook$;Location=&quot;Accounts (4)&quot;;Extended Properties=&quot;&quot;" command="SELECT * FROM [Accounts (4)]"/>
  </connection>
  <connection id="5" xr16:uid="{7EDEC48F-6DB7-4801-ACED-91658D97EDAF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  <connection id="6" xr16:uid="{4D759F1F-E06E-44A0-ABD9-535F89439C8A}" keepAlive="1" name="Query - Data (2)" description="Connection to the 'Data (2)' query in the workbook." type="5" refreshedVersion="8" background="1" saveData="1">
    <dbPr connection="Provider=Microsoft.Mashup.OleDb.1;Data Source=$Workbook$;Location=&quot;Data (2)&quot;;Extended Properties=&quot;&quot;" command="SELECT * FROM [Data (2)]"/>
  </connection>
  <connection id="7" xr16:uid="{9D95E9A0-2B3B-4529-B847-B05689516A2F}" keepAlive="1" name="Query - Data (3)" description="Connection to the 'Data (3)' query in the workbook." type="5" refreshedVersion="8" background="1" saveData="1">
    <dbPr connection="Provider=Microsoft.Mashup.OleDb.1;Data Source=$Workbook$;Location=&quot;Data (3)&quot;;Extended Properties=&quot;&quot;" command="SELECT * FROM [Data (3)]"/>
  </connection>
  <connection id="8" xr16:uid="{96926BA8-FDF1-4568-9306-1CE864795479}" keepAlive="1" name="Query - Data (4)" description="Connection to the 'Data (4)' query in the workbook." type="5" refreshedVersion="8" background="1" saveData="1">
    <dbPr connection="Provider=Microsoft.Mashup.OleDb.1;Data Source=$Workbook$;Location=&quot;Data (4)&quot;;Extended Properties=&quot;&quot;" command="SELECT * FROM [Data (4)]"/>
  </connection>
  <connection id="9" xr16:uid="{38D4678A-D1CB-4F87-917C-97C2E24CCB7A}" keepAlive="1" name="Query - From" description="Connection to the 'From' query in the workbook." type="5" refreshedVersion="0" background="1">
    <dbPr connection="Provider=Microsoft.Mashup.OleDb.1;Data Source=$Workbook$;Location=From;Extended Properties=&quot;&quot;" command="SELECT * FROM [From]"/>
  </connection>
  <connection id="10" xr16:uid="{51F66F01-DAD4-497E-BF7D-6A220525B9DB}" keepAlive="1" name="Query - From (2)" description="Connection to the 'From (2)' query in the workbook." type="5" refreshedVersion="0" background="1">
    <dbPr connection="Provider=Microsoft.Mashup.OleDb.1;Data Source=$Workbook$;Location=&quot;From (2)&quot;;Extended Properties=&quot;&quot;" command="SELECT * FROM [From (2)]"/>
  </connection>
  <connection id="11" xr16:uid="{AA9F66CE-9DE5-4AFE-B4A9-3CBE7583C4B9}" keepAlive="1" name="Query - From (3)" description="Connection to the 'From (3)' query in the workbook." type="5" refreshedVersion="0" background="1">
    <dbPr connection="Provider=Microsoft.Mashup.OleDb.1;Data Source=$Workbook$;Location=&quot;From (3)&quot;;Extended Properties=&quot;&quot;" command="SELECT * FROM [From (3)]"/>
  </connection>
  <connection id="12" xr16:uid="{51C8430B-2C27-4D16-B1C8-E8D4F07BBCD1}" keepAlive="1" name="Query - From (4)" description="Connection to the 'From (4)' query in the workbook." type="5" refreshedVersion="0" background="1">
    <dbPr connection="Provider=Microsoft.Mashup.OleDb.1;Data Source=$Workbook$;Location=&quot;From (4)&quot;;Extended Properties=&quot;&quot;" command="SELECT * FROM [From (4)]"/>
  </connection>
  <connection id="13" xr16:uid="{85DDA12C-826E-4A3A-BC66-591F918BD2A9}" keepAlive="1" name="Query - To" description="Connection to the 'To' query in the workbook." type="5" refreshedVersion="0" background="1">
    <dbPr connection="Provider=Microsoft.Mashup.OleDb.1;Data Source=$Workbook$;Location=To;Extended Properties=&quot;&quot;" command="SELECT * FROM [To]"/>
  </connection>
  <connection id="14" xr16:uid="{11914F69-43A7-4F13-9BE9-13BCFD048B65}" keepAlive="1" name="Query - To (2)" description="Connection to the 'To (2)' query in the workbook." type="5" refreshedVersion="0" background="1">
    <dbPr connection="Provider=Microsoft.Mashup.OleDb.1;Data Source=$Workbook$;Location=&quot;To (2)&quot;;Extended Properties=&quot;&quot;" command="SELECT * FROM [To (2)]"/>
  </connection>
  <connection id="15" xr16:uid="{CCF0ECE2-2C24-4644-A80B-F3B34A74487C}" keepAlive="1" name="Query - To (3)" description="Connection to the 'To (3)' query in the workbook." type="5" refreshedVersion="0" background="1">
    <dbPr connection="Provider=Microsoft.Mashup.OleDb.1;Data Source=$Workbook$;Location=&quot;To (3)&quot;;Extended Properties=&quot;&quot;" command="SELECT * FROM [To (3)]"/>
  </connection>
  <connection id="16" xr16:uid="{C14ADE11-CCDD-4C3F-A795-14B2E4B1A31D}" keepAlive="1" name="Query - To (4)" description="Connection to the 'To (4)' query in the workbook." type="5" refreshedVersion="0" background="1">
    <dbPr connection="Provider=Microsoft.Mashup.OleDb.1;Data Source=$Workbook$;Location=&quot;To (4)&quot;;Extended Properties=&quot;&quot;" command="SELECT * FROM [To (4)]"/>
  </connection>
</connections>
</file>

<file path=xl/sharedStrings.xml><?xml version="1.0" encoding="utf-8"?>
<sst xmlns="http://schemas.openxmlformats.org/spreadsheetml/2006/main" count="5816" uniqueCount="365">
  <si>
    <t>Yellow cells = inputs. Each sub-account row can use different allocation. Use 'Applicable only' methods to exclude classes and re-normalize.</t>
  </si>
  <si>
    <t>A) Customer &amp; Billing Volumes</t>
  </si>
  <si>
    <t>Class</t>
  </si>
  <si>
    <t>Customers</t>
  </si>
  <si>
    <t>Total Bills</t>
  </si>
  <si>
    <t>Bill Share %</t>
  </si>
  <si>
    <t>Residential</t>
  </si>
  <si>
    <t>GS &lt; 50</t>
  </si>
  <si>
    <t>GS &gt; 50</t>
  </si>
  <si>
    <t>Unmetered</t>
  </si>
  <si>
    <t>Street Lighting</t>
  </si>
  <si>
    <t>Sentinel Lights</t>
  </si>
  <si>
    <t>Primary Acct</t>
  </si>
  <si>
    <t>Sub-Account Description</t>
  </si>
  <si>
    <t>Allocation Method</t>
  </si>
  <si>
    <t>Applies: Residential</t>
  </si>
  <si>
    <t>Applies: GS &lt; 50</t>
  </si>
  <si>
    <t>Applies: GS &gt; 50</t>
  </si>
  <si>
    <t>Applies: Unmetered</t>
  </si>
  <si>
    <t>Applies: Street Lighting</t>
  </si>
  <si>
    <t>Applies: Sentinel Lights</t>
  </si>
  <si>
    <t>Direct $: Residential</t>
  </si>
  <si>
    <t>Direct $: GS &lt; 50</t>
  </si>
  <si>
    <t>Direct $: GS &gt; 50</t>
  </si>
  <si>
    <t>Direct $: Unmetered</t>
  </si>
  <si>
    <t>Direct $: Street Lighting</t>
  </si>
  <si>
    <t>Direct $: Sentinel Lights</t>
  </si>
  <si>
    <t>Y</t>
  </si>
  <si>
    <t>Time %</t>
  </si>
  <si>
    <t>Notes:</t>
  </si>
  <si>
    <t>• 'Applicable only' methods re-normalize across classes marked Applies=Y.</t>
  </si>
  <si>
    <t>• 'Direct $' uses the Direct $ columns (enter dollars by class; Total Annual Cost can be left as reference).</t>
  </si>
  <si>
    <t>• For Direct $, blanks/zeros mean no allocation to that class.</t>
  </si>
  <si>
    <t>Check</t>
  </si>
  <si>
    <t>Must Equal 100%</t>
  </si>
  <si>
    <t>TOTAL</t>
  </si>
  <si>
    <t>Calculated Results</t>
  </si>
  <si>
    <t>Allocations are calculated per sub-account row and summed by class.</t>
  </si>
  <si>
    <t>Allocated Cost</t>
  </si>
  <si>
    <t>Cost per Customer</t>
  </si>
  <si>
    <t>Weighting (Res=1.00)</t>
  </si>
  <si>
    <t>Allocation Detail (first 80 sub-accounts)</t>
  </si>
  <si>
    <t>Total Cost</t>
  </si>
  <si>
    <t>Method</t>
  </si>
  <si>
    <t>Denom Bills</t>
  </si>
  <si>
    <t>Denom Time</t>
  </si>
  <si>
    <t>N</t>
  </si>
  <si>
    <t>B) Time Allocation (used for rows marked Time %)</t>
  </si>
  <si>
    <t>C) Sub-Account Expenses (each row can have its own allocation, applicability, and/or direct $ split)</t>
  </si>
  <si>
    <t>Relvant Billing Balances</t>
  </si>
  <si>
    <t>5315-Cust Bill</t>
  </si>
  <si>
    <t>5320-Collecting</t>
  </si>
  <si>
    <t>5330-Collection Charges</t>
  </si>
  <si>
    <t>5340-Misc Cust Acct</t>
  </si>
  <si>
    <t>5325-Cash O/S</t>
  </si>
  <si>
    <t>Bad Debt &amp; Meter Reading have their own allocation in the CA Model</t>
  </si>
  <si>
    <t>Per Bill</t>
  </si>
  <si>
    <t>Recon</t>
  </si>
  <si>
    <t>Account</t>
  </si>
  <si>
    <t>2027 Balance</t>
  </si>
  <si>
    <t>2027 Customers</t>
  </si>
  <si>
    <t>2027Bills / Year</t>
  </si>
  <si>
    <t>H13 &amp; K13</t>
  </si>
  <si>
    <t>Difference:</t>
  </si>
  <si>
    <t>Compare to GL Balance:</t>
  </si>
  <si>
    <t>Total 1855 from detail:</t>
  </si>
  <si>
    <t>Reconciliation Check:</t>
  </si>
  <si>
    <t>USL</t>
  </si>
  <si>
    <t>Weighting (Residential = 1.00)</t>
  </si>
  <si>
    <t>Average Book Value per Customer ($)</t>
  </si>
  <si>
    <t>Total 1855 Book Value ($)</t>
  </si>
  <si>
    <t>Total Customers</t>
  </si>
  <si>
    <t>Rate Class</t>
  </si>
  <si>
    <t>Class Summary (Auto-Calculated)</t>
  </si>
  <si>
    <t>Total Book Value ($)</t>
  </si>
  <si>
    <t>Avg 1855 Book Value per Customer ($)</t>
  </si>
  <si>
    <t># of Customers</t>
  </si>
  <si>
    <t>Service Type Description</t>
  </si>
  <si>
    <t>Provide embedded book value recorded in Account 1855 by service type within each rate class. Include customers with $0 book value. Residential weighting is fixed at 1.00.</t>
  </si>
  <si>
    <t>Account 1855 – Services Embedded Book Value Weighting</t>
  </si>
  <si>
    <t>2027 Projected Annual Cost</t>
  </si>
  <si>
    <t>Journal Entry</t>
  </si>
  <si>
    <t>Series</t>
  </si>
  <si>
    <t>TRX Date</t>
  </si>
  <si>
    <t>Account Number</t>
  </si>
  <si>
    <t>Account Description</t>
  </si>
  <si>
    <t>Total</t>
  </si>
  <si>
    <t>Account Category Number</t>
  </si>
  <si>
    <t>Account Type</t>
  </si>
  <si>
    <t>Batch Number</t>
  </si>
  <si>
    <t>Description</t>
  </si>
  <si>
    <t>Originating TRX Source</t>
  </si>
  <si>
    <t>Posting Type</t>
  </si>
  <si>
    <t>Reference</t>
  </si>
  <si>
    <t>Segment1</t>
  </si>
  <si>
    <t>Segment2</t>
  </si>
  <si>
    <t>Segment3</t>
  </si>
  <si>
    <t>Segment4</t>
  </si>
  <si>
    <t>Source Document</t>
  </si>
  <si>
    <t>User Who Posted</t>
  </si>
  <si>
    <t>Financial</t>
  </si>
  <si>
    <t>02-420-5315-0000</t>
  </si>
  <si>
    <t>B&amp;C CUST BILLING</t>
  </si>
  <si>
    <t>Other Expenses</t>
  </si>
  <si>
    <t>Posting Account</t>
  </si>
  <si>
    <t>Job E-B AND C BILLING 1</t>
  </si>
  <si>
    <t>GLREV00067375</t>
  </si>
  <si>
    <t>Profit and Loss</t>
  </si>
  <si>
    <t>Dec24 Payroll Accrual</t>
  </si>
  <si>
    <t xml:space="preserve">02     </t>
  </si>
  <si>
    <t xml:space="preserve">420    </t>
  </si>
  <si>
    <t xml:space="preserve">5315   </t>
  </si>
  <si>
    <t xml:space="preserve">0000   </t>
  </si>
  <si>
    <t>GJ</t>
  </si>
  <si>
    <t>celliot</t>
  </si>
  <si>
    <t>GLTRX00067361</t>
  </si>
  <si>
    <t>Payroll Jan 3 2025</t>
  </si>
  <si>
    <t>GLTRX00067977</t>
  </si>
  <si>
    <t>Payroll Jan 17 2025</t>
  </si>
  <si>
    <t>GLTRX00068380</t>
  </si>
  <si>
    <t>Jan25 payroll burden trueup</t>
  </si>
  <si>
    <t>GLTRX00067968</t>
  </si>
  <si>
    <t>Payroll Jan 31 2025</t>
  </si>
  <si>
    <t>GLREV00068380</t>
  </si>
  <si>
    <t>GLTRX00068346</t>
  </si>
  <si>
    <t>Payroll Feb 14 2025</t>
  </si>
  <si>
    <t>GLTRX00068347</t>
  </si>
  <si>
    <t>Payroll Feb 28 2025</t>
  </si>
  <si>
    <t>Feb25 payroll burden trueup</t>
  </si>
  <si>
    <t>GLTRX00068672</t>
  </si>
  <si>
    <t>Payroll March 14 2025</t>
  </si>
  <si>
    <t>GLTRX00068674</t>
  </si>
  <si>
    <t>Payroll March 28 2025</t>
  </si>
  <si>
    <t>GLTRX00068739</t>
  </si>
  <si>
    <t>March 2025 Payroll Accrual</t>
  </si>
  <si>
    <t>GLTRX00068753</t>
  </si>
  <si>
    <t>Mar25 payroll burden trueup</t>
  </si>
  <si>
    <t>GLTRX00069088</t>
  </si>
  <si>
    <t>Mar25 payroll burden correct</t>
  </si>
  <si>
    <t>GLREV00069088</t>
  </si>
  <si>
    <t>GLREV00068753</t>
  </si>
  <si>
    <t>GLREV00068739</t>
  </si>
  <si>
    <t>GLTRX00068964</t>
  </si>
  <si>
    <t>Payroll April 11 2025</t>
  </si>
  <si>
    <t>lcooledge</t>
  </si>
  <si>
    <t>GLTRX00068965</t>
  </si>
  <si>
    <t>Payroll April 25 2025</t>
  </si>
  <si>
    <t>GLTRX00069163</t>
  </si>
  <si>
    <t>April 2025 Payroll Accrual</t>
  </si>
  <si>
    <t>GLTRX00070368</t>
  </si>
  <si>
    <t>Apr25 payroll burden trueup</t>
  </si>
  <si>
    <t>GLREV00069163</t>
  </si>
  <si>
    <t>GLREV00070368</t>
  </si>
  <si>
    <t>GLTRX00069469</t>
  </si>
  <si>
    <t>Payroll May 09 2025</t>
  </si>
  <si>
    <t>GLTRX00069494</t>
  </si>
  <si>
    <t>Payroll May 23 2025</t>
  </si>
  <si>
    <t>kdiwa</t>
  </si>
  <si>
    <t>GLTRX00070540</t>
  </si>
  <si>
    <t>May 2025 Payroll Accrual</t>
  </si>
  <si>
    <t>GLTRX00070602</t>
  </si>
  <si>
    <t>May25 payroll burden trueup</t>
  </si>
  <si>
    <t>GLREV00070540</t>
  </si>
  <si>
    <t>GLREV00070602</t>
  </si>
  <si>
    <t>GLTRX00069666</t>
  </si>
  <si>
    <t>Payroll June 6 2025</t>
  </si>
  <si>
    <t>GLTRX00070285</t>
  </si>
  <si>
    <t>Payroll June 20 2025</t>
  </si>
  <si>
    <t>GLTRX00070580</t>
  </si>
  <si>
    <t>June 2025 payroll accrual</t>
  </si>
  <si>
    <t>GLTRX00070607</t>
  </si>
  <si>
    <t>Jun25 Payroll burden trueup</t>
  </si>
  <si>
    <t>GLREV00070607</t>
  </si>
  <si>
    <t>GLREV00070580</t>
  </si>
  <si>
    <t>GLTRX00070284</t>
  </si>
  <si>
    <t>Payroll July 4 2025</t>
  </si>
  <si>
    <t>GLTRX00070372</t>
  </si>
  <si>
    <t>Payroll July 18 2025</t>
  </si>
  <si>
    <t>GLTRX00071150</t>
  </si>
  <si>
    <t>Jul25 Payroll burden trueup</t>
  </si>
  <si>
    <t>GLTRX00070896</t>
  </si>
  <si>
    <t>July 2025 Payroll Accrual</t>
  </si>
  <si>
    <t>GLTRX00070373</t>
  </si>
  <si>
    <t>Payroll August 1, 2025</t>
  </si>
  <si>
    <t>GLREV00071150</t>
  </si>
  <si>
    <t>GLREV00070896</t>
  </si>
  <si>
    <t>GLTRX00070756</t>
  </si>
  <si>
    <t>Payroll August 15 2025</t>
  </si>
  <si>
    <t>GLTRX00070757</t>
  </si>
  <si>
    <t>Payroll August 29 2025</t>
  </si>
  <si>
    <t>GLTRX00071346</t>
  </si>
  <si>
    <t>Aug25 payroll burden trueup</t>
  </si>
  <si>
    <t>GLREV00071346</t>
  </si>
  <si>
    <t>GLTRX00070907</t>
  </si>
  <si>
    <t>Payroll Sept 12 2025</t>
  </si>
  <si>
    <t>GLTRX00071375</t>
  </si>
  <si>
    <t>Payroll Sept 26 2025</t>
  </si>
  <si>
    <t>GLTRX00071668</t>
  </si>
  <si>
    <t>Sept25 payroll burden trueup</t>
  </si>
  <si>
    <t>GLTRX00071431</t>
  </si>
  <si>
    <t>Sept 2025 payroll accrual</t>
  </si>
  <si>
    <t>GLREV00071431</t>
  </si>
  <si>
    <t>GLREV00071668</t>
  </si>
  <si>
    <t>GLTRX00071376</t>
  </si>
  <si>
    <t>Payroll Oct 10 2025</t>
  </si>
  <si>
    <t>GLTRX00071639</t>
  </si>
  <si>
    <t>Payroll Oct 24 2025</t>
  </si>
  <si>
    <t>GLTRX00071791</t>
  </si>
  <si>
    <t>Oct 2025 payroll accrual</t>
  </si>
  <si>
    <t>GLTRX00071816</t>
  </si>
  <si>
    <t>Oct25 payroll burden trueup</t>
  </si>
  <si>
    <t>GLREV00071791</t>
  </si>
  <si>
    <t>GLREV00071816</t>
  </si>
  <si>
    <t>GLTRX00071789</t>
  </si>
  <si>
    <t>Payroll Nov 7 2025</t>
  </si>
  <si>
    <t>GLTRX00072154</t>
  </si>
  <si>
    <t>Payroll Nov 21 2025</t>
  </si>
  <si>
    <t>nmalik2</t>
  </si>
  <si>
    <t>GLTRX00072188</t>
  </si>
  <si>
    <t>Nov 2025 payroll accrual</t>
  </si>
  <si>
    <t>GLTRX00072192</t>
  </si>
  <si>
    <t>Nov25 payroll burden true up</t>
  </si>
  <si>
    <t>GLREV00072188</t>
  </si>
  <si>
    <t>GLREV00072192</t>
  </si>
  <si>
    <t>GLTRX00072160</t>
  </si>
  <si>
    <t>Payroll Dec 05 2025</t>
  </si>
  <si>
    <t>GLTRX00072548</t>
  </si>
  <si>
    <t>Payroll Dec 19 2025</t>
  </si>
  <si>
    <t>GLTRX00072782</t>
  </si>
  <si>
    <t>Dec25 Payroll burden trueup</t>
  </si>
  <si>
    <t>GLTRX00072591</t>
  </si>
  <si>
    <t>Dec 2025 payroll accrual</t>
  </si>
  <si>
    <t>GLTRX00073165</t>
  </si>
  <si>
    <t>Dec25 payroll burden trueup 2</t>
  </si>
  <si>
    <t xml:space="preserve">Account </t>
  </si>
  <si>
    <t>02-420-5315-0001</t>
  </si>
  <si>
    <t>Amount</t>
  </si>
  <si>
    <t>Account balance as at Dec 31/25</t>
  </si>
  <si>
    <t>100% Staff payroll</t>
  </si>
  <si>
    <t>Staff payroll time</t>
  </si>
  <si>
    <t>B) Time Allocation</t>
  </si>
  <si>
    <t>02-420-5320-0000</t>
  </si>
  <si>
    <t>B&amp;C COLLECTING</t>
  </si>
  <si>
    <t>Job E-B AND C COLLECT 1</t>
  </si>
  <si>
    <t xml:space="preserve">5320   </t>
  </si>
  <si>
    <t>Job E-DISCONNECT 1</t>
  </si>
  <si>
    <t>Job E-DISCONNECT 3</t>
  </si>
  <si>
    <t>GLTRX00068383</t>
  </si>
  <si>
    <t>Feb25 vehicle burden trueup</t>
  </si>
  <si>
    <t>GLREV00068383</t>
  </si>
  <si>
    <t>Purchasing</t>
  </si>
  <si>
    <t>Purchases</t>
  </si>
  <si>
    <t>PMTRX00004833</t>
  </si>
  <si>
    <t>Collection</t>
  </si>
  <si>
    <t>PMTRX</t>
  </si>
  <si>
    <t>GLTRX00068742</t>
  </si>
  <si>
    <t>Mar25 vehicle burden trueup</t>
  </si>
  <si>
    <t>GLREV00068742</t>
  </si>
  <si>
    <t>PMTRX00004849</t>
  </si>
  <si>
    <t>Collections</t>
  </si>
  <si>
    <t>GLTRX00070319</t>
  </si>
  <si>
    <t>Apr25 vehicle burden trueup</t>
  </si>
  <si>
    <t>GLREV00070319</t>
  </si>
  <si>
    <t>PMTRX00004873</t>
  </si>
  <si>
    <t>Call Broadcasting</t>
  </si>
  <si>
    <t>PMTRX00004884</t>
  </si>
  <si>
    <t>GLTRX00070601</t>
  </si>
  <si>
    <t>May25 vehicle burden trueup</t>
  </si>
  <si>
    <t>GLREV00070601</t>
  </si>
  <si>
    <t>GLTRX00070606</t>
  </si>
  <si>
    <t>Jun25 Vehicle burden trueup</t>
  </si>
  <si>
    <t>GLREV00070606</t>
  </si>
  <si>
    <t>PMTRX00004914</t>
  </si>
  <si>
    <t>GLTRX00071147</t>
  </si>
  <si>
    <t>Jul25 Vehicle burden trueup</t>
  </si>
  <si>
    <t>GLREV00071147</t>
  </si>
  <si>
    <t>PMTRX00004931</t>
  </si>
  <si>
    <t>GLTRX00071345</t>
  </si>
  <si>
    <t>Aug25 vehicle burden trueup</t>
  </si>
  <si>
    <t>GLREV00071345</t>
  </si>
  <si>
    <t>PMTRX00004950</t>
  </si>
  <si>
    <t>GLTRX00071667</t>
  </si>
  <si>
    <t>Sept25 vehicle burden trueup</t>
  </si>
  <si>
    <t>GLREV00071667</t>
  </si>
  <si>
    <t>PMTRX00004978</t>
  </si>
  <si>
    <t>PMTRX00004981</t>
  </si>
  <si>
    <t>GLTRX00071807</t>
  </si>
  <si>
    <t>Oct25 vehicle burden trueup</t>
  </si>
  <si>
    <t>GLREV00071807</t>
  </si>
  <si>
    <t>PMTRX00004993</t>
  </si>
  <si>
    <t>GLTRX00072191</t>
  </si>
  <si>
    <t>Nov25 vehicle burden trueup</t>
  </si>
  <si>
    <t>GLREV00072191</t>
  </si>
  <si>
    <t>PMTRX00005015</t>
  </si>
  <si>
    <t>GLTRX00073164</t>
  </si>
  <si>
    <t>Dec25 vehicle burden trueup 2</t>
  </si>
  <si>
    <t>GLTRX00072773</t>
  </si>
  <si>
    <t>Dec25 vehicle burden trueup</t>
  </si>
  <si>
    <t>PMTRX00005040</t>
  </si>
  <si>
    <t>Main</t>
  </si>
  <si>
    <t>Mgmt fee</t>
  </si>
  <si>
    <t>02-420-5320-0001</t>
  </si>
  <si>
    <t>Payroll costs</t>
  </si>
  <si>
    <t>Collection fee</t>
  </si>
  <si>
    <t>Time % (Applicable only)</t>
  </si>
  <si>
    <t>Collection call fee</t>
  </si>
  <si>
    <t>% to Total</t>
  </si>
  <si>
    <t>02-420-5330-0000</t>
  </si>
  <si>
    <t>02-420-5340-0000</t>
  </si>
  <si>
    <t>B&amp;C MISC CUSTACCT EXP</t>
  </si>
  <si>
    <t>PMTRX00004789</t>
  </si>
  <si>
    <t>Monthly Maintenance</t>
  </si>
  <si>
    <t xml:space="preserve">5340   </t>
  </si>
  <si>
    <t>AP accrual for December 2024</t>
  </si>
  <si>
    <t>GLREV00067364</t>
  </si>
  <si>
    <t>Job E-B AND C MISC 1</t>
  </si>
  <si>
    <t>PMTRX00004814</t>
  </si>
  <si>
    <t>Monthly Billing</t>
  </si>
  <si>
    <t>Services for January</t>
  </si>
  <si>
    <t>PMTRX00004837</t>
  </si>
  <si>
    <t>Monthly Services</t>
  </si>
  <si>
    <t>PMTRX00004839</t>
  </si>
  <si>
    <t>Billing period - November</t>
  </si>
  <si>
    <t>Services for October 2024</t>
  </si>
  <si>
    <t>PMTRX00004851</t>
  </si>
  <si>
    <t>March Billing Period</t>
  </si>
  <si>
    <t>PMTRX00004861</t>
  </si>
  <si>
    <t>PMTRX00004872</t>
  </si>
  <si>
    <t>PMTRX00004890</t>
  </si>
  <si>
    <t>Monthly Services - December</t>
  </si>
  <si>
    <t>PMTRX00004899</t>
  </si>
  <si>
    <t>PMTRX00004908</t>
  </si>
  <si>
    <t>May services</t>
  </si>
  <si>
    <t>PMTRX00004910</t>
  </si>
  <si>
    <t>PMTRX00004920</t>
  </si>
  <si>
    <t>PMTRX00004932</t>
  </si>
  <si>
    <t>MSP Monthly Maintenance</t>
  </si>
  <si>
    <t>July Billing</t>
  </si>
  <si>
    <t>PMTRX00004958</t>
  </si>
  <si>
    <t>PMTRX00004969</t>
  </si>
  <si>
    <t>Billing</t>
  </si>
  <si>
    <t>PMTRX00004992</t>
  </si>
  <si>
    <t>PMTRX00004995</t>
  </si>
  <si>
    <t>PMTRX00005010</t>
  </si>
  <si>
    <t>December Billing</t>
  </si>
  <si>
    <t>PMTRX00005037</t>
  </si>
  <si>
    <t>Service for month of november</t>
  </si>
  <si>
    <t>GLTRX00072899</t>
  </si>
  <si>
    <t>Accrue Dec25 ERTH</t>
  </si>
  <si>
    <t>Erth</t>
  </si>
  <si>
    <t>Erth billing</t>
  </si>
  <si>
    <t>Staff payroll</t>
  </si>
  <si>
    <t>Billing services</t>
  </si>
  <si>
    <t xml:space="preserve">Account 5340 consists of fees paid to ERTH for printing bills. Therefore, use total annual bills as justification for allocating expenses. </t>
  </si>
  <si>
    <t xml:space="preserve">Account 5315 consists of staff wages related to billing customers.  Allocation by customer class based on applicable staff time %.  </t>
  </si>
  <si>
    <t>Higher staff time allocated to residential customers for inputting time of use rates, bill testing, and the volumn of residential customers.</t>
  </si>
  <si>
    <t>Account 5320 consists of wages and expenses related to collection of accounts.  Cost allocation based on applicable time %.</t>
  </si>
  <si>
    <t>The majority of bad debts are residential customers.</t>
  </si>
  <si>
    <t>Services</t>
  </si>
  <si>
    <t># of customers based on 2022 COS CA weighting factors for # of secondary customers.</t>
  </si>
  <si>
    <t>Avg Gross BV per customer based on total gross book value and customer weighing factors for costs within the 2022 COS CA</t>
  </si>
  <si>
    <t>GS &lt; 50 kW</t>
  </si>
  <si>
    <t>Weighting Factor Services Acct 1855</t>
  </si>
  <si>
    <t>Previous</t>
  </si>
  <si>
    <t>cccc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</si>
</sst>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$&quot;#,##0.00"/>
    <numFmt numFmtId="165" formatCode="0.0000"/>
    <numFmt numFmtId="166" formatCode="&quot;$&quot;#,##0"/>
    <numFmt numFmtId="167" formatCode="0.0%"/>
    <numFmt numFmtId="168" formatCode="_-\$* #,##0.00_-;&quot;-$&quot;* #,##0.00_-;_-\$* \-??_-;_-@_-"/>
    <numFmt numFmtId="169" formatCode="0.0"/>
  </numFmts>
  <fonts count="15"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1"/>
      <color rgb="FF666666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666666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Mangal"/>
      <family val="2"/>
    </font>
    <font>
      <sz val="10"/>
      <color theme="1"/>
      <name val="Effra-Regular"/>
    </font>
    <font>
      <sz val="9"/>
      <color theme="1"/>
      <name val="Effra-Regular"/>
    </font>
    <font>
      <b/>
      <sz val="9"/>
      <color theme="1"/>
      <name val="Effra-Regular"/>
    </font>
  </fonts>
  <fills count="9">
    <fill>
      <patternFill patternType="none"/>
    </fill>
    <fill>
      <patternFill patternType="gray125"/>
    </fill>
    <fill>
      <patternFill patternType="solid">
        <fgColor rgb="FF2F75B5"/>
      </patternFill>
    </fill>
    <fill>
      <patternFill patternType="solid">
        <fgColor rgb="FFE2EFDA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rgb="FFFFF2CC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0" fillId="3" borderId="1" xfId="0" applyFill="1" applyBorder="1"/>
    <xf numFmtId="165" fontId="0" fillId="3" borderId="1" xfId="0" applyNumberFormat="1" applyFill="1" applyBorder="1"/>
    <xf numFmtId="3" fontId="0" fillId="4" borderId="1" xfId="0" applyNumberFormat="1" applyFill="1" applyBorder="1"/>
    <xf numFmtId="164" fontId="0" fillId="4" borderId="1" xfId="0" applyNumberFormat="1" applyFill="1" applyBorder="1"/>
    <xf numFmtId="0" fontId="0" fillId="4" borderId="1" xfId="0" applyFill="1" applyBorder="1"/>
    <xf numFmtId="3" fontId="0" fillId="0" borderId="1" xfId="0" applyNumberFormat="1" applyBorder="1"/>
    <xf numFmtId="0" fontId="3" fillId="0" borderId="1" xfId="0" applyFont="1" applyBorder="1"/>
    <xf numFmtId="3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1" xfId="0" applyBorder="1" applyAlignment="1">
      <alignment wrapText="1"/>
    </xf>
    <xf numFmtId="0" fontId="6" fillId="0" borderId="0" xfId="0" applyFont="1"/>
    <xf numFmtId="164" fontId="0" fillId="0" borderId="0" xfId="0" applyNumberForma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3" fontId="5" fillId="4" borderId="1" xfId="0" applyNumberFormat="1" applyFont="1" applyFill="1" applyBorder="1"/>
    <xf numFmtId="10" fontId="0" fillId="5" borderId="1" xfId="0" applyNumberFormat="1" applyFill="1" applyBorder="1"/>
    <xf numFmtId="2" fontId="0" fillId="5" borderId="1" xfId="0" applyNumberFormat="1" applyFill="1" applyBorder="1"/>
    <xf numFmtId="166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5" fillId="0" borderId="0" xfId="0" applyNumberFormat="1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4" fontId="0" fillId="7" borderId="1" xfId="0" applyNumberFormat="1" applyFill="1" applyBorder="1"/>
    <xf numFmtId="2" fontId="0" fillId="3" borderId="1" xfId="0" applyNumberFormat="1" applyFill="1" applyBorder="1"/>
    <xf numFmtId="0" fontId="4" fillId="2" borderId="1" xfId="0" applyFont="1" applyFill="1" applyBorder="1" applyAlignment="1">
      <alignment horizontal="center" wrapText="1"/>
    </xf>
    <xf numFmtId="3" fontId="0" fillId="7" borderId="1" xfId="0" applyNumberFormat="1" applyFill="1" applyBorder="1"/>
    <xf numFmtId="22" fontId="0" fillId="0" borderId="0" xfId="0" applyNumberFormat="1"/>
    <xf numFmtId="39" fontId="0" fillId="0" borderId="0" xfId="0" applyNumberFormat="1"/>
    <xf numFmtId="39" fontId="5" fillId="0" borderId="3" xfId="0" applyNumberFormat="1" applyFont="1" applyBorder="1"/>
    <xf numFmtId="0" fontId="10" fillId="0" borderId="0" xfId="0" applyFont="1"/>
    <xf numFmtId="167" fontId="0" fillId="0" borderId="0" xfId="1" applyNumberFormat="1" applyFont="1"/>
    <xf numFmtId="0" fontId="12" fillId="0" borderId="0" xfId="0" applyFont="1" applyAlignment="1">
      <alignment horizontal="left"/>
    </xf>
    <xf numFmtId="39" fontId="5" fillId="0" borderId="0" xfId="0" applyNumberFormat="1" applyFont="1"/>
    <xf numFmtId="0" fontId="13" fillId="0" borderId="4" xfId="0" applyFont="1" applyBorder="1"/>
    <xf numFmtId="0" fontId="14" fillId="8" borderId="4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 wrapText="1"/>
    </xf>
    <xf numFmtId="169" fontId="13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4">
    <cellStyle name="Comma 2" xfId="2" xr:uid="{CF0D5FCE-258B-4F7D-95FE-A430F732930E}"/>
    <cellStyle name="Currency 2 4" xfId="3" xr:uid="{4D58C28C-9034-4B86-82C1-D3A1C07F373D}"/>
    <cellStyle name="Normal" xfId="0" builtinId="0"/>
    <cellStyle name="Percent" xfId="1" builtinId="5"/>
  </cellStyles>
  <dxfs count="10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70" formatCode="#,##0.00_);\(#,##0.00\)"/>
    </dxf>
    <dxf>
      <numFmt numFmtId="170" formatCode="#,##0.00_);\(#,##0.00\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m/dd\ h:mm"/>
    </dxf>
    <dxf>
      <numFmt numFmtId="27" formatCode="yyyy/mm/dd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70" formatCode="#,##0.00_);\(#,##0.00\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m/dd\ h:mm"/>
    </dxf>
    <dxf>
      <numFmt numFmtId="27" formatCode="yyyy/mm/dd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70" formatCode="#,##0.00_);\(#,##0.00\)"/>
    </dxf>
    <dxf>
      <numFmt numFmtId="170" formatCode="#,##0.00_);\(#,##0.00\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m/dd\ h:mm"/>
    </dxf>
    <dxf>
      <numFmt numFmtId="27" formatCode="yyyy/mm/dd\ h:mm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E2EFDA"/>
      <color rgb="FFE8F2E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4031D8CF-83A9-4003-8F81-0950E3BA34B0}" autoFormatId="16" applyNumberFormats="0" applyBorderFormats="0" applyFontFormats="0" applyPatternFormats="0" applyAlignmentFormats="0" applyWidthHeightFormats="0">
  <queryTableRefresh nextId="125">
    <queryTableFields count="19">
      <queryTableField id="1" name="Journal Entry" tableColumnId="1"/>
      <queryTableField id="2" name="Series" tableColumnId="2"/>
      <queryTableField id="3" name="TRX Date" tableColumnId="3"/>
      <queryTableField id="4" name="Account Number" tableColumnId="4"/>
      <queryTableField id="5" name="Account Description" tableColumnId="5"/>
      <queryTableField id="123" name="Total" tableColumnId="9"/>
      <queryTableField id="8" name="Account Category Number" tableColumnId="8"/>
      <queryTableField id="11" name="Account Type" tableColumnId="11"/>
      <queryTableField id="18" name="Batch Number" tableColumnId="18"/>
      <queryTableField id="34" name="Description" tableColumnId="34"/>
      <queryTableField id="73" name="Originating TRX Source" tableColumnId="73"/>
      <queryTableField id="86" name="Posting Type" tableColumnId="86"/>
      <queryTableField id="94" name="Reference" tableColumnId="94"/>
      <queryTableField id="101" name="Segment1" tableColumnId="101"/>
      <queryTableField id="102" name="Segment2" tableColumnId="102"/>
      <queryTableField id="103" name="Segment3" tableColumnId="103"/>
      <queryTableField id="104" name="Segment4" tableColumnId="104"/>
      <queryTableField id="106" name="Source Document" tableColumnId="106"/>
      <queryTableField id="114" name="User Who Posted" tableColumnId="114"/>
    </queryTableFields>
    <queryTableDeletedFields count="2">
      <deletedField name="Debit Amount"/>
      <deletedField name="Credit Amoun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BCC9E37D-15D7-4B17-A696-6B59B1543726}" autoFormatId="16" applyNumberFormats="0" applyBorderFormats="0" applyFontFormats="0" applyPatternFormats="0" applyAlignmentFormats="0" applyWidthHeightFormats="0">
  <queryTableRefresh nextId="125">
    <queryTableFields count="19">
      <queryTableField id="1" name="Journal Entry" tableColumnId="1"/>
      <queryTableField id="2" name="Series" tableColumnId="2"/>
      <queryTableField id="3" name="TRX Date" tableColumnId="3"/>
      <queryTableField id="4" name="Account Number" tableColumnId="4"/>
      <queryTableField id="5" name="Account Description" tableColumnId="5"/>
      <queryTableField id="123" name="Total" tableColumnId="9"/>
      <queryTableField id="8" name="Account Category Number" tableColumnId="8"/>
      <queryTableField id="11" name="Account Type" tableColumnId="11"/>
      <queryTableField id="18" name="Batch Number" tableColumnId="18"/>
      <queryTableField id="34" name="Description" tableColumnId="34"/>
      <queryTableField id="73" name="Originating TRX Source" tableColumnId="73"/>
      <queryTableField id="86" name="Posting Type" tableColumnId="86"/>
      <queryTableField id="94" name="Reference" tableColumnId="94"/>
      <queryTableField id="101" name="Segment1" tableColumnId="101"/>
      <queryTableField id="102" name="Segment2" tableColumnId="102"/>
      <queryTableField id="103" name="Segment3" tableColumnId="103"/>
      <queryTableField id="104" name="Segment4" tableColumnId="104"/>
      <queryTableField id="106" name="Source Document" tableColumnId="106"/>
      <queryTableField id="114" name="User Who Posted" tableColumnId="114"/>
    </queryTableFields>
    <queryTableDeletedFields count="2">
      <deletedField name="Debit Amount"/>
      <deletedField name="Credit Amount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8D0C54FA-2B7F-4061-B62D-827464A3576E}" autoFormatId="16" applyNumberFormats="0" applyBorderFormats="0" applyFontFormats="0" applyPatternFormats="0" applyAlignmentFormats="0" applyWidthHeightFormats="0">
  <queryTableRefresh nextId="125">
    <queryTableFields count="19">
      <queryTableField id="1" name="Journal Entry" tableColumnId="1"/>
      <queryTableField id="2" name="Series" tableColumnId="2"/>
      <queryTableField id="3" name="TRX Date" tableColumnId="3"/>
      <queryTableField id="4" name="Account Number" tableColumnId="4"/>
      <queryTableField id="5" name="Account Description" tableColumnId="5"/>
      <queryTableField id="123" name="Total" tableColumnId="9"/>
      <queryTableField id="8" name="Account Category Number" tableColumnId="8"/>
      <queryTableField id="11" name="Account Type" tableColumnId="11"/>
      <queryTableField id="18" name="Batch Number" tableColumnId="18"/>
      <queryTableField id="34" name="Description" tableColumnId="34"/>
      <queryTableField id="73" name="Originating TRX Source" tableColumnId="73"/>
      <queryTableField id="86" name="Posting Type" tableColumnId="86"/>
      <queryTableField id="94" name="Reference" tableColumnId="94"/>
      <queryTableField id="101" name="Segment1" tableColumnId="101"/>
      <queryTableField id="102" name="Segment2" tableColumnId="102"/>
      <queryTableField id="103" name="Segment3" tableColumnId="103"/>
      <queryTableField id="104" name="Segment4" tableColumnId="104"/>
      <queryTableField id="106" name="Source Document" tableColumnId="106"/>
      <queryTableField id="114" name="User Who Posted" tableColumnId="114"/>
    </queryTableFields>
    <queryTableDeletedFields count="2">
      <deletedField name="Debit Amount"/>
      <deletedField name="Credit Amoun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6EC0C6-D730-4569-9B22-812F9AA2AE3E}" name="Data" displayName="Data" ref="A14:S111" tableType="queryTable" totalsRowCount="1">
  <autoFilter ref="A14:S110" xr:uid="{A9015C80-7FC8-4361-AC99-280ABF939272}"/>
  <tableColumns count="19">
    <tableColumn id="1" xr3:uid="{45A797EA-B514-4960-9177-0849E4D8528C}" uniqueName="1" name="Journal Entry" queryTableFieldId="1"/>
    <tableColumn id="2" xr3:uid="{A1C05673-9959-4944-857E-4954C95620C3}" uniqueName="2" name="Series" queryTableFieldId="2" dataDxfId="108" totalsRowDxfId="107"/>
    <tableColumn id="3" xr3:uid="{A4C790BE-D09A-4CDF-B413-4171F7BE9750}" uniqueName="3" name="TRX Date" queryTableFieldId="3" dataDxfId="106" totalsRowDxfId="105"/>
    <tableColumn id="4" xr3:uid="{B271A02F-A4F4-4875-BCCC-796B566D4ECF}" uniqueName="4" name="Account Number" queryTableFieldId="4" dataDxfId="104" totalsRowDxfId="103"/>
    <tableColumn id="5" xr3:uid="{6D1034D4-762C-4325-AB06-6B7CD931ECA8}" uniqueName="5" name="Account Description" queryTableFieldId="5" dataDxfId="102" totalsRowDxfId="101"/>
    <tableColumn id="9" xr3:uid="{4701C913-A6D4-4A81-BAA8-44CA19A07F99}" uniqueName="9" name="Total" totalsRowFunction="sum" queryTableFieldId="123" dataDxfId="100" totalsRowDxfId="99"/>
    <tableColumn id="8" xr3:uid="{823732D1-6385-4CAD-AF34-5104CCAF5AB0}" uniqueName="8" name="Account Category Number" queryTableFieldId="8" dataDxfId="98" totalsRowDxfId="97"/>
    <tableColumn id="11" xr3:uid="{AB288F0B-6729-4A3A-AD4D-DE3616FF02DD}" uniqueName="11" name="Account Type" queryTableFieldId="11" dataDxfId="96" totalsRowDxfId="95"/>
    <tableColumn id="18" xr3:uid="{F0A94E19-061F-4567-BF67-9D02D4C86298}" uniqueName="18" name="Batch Number" queryTableFieldId="18" dataDxfId="94" totalsRowDxfId="93"/>
    <tableColumn id="34" xr3:uid="{36526BBB-7D2A-4D7F-9BDE-4BCC37ED4658}" uniqueName="34" name="Description" queryTableFieldId="34" dataDxfId="92" totalsRowDxfId="91"/>
    <tableColumn id="73" xr3:uid="{F849E253-A3B2-4AB8-9695-7D5A51F807A7}" uniqueName="73" name="Originating TRX Source" queryTableFieldId="73" dataDxfId="90" totalsRowDxfId="89"/>
    <tableColumn id="86" xr3:uid="{C2A91CAB-922A-4475-9EF9-B82ACAB36259}" uniqueName="86" name="Posting Type" queryTableFieldId="86" dataDxfId="88" totalsRowDxfId="87"/>
    <tableColumn id="94" xr3:uid="{557025C9-9CFE-46D0-B156-9AFC9645BDF7}" uniqueName="94" name="Reference" queryTableFieldId="94" dataDxfId="86" totalsRowDxfId="85"/>
    <tableColumn id="101" xr3:uid="{2C11BA09-94C3-415C-898B-EBEEF600A55F}" uniqueName="101" name="Segment1" queryTableFieldId="101" dataDxfId="84" totalsRowDxfId="83"/>
    <tableColumn id="102" xr3:uid="{E807CF8B-966D-4C3A-AA67-02078233A3EB}" uniqueName="102" name="Segment2" queryTableFieldId="102" dataDxfId="82" totalsRowDxfId="81"/>
    <tableColumn id="103" xr3:uid="{8472438D-FFAF-4F48-ACE0-21684EB52D97}" uniqueName="103" name="Segment3" queryTableFieldId="103" dataDxfId="80" totalsRowDxfId="79"/>
    <tableColumn id="104" xr3:uid="{175A5C4A-22F9-4FE1-9F0C-D8F95D31E61A}" uniqueName="104" name="Segment4" queryTableFieldId="104" dataDxfId="78" totalsRowDxfId="77"/>
    <tableColumn id="106" xr3:uid="{ECBB4613-3055-4EB2-AE3A-1BACCE033849}" uniqueName="106" name="Source Document" queryTableFieldId="106" dataDxfId="76" totalsRowDxfId="75"/>
    <tableColumn id="114" xr3:uid="{9A52CE2D-8E86-49E6-8456-CA4AC851EEDF}" uniqueName="114" name="User Who Posted" queryTableFieldId="114" dataDxfId="74" totalsRowDxfId="7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A0CEAC-B37B-47A7-A5EE-560648F64077}" name="Data3" displayName="Data3" ref="A14:S202" tableType="queryTable" totalsRowCount="1">
  <autoFilter ref="A14:S201" xr:uid="{A9015C80-7FC8-4361-AC99-280ABF939272}"/>
  <tableColumns count="19">
    <tableColumn id="1" xr3:uid="{34A603EE-9B81-4830-80AB-0EF5F0E25929}" uniqueName="1" name="Journal Entry" queryTableFieldId="1"/>
    <tableColumn id="2" xr3:uid="{CE1B94BC-CE31-4D20-BBBE-E4FCA8CB915D}" uniqueName="2" name="Series" queryTableFieldId="2" dataDxfId="72" totalsRowDxfId="71"/>
    <tableColumn id="3" xr3:uid="{2EC586AF-EB61-4DE7-B810-CF4D5EB4EFE5}" uniqueName="3" name="TRX Date" queryTableFieldId="3" dataDxfId="70" totalsRowDxfId="69"/>
    <tableColumn id="4" xr3:uid="{4BBB2EDE-E0C1-4783-B078-3468339D103C}" uniqueName="4" name="Account Number" queryTableFieldId="4" dataDxfId="68" totalsRowDxfId="67"/>
    <tableColumn id="5" xr3:uid="{35EB7914-DEE1-4A9E-8D4A-0A642936FCF0}" uniqueName="5" name="Account Description" queryTableFieldId="5" dataDxfId="66" totalsRowDxfId="65"/>
    <tableColumn id="9" xr3:uid="{60443DD0-A8BD-496B-B323-8F888D63CE7D}" uniqueName="9" name="Total" totalsRowFunction="custom" queryTableFieldId="123" dataDxfId="64">
      <totalsRowFormula>SUM(F15:F201)</totalsRowFormula>
    </tableColumn>
    <tableColumn id="8" xr3:uid="{ADE6C9EE-8889-4325-81EE-4180355F478D}" uniqueName="8" name="Account Category Number" queryTableFieldId="8" dataDxfId="63" totalsRowDxfId="62"/>
    <tableColumn id="11" xr3:uid="{B5F849E1-4291-4CBF-BD53-372FC83EAE46}" uniqueName="11" name="Account Type" queryTableFieldId="11" dataDxfId="61" totalsRowDxfId="60"/>
    <tableColumn id="18" xr3:uid="{37BD98BE-FC11-49CD-B2B6-BE063104E520}" uniqueName="18" name="Batch Number" queryTableFieldId="18" dataDxfId="59" totalsRowDxfId="58"/>
    <tableColumn id="34" xr3:uid="{A386CC53-7B7F-400D-A8CF-F95DCE1DF50A}" uniqueName="34" name="Description" queryTableFieldId="34" dataDxfId="57" totalsRowDxfId="56"/>
    <tableColumn id="73" xr3:uid="{2F237BD2-E95B-425E-A021-2940E6B749D5}" uniqueName="73" name="Originating TRX Source" queryTableFieldId="73" dataDxfId="55" totalsRowDxfId="54"/>
    <tableColumn id="86" xr3:uid="{12B19CDB-D5DF-48C4-AC32-97790247C0AB}" uniqueName="86" name="Posting Type" queryTableFieldId="86" dataDxfId="53" totalsRowDxfId="52"/>
    <tableColumn id="94" xr3:uid="{DD4EBEAE-75D9-442B-8971-887313427C56}" uniqueName="94" name="Reference" queryTableFieldId="94" dataDxfId="51" totalsRowDxfId="50"/>
    <tableColumn id="101" xr3:uid="{C44ECC3B-3301-4694-8E33-8E7FC7B74817}" uniqueName="101" name="Segment1" queryTableFieldId="101" dataDxfId="49" totalsRowDxfId="48"/>
    <tableColumn id="102" xr3:uid="{C9F05EC6-8BCA-42A8-8233-0277841C4F51}" uniqueName="102" name="Segment2" queryTableFieldId="102" dataDxfId="47" totalsRowDxfId="46"/>
    <tableColumn id="103" xr3:uid="{E9021485-512C-4BA4-9189-CF26F5CADDDC}" uniqueName="103" name="Segment3" queryTableFieldId="103" dataDxfId="45" totalsRowDxfId="44"/>
    <tableColumn id="104" xr3:uid="{A142EE9E-CF4F-4681-B07F-E1E0DC5AA37F}" uniqueName="104" name="Segment4" queryTableFieldId="104" dataDxfId="43" totalsRowDxfId="42"/>
    <tableColumn id="106" xr3:uid="{16D75D57-754B-4E0D-9E8E-085991BB66AB}" uniqueName="106" name="Source Document" queryTableFieldId="106" dataDxfId="41" totalsRowDxfId="40"/>
    <tableColumn id="114" xr3:uid="{88F2A4AC-FBE7-468F-A465-7256937C4861}" uniqueName="114" name="User Who Posted" queryTableFieldId="114" dataDxfId="39" totalsRowDxfId="3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36DED9-164E-443B-A8C5-0C4495138672}" name="Data5" displayName="Data5" ref="A15:S73" tableType="queryTable" totalsRowCount="1">
  <autoFilter ref="A15:S72" xr:uid="{A9015C80-7FC8-4361-AC99-280ABF939272}">
    <filterColumn colId="9">
      <filters>
        <filter val="Erth"/>
      </filters>
    </filterColumn>
  </autoFilter>
  <tableColumns count="19">
    <tableColumn id="1" xr3:uid="{FE041A05-3535-4CAC-ADF5-DFCC89912F5B}" uniqueName="1" name="Journal Entry" queryTableFieldId="1"/>
    <tableColumn id="2" xr3:uid="{E5421AC3-9455-4EBB-B44B-ACA457B22043}" uniqueName="2" name="Series" queryTableFieldId="2" dataDxfId="37" totalsRowDxfId="36"/>
    <tableColumn id="3" xr3:uid="{7165D591-1687-4431-BF5F-8F3BC725B9A4}" uniqueName="3" name="TRX Date" queryTableFieldId="3" dataDxfId="35" totalsRowDxfId="34"/>
    <tableColumn id="4" xr3:uid="{8260E3ED-CB0A-4A6C-BB4F-8F8596583A7C}" uniqueName="4" name="Account Number" queryTableFieldId="4" dataDxfId="33" totalsRowDxfId="32"/>
    <tableColumn id="5" xr3:uid="{C2AAE1B5-361A-48F2-9C54-449EE37ED976}" uniqueName="5" name="Account Description" queryTableFieldId="5" dataDxfId="31" totalsRowDxfId="30"/>
    <tableColumn id="9" xr3:uid="{34980FF5-E57C-459B-AEB1-C1609B923791}" uniqueName="9" name="Total" totalsRowFunction="custom" queryTableFieldId="123" dataDxfId="29" totalsRowDxfId="28">
      <totalsRowFormula>SUM(F16:F72)</totalsRowFormula>
    </tableColumn>
    <tableColumn id="8" xr3:uid="{501A628F-CB86-4728-9AD9-8F2261B29DDF}" uniqueName="8" name="Account Category Number" queryTableFieldId="8" dataDxfId="27" totalsRowDxfId="26"/>
    <tableColumn id="11" xr3:uid="{3E986785-4D65-4EBD-AB6D-A8829AA4FAB1}" uniqueName="11" name="Account Type" queryTableFieldId="11" dataDxfId="25" totalsRowDxfId="24"/>
    <tableColumn id="18" xr3:uid="{4B6AEC14-38BD-4CB0-BD7A-8C2E5592E1D7}" uniqueName="18" name="Batch Number" queryTableFieldId="18" dataDxfId="23" totalsRowDxfId="22"/>
    <tableColumn id="34" xr3:uid="{56DE95F0-6A51-45D5-97ED-3D0206F77247}" uniqueName="34" name="Description" queryTableFieldId="34" dataDxfId="21" totalsRowDxfId="20"/>
    <tableColumn id="73" xr3:uid="{7616EE55-528D-433B-B198-C8BD8E4EBEE1}" uniqueName="73" name="Originating TRX Source" queryTableFieldId="73" dataDxfId="19" totalsRowDxfId="18"/>
    <tableColumn id="86" xr3:uid="{B79B03E9-4014-4BA5-90E2-16952590D6AF}" uniqueName="86" name="Posting Type" queryTableFieldId="86" dataDxfId="17" totalsRowDxfId="16"/>
    <tableColumn id="94" xr3:uid="{65EC0A39-1AA3-4189-901A-2FCB5C5D007F}" uniqueName="94" name="Reference" queryTableFieldId="94" dataDxfId="15" totalsRowDxfId="14"/>
    <tableColumn id="101" xr3:uid="{54E74E32-19C7-4049-996A-8F0B9A346A30}" uniqueName="101" name="Segment1" queryTableFieldId="101" dataDxfId="13" totalsRowDxfId="12"/>
    <tableColumn id="102" xr3:uid="{DE29F9D6-850F-44A3-A081-4939CC266A4F}" uniqueName="102" name="Segment2" queryTableFieldId="102" dataDxfId="11" totalsRowDxfId="10"/>
    <tableColumn id="103" xr3:uid="{7804728F-76FD-457B-A1E3-3E6807B87788}" uniqueName="103" name="Segment3" queryTableFieldId="103" dataDxfId="9" totalsRowDxfId="8"/>
    <tableColumn id="104" xr3:uid="{58080109-0927-4AF8-9FB4-663A1D825884}" uniqueName="104" name="Segment4" queryTableFieldId="104" dataDxfId="7" totalsRowDxfId="6"/>
    <tableColumn id="106" xr3:uid="{BB5299C8-872A-4E66-875F-9A7DCAF88218}" uniqueName="106" name="Source Document" queryTableFieldId="106" dataDxfId="5" totalsRowDxfId="4"/>
    <tableColumn id="114" xr3:uid="{3C82A466-0210-499E-918C-5ACC42B5F3E6}" uniqueName="114" name="User Who Posted" queryTableFieldId="114" dataDxfId="3" totalsRow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"/>
  <sheetViews>
    <sheetView workbookViewId="0">
      <selection sqref="A1:R23"/>
    </sheetView>
  </sheetViews>
  <sheetFormatPr defaultRowHeight="15"/>
  <cols>
    <col min="1" max="1" width="22.7109375" customWidth="1"/>
    <col min="2" max="2" width="23.140625" bestFit="1" customWidth="1"/>
    <col min="3" max="3" width="16.5703125" bestFit="1" customWidth="1"/>
    <col min="4" max="4" width="26" customWidth="1"/>
    <col min="5" max="10" width="14" customWidth="1"/>
    <col min="11" max="16" width="16" customWidth="1"/>
    <col min="17" max="17" width="11.140625" bestFit="1" customWidth="1"/>
  </cols>
  <sheetData>
    <row r="1" spans="1:14" ht="18.75">
      <c r="A1" s="1" t="s">
        <v>364</v>
      </c>
    </row>
    <row r="2" spans="1:14">
      <c r="A2" s="20" t="s">
        <v>0</v>
      </c>
      <c r="J2" s="3" t="s">
        <v>47</v>
      </c>
    </row>
    <row r="4" spans="1:14">
      <c r="A4" s="18" t="s">
        <v>49</v>
      </c>
      <c r="D4" s="3" t="s">
        <v>1</v>
      </c>
      <c r="J4" s="3" t="s">
        <v>240</v>
      </c>
    </row>
    <row r="5" spans="1:14">
      <c r="A5" s="20" t="s">
        <v>55</v>
      </c>
    </row>
    <row r="6" spans="1:14" s="33" customFormat="1" ht="30">
      <c r="A6" s="32" t="s">
        <v>58</v>
      </c>
      <c r="B6" s="32" t="s">
        <v>59</v>
      </c>
      <c r="D6" s="4" t="s">
        <v>2</v>
      </c>
      <c r="E6" s="32" t="s">
        <v>60</v>
      </c>
      <c r="F6" s="32" t="s">
        <v>61</v>
      </c>
      <c r="G6" s="4" t="s">
        <v>4</v>
      </c>
      <c r="H6" s="4" t="s">
        <v>5</v>
      </c>
      <c r="J6" s="34" t="s">
        <v>2</v>
      </c>
      <c r="K6" s="34" t="s">
        <v>28</v>
      </c>
      <c r="L6" s="34" t="s">
        <v>363</v>
      </c>
      <c r="M6" s="34" t="s">
        <v>33</v>
      </c>
      <c r="N6" s="34" t="s">
        <v>34</v>
      </c>
    </row>
    <row r="7" spans="1:14">
      <c r="A7" s="19" t="s">
        <v>50</v>
      </c>
      <c r="B7" s="11">
        <v>312831.80320460303</v>
      </c>
      <c r="D7" s="5" t="s">
        <v>6</v>
      </c>
      <c r="E7" s="11">
        <v>10465.440664430515</v>
      </c>
      <c r="F7" s="11">
        <v>12</v>
      </c>
      <c r="G7" s="14">
        <f t="shared" ref="G7:G12" si="0">E7*F7</f>
        <v>125585.28797316618</v>
      </c>
      <c r="H7" s="26">
        <f t="shared" ref="H7:H12" si="1">IF(SUM($G$7:$G$12)=0,0,G7/SUM($G$7:$G$12))</f>
        <v>0.88276509381758228</v>
      </c>
      <c r="J7" s="5" t="s">
        <v>6</v>
      </c>
      <c r="K7" s="26">
        <v>0.65</v>
      </c>
      <c r="L7" s="26">
        <v>0.9</v>
      </c>
      <c r="M7" s="17" t="s">
        <v>62</v>
      </c>
      <c r="N7" s="7" t="str">
        <f>IF(OR(K13=1,H13=1),"OK","NOT 100%")</f>
        <v>OK</v>
      </c>
    </row>
    <row r="8" spans="1:14">
      <c r="A8" s="19" t="s">
        <v>51</v>
      </c>
      <c r="B8" s="11">
        <v>47389.630500000007</v>
      </c>
      <c r="D8" s="5" t="s">
        <v>7</v>
      </c>
      <c r="E8" s="11">
        <v>1131.2648757195045</v>
      </c>
      <c r="F8" s="11">
        <v>12</v>
      </c>
      <c r="G8" s="14">
        <f t="shared" si="0"/>
        <v>13575.178508634053</v>
      </c>
      <c r="H8" s="26">
        <f t="shared" si="1"/>
        <v>9.5422751527434679E-2</v>
      </c>
      <c r="J8" s="5" t="s">
        <v>7</v>
      </c>
      <c r="K8" s="26">
        <v>0.22</v>
      </c>
      <c r="L8" s="26">
        <v>7.4999999999999997E-2</v>
      </c>
    </row>
    <row r="9" spans="1:14">
      <c r="A9" s="19" t="s">
        <v>54</v>
      </c>
      <c r="B9" s="11">
        <v>0</v>
      </c>
      <c r="D9" s="5" t="s">
        <v>8</v>
      </c>
      <c r="E9" s="11">
        <v>108.27910687364903</v>
      </c>
      <c r="F9" s="11">
        <v>12</v>
      </c>
      <c r="G9" s="14">
        <f t="shared" si="0"/>
        <v>1299.3492824837883</v>
      </c>
      <c r="H9" s="26">
        <f t="shared" si="1"/>
        <v>9.1333961944546679E-3</v>
      </c>
      <c r="J9" s="5" t="s">
        <v>8</v>
      </c>
      <c r="K9" s="26">
        <v>0.115</v>
      </c>
      <c r="L9" s="26">
        <v>5.0000000000000001E-3</v>
      </c>
    </row>
    <row r="10" spans="1:14">
      <c r="A10" s="19" t="s">
        <v>52</v>
      </c>
      <c r="B10" s="11">
        <v>511.04892000000007</v>
      </c>
      <c r="D10" s="5" t="s">
        <v>9</v>
      </c>
      <c r="E10" s="11">
        <v>99.310422666900749</v>
      </c>
      <c r="F10" s="11">
        <v>12</v>
      </c>
      <c r="G10" s="14">
        <f t="shared" si="0"/>
        <v>1191.7250720028089</v>
      </c>
      <c r="H10" s="26">
        <f t="shared" si="1"/>
        <v>8.3768832477902067E-3</v>
      </c>
      <c r="J10" s="5" t="s">
        <v>9</v>
      </c>
      <c r="K10" s="26">
        <v>5.0000000000000001E-3</v>
      </c>
      <c r="L10" s="26">
        <v>5.0000000000000001E-3</v>
      </c>
      <c r="M10" s="3" t="s">
        <v>29</v>
      </c>
    </row>
    <row r="11" spans="1:14">
      <c r="A11" s="19" t="s">
        <v>53</v>
      </c>
      <c r="B11" s="11">
        <v>90722.943840000007</v>
      </c>
      <c r="D11" s="5" t="s">
        <v>10</v>
      </c>
      <c r="E11" s="11">
        <v>2</v>
      </c>
      <c r="F11" s="11">
        <v>12</v>
      </c>
      <c r="G11" s="14">
        <f t="shared" si="0"/>
        <v>24</v>
      </c>
      <c r="H11" s="26">
        <f t="shared" si="1"/>
        <v>1.6870098873483387E-4</v>
      </c>
      <c r="J11" s="5" t="s">
        <v>10</v>
      </c>
      <c r="K11" s="26">
        <v>5.0000000000000001E-3</v>
      </c>
      <c r="L11" s="26">
        <v>5.0000000000000001E-3</v>
      </c>
      <c r="M11" s="2" t="s">
        <v>30</v>
      </c>
    </row>
    <row r="12" spans="1:14">
      <c r="A12" s="15" t="s">
        <v>35</v>
      </c>
      <c r="B12" s="25">
        <f>ROUND(SUM(B7:B11),0)</f>
        <v>451455</v>
      </c>
      <c r="C12" s="29" t="str">
        <f>IF(B12=C97,"Balanced","Not Balanced")</f>
        <v>Balanced</v>
      </c>
      <c r="D12" s="5" t="s">
        <v>11</v>
      </c>
      <c r="E12" s="11">
        <v>49</v>
      </c>
      <c r="F12" s="11">
        <v>12</v>
      </c>
      <c r="G12" s="14">
        <f t="shared" si="0"/>
        <v>588</v>
      </c>
      <c r="H12" s="26">
        <f t="shared" si="1"/>
        <v>4.1331742240034294E-3</v>
      </c>
      <c r="J12" s="5" t="s">
        <v>11</v>
      </c>
      <c r="K12" s="26">
        <v>5.0000000000000001E-3</v>
      </c>
      <c r="L12" s="26">
        <v>0.01</v>
      </c>
      <c r="M12" s="2" t="s">
        <v>31</v>
      </c>
    </row>
    <row r="13" spans="1:14">
      <c r="C13" s="28">
        <f>B12-C97</f>
        <v>0</v>
      </c>
      <c r="D13" s="15" t="s">
        <v>35</v>
      </c>
      <c r="E13" s="11">
        <f>SUM(E7:E12)</f>
        <v>11855.295069690568</v>
      </c>
      <c r="F13" s="13"/>
      <c r="G13" s="14">
        <f>SUM(G7:G12)</f>
        <v>142263.54083628682</v>
      </c>
      <c r="H13" s="26">
        <f>SUM(H7:H12)</f>
        <v>1</v>
      </c>
      <c r="J13" s="15" t="s">
        <v>35</v>
      </c>
      <c r="K13" s="26">
        <f>SUM(K7:K12)</f>
        <v>1</v>
      </c>
      <c r="L13" s="26">
        <v>1</v>
      </c>
      <c r="M13" s="2" t="s">
        <v>32</v>
      </c>
    </row>
    <row r="15" spans="1:14" s="18" customFormat="1">
      <c r="A15" s="18" t="s">
        <v>48</v>
      </c>
    </row>
    <row r="17" spans="1:17" ht="45">
      <c r="A17" s="4" t="s">
        <v>12</v>
      </c>
      <c r="B17" s="4" t="s">
        <v>13</v>
      </c>
      <c r="C17" s="4" t="s">
        <v>80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18</v>
      </c>
      <c r="I17" s="4" t="s">
        <v>19</v>
      </c>
      <c r="J17" s="4" t="s">
        <v>20</v>
      </c>
      <c r="K17" s="4" t="s">
        <v>21</v>
      </c>
      <c r="L17" s="4" t="s">
        <v>22</v>
      </c>
      <c r="M17" s="4" t="s">
        <v>23</v>
      </c>
      <c r="N17" s="4" t="s">
        <v>24</v>
      </c>
      <c r="O17" s="4" t="s">
        <v>25</v>
      </c>
      <c r="P17" s="4" t="s">
        <v>26</v>
      </c>
      <c r="Q17" s="31" t="s">
        <v>57</v>
      </c>
    </row>
    <row r="18" spans="1:17">
      <c r="A18" s="17">
        <v>5315</v>
      </c>
      <c r="B18" s="13" t="s">
        <v>239</v>
      </c>
      <c r="C18" s="36">
        <f>B7</f>
        <v>312831.80320460303</v>
      </c>
      <c r="D18" s="13" t="s">
        <v>56</v>
      </c>
      <c r="E18" s="35" t="s">
        <v>27</v>
      </c>
      <c r="F18" s="35" t="s">
        <v>27</v>
      </c>
      <c r="G18" s="35" t="s">
        <v>27</v>
      </c>
      <c r="H18" s="35" t="s">
        <v>27</v>
      </c>
      <c r="I18" s="35" t="s">
        <v>27</v>
      </c>
      <c r="J18" s="35" t="s">
        <v>27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1">
        <f>SUM(K18:P18)</f>
        <v>0</v>
      </c>
    </row>
    <row r="19" spans="1:17">
      <c r="A19" s="17">
        <v>5320</v>
      </c>
      <c r="B19" s="13" t="s">
        <v>239</v>
      </c>
      <c r="C19" s="36">
        <f>B8-C20</f>
        <v>46859.167875128725</v>
      </c>
      <c r="D19" s="13" t="s">
        <v>304</v>
      </c>
      <c r="E19" s="35" t="s">
        <v>27</v>
      </c>
      <c r="F19" s="35" t="s">
        <v>27</v>
      </c>
      <c r="G19" s="35" t="s">
        <v>27</v>
      </c>
      <c r="H19" s="35" t="s">
        <v>46</v>
      </c>
      <c r="I19" s="35" t="s">
        <v>46</v>
      </c>
      <c r="J19" s="35" t="s">
        <v>46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1">
        <f t="shared" ref="Q19:Q82" si="2">SUM(K19:P19)</f>
        <v>0</v>
      </c>
    </row>
    <row r="20" spans="1:17">
      <c r="A20" s="17">
        <v>5320</v>
      </c>
      <c r="B20" s="13" t="s">
        <v>305</v>
      </c>
      <c r="C20" s="36">
        <f>B8*'APH 5320'!D6</f>
        <v>530.46262487128433</v>
      </c>
      <c r="D20" s="13" t="s">
        <v>304</v>
      </c>
      <c r="E20" s="35" t="s">
        <v>27</v>
      </c>
      <c r="F20" s="35" t="s">
        <v>27</v>
      </c>
      <c r="G20" s="35" t="s">
        <v>27</v>
      </c>
      <c r="H20" s="35" t="s">
        <v>46</v>
      </c>
      <c r="I20" s="35" t="s">
        <v>46</v>
      </c>
      <c r="J20" s="35" t="s">
        <v>46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1">
        <f t="shared" si="2"/>
        <v>0</v>
      </c>
    </row>
    <row r="21" spans="1:17">
      <c r="A21" s="17">
        <v>5330</v>
      </c>
      <c r="B21" s="13" t="s">
        <v>303</v>
      </c>
      <c r="C21" s="36">
        <f>B10</f>
        <v>511.04892000000007</v>
      </c>
      <c r="D21" s="13" t="s">
        <v>304</v>
      </c>
      <c r="E21" s="35" t="s">
        <v>27</v>
      </c>
      <c r="F21" s="35" t="s">
        <v>27</v>
      </c>
      <c r="G21" s="35" t="s">
        <v>27</v>
      </c>
      <c r="H21" s="35" t="s">
        <v>46</v>
      </c>
      <c r="I21" s="35" t="s">
        <v>46</v>
      </c>
      <c r="J21" s="35" t="s">
        <v>46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21">
        <f t="shared" si="2"/>
        <v>0</v>
      </c>
    </row>
    <row r="22" spans="1:17">
      <c r="A22" s="17">
        <v>5340</v>
      </c>
      <c r="B22" s="13" t="s">
        <v>352</v>
      </c>
      <c r="C22" s="36">
        <f>B11</f>
        <v>90722.943840000007</v>
      </c>
      <c r="D22" s="13" t="s">
        <v>56</v>
      </c>
      <c r="E22" s="35" t="s">
        <v>27</v>
      </c>
      <c r="F22" s="35" t="s">
        <v>27</v>
      </c>
      <c r="G22" s="35" t="s">
        <v>27</v>
      </c>
      <c r="H22" s="35" t="s">
        <v>27</v>
      </c>
      <c r="I22" s="35" t="s">
        <v>27</v>
      </c>
      <c r="J22" s="35" t="s">
        <v>27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1">
        <f t="shared" si="2"/>
        <v>0</v>
      </c>
    </row>
    <row r="23" spans="1:17">
      <c r="A23" s="17"/>
      <c r="B23" s="13"/>
      <c r="C23" s="36">
        <v>0</v>
      </c>
      <c r="D23" s="13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5" t="s">
        <v>27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1">
        <f t="shared" si="2"/>
        <v>0</v>
      </c>
    </row>
    <row r="24" spans="1:17">
      <c r="A24" s="17"/>
      <c r="B24" s="13"/>
      <c r="C24" s="36">
        <v>0</v>
      </c>
      <c r="D24" s="13"/>
      <c r="E24" s="35" t="s">
        <v>27</v>
      </c>
      <c r="F24" s="35" t="s">
        <v>27</v>
      </c>
      <c r="G24" s="35" t="s">
        <v>27</v>
      </c>
      <c r="H24" s="35" t="s">
        <v>27</v>
      </c>
      <c r="I24" s="35" t="s">
        <v>27</v>
      </c>
      <c r="J24" s="35" t="s">
        <v>27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21">
        <f t="shared" si="2"/>
        <v>0</v>
      </c>
    </row>
    <row r="25" spans="1:17">
      <c r="A25" s="17"/>
      <c r="B25" s="13"/>
      <c r="C25" s="36">
        <v>0</v>
      </c>
      <c r="D25" s="13"/>
      <c r="E25" s="35" t="s">
        <v>27</v>
      </c>
      <c r="F25" s="35" t="s">
        <v>27</v>
      </c>
      <c r="G25" s="35" t="s">
        <v>27</v>
      </c>
      <c r="H25" s="35" t="s">
        <v>27</v>
      </c>
      <c r="I25" s="35" t="s">
        <v>27</v>
      </c>
      <c r="J25" s="35" t="s">
        <v>27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21">
        <f t="shared" si="2"/>
        <v>0</v>
      </c>
    </row>
    <row r="26" spans="1:17">
      <c r="A26" s="17"/>
      <c r="B26" s="13"/>
      <c r="C26" s="36">
        <v>0</v>
      </c>
      <c r="D26" s="13"/>
      <c r="E26" s="35" t="s">
        <v>27</v>
      </c>
      <c r="F26" s="35" t="s">
        <v>27</v>
      </c>
      <c r="G26" s="35" t="s">
        <v>27</v>
      </c>
      <c r="H26" s="35" t="s">
        <v>27</v>
      </c>
      <c r="I26" s="35" t="s">
        <v>27</v>
      </c>
      <c r="J26" s="35" t="s">
        <v>27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21">
        <f t="shared" si="2"/>
        <v>0</v>
      </c>
    </row>
    <row r="27" spans="1:17">
      <c r="A27" s="17"/>
      <c r="B27" s="13"/>
      <c r="C27" s="36">
        <v>0</v>
      </c>
      <c r="D27" s="13"/>
      <c r="E27" s="35" t="s">
        <v>27</v>
      </c>
      <c r="F27" s="35" t="s">
        <v>27</v>
      </c>
      <c r="G27" s="35" t="s">
        <v>27</v>
      </c>
      <c r="H27" s="35" t="s">
        <v>27</v>
      </c>
      <c r="I27" s="35" t="s">
        <v>27</v>
      </c>
      <c r="J27" s="35" t="s">
        <v>27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21">
        <f t="shared" si="2"/>
        <v>0</v>
      </c>
    </row>
    <row r="28" spans="1:17">
      <c r="A28" s="17"/>
      <c r="B28" s="13"/>
      <c r="C28" s="36">
        <v>0</v>
      </c>
      <c r="D28" s="13"/>
      <c r="E28" s="35" t="s">
        <v>27</v>
      </c>
      <c r="F28" s="35" t="s">
        <v>27</v>
      </c>
      <c r="G28" s="35" t="s">
        <v>27</v>
      </c>
      <c r="H28" s="35" t="s">
        <v>27</v>
      </c>
      <c r="I28" s="35" t="s">
        <v>27</v>
      </c>
      <c r="J28" s="35" t="s">
        <v>27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1">
        <f t="shared" si="2"/>
        <v>0</v>
      </c>
    </row>
    <row r="29" spans="1:17">
      <c r="A29" s="17"/>
      <c r="B29" s="13"/>
      <c r="C29" s="36">
        <v>0</v>
      </c>
      <c r="D29" s="13"/>
      <c r="E29" s="35" t="s">
        <v>27</v>
      </c>
      <c r="F29" s="35" t="s">
        <v>27</v>
      </c>
      <c r="G29" s="35" t="s">
        <v>27</v>
      </c>
      <c r="H29" s="35" t="s">
        <v>27</v>
      </c>
      <c r="I29" s="35" t="s">
        <v>27</v>
      </c>
      <c r="J29" s="35" t="s">
        <v>27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1">
        <f t="shared" si="2"/>
        <v>0</v>
      </c>
    </row>
    <row r="30" spans="1:17">
      <c r="A30" s="17"/>
      <c r="B30" s="13"/>
      <c r="C30" s="36">
        <v>0</v>
      </c>
      <c r="D30" s="13"/>
      <c r="E30" s="35" t="s">
        <v>27</v>
      </c>
      <c r="F30" s="35" t="s">
        <v>27</v>
      </c>
      <c r="G30" s="35" t="s">
        <v>27</v>
      </c>
      <c r="H30" s="35" t="s">
        <v>27</v>
      </c>
      <c r="I30" s="35" t="s">
        <v>27</v>
      </c>
      <c r="J30" s="35" t="s">
        <v>27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1">
        <f t="shared" si="2"/>
        <v>0</v>
      </c>
    </row>
    <row r="31" spans="1:17">
      <c r="A31" s="17"/>
      <c r="B31" s="13"/>
      <c r="C31" s="36">
        <v>0</v>
      </c>
      <c r="D31" s="13"/>
      <c r="E31" s="35" t="s">
        <v>27</v>
      </c>
      <c r="F31" s="35" t="s">
        <v>27</v>
      </c>
      <c r="G31" s="35" t="s">
        <v>27</v>
      </c>
      <c r="H31" s="35" t="s">
        <v>27</v>
      </c>
      <c r="I31" s="35" t="s">
        <v>27</v>
      </c>
      <c r="J31" s="35" t="s">
        <v>27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21">
        <f t="shared" si="2"/>
        <v>0</v>
      </c>
    </row>
    <row r="32" spans="1:17">
      <c r="A32" s="17"/>
      <c r="B32" s="13"/>
      <c r="C32" s="36">
        <v>0</v>
      </c>
      <c r="D32" s="13"/>
      <c r="E32" s="35" t="s">
        <v>27</v>
      </c>
      <c r="F32" s="35" t="s">
        <v>27</v>
      </c>
      <c r="G32" s="35" t="s">
        <v>27</v>
      </c>
      <c r="H32" s="35" t="s">
        <v>27</v>
      </c>
      <c r="I32" s="35" t="s">
        <v>27</v>
      </c>
      <c r="J32" s="35" t="s">
        <v>27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21">
        <f t="shared" si="2"/>
        <v>0</v>
      </c>
    </row>
    <row r="33" spans="1:17">
      <c r="A33" s="17"/>
      <c r="B33" s="13"/>
      <c r="C33" s="36">
        <v>0</v>
      </c>
      <c r="D33" s="13"/>
      <c r="E33" s="35" t="s">
        <v>27</v>
      </c>
      <c r="F33" s="35" t="s">
        <v>27</v>
      </c>
      <c r="G33" s="35" t="s">
        <v>27</v>
      </c>
      <c r="H33" s="35" t="s">
        <v>27</v>
      </c>
      <c r="I33" s="35" t="s">
        <v>27</v>
      </c>
      <c r="J33" s="35" t="s">
        <v>27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1">
        <f t="shared" si="2"/>
        <v>0</v>
      </c>
    </row>
    <row r="34" spans="1:17">
      <c r="A34" s="17"/>
      <c r="B34" s="13"/>
      <c r="C34" s="36">
        <v>0</v>
      </c>
      <c r="D34" s="13"/>
      <c r="E34" s="35" t="s">
        <v>27</v>
      </c>
      <c r="F34" s="35" t="s">
        <v>27</v>
      </c>
      <c r="G34" s="35" t="s">
        <v>27</v>
      </c>
      <c r="H34" s="35" t="s">
        <v>27</v>
      </c>
      <c r="I34" s="35" t="s">
        <v>27</v>
      </c>
      <c r="J34" s="35" t="s">
        <v>27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1">
        <f t="shared" si="2"/>
        <v>0</v>
      </c>
    </row>
    <row r="35" spans="1:17">
      <c r="A35" s="17"/>
      <c r="B35" s="13"/>
      <c r="C35" s="36">
        <v>0</v>
      </c>
      <c r="D35" s="13"/>
      <c r="E35" s="35" t="s">
        <v>27</v>
      </c>
      <c r="F35" s="35" t="s">
        <v>27</v>
      </c>
      <c r="G35" s="35" t="s">
        <v>27</v>
      </c>
      <c r="H35" s="35" t="s">
        <v>27</v>
      </c>
      <c r="I35" s="35" t="s">
        <v>27</v>
      </c>
      <c r="J35" s="35" t="s">
        <v>27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21">
        <f t="shared" si="2"/>
        <v>0</v>
      </c>
    </row>
    <row r="36" spans="1:17">
      <c r="A36" s="17"/>
      <c r="B36" s="13"/>
      <c r="C36" s="36">
        <v>0</v>
      </c>
      <c r="D36" s="13"/>
      <c r="E36" s="35" t="s">
        <v>27</v>
      </c>
      <c r="F36" s="35" t="s">
        <v>27</v>
      </c>
      <c r="G36" s="35" t="s">
        <v>27</v>
      </c>
      <c r="H36" s="35" t="s">
        <v>27</v>
      </c>
      <c r="I36" s="35" t="s">
        <v>27</v>
      </c>
      <c r="J36" s="35" t="s">
        <v>27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21">
        <f t="shared" si="2"/>
        <v>0</v>
      </c>
    </row>
    <row r="37" spans="1:17">
      <c r="A37" s="17"/>
      <c r="B37" s="13"/>
      <c r="C37" s="36">
        <v>0</v>
      </c>
      <c r="D37" s="13"/>
      <c r="E37" s="35" t="s">
        <v>27</v>
      </c>
      <c r="F37" s="35" t="s">
        <v>27</v>
      </c>
      <c r="G37" s="35" t="s">
        <v>27</v>
      </c>
      <c r="H37" s="35" t="s">
        <v>27</v>
      </c>
      <c r="I37" s="35" t="s">
        <v>27</v>
      </c>
      <c r="J37" s="35" t="s">
        <v>27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21">
        <f t="shared" si="2"/>
        <v>0</v>
      </c>
    </row>
    <row r="38" spans="1:17">
      <c r="A38" s="17"/>
      <c r="B38" s="13"/>
      <c r="C38" s="36">
        <v>0</v>
      </c>
      <c r="D38" s="13"/>
      <c r="E38" s="35" t="s">
        <v>27</v>
      </c>
      <c r="F38" s="35" t="s">
        <v>27</v>
      </c>
      <c r="G38" s="35" t="s">
        <v>27</v>
      </c>
      <c r="H38" s="35" t="s">
        <v>27</v>
      </c>
      <c r="I38" s="35" t="s">
        <v>27</v>
      </c>
      <c r="J38" s="35" t="s">
        <v>27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1">
        <f t="shared" si="2"/>
        <v>0</v>
      </c>
    </row>
    <row r="39" spans="1:17">
      <c r="A39" s="17"/>
      <c r="B39" s="13"/>
      <c r="C39" s="36">
        <v>0</v>
      </c>
      <c r="D39" s="13"/>
      <c r="E39" s="35" t="s">
        <v>27</v>
      </c>
      <c r="F39" s="35" t="s">
        <v>27</v>
      </c>
      <c r="G39" s="35" t="s">
        <v>27</v>
      </c>
      <c r="H39" s="35" t="s">
        <v>27</v>
      </c>
      <c r="I39" s="35" t="s">
        <v>27</v>
      </c>
      <c r="J39" s="35" t="s">
        <v>27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21">
        <f t="shared" si="2"/>
        <v>0</v>
      </c>
    </row>
    <row r="40" spans="1:17">
      <c r="A40" s="17"/>
      <c r="B40" s="13"/>
      <c r="C40" s="36">
        <v>0</v>
      </c>
      <c r="D40" s="13"/>
      <c r="E40" s="35" t="s">
        <v>27</v>
      </c>
      <c r="F40" s="35" t="s">
        <v>27</v>
      </c>
      <c r="G40" s="35" t="s">
        <v>27</v>
      </c>
      <c r="H40" s="35" t="s">
        <v>27</v>
      </c>
      <c r="I40" s="35" t="s">
        <v>27</v>
      </c>
      <c r="J40" s="35" t="s">
        <v>27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21">
        <f t="shared" si="2"/>
        <v>0</v>
      </c>
    </row>
    <row r="41" spans="1:17">
      <c r="A41" s="17"/>
      <c r="B41" s="13"/>
      <c r="C41" s="36">
        <v>0</v>
      </c>
      <c r="D41" s="13"/>
      <c r="E41" s="35" t="s">
        <v>27</v>
      </c>
      <c r="F41" s="35" t="s">
        <v>27</v>
      </c>
      <c r="G41" s="35" t="s">
        <v>27</v>
      </c>
      <c r="H41" s="35" t="s">
        <v>27</v>
      </c>
      <c r="I41" s="35" t="s">
        <v>27</v>
      </c>
      <c r="J41" s="35" t="s">
        <v>27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1">
        <f t="shared" si="2"/>
        <v>0</v>
      </c>
    </row>
    <row r="42" spans="1:17">
      <c r="A42" s="17"/>
      <c r="B42" s="13"/>
      <c r="C42" s="36">
        <v>0</v>
      </c>
      <c r="D42" s="13"/>
      <c r="E42" s="35" t="s">
        <v>27</v>
      </c>
      <c r="F42" s="35" t="s">
        <v>27</v>
      </c>
      <c r="G42" s="35" t="s">
        <v>27</v>
      </c>
      <c r="H42" s="35" t="s">
        <v>27</v>
      </c>
      <c r="I42" s="35" t="s">
        <v>27</v>
      </c>
      <c r="J42" s="35" t="s">
        <v>27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1">
        <f t="shared" si="2"/>
        <v>0</v>
      </c>
    </row>
    <row r="43" spans="1:17">
      <c r="A43" s="17"/>
      <c r="B43" s="13"/>
      <c r="C43" s="36">
        <v>0</v>
      </c>
      <c r="D43" s="13"/>
      <c r="E43" s="35" t="s">
        <v>27</v>
      </c>
      <c r="F43" s="35" t="s">
        <v>27</v>
      </c>
      <c r="G43" s="35" t="s">
        <v>27</v>
      </c>
      <c r="H43" s="35" t="s">
        <v>27</v>
      </c>
      <c r="I43" s="35" t="s">
        <v>27</v>
      </c>
      <c r="J43" s="35" t="s">
        <v>27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1">
        <f t="shared" si="2"/>
        <v>0</v>
      </c>
    </row>
    <row r="44" spans="1:17">
      <c r="A44" s="17"/>
      <c r="B44" s="13"/>
      <c r="C44" s="36">
        <v>0</v>
      </c>
      <c r="D44" s="13"/>
      <c r="E44" s="35" t="s">
        <v>27</v>
      </c>
      <c r="F44" s="35" t="s">
        <v>27</v>
      </c>
      <c r="G44" s="35" t="s">
        <v>27</v>
      </c>
      <c r="H44" s="35" t="s">
        <v>27</v>
      </c>
      <c r="I44" s="35" t="s">
        <v>27</v>
      </c>
      <c r="J44" s="35" t="s">
        <v>27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1">
        <f t="shared" si="2"/>
        <v>0</v>
      </c>
    </row>
    <row r="45" spans="1:17">
      <c r="A45" s="17"/>
      <c r="B45" s="13"/>
      <c r="C45" s="36">
        <v>0</v>
      </c>
      <c r="D45" s="13"/>
      <c r="E45" s="35" t="s">
        <v>27</v>
      </c>
      <c r="F45" s="35" t="s">
        <v>27</v>
      </c>
      <c r="G45" s="35" t="s">
        <v>27</v>
      </c>
      <c r="H45" s="35" t="s">
        <v>27</v>
      </c>
      <c r="I45" s="35" t="s">
        <v>27</v>
      </c>
      <c r="J45" s="35" t="s">
        <v>27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21">
        <f t="shared" si="2"/>
        <v>0</v>
      </c>
    </row>
    <row r="46" spans="1:17">
      <c r="A46" s="17"/>
      <c r="B46" s="13"/>
      <c r="C46" s="36">
        <v>0</v>
      </c>
      <c r="D46" s="13"/>
      <c r="E46" s="35" t="s">
        <v>27</v>
      </c>
      <c r="F46" s="35" t="s">
        <v>27</v>
      </c>
      <c r="G46" s="35" t="s">
        <v>27</v>
      </c>
      <c r="H46" s="35" t="s">
        <v>27</v>
      </c>
      <c r="I46" s="35" t="s">
        <v>27</v>
      </c>
      <c r="J46" s="35" t="s">
        <v>27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1">
        <f t="shared" si="2"/>
        <v>0</v>
      </c>
    </row>
    <row r="47" spans="1:17">
      <c r="A47" s="17"/>
      <c r="B47" s="13"/>
      <c r="C47" s="36">
        <v>0</v>
      </c>
      <c r="D47" s="13"/>
      <c r="E47" s="35" t="s">
        <v>27</v>
      </c>
      <c r="F47" s="35" t="s">
        <v>27</v>
      </c>
      <c r="G47" s="35" t="s">
        <v>27</v>
      </c>
      <c r="H47" s="35" t="s">
        <v>27</v>
      </c>
      <c r="I47" s="35" t="s">
        <v>27</v>
      </c>
      <c r="J47" s="35" t="s">
        <v>27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1">
        <f t="shared" si="2"/>
        <v>0</v>
      </c>
    </row>
    <row r="48" spans="1:17">
      <c r="A48" s="17"/>
      <c r="B48" s="13"/>
      <c r="C48" s="36">
        <v>0</v>
      </c>
      <c r="D48" s="13"/>
      <c r="E48" s="35" t="s">
        <v>27</v>
      </c>
      <c r="F48" s="35" t="s">
        <v>27</v>
      </c>
      <c r="G48" s="35" t="s">
        <v>27</v>
      </c>
      <c r="H48" s="35" t="s">
        <v>27</v>
      </c>
      <c r="I48" s="35" t="s">
        <v>27</v>
      </c>
      <c r="J48" s="35" t="s">
        <v>27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1">
        <f t="shared" si="2"/>
        <v>0</v>
      </c>
    </row>
    <row r="49" spans="1:17">
      <c r="A49" s="17"/>
      <c r="B49" s="13"/>
      <c r="C49" s="36">
        <v>0</v>
      </c>
      <c r="D49" s="13"/>
      <c r="E49" s="35" t="s">
        <v>27</v>
      </c>
      <c r="F49" s="35" t="s">
        <v>27</v>
      </c>
      <c r="G49" s="35" t="s">
        <v>27</v>
      </c>
      <c r="H49" s="35" t="s">
        <v>27</v>
      </c>
      <c r="I49" s="35" t="s">
        <v>27</v>
      </c>
      <c r="J49" s="35" t="s">
        <v>27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21">
        <f t="shared" si="2"/>
        <v>0</v>
      </c>
    </row>
    <row r="50" spans="1:17">
      <c r="A50" s="17"/>
      <c r="B50" s="13"/>
      <c r="C50" s="36">
        <v>0</v>
      </c>
      <c r="D50" s="13"/>
      <c r="E50" s="35" t="s">
        <v>27</v>
      </c>
      <c r="F50" s="35" t="s">
        <v>27</v>
      </c>
      <c r="G50" s="35" t="s">
        <v>27</v>
      </c>
      <c r="H50" s="35" t="s">
        <v>27</v>
      </c>
      <c r="I50" s="35" t="s">
        <v>27</v>
      </c>
      <c r="J50" s="35" t="s">
        <v>27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1">
        <f t="shared" si="2"/>
        <v>0</v>
      </c>
    </row>
    <row r="51" spans="1:17">
      <c r="A51" s="17"/>
      <c r="B51" s="13"/>
      <c r="C51" s="36">
        <v>0</v>
      </c>
      <c r="D51" s="13"/>
      <c r="E51" s="35" t="s">
        <v>27</v>
      </c>
      <c r="F51" s="35" t="s">
        <v>27</v>
      </c>
      <c r="G51" s="35" t="s">
        <v>27</v>
      </c>
      <c r="H51" s="35" t="s">
        <v>27</v>
      </c>
      <c r="I51" s="35" t="s">
        <v>27</v>
      </c>
      <c r="J51" s="35" t="s">
        <v>27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1">
        <f t="shared" si="2"/>
        <v>0</v>
      </c>
    </row>
    <row r="52" spans="1:17">
      <c r="A52" s="17"/>
      <c r="B52" s="13"/>
      <c r="C52" s="36">
        <v>0</v>
      </c>
      <c r="D52" s="13"/>
      <c r="E52" s="35" t="s">
        <v>27</v>
      </c>
      <c r="F52" s="35" t="s">
        <v>27</v>
      </c>
      <c r="G52" s="35" t="s">
        <v>27</v>
      </c>
      <c r="H52" s="35" t="s">
        <v>27</v>
      </c>
      <c r="I52" s="35" t="s">
        <v>27</v>
      </c>
      <c r="J52" s="35" t="s">
        <v>27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21">
        <f t="shared" si="2"/>
        <v>0</v>
      </c>
    </row>
    <row r="53" spans="1:17">
      <c r="A53" s="17"/>
      <c r="B53" s="13"/>
      <c r="C53" s="36">
        <v>0</v>
      </c>
      <c r="D53" s="13"/>
      <c r="E53" s="35" t="s">
        <v>27</v>
      </c>
      <c r="F53" s="35" t="s">
        <v>27</v>
      </c>
      <c r="G53" s="35" t="s">
        <v>27</v>
      </c>
      <c r="H53" s="35" t="s">
        <v>27</v>
      </c>
      <c r="I53" s="35" t="s">
        <v>27</v>
      </c>
      <c r="J53" s="35" t="s">
        <v>27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21">
        <f t="shared" si="2"/>
        <v>0</v>
      </c>
    </row>
    <row r="54" spans="1:17">
      <c r="A54" s="17"/>
      <c r="B54" s="13"/>
      <c r="C54" s="36">
        <v>0</v>
      </c>
      <c r="D54" s="13"/>
      <c r="E54" s="35" t="s">
        <v>27</v>
      </c>
      <c r="F54" s="35" t="s">
        <v>27</v>
      </c>
      <c r="G54" s="35" t="s">
        <v>27</v>
      </c>
      <c r="H54" s="35" t="s">
        <v>27</v>
      </c>
      <c r="I54" s="35" t="s">
        <v>27</v>
      </c>
      <c r="J54" s="35" t="s">
        <v>27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1">
        <f t="shared" si="2"/>
        <v>0</v>
      </c>
    </row>
    <row r="55" spans="1:17">
      <c r="A55" s="17"/>
      <c r="B55" s="13"/>
      <c r="C55" s="36">
        <v>0</v>
      </c>
      <c r="D55" s="13"/>
      <c r="E55" s="35" t="s">
        <v>27</v>
      </c>
      <c r="F55" s="35" t="s">
        <v>27</v>
      </c>
      <c r="G55" s="35" t="s">
        <v>27</v>
      </c>
      <c r="H55" s="35" t="s">
        <v>27</v>
      </c>
      <c r="I55" s="35" t="s">
        <v>27</v>
      </c>
      <c r="J55" s="35" t="s">
        <v>27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1">
        <f t="shared" si="2"/>
        <v>0</v>
      </c>
    </row>
    <row r="56" spans="1:17">
      <c r="A56" s="17"/>
      <c r="B56" s="13"/>
      <c r="C56" s="36">
        <v>0</v>
      </c>
      <c r="D56" s="13"/>
      <c r="E56" s="35" t="s">
        <v>27</v>
      </c>
      <c r="F56" s="35" t="s">
        <v>27</v>
      </c>
      <c r="G56" s="35" t="s">
        <v>27</v>
      </c>
      <c r="H56" s="35" t="s">
        <v>27</v>
      </c>
      <c r="I56" s="35" t="s">
        <v>27</v>
      </c>
      <c r="J56" s="35" t="s">
        <v>27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1">
        <f t="shared" si="2"/>
        <v>0</v>
      </c>
    </row>
    <row r="57" spans="1:17">
      <c r="A57" s="17"/>
      <c r="B57" s="13"/>
      <c r="C57" s="36">
        <v>0</v>
      </c>
      <c r="D57" s="13"/>
      <c r="E57" s="35" t="s">
        <v>27</v>
      </c>
      <c r="F57" s="35" t="s">
        <v>27</v>
      </c>
      <c r="G57" s="35" t="s">
        <v>27</v>
      </c>
      <c r="H57" s="35" t="s">
        <v>27</v>
      </c>
      <c r="I57" s="35" t="s">
        <v>27</v>
      </c>
      <c r="J57" s="35" t="s">
        <v>27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1">
        <f t="shared" si="2"/>
        <v>0</v>
      </c>
    </row>
    <row r="58" spans="1:17">
      <c r="A58" s="17"/>
      <c r="B58" s="13"/>
      <c r="C58" s="36">
        <v>0</v>
      </c>
      <c r="D58" s="13"/>
      <c r="E58" s="35" t="s">
        <v>27</v>
      </c>
      <c r="F58" s="35" t="s">
        <v>27</v>
      </c>
      <c r="G58" s="35" t="s">
        <v>27</v>
      </c>
      <c r="H58" s="35" t="s">
        <v>27</v>
      </c>
      <c r="I58" s="35" t="s">
        <v>27</v>
      </c>
      <c r="J58" s="35" t="s">
        <v>27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1">
        <f t="shared" si="2"/>
        <v>0</v>
      </c>
    </row>
    <row r="59" spans="1:17">
      <c r="A59" s="17"/>
      <c r="B59" s="13"/>
      <c r="C59" s="36">
        <v>0</v>
      </c>
      <c r="D59" s="13"/>
      <c r="E59" s="35" t="s">
        <v>27</v>
      </c>
      <c r="F59" s="35" t="s">
        <v>27</v>
      </c>
      <c r="G59" s="35" t="s">
        <v>27</v>
      </c>
      <c r="H59" s="35" t="s">
        <v>27</v>
      </c>
      <c r="I59" s="35" t="s">
        <v>27</v>
      </c>
      <c r="J59" s="35" t="s">
        <v>27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1">
        <f t="shared" si="2"/>
        <v>0</v>
      </c>
    </row>
    <row r="60" spans="1:17">
      <c r="A60" s="17"/>
      <c r="B60" s="13"/>
      <c r="C60" s="36">
        <v>0</v>
      </c>
      <c r="D60" s="13"/>
      <c r="E60" s="35" t="s">
        <v>27</v>
      </c>
      <c r="F60" s="35" t="s">
        <v>27</v>
      </c>
      <c r="G60" s="35" t="s">
        <v>27</v>
      </c>
      <c r="H60" s="35" t="s">
        <v>27</v>
      </c>
      <c r="I60" s="35" t="s">
        <v>27</v>
      </c>
      <c r="J60" s="35" t="s">
        <v>27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1">
        <f t="shared" si="2"/>
        <v>0</v>
      </c>
    </row>
    <row r="61" spans="1:17">
      <c r="A61" s="17"/>
      <c r="B61" s="13"/>
      <c r="C61" s="36">
        <v>0</v>
      </c>
      <c r="D61" s="13"/>
      <c r="E61" s="35" t="s">
        <v>27</v>
      </c>
      <c r="F61" s="35" t="s">
        <v>27</v>
      </c>
      <c r="G61" s="35" t="s">
        <v>27</v>
      </c>
      <c r="H61" s="35" t="s">
        <v>27</v>
      </c>
      <c r="I61" s="35" t="s">
        <v>27</v>
      </c>
      <c r="J61" s="35" t="s">
        <v>27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1">
        <f t="shared" si="2"/>
        <v>0</v>
      </c>
    </row>
    <row r="62" spans="1:17">
      <c r="A62" s="17"/>
      <c r="B62" s="13"/>
      <c r="C62" s="36">
        <v>0</v>
      </c>
      <c r="D62" s="13"/>
      <c r="E62" s="35" t="s">
        <v>27</v>
      </c>
      <c r="F62" s="35" t="s">
        <v>27</v>
      </c>
      <c r="G62" s="35" t="s">
        <v>27</v>
      </c>
      <c r="H62" s="35" t="s">
        <v>27</v>
      </c>
      <c r="I62" s="35" t="s">
        <v>27</v>
      </c>
      <c r="J62" s="35" t="s">
        <v>27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1">
        <f t="shared" si="2"/>
        <v>0</v>
      </c>
    </row>
    <row r="63" spans="1:17">
      <c r="A63" s="17"/>
      <c r="B63" s="13"/>
      <c r="C63" s="36">
        <v>0</v>
      </c>
      <c r="D63" s="13"/>
      <c r="E63" s="35" t="s">
        <v>27</v>
      </c>
      <c r="F63" s="35" t="s">
        <v>27</v>
      </c>
      <c r="G63" s="35" t="s">
        <v>27</v>
      </c>
      <c r="H63" s="35" t="s">
        <v>27</v>
      </c>
      <c r="I63" s="35" t="s">
        <v>27</v>
      </c>
      <c r="J63" s="35" t="s">
        <v>27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1">
        <f t="shared" si="2"/>
        <v>0</v>
      </c>
    </row>
    <row r="64" spans="1:17">
      <c r="A64" s="17"/>
      <c r="B64" s="13"/>
      <c r="C64" s="36">
        <v>0</v>
      </c>
      <c r="D64" s="13"/>
      <c r="E64" s="35" t="s">
        <v>27</v>
      </c>
      <c r="F64" s="35" t="s">
        <v>27</v>
      </c>
      <c r="G64" s="35" t="s">
        <v>27</v>
      </c>
      <c r="H64" s="35" t="s">
        <v>27</v>
      </c>
      <c r="I64" s="35" t="s">
        <v>27</v>
      </c>
      <c r="J64" s="35" t="s">
        <v>27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21">
        <f t="shared" si="2"/>
        <v>0</v>
      </c>
    </row>
    <row r="65" spans="1:17">
      <c r="A65" s="17"/>
      <c r="B65" s="13"/>
      <c r="C65" s="36">
        <v>0</v>
      </c>
      <c r="D65" s="13"/>
      <c r="E65" s="35" t="s">
        <v>27</v>
      </c>
      <c r="F65" s="35" t="s">
        <v>27</v>
      </c>
      <c r="G65" s="35" t="s">
        <v>27</v>
      </c>
      <c r="H65" s="35" t="s">
        <v>27</v>
      </c>
      <c r="I65" s="35" t="s">
        <v>27</v>
      </c>
      <c r="J65" s="35" t="s">
        <v>27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1">
        <f t="shared" si="2"/>
        <v>0</v>
      </c>
    </row>
    <row r="66" spans="1:17">
      <c r="A66" s="17"/>
      <c r="B66" s="13"/>
      <c r="C66" s="36">
        <v>0</v>
      </c>
      <c r="D66" s="13"/>
      <c r="E66" s="35" t="s">
        <v>27</v>
      </c>
      <c r="F66" s="35" t="s">
        <v>27</v>
      </c>
      <c r="G66" s="35" t="s">
        <v>27</v>
      </c>
      <c r="H66" s="35" t="s">
        <v>27</v>
      </c>
      <c r="I66" s="35" t="s">
        <v>27</v>
      </c>
      <c r="J66" s="35" t="s">
        <v>27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1">
        <f t="shared" si="2"/>
        <v>0</v>
      </c>
    </row>
    <row r="67" spans="1:17">
      <c r="A67" s="17"/>
      <c r="B67" s="13"/>
      <c r="C67" s="36">
        <v>0</v>
      </c>
      <c r="D67" s="13"/>
      <c r="E67" s="35" t="s">
        <v>27</v>
      </c>
      <c r="F67" s="35" t="s">
        <v>27</v>
      </c>
      <c r="G67" s="35" t="s">
        <v>27</v>
      </c>
      <c r="H67" s="35" t="s">
        <v>27</v>
      </c>
      <c r="I67" s="35" t="s">
        <v>27</v>
      </c>
      <c r="J67" s="35" t="s">
        <v>27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1">
        <f t="shared" si="2"/>
        <v>0</v>
      </c>
    </row>
    <row r="68" spans="1:17">
      <c r="A68" s="17"/>
      <c r="B68" s="13"/>
      <c r="C68" s="36">
        <v>0</v>
      </c>
      <c r="D68" s="13"/>
      <c r="E68" s="35" t="s">
        <v>27</v>
      </c>
      <c r="F68" s="35" t="s">
        <v>27</v>
      </c>
      <c r="G68" s="35" t="s">
        <v>27</v>
      </c>
      <c r="H68" s="35" t="s">
        <v>27</v>
      </c>
      <c r="I68" s="35" t="s">
        <v>27</v>
      </c>
      <c r="J68" s="35" t="s">
        <v>27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1">
        <f t="shared" si="2"/>
        <v>0</v>
      </c>
    </row>
    <row r="69" spans="1:17">
      <c r="A69" s="17"/>
      <c r="B69" s="13"/>
      <c r="C69" s="36">
        <v>0</v>
      </c>
      <c r="D69" s="13"/>
      <c r="E69" s="35" t="s">
        <v>27</v>
      </c>
      <c r="F69" s="35" t="s">
        <v>27</v>
      </c>
      <c r="G69" s="35" t="s">
        <v>27</v>
      </c>
      <c r="H69" s="35" t="s">
        <v>27</v>
      </c>
      <c r="I69" s="35" t="s">
        <v>27</v>
      </c>
      <c r="J69" s="35" t="s">
        <v>27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1">
        <f t="shared" si="2"/>
        <v>0</v>
      </c>
    </row>
    <row r="70" spans="1:17">
      <c r="A70" s="17"/>
      <c r="B70" s="13"/>
      <c r="C70" s="36">
        <v>0</v>
      </c>
      <c r="D70" s="13"/>
      <c r="E70" s="35" t="s">
        <v>27</v>
      </c>
      <c r="F70" s="35" t="s">
        <v>27</v>
      </c>
      <c r="G70" s="35" t="s">
        <v>27</v>
      </c>
      <c r="H70" s="35" t="s">
        <v>27</v>
      </c>
      <c r="I70" s="35" t="s">
        <v>27</v>
      </c>
      <c r="J70" s="35" t="s">
        <v>27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21">
        <f t="shared" si="2"/>
        <v>0</v>
      </c>
    </row>
    <row r="71" spans="1:17">
      <c r="A71" s="17"/>
      <c r="B71" s="13"/>
      <c r="C71" s="36">
        <v>0</v>
      </c>
      <c r="D71" s="13"/>
      <c r="E71" s="35" t="s">
        <v>27</v>
      </c>
      <c r="F71" s="35" t="s">
        <v>27</v>
      </c>
      <c r="G71" s="35" t="s">
        <v>27</v>
      </c>
      <c r="H71" s="35" t="s">
        <v>27</v>
      </c>
      <c r="I71" s="35" t="s">
        <v>27</v>
      </c>
      <c r="J71" s="35" t="s">
        <v>27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1">
        <f t="shared" si="2"/>
        <v>0</v>
      </c>
    </row>
    <row r="72" spans="1:17">
      <c r="A72" s="17"/>
      <c r="B72" s="13"/>
      <c r="C72" s="36">
        <v>0</v>
      </c>
      <c r="D72" s="13"/>
      <c r="E72" s="35" t="s">
        <v>27</v>
      </c>
      <c r="F72" s="35" t="s">
        <v>27</v>
      </c>
      <c r="G72" s="35" t="s">
        <v>27</v>
      </c>
      <c r="H72" s="35" t="s">
        <v>27</v>
      </c>
      <c r="I72" s="35" t="s">
        <v>27</v>
      </c>
      <c r="J72" s="35" t="s">
        <v>27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21">
        <f t="shared" si="2"/>
        <v>0</v>
      </c>
    </row>
    <row r="73" spans="1:17">
      <c r="A73" s="17"/>
      <c r="B73" s="13"/>
      <c r="C73" s="36">
        <v>0</v>
      </c>
      <c r="D73" s="13"/>
      <c r="E73" s="35" t="s">
        <v>27</v>
      </c>
      <c r="F73" s="35" t="s">
        <v>27</v>
      </c>
      <c r="G73" s="35" t="s">
        <v>27</v>
      </c>
      <c r="H73" s="35" t="s">
        <v>27</v>
      </c>
      <c r="I73" s="35" t="s">
        <v>27</v>
      </c>
      <c r="J73" s="35" t="s">
        <v>27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21">
        <f t="shared" si="2"/>
        <v>0</v>
      </c>
    </row>
    <row r="74" spans="1:17">
      <c r="A74" s="17"/>
      <c r="B74" s="13"/>
      <c r="C74" s="36">
        <v>0</v>
      </c>
      <c r="D74" s="13"/>
      <c r="E74" s="35" t="s">
        <v>27</v>
      </c>
      <c r="F74" s="35" t="s">
        <v>27</v>
      </c>
      <c r="G74" s="35" t="s">
        <v>27</v>
      </c>
      <c r="H74" s="35" t="s">
        <v>27</v>
      </c>
      <c r="I74" s="35" t="s">
        <v>27</v>
      </c>
      <c r="J74" s="35" t="s">
        <v>27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21">
        <f t="shared" si="2"/>
        <v>0</v>
      </c>
    </row>
    <row r="75" spans="1:17">
      <c r="A75" s="17"/>
      <c r="B75" s="13"/>
      <c r="C75" s="36">
        <v>0</v>
      </c>
      <c r="D75" s="13"/>
      <c r="E75" s="35" t="s">
        <v>27</v>
      </c>
      <c r="F75" s="35" t="s">
        <v>27</v>
      </c>
      <c r="G75" s="35" t="s">
        <v>27</v>
      </c>
      <c r="H75" s="35" t="s">
        <v>27</v>
      </c>
      <c r="I75" s="35" t="s">
        <v>27</v>
      </c>
      <c r="J75" s="35" t="s">
        <v>27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1">
        <f t="shared" si="2"/>
        <v>0</v>
      </c>
    </row>
    <row r="76" spans="1:17">
      <c r="A76" s="17"/>
      <c r="B76" s="13"/>
      <c r="C76" s="36">
        <v>0</v>
      </c>
      <c r="D76" s="13"/>
      <c r="E76" s="35" t="s">
        <v>27</v>
      </c>
      <c r="F76" s="35" t="s">
        <v>27</v>
      </c>
      <c r="G76" s="35" t="s">
        <v>27</v>
      </c>
      <c r="H76" s="35" t="s">
        <v>27</v>
      </c>
      <c r="I76" s="35" t="s">
        <v>27</v>
      </c>
      <c r="J76" s="35" t="s">
        <v>27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1">
        <f t="shared" si="2"/>
        <v>0</v>
      </c>
    </row>
    <row r="77" spans="1:17">
      <c r="A77" s="17"/>
      <c r="B77" s="13"/>
      <c r="C77" s="36">
        <v>0</v>
      </c>
      <c r="D77" s="13"/>
      <c r="E77" s="35" t="s">
        <v>27</v>
      </c>
      <c r="F77" s="35" t="s">
        <v>27</v>
      </c>
      <c r="G77" s="35" t="s">
        <v>27</v>
      </c>
      <c r="H77" s="35" t="s">
        <v>27</v>
      </c>
      <c r="I77" s="35" t="s">
        <v>27</v>
      </c>
      <c r="J77" s="35" t="s">
        <v>27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1">
        <f t="shared" si="2"/>
        <v>0</v>
      </c>
    </row>
    <row r="78" spans="1:17">
      <c r="A78" s="17"/>
      <c r="B78" s="13"/>
      <c r="C78" s="36">
        <v>0</v>
      </c>
      <c r="D78" s="13"/>
      <c r="E78" s="35" t="s">
        <v>27</v>
      </c>
      <c r="F78" s="35" t="s">
        <v>27</v>
      </c>
      <c r="G78" s="35" t="s">
        <v>27</v>
      </c>
      <c r="H78" s="35" t="s">
        <v>27</v>
      </c>
      <c r="I78" s="35" t="s">
        <v>27</v>
      </c>
      <c r="J78" s="35" t="s">
        <v>27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1">
        <f t="shared" si="2"/>
        <v>0</v>
      </c>
    </row>
    <row r="79" spans="1:17">
      <c r="A79" s="17"/>
      <c r="B79" s="13"/>
      <c r="C79" s="36">
        <v>0</v>
      </c>
      <c r="D79" s="13"/>
      <c r="E79" s="35" t="s">
        <v>27</v>
      </c>
      <c r="F79" s="35" t="s">
        <v>27</v>
      </c>
      <c r="G79" s="35" t="s">
        <v>27</v>
      </c>
      <c r="H79" s="35" t="s">
        <v>27</v>
      </c>
      <c r="I79" s="35" t="s">
        <v>27</v>
      </c>
      <c r="J79" s="35" t="s">
        <v>27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1">
        <f t="shared" si="2"/>
        <v>0</v>
      </c>
    </row>
    <row r="80" spans="1:17">
      <c r="A80" s="17"/>
      <c r="B80" s="13"/>
      <c r="C80" s="36">
        <v>0</v>
      </c>
      <c r="D80" s="13"/>
      <c r="E80" s="35" t="s">
        <v>27</v>
      </c>
      <c r="F80" s="35" t="s">
        <v>27</v>
      </c>
      <c r="G80" s="35" t="s">
        <v>27</v>
      </c>
      <c r="H80" s="35" t="s">
        <v>27</v>
      </c>
      <c r="I80" s="35" t="s">
        <v>27</v>
      </c>
      <c r="J80" s="35" t="s">
        <v>27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1">
        <f t="shared" si="2"/>
        <v>0</v>
      </c>
    </row>
    <row r="81" spans="1:17">
      <c r="A81" s="17"/>
      <c r="B81" s="13"/>
      <c r="C81" s="36">
        <v>0</v>
      </c>
      <c r="D81" s="13"/>
      <c r="E81" s="35" t="s">
        <v>27</v>
      </c>
      <c r="F81" s="35" t="s">
        <v>27</v>
      </c>
      <c r="G81" s="35" t="s">
        <v>27</v>
      </c>
      <c r="H81" s="35" t="s">
        <v>27</v>
      </c>
      <c r="I81" s="35" t="s">
        <v>27</v>
      </c>
      <c r="J81" s="35" t="s">
        <v>27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21">
        <f t="shared" si="2"/>
        <v>0</v>
      </c>
    </row>
    <row r="82" spans="1:17">
      <c r="A82" s="17"/>
      <c r="B82" s="13"/>
      <c r="C82" s="36">
        <v>0</v>
      </c>
      <c r="D82" s="13"/>
      <c r="E82" s="35" t="s">
        <v>27</v>
      </c>
      <c r="F82" s="35" t="s">
        <v>27</v>
      </c>
      <c r="G82" s="35" t="s">
        <v>27</v>
      </c>
      <c r="H82" s="35" t="s">
        <v>27</v>
      </c>
      <c r="I82" s="35" t="s">
        <v>27</v>
      </c>
      <c r="J82" s="35" t="s">
        <v>27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21">
        <f t="shared" si="2"/>
        <v>0</v>
      </c>
    </row>
    <row r="83" spans="1:17">
      <c r="A83" s="17"/>
      <c r="B83" s="13"/>
      <c r="C83" s="36">
        <v>0</v>
      </c>
      <c r="D83" s="13"/>
      <c r="E83" s="35" t="s">
        <v>27</v>
      </c>
      <c r="F83" s="35" t="s">
        <v>27</v>
      </c>
      <c r="G83" s="35" t="s">
        <v>27</v>
      </c>
      <c r="H83" s="35" t="s">
        <v>27</v>
      </c>
      <c r="I83" s="35" t="s">
        <v>27</v>
      </c>
      <c r="J83" s="35" t="s">
        <v>27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21">
        <f t="shared" ref="Q83:Q96" si="3">SUM(K83:P83)</f>
        <v>0</v>
      </c>
    </row>
    <row r="84" spans="1:17">
      <c r="A84" s="17"/>
      <c r="B84" s="13"/>
      <c r="C84" s="36">
        <v>0</v>
      </c>
      <c r="D84" s="13"/>
      <c r="E84" s="35" t="s">
        <v>27</v>
      </c>
      <c r="F84" s="35" t="s">
        <v>27</v>
      </c>
      <c r="G84" s="35" t="s">
        <v>27</v>
      </c>
      <c r="H84" s="35" t="s">
        <v>27</v>
      </c>
      <c r="I84" s="35" t="s">
        <v>27</v>
      </c>
      <c r="J84" s="35" t="s">
        <v>27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21">
        <f t="shared" si="3"/>
        <v>0</v>
      </c>
    </row>
    <row r="85" spans="1:17">
      <c r="A85" s="17"/>
      <c r="B85" s="13"/>
      <c r="C85" s="36">
        <v>0</v>
      </c>
      <c r="D85" s="13"/>
      <c r="E85" s="35" t="s">
        <v>27</v>
      </c>
      <c r="F85" s="35" t="s">
        <v>27</v>
      </c>
      <c r="G85" s="35" t="s">
        <v>27</v>
      </c>
      <c r="H85" s="35" t="s">
        <v>27</v>
      </c>
      <c r="I85" s="35" t="s">
        <v>27</v>
      </c>
      <c r="J85" s="35" t="s">
        <v>27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21">
        <f t="shared" si="3"/>
        <v>0</v>
      </c>
    </row>
    <row r="86" spans="1:17">
      <c r="A86" s="17"/>
      <c r="B86" s="13"/>
      <c r="C86" s="36">
        <v>0</v>
      </c>
      <c r="D86" s="13"/>
      <c r="E86" s="35" t="s">
        <v>27</v>
      </c>
      <c r="F86" s="35" t="s">
        <v>27</v>
      </c>
      <c r="G86" s="35" t="s">
        <v>27</v>
      </c>
      <c r="H86" s="35" t="s">
        <v>27</v>
      </c>
      <c r="I86" s="35" t="s">
        <v>27</v>
      </c>
      <c r="J86" s="35" t="s">
        <v>27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21">
        <f t="shared" si="3"/>
        <v>0</v>
      </c>
    </row>
    <row r="87" spans="1:17">
      <c r="A87" s="17"/>
      <c r="B87" s="13"/>
      <c r="C87" s="36">
        <v>0</v>
      </c>
      <c r="D87" s="13"/>
      <c r="E87" s="35" t="s">
        <v>27</v>
      </c>
      <c r="F87" s="35" t="s">
        <v>27</v>
      </c>
      <c r="G87" s="35" t="s">
        <v>27</v>
      </c>
      <c r="H87" s="35" t="s">
        <v>27</v>
      </c>
      <c r="I87" s="35" t="s">
        <v>27</v>
      </c>
      <c r="J87" s="35" t="s">
        <v>27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21">
        <f t="shared" si="3"/>
        <v>0</v>
      </c>
    </row>
    <row r="88" spans="1:17">
      <c r="A88" s="17"/>
      <c r="B88" s="13"/>
      <c r="C88" s="36">
        <v>0</v>
      </c>
      <c r="D88" s="13"/>
      <c r="E88" s="35" t="s">
        <v>27</v>
      </c>
      <c r="F88" s="35" t="s">
        <v>27</v>
      </c>
      <c r="G88" s="35" t="s">
        <v>27</v>
      </c>
      <c r="H88" s="35" t="s">
        <v>27</v>
      </c>
      <c r="I88" s="35" t="s">
        <v>27</v>
      </c>
      <c r="J88" s="35" t="s">
        <v>27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21">
        <f t="shared" si="3"/>
        <v>0</v>
      </c>
    </row>
    <row r="89" spans="1:17">
      <c r="A89" s="17"/>
      <c r="B89" s="13"/>
      <c r="C89" s="36">
        <v>0</v>
      </c>
      <c r="D89" s="13"/>
      <c r="E89" s="35" t="s">
        <v>27</v>
      </c>
      <c r="F89" s="35" t="s">
        <v>27</v>
      </c>
      <c r="G89" s="35" t="s">
        <v>27</v>
      </c>
      <c r="H89" s="35" t="s">
        <v>27</v>
      </c>
      <c r="I89" s="35" t="s">
        <v>27</v>
      </c>
      <c r="J89" s="35" t="s">
        <v>27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1">
        <f t="shared" si="3"/>
        <v>0</v>
      </c>
    </row>
    <row r="90" spans="1:17">
      <c r="A90" s="17"/>
      <c r="B90" s="13"/>
      <c r="C90" s="36">
        <v>0</v>
      </c>
      <c r="D90" s="13"/>
      <c r="E90" s="35" t="s">
        <v>27</v>
      </c>
      <c r="F90" s="35" t="s">
        <v>27</v>
      </c>
      <c r="G90" s="35" t="s">
        <v>27</v>
      </c>
      <c r="H90" s="35" t="s">
        <v>27</v>
      </c>
      <c r="I90" s="35" t="s">
        <v>27</v>
      </c>
      <c r="J90" s="35" t="s">
        <v>27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1">
        <f t="shared" si="3"/>
        <v>0</v>
      </c>
    </row>
    <row r="91" spans="1:17">
      <c r="A91" s="17"/>
      <c r="B91" s="13"/>
      <c r="C91" s="36">
        <v>0</v>
      </c>
      <c r="D91" s="13"/>
      <c r="E91" s="35" t="s">
        <v>27</v>
      </c>
      <c r="F91" s="35" t="s">
        <v>27</v>
      </c>
      <c r="G91" s="35" t="s">
        <v>27</v>
      </c>
      <c r="H91" s="35" t="s">
        <v>27</v>
      </c>
      <c r="I91" s="35" t="s">
        <v>27</v>
      </c>
      <c r="J91" s="35" t="s">
        <v>27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21">
        <f t="shared" si="3"/>
        <v>0</v>
      </c>
    </row>
    <row r="92" spans="1:17">
      <c r="A92" s="17"/>
      <c r="B92" s="13"/>
      <c r="C92" s="36">
        <v>0</v>
      </c>
      <c r="D92" s="13"/>
      <c r="E92" s="35" t="s">
        <v>27</v>
      </c>
      <c r="F92" s="35" t="s">
        <v>27</v>
      </c>
      <c r="G92" s="35" t="s">
        <v>27</v>
      </c>
      <c r="H92" s="35" t="s">
        <v>27</v>
      </c>
      <c r="I92" s="35" t="s">
        <v>27</v>
      </c>
      <c r="J92" s="35" t="s">
        <v>27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21">
        <f t="shared" si="3"/>
        <v>0</v>
      </c>
    </row>
    <row r="93" spans="1:17">
      <c r="A93" s="17"/>
      <c r="B93" s="13"/>
      <c r="C93" s="36">
        <v>0</v>
      </c>
      <c r="D93" s="13"/>
      <c r="E93" s="35" t="s">
        <v>27</v>
      </c>
      <c r="F93" s="35" t="s">
        <v>27</v>
      </c>
      <c r="G93" s="35" t="s">
        <v>27</v>
      </c>
      <c r="H93" s="35" t="s">
        <v>27</v>
      </c>
      <c r="I93" s="35" t="s">
        <v>27</v>
      </c>
      <c r="J93" s="35" t="s">
        <v>27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1">
        <f t="shared" si="3"/>
        <v>0</v>
      </c>
    </row>
    <row r="94" spans="1:17">
      <c r="A94" s="17"/>
      <c r="B94" s="13"/>
      <c r="C94" s="36">
        <v>0</v>
      </c>
      <c r="D94" s="13"/>
      <c r="E94" s="35" t="s">
        <v>27</v>
      </c>
      <c r="F94" s="35" t="s">
        <v>27</v>
      </c>
      <c r="G94" s="35" t="s">
        <v>27</v>
      </c>
      <c r="H94" s="35" t="s">
        <v>27</v>
      </c>
      <c r="I94" s="35" t="s">
        <v>27</v>
      </c>
      <c r="J94" s="35" t="s">
        <v>27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21">
        <f t="shared" si="3"/>
        <v>0</v>
      </c>
    </row>
    <row r="95" spans="1:17">
      <c r="A95" s="17"/>
      <c r="B95" s="13"/>
      <c r="C95" s="36">
        <v>0</v>
      </c>
      <c r="D95" s="13"/>
      <c r="E95" s="35" t="s">
        <v>27</v>
      </c>
      <c r="F95" s="35" t="s">
        <v>27</v>
      </c>
      <c r="G95" s="35" t="s">
        <v>27</v>
      </c>
      <c r="H95" s="35" t="s">
        <v>27</v>
      </c>
      <c r="I95" s="35" t="s">
        <v>27</v>
      </c>
      <c r="J95" s="35" t="s">
        <v>27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21">
        <f t="shared" si="3"/>
        <v>0</v>
      </c>
    </row>
    <row r="96" spans="1:17">
      <c r="A96" s="17"/>
      <c r="B96" s="13"/>
      <c r="C96" s="36">
        <v>0</v>
      </c>
      <c r="D96" s="13"/>
      <c r="E96" s="35" t="s">
        <v>27</v>
      </c>
      <c r="F96" s="35" t="s">
        <v>27</v>
      </c>
      <c r="G96" s="35" t="s">
        <v>27</v>
      </c>
      <c r="H96" s="35" t="s">
        <v>27</v>
      </c>
      <c r="I96" s="35" t="s">
        <v>27</v>
      </c>
      <c r="J96" s="35" t="s">
        <v>27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21">
        <f t="shared" si="3"/>
        <v>0</v>
      </c>
    </row>
    <row r="97" spans="1:17" s="18" customFormat="1">
      <c r="A97" s="22"/>
      <c r="B97" s="15" t="s">
        <v>35</v>
      </c>
      <c r="C97" s="37">
        <f>ROUND(SUM(C18:C96),0)</f>
        <v>451455</v>
      </c>
      <c r="D97" s="23"/>
      <c r="E97" s="22" t="s">
        <v>27</v>
      </c>
      <c r="F97" s="22" t="s">
        <v>27</v>
      </c>
      <c r="G97" s="22" t="s">
        <v>27</v>
      </c>
      <c r="H97" s="22" t="s">
        <v>27</v>
      </c>
      <c r="I97" s="22" t="s">
        <v>27</v>
      </c>
      <c r="J97" s="22" t="s">
        <v>27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30">
        <f>SUM(Q18:Q96)</f>
        <v>0</v>
      </c>
    </row>
  </sheetData>
  <conditionalFormatting sqref="C13">
    <cfRule type="expression" dxfId="1" priority="2">
      <formula>B12&lt;&gt;C97</formula>
    </cfRule>
  </conditionalFormatting>
  <conditionalFormatting sqref="Q18:Q96">
    <cfRule type="expression" dxfId="0" priority="1">
      <formula>C18&lt;&gt;Q18</formula>
    </cfRule>
  </conditionalFormatting>
  <dataValidations count="2">
    <dataValidation type="list" allowBlank="1" sqref="D18:D97" xr:uid="{00000000-0002-0000-0000-000000000000}">
      <formula1>"Per Bill,Time %,Direct $,Per Bill (Applicable only),Time % (Applicable only)"</formula1>
    </dataValidation>
    <dataValidation type="list" allowBlank="1" sqref="E18:J97" xr:uid="{00000000-0002-0000-0000-000001000000}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"/>
  <sheetViews>
    <sheetView tabSelected="1" workbookViewId="0">
      <pane ySplit="4" topLeftCell="A5" activePane="bottomLeft" state="frozen"/>
      <selection pane="bottomLeft" activeCell="M106" sqref="M106"/>
    </sheetView>
  </sheetViews>
  <sheetFormatPr defaultRowHeight="15"/>
  <cols>
    <col min="1" max="1" width="30" customWidth="1"/>
    <col min="2" max="2" width="34" customWidth="1"/>
    <col min="3" max="3" width="14" customWidth="1"/>
    <col min="4" max="4" width="24" customWidth="1"/>
    <col min="5" max="6" width="14" customWidth="1"/>
    <col min="7" max="12" width="16" customWidth="1"/>
  </cols>
  <sheetData>
    <row r="1" spans="1:12" ht="18.75">
      <c r="A1" s="1" t="s">
        <v>36</v>
      </c>
    </row>
    <row r="2" spans="1:12">
      <c r="A2" s="2" t="s">
        <v>37</v>
      </c>
    </row>
    <row r="4" spans="1:12" ht="30">
      <c r="A4" s="4" t="s">
        <v>2</v>
      </c>
      <c r="B4" s="4" t="s">
        <v>3</v>
      </c>
      <c r="C4" s="4" t="s">
        <v>38</v>
      </c>
      <c r="D4" s="4" t="s">
        <v>39</v>
      </c>
      <c r="E4" s="4" t="s">
        <v>40</v>
      </c>
    </row>
    <row r="5" spans="1:12">
      <c r="A5" s="5" t="s">
        <v>6</v>
      </c>
      <c r="B5" s="16">
        <f>'B&amp;C Inputs'!E7</f>
        <v>10465.440664430515</v>
      </c>
      <c r="C5" s="8">
        <f>SUM(G16:G95)</f>
        <v>387853.62953942065</v>
      </c>
      <c r="D5" s="8">
        <f t="shared" ref="D5:D10" si="0">IF(B5=0,0,C5/B5)</f>
        <v>37.060420289576598</v>
      </c>
      <c r="E5" s="27">
        <v>1</v>
      </c>
    </row>
    <row r="6" spans="1:12">
      <c r="A6" s="5" t="s">
        <v>7</v>
      </c>
      <c r="B6" s="16">
        <f>'B&amp;C Inputs'!E8</f>
        <v>1131.2648757195045</v>
      </c>
      <c r="C6" s="8">
        <f>SUM(H16:H95)</f>
        <v>49206.933260943762</v>
      </c>
      <c r="D6" s="8">
        <f t="shared" si="0"/>
        <v>43.497269575922509</v>
      </c>
      <c r="E6" s="27">
        <f>IF(D5=0,0,D6/D5)</f>
        <v>1.1736852749119067</v>
      </c>
    </row>
    <row r="7" spans="1:12">
      <c r="A7" s="5" t="s">
        <v>8</v>
      </c>
      <c r="B7" s="16">
        <f>'B&amp;C Inputs'!E9</f>
        <v>108.27910687364903</v>
      </c>
      <c r="C7" s="8">
        <f>SUM(I16:I95)</f>
        <v>9278.2905008605339</v>
      </c>
      <c r="D7" s="8">
        <f t="shared" si="0"/>
        <v>85.68865008913842</v>
      </c>
      <c r="E7" s="27">
        <f>IF(D5=0,0,D7/D5)</f>
        <v>2.3121337917810587</v>
      </c>
    </row>
    <row r="8" spans="1:12">
      <c r="A8" s="5" t="s">
        <v>9</v>
      </c>
      <c r="B8" s="16">
        <f>'B&amp;C Inputs'!E10</f>
        <v>99.310422666900749</v>
      </c>
      <c r="C8" s="8">
        <f>SUM(J16:J95)</f>
        <v>3380.5310000841496</v>
      </c>
      <c r="D8" s="8">
        <f t="shared" si="0"/>
        <v>34.040042417530152</v>
      </c>
      <c r="E8" s="27">
        <f>IF(D5=0,0,D8/D5)</f>
        <v>0.91850125151182005</v>
      </c>
    </row>
    <row r="9" spans="1:12">
      <c r="A9" s="5" t="s">
        <v>10</v>
      </c>
      <c r="B9" s="16">
        <f>'B&amp;C Inputs'!E11</f>
        <v>2</v>
      </c>
      <c r="C9" s="8">
        <f>SUM(K16:K95)</f>
        <v>68.080084835060305</v>
      </c>
      <c r="D9" s="8">
        <f t="shared" si="0"/>
        <v>34.040042417530152</v>
      </c>
      <c r="E9" s="27">
        <f>IF(D5=0,0,D9/D5)</f>
        <v>0.91850125151182005</v>
      </c>
    </row>
    <row r="10" spans="1:12">
      <c r="A10" s="5" t="s">
        <v>11</v>
      </c>
      <c r="B10" s="16">
        <f>'B&amp;C Inputs'!E12</f>
        <v>49</v>
      </c>
      <c r="C10" s="8">
        <f>SUM(L16:L95)</f>
        <v>1667.9620784589774</v>
      </c>
      <c r="D10" s="8">
        <f t="shared" si="0"/>
        <v>34.040042417530152</v>
      </c>
      <c r="E10" s="27">
        <f>IF(D5=0,0,D10/D5)</f>
        <v>0.91850125151182005</v>
      </c>
    </row>
    <row r="13" spans="1:12">
      <c r="A13" s="3" t="s">
        <v>41</v>
      </c>
    </row>
    <row r="15" spans="1:12">
      <c r="A15" s="4" t="s">
        <v>12</v>
      </c>
      <c r="B15" s="4" t="s">
        <v>13</v>
      </c>
      <c r="C15" s="4" t="s">
        <v>42</v>
      </c>
      <c r="D15" s="4" t="s">
        <v>43</v>
      </c>
      <c r="E15" s="4" t="s">
        <v>44</v>
      </c>
      <c r="F15" s="4" t="s">
        <v>45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</row>
    <row r="16" spans="1:12">
      <c r="A16" s="7">
        <f>'B&amp;C Inputs'!A18</f>
        <v>5315</v>
      </c>
      <c r="B16" s="9" t="str">
        <f>'B&amp;C Inputs'!B18</f>
        <v>Staff payroll time</v>
      </c>
      <c r="C16" s="8">
        <f>'B&amp;C Inputs'!C18</f>
        <v>312831.80320460303</v>
      </c>
      <c r="D16" s="9" t="str">
        <f>'B&amp;C Inputs'!D18</f>
        <v>Per Bill</v>
      </c>
      <c r="E16" s="6">
        <f>IF($A16="","",(IF('B&amp;C Inputs'!E18="Y",'B&amp;C Inputs'!G7,0)+IF('B&amp;C Inputs'!F18="Y",'B&amp;C Inputs'!G8,0)+IF('B&amp;C Inputs'!G18="Y",'B&amp;C Inputs'!G9,0)+IF('B&amp;C Inputs'!H18="Y",'B&amp;C Inputs'!G10,0)+IF('B&amp;C Inputs'!I18="Y",'B&amp;C Inputs'!G11,0)+IF('B&amp;C Inputs'!J18="Y",'B&amp;C Inputs'!G12,0)))</f>
        <v>142263.54083628682</v>
      </c>
      <c r="F16" s="10">
        <f>IF($A16="","",(IF('B&amp;C Inputs'!E18="Y",'B&amp;C Inputs'!K7,0)+IF('B&amp;C Inputs'!F18="Y",'B&amp;C Inputs'!K8,0)+IF('B&amp;C Inputs'!G18="Y",'B&amp;C Inputs'!K9,0)+IF('B&amp;C Inputs'!H18="Y",'B&amp;C Inputs'!K10,0)+IF('B&amp;C Inputs'!I18="Y",'B&amp;C Inputs'!K11,0)+IF('B&amp;C Inputs'!J18="Y",'B&amp;C Inputs'!K12,0)))</f>
        <v>1</v>
      </c>
      <c r="G16" s="8">
        <f>IF($A16="","",IF($D16="Direct $",'B&amp;C Inputs'!K18,IF($D16="Per Bill",$C16*'B&amp;C Inputs'!H7,IF($D16="Time %",$C16*'B&amp;C Inputs'!K7,IF($D16="Per Bill (Applicable only)",IF($E16=0,0,$C16*(IF('B&amp;C Inputs'!E18="Y",'B&amp;C Inputs'!G7,0))/$E16),IF($D16="Time % (Applicable only)",IF($F16=0,0,$C16*(IF('B&amp;C Inputs'!E18="Y",'B&amp;C Inputs'!K7,0))/$F16),0))))))</f>
        <v>276156.99610503484</v>
      </c>
      <c r="H16" s="8">
        <f>IF($A16="","",IF($D16="Direct $",'B&amp;C Inputs'!L18,IF($D16="Per Bill",$C16*'B&amp;C Inputs'!H8,IF($D16="Time %",$C16*'B&amp;C Inputs'!K8,IF($D16="Per Bill (Applicable only)",IF($E16=0,0,$C16*(IF('B&amp;C Inputs'!F18="Y",'B&amp;C Inputs'!G8,0))/$E16),IF($D16="Time % (Applicable only)",IF($F16=0,0,$C16*(IF('B&amp;C Inputs'!F18="Y",'B&amp;C Inputs'!K8,0))/$F16),0))))))</f>
        <v>29851.271427072177</v>
      </c>
      <c r="I16" s="8">
        <f>IF($A16="","",IF($D16="Direct $",'B&amp;C Inputs'!M18,IF($D16="Per Bill",$C16*'B&amp;C Inputs'!H9,IF($D16="Time %",$C16*'B&amp;C Inputs'!K9,IF($D16="Per Bill (Applicable only)",IF($E16=0,0,$C16*(IF('B&amp;C Inputs'!G18="Y",'B&amp;C Inputs'!G9,0))/$E16),IF($D16="Time % (Applicable only)",IF($F16=0,0,$C16*(IF('B&amp;C Inputs'!G18="Y",'B&amp;C Inputs'!K9,0))/$F16),0))))))</f>
        <v>2857.2168008933127</v>
      </c>
      <c r="J16" s="8">
        <f>IF($A16="","",IF($D16="Direct $",'B&amp;C Inputs'!N18,IF($D16="Per Bill",$C16*'B&amp;C Inputs'!H10,IF($D16="Time %",$C16*'B&amp;C Inputs'!K10,IF($D16="Per Bill (Applicable only)",IF($E16=0,0,$C16*(IF('B&amp;C Inputs'!H18="Y",'B&amp;C Inputs'!G10,0))/$E16),IF($D16="Time % (Applicable only)",IF($F16=0,0,$C16*(IF('B&amp;C Inputs'!H18="Y",'B&amp;C Inputs'!K10,0))/$F16),0))))))</f>
        <v>2620.5554916406418</v>
      </c>
      <c r="K16" s="8">
        <f>IF($A16="","",IF($D16="Direct $",'B&amp;C Inputs'!O18,IF($D16="Per Bill",$C16*'B&amp;C Inputs'!H11,IF($D16="Time %",$C16*'B&amp;C Inputs'!K11,IF($D16="Per Bill (Applicable only)",IF($E16=0,0,$C16*(IF('B&amp;C Inputs'!I18="Y",'B&amp;C Inputs'!G11,0))/$E16),IF($D16="Time % (Applicable only)",IF($F16=0,0,$C16*(IF('B&amp;C Inputs'!I18="Y",'B&amp;C Inputs'!K11,0))/$F16),0))))))</f>
        <v>52.775034508317503</v>
      </c>
      <c r="L16" s="8">
        <f>IF($A16="","",IF($D16="Direct $",'B&amp;C Inputs'!P18,IF($D16="Per Bill",$C16*'B&amp;C Inputs'!H12,IF($D16="Time %",$C16*'B&amp;C Inputs'!K12,IF($D16="Per Bill (Applicable only)",IF($E16=0,0,$C16*(IF('B&amp;C Inputs'!J18="Y",'B&amp;C Inputs'!G12,0))/$E16),IF($D16="Time % (Applicable only)",IF($F16=0,0,$C16*(IF('B&amp;C Inputs'!J18="Y",'B&amp;C Inputs'!K12,0))/$F16),0))))))</f>
        <v>1292.9883454537787</v>
      </c>
    </row>
    <row r="17" spans="1:12">
      <c r="A17" s="7">
        <f>'B&amp;C Inputs'!A19</f>
        <v>5320</v>
      </c>
      <c r="B17" s="9" t="str">
        <f>'B&amp;C Inputs'!B19</f>
        <v>Staff payroll time</v>
      </c>
      <c r="C17" s="8">
        <f>'B&amp;C Inputs'!C19</f>
        <v>46859.167875128725</v>
      </c>
      <c r="D17" s="9" t="str">
        <f>'B&amp;C Inputs'!D19</f>
        <v>Time % (Applicable only)</v>
      </c>
      <c r="E17" s="6">
        <f>IF($A17="","",(IF('B&amp;C Inputs'!E19="Y",'B&amp;C Inputs'!G7,0)+IF('B&amp;C Inputs'!F19="Y",'B&amp;C Inputs'!G8,0)+IF('B&amp;C Inputs'!G19="Y",'B&amp;C Inputs'!G9,0)+IF('B&amp;C Inputs'!H19="Y",'B&amp;C Inputs'!G10,0)+IF('B&amp;C Inputs'!I19="Y",'B&amp;C Inputs'!G11,0)+IF('B&amp;C Inputs'!J19="Y",'B&amp;C Inputs'!G12,0)))</f>
        <v>140459.81576428402</v>
      </c>
      <c r="F17" s="10">
        <f>IF($A17="","",(IF('B&amp;C Inputs'!E19="Y",'B&amp;C Inputs'!K7,0)+IF('B&amp;C Inputs'!F19="Y",'B&amp;C Inputs'!K8,0)+IF('B&amp;C Inputs'!G19="Y",'B&amp;C Inputs'!K9,0)+IF('B&amp;C Inputs'!H19="Y",'B&amp;C Inputs'!K10,0)+IF('B&amp;C Inputs'!I19="Y",'B&amp;C Inputs'!K11,0)+IF('B&amp;C Inputs'!J19="Y",'B&amp;C Inputs'!K12,0)))</f>
        <v>0.98499999999999999</v>
      </c>
      <c r="G17" s="8">
        <f>IF($A17="","",IF($D17="Direct $",'B&amp;C Inputs'!K19,IF($D17="Per Bill",$C17*'B&amp;C Inputs'!H7,IF($D17="Time %",$C17*'B&amp;C Inputs'!K7,IF($D17="Per Bill (Applicable only)",IF($E17=0,0,$C17*(IF('B&amp;C Inputs'!E19="Y",'B&amp;C Inputs'!G7,0))/$E17),IF($D17="Time % (Applicable only)",IF($F17=0,0,$C17*(IF('B&amp;C Inputs'!E19="Y",'B&amp;C Inputs'!K7,0))/$F17),0))))))</f>
        <v>30922.29352165855</v>
      </c>
      <c r="H17" s="8">
        <f>IF($A17="","",IF($D17="Direct $",'B&amp;C Inputs'!L19,IF($D17="Per Bill",$C17*'B&amp;C Inputs'!H8,IF($D17="Time %",$C17*'B&amp;C Inputs'!K8,IF($D17="Per Bill (Applicable only)",IF($E17=0,0,$C17*(IF('B&amp;C Inputs'!F19="Y",'B&amp;C Inputs'!G8,0))/$E17),IF($D17="Time % (Applicable only)",IF($F17=0,0,$C17*(IF('B&amp;C Inputs'!F19="Y",'B&amp;C Inputs'!K8,0))/$F17),0))))))</f>
        <v>10466.007038099819</v>
      </c>
      <c r="I17" s="8">
        <f>IF($A17="","",IF($D17="Direct $",'B&amp;C Inputs'!M19,IF($D17="Per Bill",$C17*'B&amp;C Inputs'!H9,IF($D17="Time %",$C17*'B&amp;C Inputs'!K9,IF($D17="Per Bill (Applicable only)",IF($E17=0,0,$C17*(IF('B&amp;C Inputs'!G19="Y",'B&amp;C Inputs'!G9,0))/$E17),IF($D17="Time % (Applicable only)",IF($F17=0,0,$C17*(IF('B&amp;C Inputs'!G19="Y",'B&amp;C Inputs'!K9,0))/$F17),0))))))</f>
        <v>5470.8673153703594</v>
      </c>
      <c r="J17" s="8">
        <f>IF($A17="","",IF($D17="Direct $",'B&amp;C Inputs'!N19,IF($D17="Per Bill",$C17*'B&amp;C Inputs'!H10,IF($D17="Time %",$C17*'B&amp;C Inputs'!K10,IF($D17="Per Bill (Applicable only)",IF($E17=0,0,$C17*(IF('B&amp;C Inputs'!H19="Y",'B&amp;C Inputs'!G10,0))/$E17),IF($D17="Time % (Applicable only)",IF($F17=0,0,$C17*(IF('B&amp;C Inputs'!H19="Y",'B&amp;C Inputs'!K10,0))/$F17),0))))))</f>
        <v>0</v>
      </c>
      <c r="K17" s="8">
        <f>IF($A17="","",IF($D17="Direct $",'B&amp;C Inputs'!O19,IF($D17="Per Bill",$C17*'B&amp;C Inputs'!H11,IF($D17="Time %",$C17*'B&amp;C Inputs'!K11,IF($D17="Per Bill (Applicable only)",IF($E17=0,0,$C17*(IF('B&amp;C Inputs'!I19="Y",'B&amp;C Inputs'!G11,0))/$E17),IF($D17="Time % (Applicable only)",IF($F17=0,0,$C17*(IF('B&amp;C Inputs'!I19="Y",'B&amp;C Inputs'!K11,0))/$F17),0))))))</f>
        <v>0</v>
      </c>
      <c r="L17" s="8">
        <f>IF($A17="","",IF($D17="Direct $",'B&amp;C Inputs'!P19,IF($D17="Per Bill",$C17*'B&amp;C Inputs'!H12,IF($D17="Time %",$C17*'B&amp;C Inputs'!K12,IF($D17="Per Bill (Applicable only)",IF($E17=0,0,$C17*(IF('B&amp;C Inputs'!J19="Y",'B&amp;C Inputs'!G12,0))/$E17),IF($D17="Time % (Applicable only)",IF($F17=0,0,$C17*(IF('B&amp;C Inputs'!J19="Y",'B&amp;C Inputs'!K12,0))/$F17),0))))))</f>
        <v>0</v>
      </c>
    </row>
    <row r="18" spans="1:12">
      <c r="A18" s="7">
        <f>'B&amp;C Inputs'!A20</f>
        <v>5320</v>
      </c>
      <c r="B18" s="9" t="str">
        <f>'B&amp;C Inputs'!B20</f>
        <v>Collection call fee</v>
      </c>
      <c r="C18" s="8">
        <f>'B&amp;C Inputs'!C20</f>
        <v>530.46262487128433</v>
      </c>
      <c r="D18" s="9" t="str">
        <f>'B&amp;C Inputs'!D20</f>
        <v>Time % (Applicable only)</v>
      </c>
      <c r="E18" s="6">
        <f>IF($A18="","",(IF('B&amp;C Inputs'!E20="Y",'B&amp;C Inputs'!G7,0)+IF('B&amp;C Inputs'!F20="Y",'B&amp;C Inputs'!G8,0)+IF('B&amp;C Inputs'!G20="Y",'B&amp;C Inputs'!G9,0)+IF('B&amp;C Inputs'!H20="Y",'B&amp;C Inputs'!G10,0)+IF('B&amp;C Inputs'!I20="Y",'B&amp;C Inputs'!G11,0)+IF('B&amp;C Inputs'!J20="Y",'B&amp;C Inputs'!G12,0)))</f>
        <v>140459.81576428402</v>
      </c>
      <c r="F18" s="10">
        <f>IF($A18="","",(IF('B&amp;C Inputs'!E20="Y",'B&amp;C Inputs'!K7,0)+IF('B&amp;C Inputs'!F20="Y",'B&amp;C Inputs'!K8,0)+IF('B&amp;C Inputs'!G20="Y",'B&amp;C Inputs'!K9,0)+IF('B&amp;C Inputs'!H20="Y",'B&amp;C Inputs'!K10,0)+IF('B&amp;C Inputs'!I20="Y",'B&amp;C Inputs'!K11,0)+IF('B&amp;C Inputs'!J20="Y",'B&amp;C Inputs'!K12,0)))</f>
        <v>0.98499999999999999</v>
      </c>
      <c r="G18" s="8">
        <f>IF($A18="","",IF($D18="Direct $",'B&amp;C Inputs'!K20,IF($D18="Per Bill",$C18*'B&amp;C Inputs'!H7,IF($D18="Time %",$C18*'B&amp;C Inputs'!K7,IF($D18="Per Bill (Applicable only)",IF($E18=0,0,$C18*(IF('B&amp;C Inputs'!E20="Y",'B&amp;C Inputs'!G7,0))/$E18),IF($D18="Time % (Applicable only)",IF($F18=0,0,$C18*(IF('B&amp;C Inputs'!E20="Y",'B&amp;C Inputs'!K7,0))/$F18),0))))))</f>
        <v>350.05147834145669</v>
      </c>
      <c r="H18" s="8">
        <f>IF($A18="","",IF($D18="Direct $",'B&amp;C Inputs'!L20,IF($D18="Per Bill",$C18*'B&amp;C Inputs'!H8,IF($D18="Time %",$C18*'B&amp;C Inputs'!K8,IF($D18="Per Bill (Applicable only)",IF($E18=0,0,$C18*(IF('B&amp;C Inputs'!F20="Y",'B&amp;C Inputs'!G8,0))/$E18),IF($D18="Time % (Applicable only)",IF($F18=0,0,$C18*(IF('B&amp;C Inputs'!F20="Y",'B&amp;C Inputs'!K8,0))/$F18),0))))))</f>
        <v>118.47896190018533</v>
      </c>
      <c r="I18" s="8">
        <f>IF($A18="","",IF($D18="Direct $",'B&amp;C Inputs'!M20,IF($D18="Per Bill",$C18*'B&amp;C Inputs'!H9,IF($D18="Time %",$C18*'B&amp;C Inputs'!K9,IF($D18="Per Bill (Applicable only)",IF($E18=0,0,$C18*(IF('B&amp;C Inputs'!G20="Y",'B&amp;C Inputs'!G9,0))/$E18),IF($D18="Time % (Applicable only)",IF($F18=0,0,$C18*(IF('B&amp;C Inputs'!G20="Y",'B&amp;C Inputs'!K9,0))/$F18),0))))))</f>
        <v>61.932184629642336</v>
      </c>
      <c r="J18" s="8">
        <f>IF($A18="","",IF($D18="Direct $",'B&amp;C Inputs'!N20,IF($D18="Per Bill",$C18*'B&amp;C Inputs'!H10,IF($D18="Time %",$C18*'B&amp;C Inputs'!K10,IF($D18="Per Bill (Applicable only)",IF($E18=0,0,$C18*(IF('B&amp;C Inputs'!H20="Y",'B&amp;C Inputs'!G10,0))/$E18),IF($D18="Time % (Applicable only)",IF($F18=0,0,$C18*(IF('B&amp;C Inputs'!H20="Y",'B&amp;C Inputs'!K10,0))/$F18),0))))))</f>
        <v>0</v>
      </c>
      <c r="K18" s="8">
        <f>IF($A18="","",IF($D18="Direct $",'B&amp;C Inputs'!O20,IF($D18="Per Bill",$C18*'B&amp;C Inputs'!H11,IF($D18="Time %",$C18*'B&amp;C Inputs'!K11,IF($D18="Per Bill (Applicable only)",IF($E18=0,0,$C18*(IF('B&amp;C Inputs'!I20="Y",'B&amp;C Inputs'!G11,0))/$E18),IF($D18="Time % (Applicable only)",IF($F18=0,0,$C18*(IF('B&amp;C Inputs'!I20="Y",'B&amp;C Inputs'!K11,0))/$F18),0))))))</f>
        <v>0</v>
      </c>
      <c r="L18" s="8">
        <f>IF($A18="","",IF($D18="Direct $",'B&amp;C Inputs'!P20,IF($D18="Per Bill",$C18*'B&amp;C Inputs'!H12,IF($D18="Time %",$C18*'B&amp;C Inputs'!K12,IF($D18="Per Bill (Applicable only)",IF($E18=0,0,$C18*(IF('B&amp;C Inputs'!J20="Y",'B&amp;C Inputs'!G12,0))/$E18),IF($D18="Time % (Applicable only)",IF($F18=0,0,$C18*(IF('B&amp;C Inputs'!J20="Y",'B&amp;C Inputs'!K12,0))/$F18),0))))))</f>
        <v>0</v>
      </c>
    </row>
    <row r="19" spans="1:12">
      <c r="A19" s="7">
        <f>'B&amp;C Inputs'!A21</f>
        <v>5330</v>
      </c>
      <c r="B19" s="9" t="str">
        <f>'B&amp;C Inputs'!B21</f>
        <v>Collection fee</v>
      </c>
      <c r="C19" s="8">
        <f>'B&amp;C Inputs'!C21</f>
        <v>511.04892000000007</v>
      </c>
      <c r="D19" s="9" t="str">
        <f>'B&amp;C Inputs'!D21</f>
        <v>Time % (Applicable only)</v>
      </c>
      <c r="E19" s="6">
        <f>IF($A19="","",(IF('B&amp;C Inputs'!E21="Y",'B&amp;C Inputs'!G7,0)+IF('B&amp;C Inputs'!F21="Y",'B&amp;C Inputs'!G8,0)+IF('B&amp;C Inputs'!G21="Y",'B&amp;C Inputs'!G9,0)+IF('B&amp;C Inputs'!H21="Y",'B&amp;C Inputs'!G10,0)+IF('B&amp;C Inputs'!I21="Y",'B&amp;C Inputs'!G11,0)+IF('B&amp;C Inputs'!J21="Y",'B&amp;C Inputs'!G12,0)))</f>
        <v>140459.81576428402</v>
      </c>
      <c r="F19" s="10">
        <f>IF($A19="","",(IF('B&amp;C Inputs'!E21="Y",'B&amp;C Inputs'!K7,0)+IF('B&amp;C Inputs'!F21="Y",'B&amp;C Inputs'!K8,0)+IF('B&amp;C Inputs'!G21="Y",'B&amp;C Inputs'!K9,0)+IF('B&amp;C Inputs'!H21="Y",'B&amp;C Inputs'!K10,0)+IF('B&amp;C Inputs'!I21="Y",'B&amp;C Inputs'!K11,0)+IF('B&amp;C Inputs'!J21="Y",'B&amp;C Inputs'!K12,0)))</f>
        <v>0.98499999999999999</v>
      </c>
      <c r="G19" s="8">
        <f>IF($A19="","",IF($D19="Direct $",'B&amp;C Inputs'!K21,IF($D19="Per Bill",$C19*'B&amp;C Inputs'!H7,IF($D19="Time %",$C19*'B&amp;C Inputs'!K7,IF($D19="Per Bill (Applicable only)",IF($E19=0,0,$C19*(IF('B&amp;C Inputs'!E21="Y",'B&amp;C Inputs'!G7,0))/$E19),IF($D19="Time % (Applicable only)",IF($F19=0,0,$C19*(IF('B&amp;C Inputs'!E21="Y",'B&amp;C Inputs'!K7,0))/$F19),0))))))</f>
        <v>337.24040406091376</v>
      </c>
      <c r="H19" s="8">
        <f>IF($A19="","",IF($D19="Direct $",'B&amp;C Inputs'!L21,IF($D19="Per Bill",$C19*'B&amp;C Inputs'!H8,IF($D19="Time %",$C19*'B&amp;C Inputs'!K8,IF($D19="Per Bill (Applicable only)",IF($E19=0,0,$C19*(IF('B&amp;C Inputs'!F21="Y",'B&amp;C Inputs'!G8,0))/$E19),IF($D19="Time % (Applicable only)",IF($F19=0,0,$C19*(IF('B&amp;C Inputs'!F21="Y",'B&amp;C Inputs'!K8,0))/$F19),0))))))</f>
        <v>114.14290598984773</v>
      </c>
      <c r="I19" s="8">
        <f>IF($A19="","",IF($D19="Direct $",'B&amp;C Inputs'!M21,IF($D19="Per Bill",$C19*'B&amp;C Inputs'!H9,IF($D19="Time %",$C19*'B&amp;C Inputs'!K9,IF($D19="Per Bill (Applicable only)",IF($E19=0,0,$C19*(IF('B&amp;C Inputs'!G21="Y",'B&amp;C Inputs'!G9,0))/$E19),IF($D19="Time % (Applicable only)",IF($F19=0,0,$C19*(IF('B&amp;C Inputs'!G21="Y",'B&amp;C Inputs'!K9,0))/$F19),0))))))</f>
        <v>59.665609949238593</v>
      </c>
      <c r="J19" s="8">
        <f>IF($A19="","",IF($D19="Direct $",'B&amp;C Inputs'!N21,IF($D19="Per Bill",$C19*'B&amp;C Inputs'!H10,IF($D19="Time %",$C19*'B&amp;C Inputs'!K10,IF($D19="Per Bill (Applicable only)",IF($E19=0,0,$C19*(IF('B&amp;C Inputs'!H21="Y",'B&amp;C Inputs'!G10,0))/$E19),IF($D19="Time % (Applicable only)",IF($F19=0,0,$C19*(IF('B&amp;C Inputs'!H21="Y",'B&amp;C Inputs'!K10,0))/$F19),0))))))</f>
        <v>0</v>
      </c>
      <c r="K19" s="8">
        <f>IF($A19="","",IF($D19="Direct $",'B&amp;C Inputs'!O21,IF($D19="Per Bill",$C19*'B&amp;C Inputs'!H11,IF($D19="Time %",$C19*'B&amp;C Inputs'!K11,IF($D19="Per Bill (Applicable only)",IF($E19=0,0,$C19*(IF('B&amp;C Inputs'!I21="Y",'B&amp;C Inputs'!G11,0))/$E19),IF($D19="Time % (Applicable only)",IF($F19=0,0,$C19*(IF('B&amp;C Inputs'!I21="Y",'B&amp;C Inputs'!K11,0))/$F19),0))))))</f>
        <v>0</v>
      </c>
      <c r="L19" s="8">
        <f>IF($A19="","",IF($D19="Direct $",'B&amp;C Inputs'!P21,IF($D19="Per Bill",$C19*'B&amp;C Inputs'!H12,IF($D19="Time %",$C19*'B&amp;C Inputs'!K12,IF($D19="Per Bill (Applicable only)",IF($E19=0,0,$C19*(IF('B&amp;C Inputs'!J21="Y",'B&amp;C Inputs'!G12,0))/$E19),IF($D19="Time % (Applicable only)",IF($F19=0,0,$C19*(IF('B&amp;C Inputs'!J21="Y",'B&amp;C Inputs'!K12,0))/$F19),0))))))</f>
        <v>0</v>
      </c>
    </row>
    <row r="20" spans="1:12">
      <c r="A20" s="7">
        <f>'B&amp;C Inputs'!A22</f>
        <v>5340</v>
      </c>
      <c r="B20" s="9" t="str">
        <f>'B&amp;C Inputs'!B22</f>
        <v>Billing services</v>
      </c>
      <c r="C20" s="8">
        <f>'B&amp;C Inputs'!C22</f>
        <v>90722.943840000007</v>
      </c>
      <c r="D20" s="9" t="str">
        <f>'B&amp;C Inputs'!D22</f>
        <v>Per Bill</v>
      </c>
      <c r="E20" s="6">
        <f>IF($A20="","",(IF('B&amp;C Inputs'!E22="Y",'B&amp;C Inputs'!G7,0)+IF('B&amp;C Inputs'!F22="Y",'B&amp;C Inputs'!G8,0)+IF('B&amp;C Inputs'!G22="Y",'B&amp;C Inputs'!G9,0)+IF('B&amp;C Inputs'!H22="Y",'B&amp;C Inputs'!G10,0)+IF('B&amp;C Inputs'!I22="Y",'B&amp;C Inputs'!G11,0)+IF('B&amp;C Inputs'!J22="Y",'B&amp;C Inputs'!G12,0)))</f>
        <v>142263.54083628682</v>
      </c>
      <c r="F20" s="10">
        <f>IF($A20="","",(IF('B&amp;C Inputs'!E22="Y",'B&amp;C Inputs'!K7,0)+IF('B&amp;C Inputs'!F22="Y",'B&amp;C Inputs'!K8,0)+IF('B&amp;C Inputs'!G22="Y",'B&amp;C Inputs'!K9,0)+IF('B&amp;C Inputs'!H22="Y",'B&amp;C Inputs'!K10,0)+IF('B&amp;C Inputs'!I22="Y",'B&amp;C Inputs'!K11,0)+IF('B&amp;C Inputs'!J22="Y",'B&amp;C Inputs'!K12,0)))</f>
        <v>1</v>
      </c>
      <c r="G20" s="8">
        <f>IF($A20="","",IF($D20="Direct $",'B&amp;C Inputs'!K22,IF($D20="Per Bill",$C20*'B&amp;C Inputs'!H7,IF($D20="Time %",$C20*'B&amp;C Inputs'!K7,IF($D20="Per Bill (Applicable only)",IF($E20=0,0,$C20*(IF('B&amp;C Inputs'!E22="Y",'B&amp;C Inputs'!G7,0))/$E20),IF($D20="Time % (Applicable only)",IF($F20=0,0,$C20*(IF('B&amp;C Inputs'!E22="Y",'B&amp;C Inputs'!K7,0))/$F20),0))))))</f>
        <v>80087.048030324848</v>
      </c>
      <c r="H20" s="8">
        <f>IF($A20="","",IF($D20="Direct $",'B&amp;C Inputs'!L22,IF($D20="Per Bill",$C20*'B&amp;C Inputs'!H8,IF($D20="Time %",$C20*'B&amp;C Inputs'!K8,IF($D20="Per Bill (Applicable only)",IF($E20=0,0,$C20*(IF('B&amp;C Inputs'!F22="Y",'B&amp;C Inputs'!G8,0))/$E20),IF($D20="Time % (Applicable only)",IF($F20=0,0,$C20*(IF('B&amp;C Inputs'!F22="Y",'B&amp;C Inputs'!K8,0))/$F20),0))))))</f>
        <v>8657.0329278817317</v>
      </c>
      <c r="I20" s="8">
        <f>IF($A20="","",IF($D20="Direct $",'B&amp;C Inputs'!M22,IF($D20="Per Bill",$C20*'B&amp;C Inputs'!H9,IF($D20="Time %",$C20*'B&amp;C Inputs'!K9,IF($D20="Per Bill (Applicable only)",IF($E20=0,0,$C20*(IF('B&amp;C Inputs'!G22="Y",'B&amp;C Inputs'!G9,0))/$E20),IF($D20="Time % (Applicable only)",IF($F20=0,0,$C20*(IF('B&amp;C Inputs'!G22="Y",'B&amp;C Inputs'!K9,0))/$F20),0))))))</f>
        <v>828.60859001798065</v>
      </c>
      <c r="J20" s="8">
        <f>IF($A20="","",IF($D20="Direct $",'B&amp;C Inputs'!N22,IF($D20="Per Bill",$C20*'B&amp;C Inputs'!H10,IF($D20="Time %",$C20*'B&amp;C Inputs'!K10,IF($D20="Per Bill (Applicable only)",IF($E20=0,0,$C20*(IF('B&amp;C Inputs'!H22="Y",'B&amp;C Inputs'!G10,0))/$E20),IF($D20="Time % (Applicable only)",IF($F20=0,0,$C20*(IF('B&amp;C Inputs'!H22="Y",'B&amp;C Inputs'!K10,0))/$F20),0))))))</f>
        <v>759.97550844350781</v>
      </c>
      <c r="K20" s="8">
        <f>IF($A20="","",IF($D20="Direct $",'B&amp;C Inputs'!O22,IF($D20="Per Bill",$C20*'B&amp;C Inputs'!H11,IF($D20="Time %",$C20*'B&amp;C Inputs'!K11,IF($D20="Per Bill (Applicable only)",IF($E20=0,0,$C20*(IF('B&amp;C Inputs'!I22="Y",'B&amp;C Inputs'!G11,0))/$E20),IF($D20="Time % (Applicable only)",IF($F20=0,0,$C20*(IF('B&amp;C Inputs'!I22="Y",'B&amp;C Inputs'!K11,0))/$F20),0))))))</f>
        <v>15.305050326742807</v>
      </c>
      <c r="L20" s="8">
        <f>IF($A20="","",IF($D20="Direct $",'B&amp;C Inputs'!P22,IF($D20="Per Bill",$C20*'B&amp;C Inputs'!H12,IF($D20="Time %",$C20*'B&amp;C Inputs'!K12,IF($D20="Per Bill (Applicable only)",IF($E20=0,0,$C20*(IF('B&amp;C Inputs'!J22="Y",'B&amp;C Inputs'!G12,0))/$E20),IF($D20="Time % (Applicable only)",IF($F20=0,0,$C20*(IF('B&amp;C Inputs'!J22="Y",'B&amp;C Inputs'!K12,0))/$F20),0))))))</f>
        <v>374.97373300519871</v>
      </c>
    </row>
    <row r="21" spans="1:12" hidden="1">
      <c r="A21" s="7">
        <f>'B&amp;C Inputs'!A23</f>
        <v>0</v>
      </c>
      <c r="B21" s="9">
        <f>'B&amp;C Inputs'!B23</f>
        <v>0</v>
      </c>
      <c r="C21" s="8">
        <f>'B&amp;C Inputs'!C23</f>
        <v>0</v>
      </c>
      <c r="D21" s="9">
        <f>'B&amp;C Inputs'!D23</f>
        <v>0</v>
      </c>
      <c r="E21" s="6">
        <f>IF($A21="","",(IF('B&amp;C Inputs'!E23="Y",'B&amp;C Inputs'!G7,0)+IF('B&amp;C Inputs'!F23="Y",'B&amp;C Inputs'!G8,0)+IF('B&amp;C Inputs'!G23="Y",'B&amp;C Inputs'!G9,0)+IF('B&amp;C Inputs'!H23="Y",'B&amp;C Inputs'!G10,0)+IF('B&amp;C Inputs'!I23="Y",'B&amp;C Inputs'!G11,0)+IF('B&amp;C Inputs'!J23="Y",'B&amp;C Inputs'!G12,0)))</f>
        <v>142263.54083628682</v>
      </c>
      <c r="F21" s="10">
        <f>IF($A21="","",(IF('B&amp;C Inputs'!E23="Y",'B&amp;C Inputs'!K7,0)+IF('B&amp;C Inputs'!F23="Y",'B&amp;C Inputs'!K8,0)+IF('B&amp;C Inputs'!G23="Y",'B&amp;C Inputs'!K9,0)+IF('B&amp;C Inputs'!H23="Y",'B&amp;C Inputs'!K10,0)+IF('B&amp;C Inputs'!I23="Y",'B&amp;C Inputs'!K11,0)+IF('B&amp;C Inputs'!J23="Y",'B&amp;C Inputs'!K12,0)))</f>
        <v>1</v>
      </c>
      <c r="G21" s="8">
        <f>IF($A21="","",IF($D21="Direct $",'B&amp;C Inputs'!K23,IF($D21="Per Bill",$C21*'B&amp;C Inputs'!H7,IF($D21="Time %",$C21*'B&amp;C Inputs'!K7,IF($D21="Per Bill (Applicable only)",IF($E21=0,0,$C21*(IF('B&amp;C Inputs'!E23="Y",'B&amp;C Inputs'!G7,0))/$E21),IF($D21="Time % (Applicable only)",IF($F21=0,0,$C21*(IF('B&amp;C Inputs'!E23="Y",'B&amp;C Inputs'!K7,0))/$F21),0))))))</f>
        <v>0</v>
      </c>
      <c r="H21" s="8">
        <f>IF($A21="","",IF($D21="Direct $",'B&amp;C Inputs'!L23,IF($D21="Per Bill",$C21*'B&amp;C Inputs'!H8,IF($D21="Time %",$C21*'B&amp;C Inputs'!K8,IF($D21="Per Bill (Applicable only)",IF($E21=0,0,$C21*(IF('B&amp;C Inputs'!F23="Y",'B&amp;C Inputs'!G8,0))/$E21),IF($D21="Time % (Applicable only)",IF($F21=0,0,$C21*(IF('B&amp;C Inputs'!F23="Y",'B&amp;C Inputs'!K8,0))/$F21),0))))))</f>
        <v>0</v>
      </c>
      <c r="I21" s="8">
        <f>IF($A21="","",IF($D21="Direct $",'B&amp;C Inputs'!M23,IF($D21="Per Bill",$C21*'B&amp;C Inputs'!H9,IF($D21="Time %",$C21*'B&amp;C Inputs'!K9,IF($D21="Per Bill (Applicable only)",IF($E21=0,0,$C21*(IF('B&amp;C Inputs'!G23="Y",'B&amp;C Inputs'!G9,0))/$E21),IF($D21="Time % (Applicable only)",IF($F21=0,0,$C21*(IF('B&amp;C Inputs'!G23="Y",'B&amp;C Inputs'!K9,0))/$F21),0))))))</f>
        <v>0</v>
      </c>
      <c r="J21" s="8">
        <f>IF($A21="","",IF($D21="Direct $",'B&amp;C Inputs'!N23,IF($D21="Per Bill",$C21*'B&amp;C Inputs'!H10,IF($D21="Time %",$C21*'B&amp;C Inputs'!K10,IF($D21="Per Bill (Applicable only)",IF($E21=0,0,$C21*(IF('B&amp;C Inputs'!H23="Y",'B&amp;C Inputs'!G10,0))/$E21),IF($D21="Time % (Applicable only)",IF($F21=0,0,$C21*(IF('B&amp;C Inputs'!H23="Y",'B&amp;C Inputs'!K10,0))/$F21),0))))))</f>
        <v>0</v>
      </c>
      <c r="K21" s="8">
        <f>IF($A21="","",IF($D21="Direct $",'B&amp;C Inputs'!O23,IF($D21="Per Bill",$C21*'B&amp;C Inputs'!H11,IF($D21="Time %",$C21*'B&amp;C Inputs'!K11,IF($D21="Per Bill (Applicable only)",IF($E21=0,0,$C21*(IF('B&amp;C Inputs'!I23="Y",'B&amp;C Inputs'!G11,0))/$E21),IF($D21="Time % (Applicable only)",IF($F21=0,0,$C21*(IF('B&amp;C Inputs'!I23="Y",'B&amp;C Inputs'!K11,0))/$F21),0))))))</f>
        <v>0</v>
      </c>
      <c r="L21" s="8">
        <f>IF($A21="","",IF($D21="Direct $",'B&amp;C Inputs'!P23,IF($D21="Per Bill",$C21*'B&amp;C Inputs'!H12,IF($D21="Time %",$C21*'B&amp;C Inputs'!K12,IF($D21="Per Bill (Applicable only)",IF($E21=0,0,$C21*(IF('B&amp;C Inputs'!J23="Y",'B&amp;C Inputs'!G12,0))/$E21),IF($D21="Time % (Applicable only)",IF($F21=0,0,$C21*(IF('B&amp;C Inputs'!J23="Y",'B&amp;C Inputs'!K12,0))/$F21),0))))))</f>
        <v>0</v>
      </c>
    </row>
    <row r="22" spans="1:12" hidden="1">
      <c r="A22" s="7">
        <f>'B&amp;C Inputs'!A24</f>
        <v>0</v>
      </c>
      <c r="B22" s="9">
        <f>'B&amp;C Inputs'!B24</f>
        <v>0</v>
      </c>
      <c r="C22" s="8">
        <f>'B&amp;C Inputs'!C24</f>
        <v>0</v>
      </c>
      <c r="D22" s="9">
        <f>'B&amp;C Inputs'!D24</f>
        <v>0</v>
      </c>
      <c r="E22" s="6">
        <f>IF($A22="","",(IF('B&amp;C Inputs'!E24="Y",'B&amp;C Inputs'!G7,0)+IF('B&amp;C Inputs'!F24="Y",'B&amp;C Inputs'!G8,0)+IF('B&amp;C Inputs'!G24="Y",'B&amp;C Inputs'!G9,0)+IF('B&amp;C Inputs'!H24="Y",'B&amp;C Inputs'!G10,0)+IF('B&amp;C Inputs'!I24="Y",'B&amp;C Inputs'!G11,0)+IF('B&amp;C Inputs'!J24="Y",'B&amp;C Inputs'!G12,0)))</f>
        <v>142263.54083628682</v>
      </c>
      <c r="F22" s="10">
        <f>IF($A22="","",(IF('B&amp;C Inputs'!E24="Y",'B&amp;C Inputs'!K7,0)+IF('B&amp;C Inputs'!F24="Y",'B&amp;C Inputs'!K8,0)+IF('B&amp;C Inputs'!G24="Y",'B&amp;C Inputs'!K9,0)+IF('B&amp;C Inputs'!H24="Y",'B&amp;C Inputs'!K10,0)+IF('B&amp;C Inputs'!I24="Y",'B&amp;C Inputs'!K11,0)+IF('B&amp;C Inputs'!J24="Y",'B&amp;C Inputs'!K12,0)))</f>
        <v>1</v>
      </c>
      <c r="G22" s="8">
        <f>IF($A22="","",IF($D22="Direct $",'B&amp;C Inputs'!K24,IF($D22="Per Bill",$C22*'B&amp;C Inputs'!H7,IF($D22="Time %",$C22*'B&amp;C Inputs'!K7,IF($D22="Per Bill (Applicable only)",IF($E22=0,0,$C22*(IF('B&amp;C Inputs'!E24="Y",'B&amp;C Inputs'!G7,0))/$E22),IF($D22="Time % (Applicable only)",IF($F22=0,0,$C22*(IF('B&amp;C Inputs'!E24="Y",'B&amp;C Inputs'!K7,0))/$F22),0))))))</f>
        <v>0</v>
      </c>
      <c r="H22" s="8">
        <f>IF($A22="","",IF($D22="Direct $",'B&amp;C Inputs'!L24,IF($D22="Per Bill",$C22*'B&amp;C Inputs'!H8,IF($D22="Time %",$C22*'B&amp;C Inputs'!K8,IF($D22="Per Bill (Applicable only)",IF($E22=0,0,$C22*(IF('B&amp;C Inputs'!F24="Y",'B&amp;C Inputs'!G8,0))/$E22),IF($D22="Time % (Applicable only)",IF($F22=0,0,$C22*(IF('B&amp;C Inputs'!F24="Y",'B&amp;C Inputs'!K8,0))/$F22),0))))))</f>
        <v>0</v>
      </c>
      <c r="I22" s="8">
        <f>IF($A22="","",IF($D22="Direct $",'B&amp;C Inputs'!M24,IF($D22="Per Bill",$C22*'B&amp;C Inputs'!H9,IF($D22="Time %",$C22*'B&amp;C Inputs'!K9,IF($D22="Per Bill (Applicable only)",IF($E22=0,0,$C22*(IF('B&amp;C Inputs'!G24="Y",'B&amp;C Inputs'!G9,0))/$E22),IF($D22="Time % (Applicable only)",IF($F22=0,0,$C22*(IF('B&amp;C Inputs'!G24="Y",'B&amp;C Inputs'!K9,0))/$F22),0))))))</f>
        <v>0</v>
      </c>
      <c r="J22" s="8">
        <f>IF($A22="","",IF($D22="Direct $",'B&amp;C Inputs'!N24,IF($D22="Per Bill",$C22*'B&amp;C Inputs'!H10,IF($D22="Time %",$C22*'B&amp;C Inputs'!K10,IF($D22="Per Bill (Applicable only)",IF($E22=0,0,$C22*(IF('B&amp;C Inputs'!H24="Y",'B&amp;C Inputs'!G10,0))/$E22),IF($D22="Time % (Applicable only)",IF($F22=0,0,$C22*(IF('B&amp;C Inputs'!H24="Y",'B&amp;C Inputs'!K10,0))/$F22),0))))))</f>
        <v>0</v>
      </c>
      <c r="K22" s="8">
        <f>IF($A22="","",IF($D22="Direct $",'B&amp;C Inputs'!O24,IF($D22="Per Bill",$C22*'B&amp;C Inputs'!H11,IF($D22="Time %",$C22*'B&amp;C Inputs'!K11,IF($D22="Per Bill (Applicable only)",IF($E22=0,0,$C22*(IF('B&amp;C Inputs'!I24="Y",'B&amp;C Inputs'!G11,0))/$E22),IF($D22="Time % (Applicable only)",IF($F22=0,0,$C22*(IF('B&amp;C Inputs'!I24="Y",'B&amp;C Inputs'!K11,0))/$F22),0))))))</f>
        <v>0</v>
      </c>
      <c r="L22" s="8">
        <f>IF($A22="","",IF($D22="Direct $",'B&amp;C Inputs'!P24,IF($D22="Per Bill",$C22*'B&amp;C Inputs'!H12,IF($D22="Time %",$C22*'B&amp;C Inputs'!K12,IF($D22="Per Bill (Applicable only)",IF($E22=0,0,$C22*(IF('B&amp;C Inputs'!J24="Y",'B&amp;C Inputs'!G12,0))/$E22),IF($D22="Time % (Applicable only)",IF($F22=0,0,$C22*(IF('B&amp;C Inputs'!J24="Y",'B&amp;C Inputs'!K12,0))/$F22),0))))))</f>
        <v>0</v>
      </c>
    </row>
    <row r="23" spans="1:12" hidden="1">
      <c r="A23" s="7">
        <f>'B&amp;C Inputs'!A25</f>
        <v>0</v>
      </c>
      <c r="B23" s="9">
        <f>'B&amp;C Inputs'!B25</f>
        <v>0</v>
      </c>
      <c r="C23" s="8">
        <f>'B&amp;C Inputs'!C25</f>
        <v>0</v>
      </c>
      <c r="D23" s="9">
        <f>'B&amp;C Inputs'!D25</f>
        <v>0</v>
      </c>
      <c r="E23" s="6">
        <f>IF($A23="","",(IF('B&amp;C Inputs'!E25="Y",'B&amp;C Inputs'!G7,0)+IF('B&amp;C Inputs'!F25="Y",'B&amp;C Inputs'!G8,0)+IF('B&amp;C Inputs'!G25="Y",'B&amp;C Inputs'!G9,0)+IF('B&amp;C Inputs'!H25="Y",'B&amp;C Inputs'!G10,0)+IF('B&amp;C Inputs'!I25="Y",'B&amp;C Inputs'!G11,0)+IF('B&amp;C Inputs'!J25="Y",'B&amp;C Inputs'!G12,0)))</f>
        <v>142263.54083628682</v>
      </c>
      <c r="F23" s="10">
        <f>IF($A23="","",(IF('B&amp;C Inputs'!E25="Y",'B&amp;C Inputs'!K7,0)+IF('B&amp;C Inputs'!F25="Y",'B&amp;C Inputs'!K8,0)+IF('B&amp;C Inputs'!G25="Y",'B&amp;C Inputs'!K9,0)+IF('B&amp;C Inputs'!H25="Y",'B&amp;C Inputs'!K10,0)+IF('B&amp;C Inputs'!I25="Y",'B&amp;C Inputs'!K11,0)+IF('B&amp;C Inputs'!J25="Y",'B&amp;C Inputs'!K12,0)))</f>
        <v>1</v>
      </c>
      <c r="G23" s="8">
        <f>IF($A23="","",IF($D23="Direct $",'B&amp;C Inputs'!K25,IF($D23="Per Bill",$C23*'B&amp;C Inputs'!H7,IF($D23="Time %",$C23*'B&amp;C Inputs'!K7,IF($D23="Per Bill (Applicable only)",IF($E23=0,0,$C23*(IF('B&amp;C Inputs'!E25="Y",'B&amp;C Inputs'!G7,0))/$E23),IF($D23="Time % (Applicable only)",IF($F23=0,0,$C23*(IF('B&amp;C Inputs'!E25="Y",'B&amp;C Inputs'!K7,0))/$F23),0))))))</f>
        <v>0</v>
      </c>
      <c r="H23" s="8">
        <f>IF($A23="","",IF($D23="Direct $",'B&amp;C Inputs'!L25,IF($D23="Per Bill",$C23*'B&amp;C Inputs'!H8,IF($D23="Time %",$C23*'B&amp;C Inputs'!K8,IF($D23="Per Bill (Applicable only)",IF($E23=0,0,$C23*(IF('B&amp;C Inputs'!F25="Y",'B&amp;C Inputs'!G8,0))/$E23),IF($D23="Time % (Applicable only)",IF($F23=0,0,$C23*(IF('B&amp;C Inputs'!F25="Y",'B&amp;C Inputs'!K8,0))/$F23),0))))))</f>
        <v>0</v>
      </c>
      <c r="I23" s="8">
        <f>IF($A23="","",IF($D23="Direct $",'B&amp;C Inputs'!M25,IF($D23="Per Bill",$C23*'B&amp;C Inputs'!H9,IF($D23="Time %",$C23*'B&amp;C Inputs'!K9,IF($D23="Per Bill (Applicable only)",IF($E23=0,0,$C23*(IF('B&amp;C Inputs'!G25="Y",'B&amp;C Inputs'!G9,0))/$E23),IF($D23="Time % (Applicable only)",IF($F23=0,0,$C23*(IF('B&amp;C Inputs'!G25="Y",'B&amp;C Inputs'!K9,0))/$F23),0))))))</f>
        <v>0</v>
      </c>
      <c r="J23" s="8">
        <f>IF($A23="","",IF($D23="Direct $",'B&amp;C Inputs'!N25,IF($D23="Per Bill",$C23*'B&amp;C Inputs'!H10,IF($D23="Time %",$C23*'B&amp;C Inputs'!K10,IF($D23="Per Bill (Applicable only)",IF($E23=0,0,$C23*(IF('B&amp;C Inputs'!H25="Y",'B&amp;C Inputs'!G10,0))/$E23),IF($D23="Time % (Applicable only)",IF($F23=0,0,$C23*(IF('B&amp;C Inputs'!H25="Y",'B&amp;C Inputs'!K10,0))/$F23),0))))))</f>
        <v>0</v>
      </c>
      <c r="K23" s="8">
        <f>IF($A23="","",IF($D23="Direct $",'B&amp;C Inputs'!O25,IF($D23="Per Bill",$C23*'B&amp;C Inputs'!H11,IF($D23="Time %",$C23*'B&amp;C Inputs'!K11,IF($D23="Per Bill (Applicable only)",IF($E23=0,0,$C23*(IF('B&amp;C Inputs'!I25="Y",'B&amp;C Inputs'!G11,0))/$E23),IF($D23="Time % (Applicable only)",IF($F23=0,0,$C23*(IF('B&amp;C Inputs'!I25="Y",'B&amp;C Inputs'!K11,0))/$F23),0))))))</f>
        <v>0</v>
      </c>
      <c r="L23" s="8">
        <f>IF($A23="","",IF($D23="Direct $",'B&amp;C Inputs'!P25,IF($D23="Per Bill",$C23*'B&amp;C Inputs'!H12,IF($D23="Time %",$C23*'B&amp;C Inputs'!K12,IF($D23="Per Bill (Applicable only)",IF($E23=0,0,$C23*(IF('B&amp;C Inputs'!J25="Y",'B&amp;C Inputs'!G12,0))/$E23),IF($D23="Time % (Applicable only)",IF($F23=0,0,$C23*(IF('B&amp;C Inputs'!J25="Y",'B&amp;C Inputs'!K12,0))/$F23),0))))))</f>
        <v>0</v>
      </c>
    </row>
    <row r="24" spans="1:12" hidden="1">
      <c r="A24" s="7">
        <f>'B&amp;C Inputs'!A26</f>
        <v>0</v>
      </c>
      <c r="B24" s="9">
        <f>'B&amp;C Inputs'!B26</f>
        <v>0</v>
      </c>
      <c r="C24" s="8">
        <f>'B&amp;C Inputs'!C26</f>
        <v>0</v>
      </c>
      <c r="D24" s="9">
        <f>'B&amp;C Inputs'!D26</f>
        <v>0</v>
      </c>
      <c r="E24" s="6">
        <f>IF($A24="","",(IF('B&amp;C Inputs'!E26="Y",'B&amp;C Inputs'!G7,0)+IF('B&amp;C Inputs'!F26="Y",'B&amp;C Inputs'!G8,0)+IF('B&amp;C Inputs'!G26="Y",'B&amp;C Inputs'!G9,0)+IF('B&amp;C Inputs'!H26="Y",'B&amp;C Inputs'!G10,0)+IF('B&amp;C Inputs'!I26="Y",'B&amp;C Inputs'!G11,0)+IF('B&amp;C Inputs'!J26="Y",'B&amp;C Inputs'!G12,0)))</f>
        <v>142263.54083628682</v>
      </c>
      <c r="F24" s="10">
        <f>IF($A24="","",(IF('B&amp;C Inputs'!E26="Y",'B&amp;C Inputs'!K7,0)+IF('B&amp;C Inputs'!F26="Y",'B&amp;C Inputs'!K8,0)+IF('B&amp;C Inputs'!G26="Y",'B&amp;C Inputs'!K9,0)+IF('B&amp;C Inputs'!H26="Y",'B&amp;C Inputs'!K10,0)+IF('B&amp;C Inputs'!I26="Y",'B&amp;C Inputs'!K11,0)+IF('B&amp;C Inputs'!J26="Y",'B&amp;C Inputs'!K12,0)))</f>
        <v>1</v>
      </c>
      <c r="G24" s="8">
        <f>IF($A24="","",IF($D24="Direct $",'B&amp;C Inputs'!K26,IF($D24="Per Bill",$C24*'B&amp;C Inputs'!H7,IF($D24="Time %",$C24*'B&amp;C Inputs'!K7,IF($D24="Per Bill (Applicable only)",IF($E24=0,0,$C24*(IF('B&amp;C Inputs'!E26="Y",'B&amp;C Inputs'!G7,0))/$E24),IF($D24="Time % (Applicable only)",IF($F24=0,0,$C24*(IF('B&amp;C Inputs'!E26="Y",'B&amp;C Inputs'!K7,0))/$F24),0))))))</f>
        <v>0</v>
      </c>
      <c r="H24" s="8">
        <f>IF($A24="","",IF($D24="Direct $",'B&amp;C Inputs'!L26,IF($D24="Per Bill",$C24*'B&amp;C Inputs'!H8,IF($D24="Time %",$C24*'B&amp;C Inputs'!K8,IF($D24="Per Bill (Applicable only)",IF($E24=0,0,$C24*(IF('B&amp;C Inputs'!F26="Y",'B&amp;C Inputs'!G8,0))/$E24),IF($D24="Time % (Applicable only)",IF($F24=0,0,$C24*(IF('B&amp;C Inputs'!F26="Y",'B&amp;C Inputs'!K8,0))/$F24),0))))))</f>
        <v>0</v>
      </c>
      <c r="I24" s="8">
        <f>IF($A24="","",IF($D24="Direct $",'B&amp;C Inputs'!M26,IF($D24="Per Bill",$C24*'B&amp;C Inputs'!H9,IF($D24="Time %",$C24*'B&amp;C Inputs'!K9,IF($D24="Per Bill (Applicable only)",IF($E24=0,0,$C24*(IF('B&amp;C Inputs'!G26="Y",'B&amp;C Inputs'!G9,0))/$E24),IF($D24="Time % (Applicable only)",IF($F24=0,0,$C24*(IF('B&amp;C Inputs'!G26="Y",'B&amp;C Inputs'!K9,0))/$F24),0))))))</f>
        <v>0</v>
      </c>
      <c r="J24" s="8">
        <f>IF($A24="","",IF($D24="Direct $",'B&amp;C Inputs'!N26,IF($D24="Per Bill",$C24*'B&amp;C Inputs'!H10,IF($D24="Time %",$C24*'B&amp;C Inputs'!K10,IF($D24="Per Bill (Applicable only)",IF($E24=0,0,$C24*(IF('B&amp;C Inputs'!H26="Y",'B&amp;C Inputs'!G10,0))/$E24),IF($D24="Time % (Applicable only)",IF($F24=0,0,$C24*(IF('B&amp;C Inputs'!H26="Y",'B&amp;C Inputs'!K10,0))/$F24),0))))))</f>
        <v>0</v>
      </c>
      <c r="K24" s="8">
        <f>IF($A24="","",IF($D24="Direct $",'B&amp;C Inputs'!O26,IF($D24="Per Bill",$C24*'B&amp;C Inputs'!H11,IF($D24="Time %",$C24*'B&amp;C Inputs'!K11,IF($D24="Per Bill (Applicable only)",IF($E24=0,0,$C24*(IF('B&amp;C Inputs'!I26="Y",'B&amp;C Inputs'!G11,0))/$E24),IF($D24="Time % (Applicable only)",IF($F24=0,0,$C24*(IF('B&amp;C Inputs'!I26="Y",'B&amp;C Inputs'!K11,0))/$F24),0))))))</f>
        <v>0</v>
      </c>
      <c r="L24" s="8">
        <f>IF($A24="","",IF($D24="Direct $",'B&amp;C Inputs'!P26,IF($D24="Per Bill",$C24*'B&amp;C Inputs'!H12,IF($D24="Time %",$C24*'B&amp;C Inputs'!K12,IF($D24="Per Bill (Applicable only)",IF($E24=0,0,$C24*(IF('B&amp;C Inputs'!J26="Y",'B&amp;C Inputs'!G12,0))/$E24),IF($D24="Time % (Applicable only)",IF($F24=0,0,$C24*(IF('B&amp;C Inputs'!J26="Y",'B&amp;C Inputs'!K12,0))/$F24),0))))))</f>
        <v>0</v>
      </c>
    </row>
    <row r="25" spans="1:12" hidden="1">
      <c r="A25" s="7">
        <f>'B&amp;C Inputs'!A27</f>
        <v>0</v>
      </c>
      <c r="B25" s="9">
        <f>'B&amp;C Inputs'!B27</f>
        <v>0</v>
      </c>
      <c r="C25" s="8">
        <f>'B&amp;C Inputs'!C27</f>
        <v>0</v>
      </c>
      <c r="D25" s="9">
        <f>'B&amp;C Inputs'!D27</f>
        <v>0</v>
      </c>
      <c r="E25" s="6">
        <f>IF($A25="","",(IF('B&amp;C Inputs'!E27="Y",'B&amp;C Inputs'!G7,0)+IF('B&amp;C Inputs'!F27="Y",'B&amp;C Inputs'!G8,0)+IF('B&amp;C Inputs'!G27="Y",'B&amp;C Inputs'!G9,0)+IF('B&amp;C Inputs'!H27="Y",'B&amp;C Inputs'!G10,0)+IF('B&amp;C Inputs'!I27="Y",'B&amp;C Inputs'!G11,0)+IF('B&amp;C Inputs'!J27="Y",'B&amp;C Inputs'!G12,0)))</f>
        <v>142263.54083628682</v>
      </c>
      <c r="F25" s="10">
        <f>IF($A25="","",(IF('B&amp;C Inputs'!E27="Y",'B&amp;C Inputs'!K7,0)+IF('B&amp;C Inputs'!F27="Y",'B&amp;C Inputs'!K8,0)+IF('B&amp;C Inputs'!G27="Y",'B&amp;C Inputs'!K9,0)+IF('B&amp;C Inputs'!H27="Y",'B&amp;C Inputs'!K10,0)+IF('B&amp;C Inputs'!I27="Y",'B&amp;C Inputs'!K11,0)+IF('B&amp;C Inputs'!J27="Y",'B&amp;C Inputs'!K12,0)))</f>
        <v>1</v>
      </c>
      <c r="G25" s="8">
        <f>IF($A25="","",IF($D25="Direct $",'B&amp;C Inputs'!K27,IF($D25="Per Bill",$C25*'B&amp;C Inputs'!H7,IF($D25="Time %",$C25*'B&amp;C Inputs'!K7,IF($D25="Per Bill (Applicable only)",IF($E25=0,0,$C25*(IF('B&amp;C Inputs'!E27="Y",'B&amp;C Inputs'!G7,0))/$E25),IF($D25="Time % (Applicable only)",IF($F25=0,0,$C25*(IF('B&amp;C Inputs'!E27="Y",'B&amp;C Inputs'!K7,0))/$F25),0))))))</f>
        <v>0</v>
      </c>
      <c r="H25" s="8">
        <f>IF($A25="","",IF($D25="Direct $",'B&amp;C Inputs'!L27,IF($D25="Per Bill",$C25*'B&amp;C Inputs'!H8,IF($D25="Time %",$C25*'B&amp;C Inputs'!K8,IF($D25="Per Bill (Applicable only)",IF($E25=0,0,$C25*(IF('B&amp;C Inputs'!F27="Y",'B&amp;C Inputs'!G8,0))/$E25),IF($D25="Time % (Applicable only)",IF($F25=0,0,$C25*(IF('B&amp;C Inputs'!F27="Y",'B&amp;C Inputs'!K8,0))/$F25),0))))))</f>
        <v>0</v>
      </c>
      <c r="I25" s="8">
        <f>IF($A25="","",IF($D25="Direct $",'B&amp;C Inputs'!M27,IF($D25="Per Bill",$C25*'B&amp;C Inputs'!H9,IF($D25="Time %",$C25*'B&amp;C Inputs'!K9,IF($D25="Per Bill (Applicable only)",IF($E25=0,0,$C25*(IF('B&amp;C Inputs'!G27="Y",'B&amp;C Inputs'!G9,0))/$E25),IF($D25="Time % (Applicable only)",IF($F25=0,0,$C25*(IF('B&amp;C Inputs'!G27="Y",'B&amp;C Inputs'!K9,0))/$F25),0))))))</f>
        <v>0</v>
      </c>
      <c r="J25" s="8">
        <f>IF($A25="","",IF($D25="Direct $",'B&amp;C Inputs'!N27,IF($D25="Per Bill",$C25*'B&amp;C Inputs'!H10,IF($D25="Time %",$C25*'B&amp;C Inputs'!K10,IF($D25="Per Bill (Applicable only)",IF($E25=0,0,$C25*(IF('B&amp;C Inputs'!H27="Y",'B&amp;C Inputs'!G10,0))/$E25),IF($D25="Time % (Applicable only)",IF($F25=0,0,$C25*(IF('B&amp;C Inputs'!H27="Y",'B&amp;C Inputs'!K10,0))/$F25),0))))))</f>
        <v>0</v>
      </c>
      <c r="K25" s="8">
        <f>IF($A25="","",IF($D25="Direct $",'B&amp;C Inputs'!O27,IF($D25="Per Bill",$C25*'B&amp;C Inputs'!H11,IF($D25="Time %",$C25*'B&amp;C Inputs'!K11,IF($D25="Per Bill (Applicable only)",IF($E25=0,0,$C25*(IF('B&amp;C Inputs'!I27="Y",'B&amp;C Inputs'!G11,0))/$E25),IF($D25="Time % (Applicable only)",IF($F25=0,0,$C25*(IF('B&amp;C Inputs'!I27="Y",'B&amp;C Inputs'!K11,0))/$F25),0))))))</f>
        <v>0</v>
      </c>
      <c r="L25" s="8">
        <f>IF($A25="","",IF($D25="Direct $",'B&amp;C Inputs'!P27,IF($D25="Per Bill",$C25*'B&amp;C Inputs'!H12,IF($D25="Time %",$C25*'B&amp;C Inputs'!K12,IF($D25="Per Bill (Applicable only)",IF($E25=0,0,$C25*(IF('B&amp;C Inputs'!J27="Y",'B&amp;C Inputs'!G12,0))/$E25),IF($D25="Time % (Applicable only)",IF($F25=0,0,$C25*(IF('B&amp;C Inputs'!J27="Y",'B&amp;C Inputs'!K12,0))/$F25),0))))))</f>
        <v>0</v>
      </c>
    </row>
    <row r="26" spans="1:12" hidden="1">
      <c r="A26" s="7">
        <f>'B&amp;C Inputs'!A28</f>
        <v>0</v>
      </c>
      <c r="B26" s="9">
        <f>'B&amp;C Inputs'!B28</f>
        <v>0</v>
      </c>
      <c r="C26" s="8">
        <f>'B&amp;C Inputs'!C28</f>
        <v>0</v>
      </c>
      <c r="D26" s="9">
        <f>'B&amp;C Inputs'!D28</f>
        <v>0</v>
      </c>
      <c r="E26" s="6">
        <f>IF($A26="","",(IF('B&amp;C Inputs'!E28="Y",'B&amp;C Inputs'!G7,0)+IF('B&amp;C Inputs'!F28="Y",'B&amp;C Inputs'!G8,0)+IF('B&amp;C Inputs'!G28="Y",'B&amp;C Inputs'!G9,0)+IF('B&amp;C Inputs'!H28="Y",'B&amp;C Inputs'!G10,0)+IF('B&amp;C Inputs'!I28="Y",'B&amp;C Inputs'!G11,0)+IF('B&amp;C Inputs'!J28="Y",'B&amp;C Inputs'!G12,0)))</f>
        <v>142263.54083628682</v>
      </c>
      <c r="F26" s="10">
        <f>IF($A26="","",(IF('B&amp;C Inputs'!E28="Y",'B&amp;C Inputs'!K7,0)+IF('B&amp;C Inputs'!F28="Y",'B&amp;C Inputs'!K8,0)+IF('B&amp;C Inputs'!G28="Y",'B&amp;C Inputs'!K9,0)+IF('B&amp;C Inputs'!H28="Y",'B&amp;C Inputs'!K10,0)+IF('B&amp;C Inputs'!I28="Y",'B&amp;C Inputs'!K11,0)+IF('B&amp;C Inputs'!J28="Y",'B&amp;C Inputs'!K12,0)))</f>
        <v>1</v>
      </c>
      <c r="G26" s="8">
        <f>IF($A26="","",IF($D26="Direct $",'B&amp;C Inputs'!K28,IF($D26="Per Bill",$C26*'B&amp;C Inputs'!H7,IF($D26="Time %",$C26*'B&amp;C Inputs'!K7,IF($D26="Per Bill (Applicable only)",IF($E26=0,0,$C26*(IF('B&amp;C Inputs'!E28="Y",'B&amp;C Inputs'!G7,0))/$E26),IF($D26="Time % (Applicable only)",IF($F26=0,0,$C26*(IF('B&amp;C Inputs'!E28="Y",'B&amp;C Inputs'!K7,0))/$F26),0))))))</f>
        <v>0</v>
      </c>
      <c r="H26" s="8">
        <f>IF($A26="","",IF($D26="Direct $",'B&amp;C Inputs'!L28,IF($D26="Per Bill",$C26*'B&amp;C Inputs'!H8,IF($D26="Time %",$C26*'B&amp;C Inputs'!K8,IF($D26="Per Bill (Applicable only)",IF($E26=0,0,$C26*(IF('B&amp;C Inputs'!F28="Y",'B&amp;C Inputs'!G8,0))/$E26),IF($D26="Time % (Applicable only)",IF($F26=0,0,$C26*(IF('B&amp;C Inputs'!F28="Y",'B&amp;C Inputs'!K8,0))/$F26),0))))))</f>
        <v>0</v>
      </c>
      <c r="I26" s="8">
        <f>IF($A26="","",IF($D26="Direct $",'B&amp;C Inputs'!M28,IF($D26="Per Bill",$C26*'B&amp;C Inputs'!H9,IF($D26="Time %",$C26*'B&amp;C Inputs'!K9,IF($D26="Per Bill (Applicable only)",IF($E26=0,0,$C26*(IF('B&amp;C Inputs'!G28="Y",'B&amp;C Inputs'!G9,0))/$E26),IF($D26="Time % (Applicable only)",IF($F26=0,0,$C26*(IF('B&amp;C Inputs'!G28="Y",'B&amp;C Inputs'!K9,0))/$F26),0))))))</f>
        <v>0</v>
      </c>
      <c r="J26" s="8">
        <f>IF($A26="","",IF($D26="Direct $",'B&amp;C Inputs'!N28,IF($D26="Per Bill",$C26*'B&amp;C Inputs'!H10,IF($D26="Time %",$C26*'B&amp;C Inputs'!K10,IF($D26="Per Bill (Applicable only)",IF($E26=0,0,$C26*(IF('B&amp;C Inputs'!H28="Y",'B&amp;C Inputs'!G10,0))/$E26),IF($D26="Time % (Applicable only)",IF($F26=0,0,$C26*(IF('B&amp;C Inputs'!H28="Y",'B&amp;C Inputs'!K10,0))/$F26),0))))))</f>
        <v>0</v>
      </c>
      <c r="K26" s="8">
        <f>IF($A26="","",IF($D26="Direct $",'B&amp;C Inputs'!O28,IF($D26="Per Bill",$C26*'B&amp;C Inputs'!H11,IF($D26="Time %",$C26*'B&amp;C Inputs'!K11,IF($D26="Per Bill (Applicable only)",IF($E26=0,0,$C26*(IF('B&amp;C Inputs'!I28="Y",'B&amp;C Inputs'!G11,0))/$E26),IF($D26="Time % (Applicable only)",IF($F26=0,0,$C26*(IF('B&amp;C Inputs'!I28="Y",'B&amp;C Inputs'!K11,0))/$F26),0))))))</f>
        <v>0</v>
      </c>
      <c r="L26" s="8">
        <f>IF($A26="","",IF($D26="Direct $",'B&amp;C Inputs'!P28,IF($D26="Per Bill",$C26*'B&amp;C Inputs'!H12,IF($D26="Time %",$C26*'B&amp;C Inputs'!K12,IF($D26="Per Bill (Applicable only)",IF($E26=0,0,$C26*(IF('B&amp;C Inputs'!J28="Y",'B&amp;C Inputs'!G12,0))/$E26),IF($D26="Time % (Applicable only)",IF($F26=0,0,$C26*(IF('B&amp;C Inputs'!J28="Y",'B&amp;C Inputs'!K12,0))/$F26),0))))))</f>
        <v>0</v>
      </c>
    </row>
    <row r="27" spans="1:12" hidden="1">
      <c r="A27" s="7">
        <f>'B&amp;C Inputs'!A29</f>
        <v>0</v>
      </c>
      <c r="B27" s="9">
        <f>'B&amp;C Inputs'!B29</f>
        <v>0</v>
      </c>
      <c r="C27" s="8">
        <f>'B&amp;C Inputs'!C29</f>
        <v>0</v>
      </c>
      <c r="D27" s="9">
        <f>'B&amp;C Inputs'!D29</f>
        <v>0</v>
      </c>
      <c r="E27" s="6">
        <f>IF($A27="","",(IF('B&amp;C Inputs'!E29="Y",'B&amp;C Inputs'!G7,0)+IF('B&amp;C Inputs'!F29="Y",'B&amp;C Inputs'!G8,0)+IF('B&amp;C Inputs'!G29="Y",'B&amp;C Inputs'!G9,0)+IF('B&amp;C Inputs'!H29="Y",'B&amp;C Inputs'!G10,0)+IF('B&amp;C Inputs'!I29="Y",'B&amp;C Inputs'!G11,0)+IF('B&amp;C Inputs'!J29="Y",'B&amp;C Inputs'!G12,0)))</f>
        <v>142263.54083628682</v>
      </c>
      <c r="F27" s="10">
        <f>IF($A27="","",(IF('B&amp;C Inputs'!E29="Y",'B&amp;C Inputs'!K7,0)+IF('B&amp;C Inputs'!F29="Y",'B&amp;C Inputs'!K8,0)+IF('B&amp;C Inputs'!G29="Y",'B&amp;C Inputs'!K9,0)+IF('B&amp;C Inputs'!H29="Y",'B&amp;C Inputs'!K10,0)+IF('B&amp;C Inputs'!I29="Y",'B&amp;C Inputs'!K11,0)+IF('B&amp;C Inputs'!J29="Y",'B&amp;C Inputs'!K12,0)))</f>
        <v>1</v>
      </c>
      <c r="G27" s="8">
        <f>IF($A27="","",IF($D27="Direct $",'B&amp;C Inputs'!K29,IF($D27="Per Bill",$C27*'B&amp;C Inputs'!H7,IF($D27="Time %",$C27*'B&amp;C Inputs'!K7,IF($D27="Per Bill (Applicable only)",IF($E27=0,0,$C27*(IF('B&amp;C Inputs'!E29="Y",'B&amp;C Inputs'!G7,0))/$E27),IF($D27="Time % (Applicable only)",IF($F27=0,0,$C27*(IF('B&amp;C Inputs'!E29="Y",'B&amp;C Inputs'!K7,0))/$F27),0))))))</f>
        <v>0</v>
      </c>
      <c r="H27" s="8">
        <f>IF($A27="","",IF($D27="Direct $",'B&amp;C Inputs'!L29,IF($D27="Per Bill",$C27*'B&amp;C Inputs'!H8,IF($D27="Time %",$C27*'B&amp;C Inputs'!K8,IF($D27="Per Bill (Applicable only)",IF($E27=0,0,$C27*(IF('B&amp;C Inputs'!F29="Y",'B&amp;C Inputs'!G8,0))/$E27),IF($D27="Time % (Applicable only)",IF($F27=0,0,$C27*(IF('B&amp;C Inputs'!F29="Y",'B&amp;C Inputs'!K8,0))/$F27),0))))))</f>
        <v>0</v>
      </c>
      <c r="I27" s="8">
        <f>IF($A27="","",IF($D27="Direct $",'B&amp;C Inputs'!M29,IF($D27="Per Bill",$C27*'B&amp;C Inputs'!H9,IF($D27="Time %",$C27*'B&amp;C Inputs'!K9,IF($D27="Per Bill (Applicable only)",IF($E27=0,0,$C27*(IF('B&amp;C Inputs'!G29="Y",'B&amp;C Inputs'!G9,0))/$E27),IF($D27="Time % (Applicable only)",IF($F27=0,0,$C27*(IF('B&amp;C Inputs'!G29="Y",'B&amp;C Inputs'!K9,0))/$F27),0))))))</f>
        <v>0</v>
      </c>
      <c r="J27" s="8">
        <f>IF($A27="","",IF($D27="Direct $",'B&amp;C Inputs'!N29,IF($D27="Per Bill",$C27*'B&amp;C Inputs'!H10,IF($D27="Time %",$C27*'B&amp;C Inputs'!K10,IF($D27="Per Bill (Applicable only)",IF($E27=0,0,$C27*(IF('B&amp;C Inputs'!H29="Y",'B&amp;C Inputs'!G10,0))/$E27),IF($D27="Time % (Applicable only)",IF($F27=0,0,$C27*(IF('B&amp;C Inputs'!H29="Y",'B&amp;C Inputs'!K10,0))/$F27),0))))))</f>
        <v>0</v>
      </c>
      <c r="K27" s="8">
        <f>IF($A27="","",IF($D27="Direct $",'B&amp;C Inputs'!O29,IF($D27="Per Bill",$C27*'B&amp;C Inputs'!H11,IF($D27="Time %",$C27*'B&amp;C Inputs'!K11,IF($D27="Per Bill (Applicable only)",IF($E27=0,0,$C27*(IF('B&amp;C Inputs'!I29="Y",'B&amp;C Inputs'!G11,0))/$E27),IF($D27="Time % (Applicable only)",IF($F27=0,0,$C27*(IF('B&amp;C Inputs'!I29="Y",'B&amp;C Inputs'!K11,0))/$F27),0))))))</f>
        <v>0</v>
      </c>
      <c r="L27" s="8">
        <f>IF($A27="","",IF($D27="Direct $",'B&amp;C Inputs'!P29,IF($D27="Per Bill",$C27*'B&amp;C Inputs'!H12,IF($D27="Time %",$C27*'B&amp;C Inputs'!K12,IF($D27="Per Bill (Applicable only)",IF($E27=0,0,$C27*(IF('B&amp;C Inputs'!J29="Y",'B&amp;C Inputs'!G12,0))/$E27),IF($D27="Time % (Applicable only)",IF($F27=0,0,$C27*(IF('B&amp;C Inputs'!J29="Y",'B&amp;C Inputs'!K12,0))/$F27),0))))))</f>
        <v>0</v>
      </c>
    </row>
    <row r="28" spans="1:12" hidden="1">
      <c r="A28" s="7">
        <f>'B&amp;C Inputs'!A30</f>
        <v>0</v>
      </c>
      <c r="B28" s="9">
        <f>'B&amp;C Inputs'!B30</f>
        <v>0</v>
      </c>
      <c r="C28" s="8">
        <f>'B&amp;C Inputs'!C30</f>
        <v>0</v>
      </c>
      <c r="D28" s="9">
        <f>'B&amp;C Inputs'!D30</f>
        <v>0</v>
      </c>
      <c r="E28" s="6">
        <f>IF($A28="","",(IF('B&amp;C Inputs'!E30="Y",'B&amp;C Inputs'!G7,0)+IF('B&amp;C Inputs'!F30="Y",'B&amp;C Inputs'!G8,0)+IF('B&amp;C Inputs'!G30="Y",'B&amp;C Inputs'!G9,0)+IF('B&amp;C Inputs'!H30="Y",'B&amp;C Inputs'!G10,0)+IF('B&amp;C Inputs'!I30="Y",'B&amp;C Inputs'!G11,0)+IF('B&amp;C Inputs'!J30="Y",'B&amp;C Inputs'!G12,0)))</f>
        <v>142263.54083628682</v>
      </c>
      <c r="F28" s="10">
        <f>IF($A28="","",(IF('B&amp;C Inputs'!E30="Y",'B&amp;C Inputs'!K7,0)+IF('B&amp;C Inputs'!F30="Y",'B&amp;C Inputs'!K8,0)+IF('B&amp;C Inputs'!G30="Y",'B&amp;C Inputs'!K9,0)+IF('B&amp;C Inputs'!H30="Y",'B&amp;C Inputs'!K10,0)+IF('B&amp;C Inputs'!I30="Y",'B&amp;C Inputs'!K11,0)+IF('B&amp;C Inputs'!J30="Y",'B&amp;C Inputs'!K12,0)))</f>
        <v>1</v>
      </c>
      <c r="G28" s="8">
        <f>IF($A28="","",IF($D28="Direct $",'B&amp;C Inputs'!K30,IF($D28="Per Bill",$C28*'B&amp;C Inputs'!H7,IF($D28="Time %",$C28*'B&amp;C Inputs'!K7,IF($D28="Per Bill (Applicable only)",IF($E28=0,0,$C28*(IF('B&amp;C Inputs'!E30="Y",'B&amp;C Inputs'!G7,0))/$E28),IF($D28="Time % (Applicable only)",IF($F28=0,0,$C28*(IF('B&amp;C Inputs'!E30="Y",'B&amp;C Inputs'!K7,0))/$F28),0))))))</f>
        <v>0</v>
      </c>
      <c r="H28" s="8">
        <f>IF($A28="","",IF($D28="Direct $",'B&amp;C Inputs'!L30,IF($D28="Per Bill",$C28*'B&amp;C Inputs'!H8,IF($D28="Time %",$C28*'B&amp;C Inputs'!K8,IF($D28="Per Bill (Applicable only)",IF($E28=0,0,$C28*(IF('B&amp;C Inputs'!F30="Y",'B&amp;C Inputs'!G8,0))/$E28),IF($D28="Time % (Applicable only)",IF($F28=0,0,$C28*(IF('B&amp;C Inputs'!F30="Y",'B&amp;C Inputs'!K8,0))/$F28),0))))))</f>
        <v>0</v>
      </c>
      <c r="I28" s="8">
        <f>IF($A28="","",IF($D28="Direct $",'B&amp;C Inputs'!M30,IF($D28="Per Bill",$C28*'B&amp;C Inputs'!H9,IF($D28="Time %",$C28*'B&amp;C Inputs'!K9,IF($D28="Per Bill (Applicable only)",IF($E28=0,0,$C28*(IF('B&amp;C Inputs'!G30="Y",'B&amp;C Inputs'!G9,0))/$E28),IF($D28="Time % (Applicable only)",IF($F28=0,0,$C28*(IF('B&amp;C Inputs'!G30="Y",'B&amp;C Inputs'!K9,0))/$F28),0))))))</f>
        <v>0</v>
      </c>
      <c r="J28" s="8">
        <f>IF($A28="","",IF($D28="Direct $",'B&amp;C Inputs'!N30,IF($D28="Per Bill",$C28*'B&amp;C Inputs'!H10,IF($D28="Time %",$C28*'B&amp;C Inputs'!K10,IF($D28="Per Bill (Applicable only)",IF($E28=0,0,$C28*(IF('B&amp;C Inputs'!H30="Y",'B&amp;C Inputs'!G10,0))/$E28),IF($D28="Time % (Applicable only)",IF($F28=0,0,$C28*(IF('B&amp;C Inputs'!H30="Y",'B&amp;C Inputs'!K10,0))/$F28),0))))))</f>
        <v>0</v>
      </c>
      <c r="K28" s="8">
        <f>IF($A28="","",IF($D28="Direct $",'B&amp;C Inputs'!O30,IF($D28="Per Bill",$C28*'B&amp;C Inputs'!H11,IF($D28="Time %",$C28*'B&amp;C Inputs'!K11,IF($D28="Per Bill (Applicable only)",IF($E28=0,0,$C28*(IF('B&amp;C Inputs'!I30="Y",'B&amp;C Inputs'!G11,0))/$E28),IF($D28="Time % (Applicable only)",IF($F28=0,0,$C28*(IF('B&amp;C Inputs'!I30="Y",'B&amp;C Inputs'!K11,0))/$F28),0))))))</f>
        <v>0</v>
      </c>
      <c r="L28" s="8">
        <f>IF($A28="","",IF($D28="Direct $",'B&amp;C Inputs'!P30,IF($D28="Per Bill",$C28*'B&amp;C Inputs'!H12,IF($D28="Time %",$C28*'B&amp;C Inputs'!K12,IF($D28="Per Bill (Applicable only)",IF($E28=0,0,$C28*(IF('B&amp;C Inputs'!J30="Y",'B&amp;C Inputs'!G12,0))/$E28),IF($D28="Time % (Applicable only)",IF($F28=0,0,$C28*(IF('B&amp;C Inputs'!J30="Y",'B&amp;C Inputs'!K12,0))/$F28),0))))))</f>
        <v>0</v>
      </c>
    </row>
    <row r="29" spans="1:12" hidden="1">
      <c r="A29" s="7">
        <f>'B&amp;C Inputs'!A31</f>
        <v>0</v>
      </c>
      <c r="B29" s="9">
        <f>'B&amp;C Inputs'!B31</f>
        <v>0</v>
      </c>
      <c r="C29" s="8">
        <f>'B&amp;C Inputs'!C31</f>
        <v>0</v>
      </c>
      <c r="D29" s="9">
        <f>'B&amp;C Inputs'!D31</f>
        <v>0</v>
      </c>
      <c r="E29" s="6">
        <f>IF($A29="","",(IF('B&amp;C Inputs'!E31="Y",'B&amp;C Inputs'!G7,0)+IF('B&amp;C Inputs'!F31="Y",'B&amp;C Inputs'!G8,0)+IF('B&amp;C Inputs'!G31="Y",'B&amp;C Inputs'!G9,0)+IF('B&amp;C Inputs'!H31="Y",'B&amp;C Inputs'!G10,0)+IF('B&amp;C Inputs'!I31="Y",'B&amp;C Inputs'!G11,0)+IF('B&amp;C Inputs'!J31="Y",'B&amp;C Inputs'!G12,0)))</f>
        <v>142263.54083628682</v>
      </c>
      <c r="F29" s="10">
        <f>IF($A29="","",(IF('B&amp;C Inputs'!E31="Y",'B&amp;C Inputs'!K7,0)+IF('B&amp;C Inputs'!F31="Y",'B&amp;C Inputs'!K8,0)+IF('B&amp;C Inputs'!G31="Y",'B&amp;C Inputs'!K9,0)+IF('B&amp;C Inputs'!H31="Y",'B&amp;C Inputs'!K10,0)+IF('B&amp;C Inputs'!I31="Y",'B&amp;C Inputs'!K11,0)+IF('B&amp;C Inputs'!J31="Y",'B&amp;C Inputs'!K12,0)))</f>
        <v>1</v>
      </c>
      <c r="G29" s="8">
        <f>IF($A29="","",IF($D29="Direct $",'B&amp;C Inputs'!K31,IF($D29="Per Bill",$C29*'B&amp;C Inputs'!H7,IF($D29="Time %",$C29*'B&amp;C Inputs'!K7,IF($D29="Per Bill (Applicable only)",IF($E29=0,0,$C29*(IF('B&amp;C Inputs'!E31="Y",'B&amp;C Inputs'!G7,0))/$E29),IF($D29="Time % (Applicable only)",IF($F29=0,0,$C29*(IF('B&amp;C Inputs'!E31="Y",'B&amp;C Inputs'!K7,0))/$F29),0))))))</f>
        <v>0</v>
      </c>
      <c r="H29" s="8">
        <f>IF($A29="","",IF($D29="Direct $",'B&amp;C Inputs'!L31,IF($D29="Per Bill",$C29*'B&amp;C Inputs'!H8,IF($D29="Time %",$C29*'B&amp;C Inputs'!K8,IF($D29="Per Bill (Applicable only)",IF($E29=0,0,$C29*(IF('B&amp;C Inputs'!F31="Y",'B&amp;C Inputs'!G8,0))/$E29),IF($D29="Time % (Applicable only)",IF($F29=0,0,$C29*(IF('B&amp;C Inputs'!F31="Y",'B&amp;C Inputs'!K8,0))/$F29),0))))))</f>
        <v>0</v>
      </c>
      <c r="I29" s="8">
        <f>IF($A29="","",IF($D29="Direct $",'B&amp;C Inputs'!M31,IF($D29="Per Bill",$C29*'B&amp;C Inputs'!H9,IF($D29="Time %",$C29*'B&amp;C Inputs'!K9,IF($D29="Per Bill (Applicable only)",IF($E29=0,0,$C29*(IF('B&amp;C Inputs'!G31="Y",'B&amp;C Inputs'!G9,0))/$E29),IF($D29="Time % (Applicable only)",IF($F29=0,0,$C29*(IF('B&amp;C Inputs'!G31="Y",'B&amp;C Inputs'!K9,0))/$F29),0))))))</f>
        <v>0</v>
      </c>
      <c r="J29" s="8">
        <f>IF($A29="","",IF($D29="Direct $",'B&amp;C Inputs'!N31,IF($D29="Per Bill",$C29*'B&amp;C Inputs'!H10,IF($D29="Time %",$C29*'B&amp;C Inputs'!K10,IF($D29="Per Bill (Applicable only)",IF($E29=0,0,$C29*(IF('B&amp;C Inputs'!H31="Y",'B&amp;C Inputs'!G10,0))/$E29),IF($D29="Time % (Applicable only)",IF($F29=0,0,$C29*(IF('B&amp;C Inputs'!H31="Y",'B&amp;C Inputs'!K10,0))/$F29),0))))))</f>
        <v>0</v>
      </c>
      <c r="K29" s="8">
        <f>IF($A29="","",IF($D29="Direct $",'B&amp;C Inputs'!O31,IF($D29="Per Bill",$C29*'B&amp;C Inputs'!H11,IF($D29="Time %",$C29*'B&amp;C Inputs'!K11,IF($D29="Per Bill (Applicable only)",IF($E29=0,0,$C29*(IF('B&amp;C Inputs'!I31="Y",'B&amp;C Inputs'!G11,0))/$E29),IF($D29="Time % (Applicable only)",IF($F29=0,0,$C29*(IF('B&amp;C Inputs'!I31="Y",'B&amp;C Inputs'!K11,0))/$F29),0))))))</f>
        <v>0</v>
      </c>
      <c r="L29" s="8">
        <f>IF($A29="","",IF($D29="Direct $",'B&amp;C Inputs'!P31,IF($D29="Per Bill",$C29*'B&amp;C Inputs'!H12,IF($D29="Time %",$C29*'B&amp;C Inputs'!K12,IF($D29="Per Bill (Applicable only)",IF($E29=0,0,$C29*(IF('B&amp;C Inputs'!J31="Y",'B&amp;C Inputs'!G12,0))/$E29),IF($D29="Time % (Applicable only)",IF($F29=0,0,$C29*(IF('B&amp;C Inputs'!J31="Y",'B&amp;C Inputs'!K12,0))/$F29),0))))))</f>
        <v>0</v>
      </c>
    </row>
    <row r="30" spans="1:12" hidden="1">
      <c r="A30" s="7">
        <f>'B&amp;C Inputs'!A32</f>
        <v>0</v>
      </c>
      <c r="B30" s="9">
        <f>'B&amp;C Inputs'!B32</f>
        <v>0</v>
      </c>
      <c r="C30" s="8">
        <f>'B&amp;C Inputs'!C32</f>
        <v>0</v>
      </c>
      <c r="D30" s="9">
        <f>'B&amp;C Inputs'!D32</f>
        <v>0</v>
      </c>
      <c r="E30" s="6">
        <f>IF($A30="","",(IF('B&amp;C Inputs'!E32="Y",'B&amp;C Inputs'!G7,0)+IF('B&amp;C Inputs'!F32="Y",'B&amp;C Inputs'!G8,0)+IF('B&amp;C Inputs'!G32="Y",'B&amp;C Inputs'!G9,0)+IF('B&amp;C Inputs'!H32="Y",'B&amp;C Inputs'!G10,0)+IF('B&amp;C Inputs'!I32="Y",'B&amp;C Inputs'!G11,0)+IF('B&amp;C Inputs'!J32="Y",'B&amp;C Inputs'!G12,0)))</f>
        <v>142263.54083628682</v>
      </c>
      <c r="F30" s="10">
        <f>IF($A30="","",(IF('B&amp;C Inputs'!E32="Y",'B&amp;C Inputs'!K7,0)+IF('B&amp;C Inputs'!F32="Y",'B&amp;C Inputs'!K8,0)+IF('B&amp;C Inputs'!G32="Y",'B&amp;C Inputs'!K9,0)+IF('B&amp;C Inputs'!H32="Y",'B&amp;C Inputs'!K10,0)+IF('B&amp;C Inputs'!I32="Y",'B&amp;C Inputs'!K11,0)+IF('B&amp;C Inputs'!J32="Y",'B&amp;C Inputs'!K12,0)))</f>
        <v>1</v>
      </c>
      <c r="G30" s="8">
        <f>IF($A30="","",IF($D30="Direct $",'B&amp;C Inputs'!K32,IF($D30="Per Bill",$C30*'B&amp;C Inputs'!H7,IF($D30="Time %",$C30*'B&amp;C Inputs'!K7,IF($D30="Per Bill (Applicable only)",IF($E30=0,0,$C30*(IF('B&amp;C Inputs'!E32="Y",'B&amp;C Inputs'!G7,0))/$E30),IF($D30="Time % (Applicable only)",IF($F30=0,0,$C30*(IF('B&amp;C Inputs'!E32="Y",'B&amp;C Inputs'!K7,0))/$F30),0))))))</f>
        <v>0</v>
      </c>
      <c r="H30" s="8">
        <f>IF($A30="","",IF($D30="Direct $",'B&amp;C Inputs'!L32,IF($D30="Per Bill",$C30*'B&amp;C Inputs'!H8,IF($D30="Time %",$C30*'B&amp;C Inputs'!K8,IF($D30="Per Bill (Applicable only)",IF($E30=0,0,$C30*(IF('B&amp;C Inputs'!F32="Y",'B&amp;C Inputs'!G8,0))/$E30),IF($D30="Time % (Applicable only)",IF($F30=0,0,$C30*(IF('B&amp;C Inputs'!F32="Y",'B&amp;C Inputs'!K8,0))/$F30),0))))))</f>
        <v>0</v>
      </c>
      <c r="I30" s="8">
        <f>IF($A30="","",IF($D30="Direct $",'B&amp;C Inputs'!M32,IF($D30="Per Bill",$C30*'B&amp;C Inputs'!H9,IF($D30="Time %",$C30*'B&amp;C Inputs'!K9,IF($D30="Per Bill (Applicable only)",IF($E30=0,0,$C30*(IF('B&amp;C Inputs'!G32="Y",'B&amp;C Inputs'!G9,0))/$E30),IF($D30="Time % (Applicable only)",IF($F30=0,0,$C30*(IF('B&amp;C Inputs'!G32="Y",'B&amp;C Inputs'!K9,0))/$F30),0))))))</f>
        <v>0</v>
      </c>
      <c r="J30" s="8">
        <f>IF($A30="","",IF($D30="Direct $",'B&amp;C Inputs'!N32,IF($D30="Per Bill",$C30*'B&amp;C Inputs'!H10,IF($D30="Time %",$C30*'B&amp;C Inputs'!K10,IF($D30="Per Bill (Applicable only)",IF($E30=0,0,$C30*(IF('B&amp;C Inputs'!H32="Y",'B&amp;C Inputs'!G10,0))/$E30),IF($D30="Time % (Applicable only)",IF($F30=0,0,$C30*(IF('B&amp;C Inputs'!H32="Y",'B&amp;C Inputs'!K10,0))/$F30),0))))))</f>
        <v>0</v>
      </c>
      <c r="K30" s="8">
        <f>IF($A30="","",IF($D30="Direct $",'B&amp;C Inputs'!O32,IF($D30="Per Bill",$C30*'B&amp;C Inputs'!H11,IF($D30="Time %",$C30*'B&amp;C Inputs'!K11,IF($D30="Per Bill (Applicable only)",IF($E30=0,0,$C30*(IF('B&amp;C Inputs'!I32="Y",'B&amp;C Inputs'!G11,0))/$E30),IF($D30="Time % (Applicable only)",IF($F30=0,0,$C30*(IF('B&amp;C Inputs'!I32="Y",'B&amp;C Inputs'!K11,0))/$F30),0))))))</f>
        <v>0</v>
      </c>
      <c r="L30" s="8">
        <f>IF($A30="","",IF($D30="Direct $",'B&amp;C Inputs'!P32,IF($D30="Per Bill",$C30*'B&amp;C Inputs'!H12,IF($D30="Time %",$C30*'B&amp;C Inputs'!K12,IF($D30="Per Bill (Applicable only)",IF($E30=0,0,$C30*(IF('B&amp;C Inputs'!J32="Y",'B&amp;C Inputs'!G12,0))/$E30),IF($D30="Time % (Applicable only)",IF($F30=0,0,$C30*(IF('B&amp;C Inputs'!J32="Y",'B&amp;C Inputs'!K12,0))/$F30),0))))))</f>
        <v>0</v>
      </c>
    </row>
    <row r="31" spans="1:12" hidden="1">
      <c r="A31" s="7">
        <f>'B&amp;C Inputs'!A33</f>
        <v>0</v>
      </c>
      <c r="B31" s="9">
        <f>'B&amp;C Inputs'!B33</f>
        <v>0</v>
      </c>
      <c r="C31" s="8">
        <f>'B&amp;C Inputs'!C33</f>
        <v>0</v>
      </c>
      <c r="D31" s="9">
        <f>'B&amp;C Inputs'!D33</f>
        <v>0</v>
      </c>
      <c r="E31" s="6">
        <f>IF($A31="","",(IF('B&amp;C Inputs'!E33="Y",'B&amp;C Inputs'!G7,0)+IF('B&amp;C Inputs'!F33="Y",'B&amp;C Inputs'!G8,0)+IF('B&amp;C Inputs'!G33="Y",'B&amp;C Inputs'!G9,0)+IF('B&amp;C Inputs'!H33="Y",'B&amp;C Inputs'!G10,0)+IF('B&amp;C Inputs'!I33="Y",'B&amp;C Inputs'!G11,0)+IF('B&amp;C Inputs'!J33="Y",'B&amp;C Inputs'!G12,0)))</f>
        <v>142263.54083628682</v>
      </c>
      <c r="F31" s="10">
        <f>IF($A31="","",(IF('B&amp;C Inputs'!E33="Y",'B&amp;C Inputs'!K7,0)+IF('B&amp;C Inputs'!F33="Y",'B&amp;C Inputs'!K8,0)+IF('B&amp;C Inputs'!G33="Y",'B&amp;C Inputs'!K9,0)+IF('B&amp;C Inputs'!H33="Y",'B&amp;C Inputs'!K10,0)+IF('B&amp;C Inputs'!I33="Y",'B&amp;C Inputs'!K11,0)+IF('B&amp;C Inputs'!J33="Y",'B&amp;C Inputs'!K12,0)))</f>
        <v>1</v>
      </c>
      <c r="G31" s="8">
        <f>IF($A31="","",IF($D31="Direct $",'B&amp;C Inputs'!K33,IF($D31="Per Bill",$C31*'B&amp;C Inputs'!H7,IF($D31="Time %",$C31*'B&amp;C Inputs'!K7,IF($D31="Per Bill (Applicable only)",IF($E31=0,0,$C31*(IF('B&amp;C Inputs'!E33="Y",'B&amp;C Inputs'!G7,0))/$E31),IF($D31="Time % (Applicable only)",IF($F31=0,0,$C31*(IF('B&amp;C Inputs'!E33="Y",'B&amp;C Inputs'!K7,0))/$F31),0))))))</f>
        <v>0</v>
      </c>
      <c r="H31" s="8">
        <f>IF($A31="","",IF($D31="Direct $",'B&amp;C Inputs'!L33,IF($D31="Per Bill",$C31*'B&amp;C Inputs'!H8,IF($D31="Time %",$C31*'B&amp;C Inputs'!K8,IF($D31="Per Bill (Applicable only)",IF($E31=0,0,$C31*(IF('B&amp;C Inputs'!F33="Y",'B&amp;C Inputs'!G8,0))/$E31),IF($D31="Time % (Applicable only)",IF($F31=0,0,$C31*(IF('B&amp;C Inputs'!F33="Y",'B&amp;C Inputs'!K8,0))/$F31),0))))))</f>
        <v>0</v>
      </c>
      <c r="I31" s="8">
        <f>IF($A31="","",IF($D31="Direct $",'B&amp;C Inputs'!M33,IF($D31="Per Bill",$C31*'B&amp;C Inputs'!H9,IF($D31="Time %",$C31*'B&amp;C Inputs'!K9,IF($D31="Per Bill (Applicable only)",IF($E31=0,0,$C31*(IF('B&amp;C Inputs'!G33="Y",'B&amp;C Inputs'!G9,0))/$E31),IF($D31="Time % (Applicable only)",IF($F31=0,0,$C31*(IF('B&amp;C Inputs'!G33="Y",'B&amp;C Inputs'!K9,0))/$F31),0))))))</f>
        <v>0</v>
      </c>
      <c r="J31" s="8">
        <f>IF($A31="","",IF($D31="Direct $",'B&amp;C Inputs'!N33,IF($D31="Per Bill",$C31*'B&amp;C Inputs'!H10,IF($D31="Time %",$C31*'B&amp;C Inputs'!K10,IF($D31="Per Bill (Applicable only)",IF($E31=0,0,$C31*(IF('B&amp;C Inputs'!H33="Y",'B&amp;C Inputs'!G10,0))/$E31),IF($D31="Time % (Applicable only)",IF($F31=0,0,$C31*(IF('B&amp;C Inputs'!H33="Y",'B&amp;C Inputs'!K10,0))/$F31),0))))))</f>
        <v>0</v>
      </c>
      <c r="K31" s="8">
        <f>IF($A31="","",IF($D31="Direct $",'B&amp;C Inputs'!O33,IF($D31="Per Bill",$C31*'B&amp;C Inputs'!H11,IF($D31="Time %",$C31*'B&amp;C Inputs'!K11,IF($D31="Per Bill (Applicable only)",IF($E31=0,0,$C31*(IF('B&amp;C Inputs'!I33="Y",'B&amp;C Inputs'!G11,0))/$E31),IF($D31="Time % (Applicable only)",IF($F31=0,0,$C31*(IF('B&amp;C Inputs'!I33="Y",'B&amp;C Inputs'!K11,0))/$F31),0))))))</f>
        <v>0</v>
      </c>
      <c r="L31" s="8">
        <f>IF($A31="","",IF($D31="Direct $",'B&amp;C Inputs'!P33,IF($D31="Per Bill",$C31*'B&amp;C Inputs'!H12,IF($D31="Time %",$C31*'B&amp;C Inputs'!K12,IF($D31="Per Bill (Applicable only)",IF($E31=0,0,$C31*(IF('B&amp;C Inputs'!J33="Y",'B&amp;C Inputs'!G12,0))/$E31),IF($D31="Time % (Applicable only)",IF($F31=0,0,$C31*(IF('B&amp;C Inputs'!J33="Y",'B&amp;C Inputs'!K12,0))/$F31),0))))))</f>
        <v>0</v>
      </c>
    </row>
    <row r="32" spans="1:12" hidden="1">
      <c r="A32" s="7">
        <f>'B&amp;C Inputs'!A34</f>
        <v>0</v>
      </c>
      <c r="B32" s="9">
        <f>'B&amp;C Inputs'!B34</f>
        <v>0</v>
      </c>
      <c r="C32" s="8">
        <f>'B&amp;C Inputs'!C34</f>
        <v>0</v>
      </c>
      <c r="D32" s="9">
        <f>'B&amp;C Inputs'!D34</f>
        <v>0</v>
      </c>
      <c r="E32" s="6">
        <f>IF($A32="","",(IF('B&amp;C Inputs'!E34="Y",'B&amp;C Inputs'!G7,0)+IF('B&amp;C Inputs'!F34="Y",'B&amp;C Inputs'!G8,0)+IF('B&amp;C Inputs'!G34="Y",'B&amp;C Inputs'!G9,0)+IF('B&amp;C Inputs'!H34="Y",'B&amp;C Inputs'!G10,0)+IF('B&amp;C Inputs'!I34="Y",'B&amp;C Inputs'!G11,0)+IF('B&amp;C Inputs'!J34="Y",'B&amp;C Inputs'!G12,0)))</f>
        <v>142263.54083628682</v>
      </c>
      <c r="F32" s="10">
        <f>IF($A32="","",(IF('B&amp;C Inputs'!E34="Y",'B&amp;C Inputs'!K7,0)+IF('B&amp;C Inputs'!F34="Y",'B&amp;C Inputs'!K8,0)+IF('B&amp;C Inputs'!G34="Y",'B&amp;C Inputs'!K9,0)+IF('B&amp;C Inputs'!H34="Y",'B&amp;C Inputs'!K10,0)+IF('B&amp;C Inputs'!I34="Y",'B&amp;C Inputs'!K11,0)+IF('B&amp;C Inputs'!J34="Y",'B&amp;C Inputs'!K12,0)))</f>
        <v>1</v>
      </c>
      <c r="G32" s="8">
        <f>IF($A32="","",IF($D32="Direct $",'B&amp;C Inputs'!K34,IF($D32="Per Bill",$C32*'B&amp;C Inputs'!H7,IF($D32="Time %",$C32*'B&amp;C Inputs'!K7,IF($D32="Per Bill (Applicable only)",IF($E32=0,0,$C32*(IF('B&amp;C Inputs'!E34="Y",'B&amp;C Inputs'!G7,0))/$E32),IF($D32="Time % (Applicable only)",IF($F32=0,0,$C32*(IF('B&amp;C Inputs'!E34="Y",'B&amp;C Inputs'!K7,0))/$F32),0))))))</f>
        <v>0</v>
      </c>
      <c r="H32" s="8">
        <f>IF($A32="","",IF($D32="Direct $",'B&amp;C Inputs'!L34,IF($D32="Per Bill",$C32*'B&amp;C Inputs'!H8,IF($D32="Time %",$C32*'B&amp;C Inputs'!K8,IF($D32="Per Bill (Applicable only)",IF($E32=0,0,$C32*(IF('B&amp;C Inputs'!F34="Y",'B&amp;C Inputs'!G8,0))/$E32),IF($D32="Time % (Applicable only)",IF($F32=0,0,$C32*(IF('B&amp;C Inputs'!F34="Y",'B&amp;C Inputs'!K8,0))/$F32),0))))))</f>
        <v>0</v>
      </c>
      <c r="I32" s="8">
        <f>IF($A32="","",IF($D32="Direct $",'B&amp;C Inputs'!M34,IF($D32="Per Bill",$C32*'B&amp;C Inputs'!H9,IF($D32="Time %",$C32*'B&amp;C Inputs'!K9,IF($D32="Per Bill (Applicable only)",IF($E32=0,0,$C32*(IF('B&amp;C Inputs'!G34="Y",'B&amp;C Inputs'!G9,0))/$E32),IF($D32="Time % (Applicable only)",IF($F32=0,0,$C32*(IF('B&amp;C Inputs'!G34="Y",'B&amp;C Inputs'!K9,0))/$F32),0))))))</f>
        <v>0</v>
      </c>
      <c r="J32" s="8">
        <f>IF($A32="","",IF($D32="Direct $",'B&amp;C Inputs'!N34,IF($D32="Per Bill",$C32*'B&amp;C Inputs'!H10,IF($D32="Time %",$C32*'B&amp;C Inputs'!K10,IF($D32="Per Bill (Applicable only)",IF($E32=0,0,$C32*(IF('B&amp;C Inputs'!H34="Y",'B&amp;C Inputs'!G10,0))/$E32),IF($D32="Time % (Applicable only)",IF($F32=0,0,$C32*(IF('B&amp;C Inputs'!H34="Y",'B&amp;C Inputs'!K10,0))/$F32),0))))))</f>
        <v>0</v>
      </c>
      <c r="K32" s="8">
        <f>IF($A32="","",IF($D32="Direct $",'B&amp;C Inputs'!O34,IF($D32="Per Bill",$C32*'B&amp;C Inputs'!H11,IF($D32="Time %",$C32*'B&amp;C Inputs'!K11,IF($D32="Per Bill (Applicable only)",IF($E32=0,0,$C32*(IF('B&amp;C Inputs'!I34="Y",'B&amp;C Inputs'!G11,0))/$E32),IF($D32="Time % (Applicable only)",IF($F32=0,0,$C32*(IF('B&amp;C Inputs'!I34="Y",'B&amp;C Inputs'!K11,0))/$F32),0))))))</f>
        <v>0</v>
      </c>
      <c r="L32" s="8">
        <f>IF($A32="","",IF($D32="Direct $",'B&amp;C Inputs'!P34,IF($D32="Per Bill",$C32*'B&amp;C Inputs'!H12,IF($D32="Time %",$C32*'B&amp;C Inputs'!K12,IF($D32="Per Bill (Applicable only)",IF($E32=0,0,$C32*(IF('B&amp;C Inputs'!J34="Y",'B&amp;C Inputs'!G12,0))/$E32),IF($D32="Time % (Applicable only)",IF($F32=0,0,$C32*(IF('B&amp;C Inputs'!J34="Y",'B&amp;C Inputs'!K12,0))/$F32),0))))))</f>
        <v>0</v>
      </c>
    </row>
    <row r="33" spans="1:12" hidden="1">
      <c r="A33" s="7">
        <f>'B&amp;C Inputs'!A35</f>
        <v>0</v>
      </c>
      <c r="B33" s="9">
        <f>'B&amp;C Inputs'!B35</f>
        <v>0</v>
      </c>
      <c r="C33" s="8">
        <f>'B&amp;C Inputs'!C35</f>
        <v>0</v>
      </c>
      <c r="D33" s="9">
        <f>'B&amp;C Inputs'!D35</f>
        <v>0</v>
      </c>
      <c r="E33" s="6">
        <f>IF($A33="","",(IF('B&amp;C Inputs'!E35="Y",'B&amp;C Inputs'!G7,0)+IF('B&amp;C Inputs'!F35="Y",'B&amp;C Inputs'!G8,0)+IF('B&amp;C Inputs'!G35="Y",'B&amp;C Inputs'!G9,0)+IF('B&amp;C Inputs'!H35="Y",'B&amp;C Inputs'!G10,0)+IF('B&amp;C Inputs'!I35="Y",'B&amp;C Inputs'!G11,0)+IF('B&amp;C Inputs'!J35="Y",'B&amp;C Inputs'!G12,0)))</f>
        <v>142263.54083628682</v>
      </c>
      <c r="F33" s="10">
        <f>IF($A33="","",(IF('B&amp;C Inputs'!E35="Y",'B&amp;C Inputs'!K7,0)+IF('B&amp;C Inputs'!F35="Y",'B&amp;C Inputs'!K8,0)+IF('B&amp;C Inputs'!G35="Y",'B&amp;C Inputs'!K9,0)+IF('B&amp;C Inputs'!H35="Y",'B&amp;C Inputs'!K10,0)+IF('B&amp;C Inputs'!I35="Y",'B&amp;C Inputs'!K11,0)+IF('B&amp;C Inputs'!J35="Y",'B&amp;C Inputs'!K12,0)))</f>
        <v>1</v>
      </c>
      <c r="G33" s="8">
        <f>IF($A33="","",IF($D33="Direct $",'B&amp;C Inputs'!K35,IF($D33="Per Bill",$C33*'B&amp;C Inputs'!H7,IF($D33="Time %",$C33*'B&amp;C Inputs'!K7,IF($D33="Per Bill (Applicable only)",IF($E33=0,0,$C33*(IF('B&amp;C Inputs'!E35="Y",'B&amp;C Inputs'!G7,0))/$E33),IF($D33="Time % (Applicable only)",IF($F33=0,0,$C33*(IF('B&amp;C Inputs'!E35="Y",'B&amp;C Inputs'!K7,0))/$F33),0))))))</f>
        <v>0</v>
      </c>
      <c r="H33" s="8">
        <f>IF($A33="","",IF($D33="Direct $",'B&amp;C Inputs'!L35,IF($D33="Per Bill",$C33*'B&amp;C Inputs'!H8,IF($D33="Time %",$C33*'B&amp;C Inputs'!K8,IF($D33="Per Bill (Applicable only)",IF($E33=0,0,$C33*(IF('B&amp;C Inputs'!F35="Y",'B&amp;C Inputs'!G8,0))/$E33),IF($D33="Time % (Applicable only)",IF($F33=0,0,$C33*(IF('B&amp;C Inputs'!F35="Y",'B&amp;C Inputs'!K8,0))/$F33),0))))))</f>
        <v>0</v>
      </c>
      <c r="I33" s="8">
        <f>IF($A33="","",IF($D33="Direct $",'B&amp;C Inputs'!M35,IF($D33="Per Bill",$C33*'B&amp;C Inputs'!H9,IF($D33="Time %",$C33*'B&amp;C Inputs'!K9,IF($D33="Per Bill (Applicable only)",IF($E33=0,0,$C33*(IF('B&amp;C Inputs'!G35="Y",'B&amp;C Inputs'!G9,0))/$E33),IF($D33="Time % (Applicable only)",IF($F33=0,0,$C33*(IF('B&amp;C Inputs'!G35="Y",'B&amp;C Inputs'!K9,0))/$F33),0))))))</f>
        <v>0</v>
      </c>
      <c r="J33" s="8">
        <f>IF($A33="","",IF($D33="Direct $",'B&amp;C Inputs'!N35,IF($D33="Per Bill",$C33*'B&amp;C Inputs'!H10,IF($D33="Time %",$C33*'B&amp;C Inputs'!K10,IF($D33="Per Bill (Applicable only)",IF($E33=0,0,$C33*(IF('B&amp;C Inputs'!H35="Y",'B&amp;C Inputs'!G10,0))/$E33),IF($D33="Time % (Applicable only)",IF($F33=0,0,$C33*(IF('B&amp;C Inputs'!H35="Y",'B&amp;C Inputs'!K10,0))/$F33),0))))))</f>
        <v>0</v>
      </c>
      <c r="K33" s="8">
        <f>IF($A33="","",IF($D33="Direct $",'B&amp;C Inputs'!O35,IF($D33="Per Bill",$C33*'B&amp;C Inputs'!H11,IF($D33="Time %",$C33*'B&amp;C Inputs'!K11,IF($D33="Per Bill (Applicable only)",IF($E33=0,0,$C33*(IF('B&amp;C Inputs'!I35="Y",'B&amp;C Inputs'!G11,0))/$E33),IF($D33="Time % (Applicable only)",IF($F33=0,0,$C33*(IF('B&amp;C Inputs'!I35="Y",'B&amp;C Inputs'!K11,0))/$F33),0))))))</f>
        <v>0</v>
      </c>
      <c r="L33" s="8">
        <f>IF($A33="","",IF($D33="Direct $",'B&amp;C Inputs'!P35,IF($D33="Per Bill",$C33*'B&amp;C Inputs'!H12,IF($D33="Time %",$C33*'B&amp;C Inputs'!K12,IF($D33="Per Bill (Applicable only)",IF($E33=0,0,$C33*(IF('B&amp;C Inputs'!J35="Y",'B&amp;C Inputs'!G12,0))/$E33),IF($D33="Time % (Applicable only)",IF($F33=0,0,$C33*(IF('B&amp;C Inputs'!J35="Y",'B&amp;C Inputs'!K12,0))/$F33),0))))))</f>
        <v>0</v>
      </c>
    </row>
    <row r="34" spans="1:12" hidden="1">
      <c r="A34" s="7">
        <f>'B&amp;C Inputs'!A36</f>
        <v>0</v>
      </c>
      <c r="B34" s="9">
        <f>'B&amp;C Inputs'!B36</f>
        <v>0</v>
      </c>
      <c r="C34" s="8">
        <f>'B&amp;C Inputs'!C36</f>
        <v>0</v>
      </c>
      <c r="D34" s="9">
        <f>'B&amp;C Inputs'!D36</f>
        <v>0</v>
      </c>
      <c r="E34" s="6">
        <f>IF($A34="","",(IF('B&amp;C Inputs'!E36="Y",'B&amp;C Inputs'!G7,0)+IF('B&amp;C Inputs'!F36="Y",'B&amp;C Inputs'!G8,0)+IF('B&amp;C Inputs'!G36="Y",'B&amp;C Inputs'!G9,0)+IF('B&amp;C Inputs'!H36="Y",'B&amp;C Inputs'!G10,0)+IF('B&amp;C Inputs'!I36="Y",'B&amp;C Inputs'!G11,0)+IF('B&amp;C Inputs'!J36="Y",'B&amp;C Inputs'!G12,0)))</f>
        <v>142263.54083628682</v>
      </c>
      <c r="F34" s="10">
        <f>IF($A34="","",(IF('B&amp;C Inputs'!E36="Y",'B&amp;C Inputs'!K7,0)+IF('B&amp;C Inputs'!F36="Y",'B&amp;C Inputs'!K8,0)+IF('B&amp;C Inputs'!G36="Y",'B&amp;C Inputs'!K9,0)+IF('B&amp;C Inputs'!H36="Y",'B&amp;C Inputs'!K10,0)+IF('B&amp;C Inputs'!I36="Y",'B&amp;C Inputs'!K11,0)+IF('B&amp;C Inputs'!J36="Y",'B&amp;C Inputs'!K12,0)))</f>
        <v>1</v>
      </c>
      <c r="G34" s="8">
        <f>IF($A34="","",IF($D34="Direct $",'B&amp;C Inputs'!K36,IF($D34="Per Bill",$C34*'B&amp;C Inputs'!H7,IF($D34="Time %",$C34*'B&amp;C Inputs'!K7,IF($D34="Per Bill (Applicable only)",IF($E34=0,0,$C34*(IF('B&amp;C Inputs'!E36="Y",'B&amp;C Inputs'!G7,0))/$E34),IF($D34="Time % (Applicable only)",IF($F34=0,0,$C34*(IF('B&amp;C Inputs'!E36="Y",'B&amp;C Inputs'!K7,0))/$F34),0))))))</f>
        <v>0</v>
      </c>
      <c r="H34" s="8">
        <f>IF($A34="","",IF($D34="Direct $",'B&amp;C Inputs'!L36,IF($D34="Per Bill",$C34*'B&amp;C Inputs'!H8,IF($D34="Time %",$C34*'B&amp;C Inputs'!K8,IF($D34="Per Bill (Applicable only)",IF($E34=0,0,$C34*(IF('B&amp;C Inputs'!F36="Y",'B&amp;C Inputs'!G8,0))/$E34),IF($D34="Time % (Applicable only)",IF($F34=0,0,$C34*(IF('B&amp;C Inputs'!F36="Y",'B&amp;C Inputs'!K8,0))/$F34),0))))))</f>
        <v>0</v>
      </c>
      <c r="I34" s="8">
        <f>IF($A34="","",IF($D34="Direct $",'B&amp;C Inputs'!M36,IF($D34="Per Bill",$C34*'B&amp;C Inputs'!H9,IF($D34="Time %",$C34*'B&amp;C Inputs'!K9,IF($D34="Per Bill (Applicable only)",IF($E34=0,0,$C34*(IF('B&amp;C Inputs'!G36="Y",'B&amp;C Inputs'!G9,0))/$E34),IF($D34="Time % (Applicable only)",IF($F34=0,0,$C34*(IF('B&amp;C Inputs'!G36="Y",'B&amp;C Inputs'!K9,0))/$F34),0))))))</f>
        <v>0</v>
      </c>
      <c r="J34" s="8">
        <f>IF($A34="","",IF($D34="Direct $",'B&amp;C Inputs'!N36,IF($D34="Per Bill",$C34*'B&amp;C Inputs'!H10,IF($D34="Time %",$C34*'B&amp;C Inputs'!K10,IF($D34="Per Bill (Applicable only)",IF($E34=0,0,$C34*(IF('B&amp;C Inputs'!H36="Y",'B&amp;C Inputs'!G10,0))/$E34),IF($D34="Time % (Applicable only)",IF($F34=0,0,$C34*(IF('B&amp;C Inputs'!H36="Y",'B&amp;C Inputs'!K10,0))/$F34),0))))))</f>
        <v>0</v>
      </c>
      <c r="K34" s="8">
        <f>IF($A34="","",IF($D34="Direct $",'B&amp;C Inputs'!O36,IF($D34="Per Bill",$C34*'B&amp;C Inputs'!H11,IF($D34="Time %",$C34*'B&amp;C Inputs'!K11,IF($D34="Per Bill (Applicable only)",IF($E34=0,0,$C34*(IF('B&amp;C Inputs'!I36="Y",'B&amp;C Inputs'!G11,0))/$E34),IF($D34="Time % (Applicable only)",IF($F34=0,0,$C34*(IF('B&amp;C Inputs'!I36="Y",'B&amp;C Inputs'!K11,0))/$F34),0))))))</f>
        <v>0</v>
      </c>
      <c r="L34" s="8">
        <f>IF($A34="","",IF($D34="Direct $",'B&amp;C Inputs'!P36,IF($D34="Per Bill",$C34*'B&amp;C Inputs'!H12,IF($D34="Time %",$C34*'B&amp;C Inputs'!K12,IF($D34="Per Bill (Applicable only)",IF($E34=0,0,$C34*(IF('B&amp;C Inputs'!J36="Y",'B&amp;C Inputs'!G12,0))/$E34),IF($D34="Time % (Applicable only)",IF($F34=0,0,$C34*(IF('B&amp;C Inputs'!J36="Y",'B&amp;C Inputs'!K12,0))/$F34),0))))))</f>
        <v>0</v>
      </c>
    </row>
    <row r="35" spans="1:12" hidden="1">
      <c r="A35" s="7">
        <f>'B&amp;C Inputs'!A37</f>
        <v>0</v>
      </c>
      <c r="B35" s="9">
        <f>'B&amp;C Inputs'!B37</f>
        <v>0</v>
      </c>
      <c r="C35" s="8">
        <f>'B&amp;C Inputs'!C37</f>
        <v>0</v>
      </c>
      <c r="D35" s="9">
        <f>'B&amp;C Inputs'!D37</f>
        <v>0</v>
      </c>
      <c r="E35" s="6">
        <f>IF($A35="","",(IF('B&amp;C Inputs'!E37="Y",'B&amp;C Inputs'!G7,0)+IF('B&amp;C Inputs'!F37="Y",'B&amp;C Inputs'!G8,0)+IF('B&amp;C Inputs'!G37="Y",'B&amp;C Inputs'!G9,0)+IF('B&amp;C Inputs'!H37="Y",'B&amp;C Inputs'!G10,0)+IF('B&amp;C Inputs'!I37="Y",'B&amp;C Inputs'!G11,0)+IF('B&amp;C Inputs'!J37="Y",'B&amp;C Inputs'!G12,0)))</f>
        <v>142263.54083628682</v>
      </c>
      <c r="F35" s="10">
        <f>IF($A35="","",(IF('B&amp;C Inputs'!E37="Y",'B&amp;C Inputs'!K7,0)+IF('B&amp;C Inputs'!F37="Y",'B&amp;C Inputs'!K8,0)+IF('B&amp;C Inputs'!G37="Y",'B&amp;C Inputs'!K9,0)+IF('B&amp;C Inputs'!H37="Y",'B&amp;C Inputs'!K10,0)+IF('B&amp;C Inputs'!I37="Y",'B&amp;C Inputs'!K11,0)+IF('B&amp;C Inputs'!J37="Y",'B&amp;C Inputs'!K12,0)))</f>
        <v>1</v>
      </c>
      <c r="G35" s="8">
        <f>IF($A35="","",IF($D35="Direct $",'B&amp;C Inputs'!K37,IF($D35="Per Bill",$C35*'B&amp;C Inputs'!H7,IF($D35="Time %",$C35*'B&amp;C Inputs'!K7,IF($D35="Per Bill (Applicable only)",IF($E35=0,0,$C35*(IF('B&amp;C Inputs'!E37="Y",'B&amp;C Inputs'!G7,0))/$E35),IF($D35="Time % (Applicable only)",IF($F35=0,0,$C35*(IF('B&amp;C Inputs'!E37="Y",'B&amp;C Inputs'!K7,0))/$F35),0))))))</f>
        <v>0</v>
      </c>
      <c r="H35" s="8">
        <f>IF($A35="","",IF($D35="Direct $",'B&amp;C Inputs'!L37,IF($D35="Per Bill",$C35*'B&amp;C Inputs'!H8,IF($D35="Time %",$C35*'B&amp;C Inputs'!K8,IF($D35="Per Bill (Applicable only)",IF($E35=0,0,$C35*(IF('B&amp;C Inputs'!F37="Y",'B&amp;C Inputs'!G8,0))/$E35),IF($D35="Time % (Applicable only)",IF($F35=0,0,$C35*(IF('B&amp;C Inputs'!F37="Y",'B&amp;C Inputs'!K8,0))/$F35),0))))))</f>
        <v>0</v>
      </c>
      <c r="I35" s="8">
        <f>IF($A35="","",IF($D35="Direct $",'B&amp;C Inputs'!M37,IF($D35="Per Bill",$C35*'B&amp;C Inputs'!H9,IF($D35="Time %",$C35*'B&amp;C Inputs'!K9,IF($D35="Per Bill (Applicable only)",IF($E35=0,0,$C35*(IF('B&amp;C Inputs'!G37="Y",'B&amp;C Inputs'!G9,0))/$E35),IF($D35="Time % (Applicable only)",IF($F35=0,0,$C35*(IF('B&amp;C Inputs'!G37="Y",'B&amp;C Inputs'!K9,0))/$F35),0))))))</f>
        <v>0</v>
      </c>
      <c r="J35" s="8">
        <f>IF($A35="","",IF($D35="Direct $",'B&amp;C Inputs'!N37,IF($D35="Per Bill",$C35*'B&amp;C Inputs'!H10,IF($D35="Time %",$C35*'B&amp;C Inputs'!K10,IF($D35="Per Bill (Applicable only)",IF($E35=0,0,$C35*(IF('B&amp;C Inputs'!H37="Y",'B&amp;C Inputs'!G10,0))/$E35),IF($D35="Time % (Applicable only)",IF($F35=0,0,$C35*(IF('B&amp;C Inputs'!H37="Y",'B&amp;C Inputs'!K10,0))/$F35),0))))))</f>
        <v>0</v>
      </c>
      <c r="K35" s="8">
        <f>IF($A35="","",IF($D35="Direct $",'B&amp;C Inputs'!O37,IF($D35="Per Bill",$C35*'B&amp;C Inputs'!H11,IF($D35="Time %",$C35*'B&amp;C Inputs'!K11,IF($D35="Per Bill (Applicable only)",IF($E35=0,0,$C35*(IF('B&amp;C Inputs'!I37="Y",'B&amp;C Inputs'!G11,0))/$E35),IF($D35="Time % (Applicable only)",IF($F35=0,0,$C35*(IF('B&amp;C Inputs'!I37="Y",'B&amp;C Inputs'!K11,0))/$F35),0))))))</f>
        <v>0</v>
      </c>
      <c r="L35" s="8">
        <f>IF($A35="","",IF($D35="Direct $",'B&amp;C Inputs'!P37,IF($D35="Per Bill",$C35*'B&amp;C Inputs'!H12,IF($D35="Time %",$C35*'B&amp;C Inputs'!K12,IF($D35="Per Bill (Applicable only)",IF($E35=0,0,$C35*(IF('B&amp;C Inputs'!J37="Y",'B&amp;C Inputs'!G12,0))/$E35),IF($D35="Time % (Applicable only)",IF($F35=0,0,$C35*(IF('B&amp;C Inputs'!J37="Y",'B&amp;C Inputs'!K12,0))/$F35),0))))))</f>
        <v>0</v>
      </c>
    </row>
    <row r="36" spans="1:12" hidden="1">
      <c r="A36" s="7">
        <f>'B&amp;C Inputs'!A38</f>
        <v>0</v>
      </c>
      <c r="B36" s="9">
        <f>'B&amp;C Inputs'!B38</f>
        <v>0</v>
      </c>
      <c r="C36" s="8">
        <f>'B&amp;C Inputs'!C38</f>
        <v>0</v>
      </c>
      <c r="D36" s="9">
        <f>'B&amp;C Inputs'!D38</f>
        <v>0</v>
      </c>
      <c r="E36" s="6">
        <f>IF($A36="","",(IF('B&amp;C Inputs'!E38="Y",'B&amp;C Inputs'!G7,0)+IF('B&amp;C Inputs'!F38="Y",'B&amp;C Inputs'!G8,0)+IF('B&amp;C Inputs'!G38="Y",'B&amp;C Inputs'!G9,0)+IF('B&amp;C Inputs'!H38="Y",'B&amp;C Inputs'!G10,0)+IF('B&amp;C Inputs'!I38="Y",'B&amp;C Inputs'!G11,0)+IF('B&amp;C Inputs'!J38="Y",'B&amp;C Inputs'!G12,0)))</f>
        <v>142263.54083628682</v>
      </c>
      <c r="F36" s="10">
        <f>IF($A36="","",(IF('B&amp;C Inputs'!E38="Y",'B&amp;C Inputs'!K7,0)+IF('B&amp;C Inputs'!F38="Y",'B&amp;C Inputs'!K8,0)+IF('B&amp;C Inputs'!G38="Y",'B&amp;C Inputs'!K9,0)+IF('B&amp;C Inputs'!H38="Y",'B&amp;C Inputs'!K10,0)+IF('B&amp;C Inputs'!I38="Y",'B&amp;C Inputs'!K11,0)+IF('B&amp;C Inputs'!J38="Y",'B&amp;C Inputs'!K12,0)))</f>
        <v>1</v>
      </c>
      <c r="G36" s="8">
        <f>IF($A36="","",IF($D36="Direct $",'B&amp;C Inputs'!K38,IF($D36="Per Bill",$C36*'B&amp;C Inputs'!H7,IF($D36="Time %",$C36*'B&amp;C Inputs'!K7,IF($D36="Per Bill (Applicable only)",IF($E36=0,0,$C36*(IF('B&amp;C Inputs'!E38="Y",'B&amp;C Inputs'!G7,0))/$E36),IF($D36="Time % (Applicable only)",IF($F36=0,0,$C36*(IF('B&amp;C Inputs'!E38="Y",'B&amp;C Inputs'!K7,0))/$F36),0))))))</f>
        <v>0</v>
      </c>
      <c r="H36" s="8">
        <f>IF($A36="","",IF($D36="Direct $",'B&amp;C Inputs'!L38,IF($D36="Per Bill",$C36*'B&amp;C Inputs'!H8,IF($D36="Time %",$C36*'B&amp;C Inputs'!K8,IF($D36="Per Bill (Applicable only)",IF($E36=0,0,$C36*(IF('B&amp;C Inputs'!F38="Y",'B&amp;C Inputs'!G8,0))/$E36),IF($D36="Time % (Applicable only)",IF($F36=0,0,$C36*(IF('B&amp;C Inputs'!F38="Y",'B&amp;C Inputs'!K8,0))/$F36),0))))))</f>
        <v>0</v>
      </c>
      <c r="I36" s="8">
        <f>IF($A36="","",IF($D36="Direct $",'B&amp;C Inputs'!M38,IF($D36="Per Bill",$C36*'B&amp;C Inputs'!H9,IF($D36="Time %",$C36*'B&amp;C Inputs'!K9,IF($D36="Per Bill (Applicable only)",IF($E36=0,0,$C36*(IF('B&amp;C Inputs'!G38="Y",'B&amp;C Inputs'!G9,0))/$E36),IF($D36="Time % (Applicable only)",IF($F36=0,0,$C36*(IF('B&amp;C Inputs'!G38="Y",'B&amp;C Inputs'!K9,0))/$F36),0))))))</f>
        <v>0</v>
      </c>
      <c r="J36" s="8">
        <f>IF($A36="","",IF($D36="Direct $",'B&amp;C Inputs'!N38,IF($D36="Per Bill",$C36*'B&amp;C Inputs'!H10,IF($D36="Time %",$C36*'B&amp;C Inputs'!K10,IF($D36="Per Bill (Applicable only)",IF($E36=0,0,$C36*(IF('B&amp;C Inputs'!H38="Y",'B&amp;C Inputs'!G10,0))/$E36),IF($D36="Time % (Applicable only)",IF($F36=0,0,$C36*(IF('B&amp;C Inputs'!H38="Y",'B&amp;C Inputs'!K10,0))/$F36),0))))))</f>
        <v>0</v>
      </c>
      <c r="K36" s="8">
        <f>IF($A36="","",IF($D36="Direct $",'B&amp;C Inputs'!O38,IF($D36="Per Bill",$C36*'B&amp;C Inputs'!H11,IF($D36="Time %",$C36*'B&amp;C Inputs'!K11,IF($D36="Per Bill (Applicable only)",IF($E36=0,0,$C36*(IF('B&amp;C Inputs'!I38="Y",'B&amp;C Inputs'!G11,0))/$E36),IF($D36="Time % (Applicable only)",IF($F36=0,0,$C36*(IF('B&amp;C Inputs'!I38="Y",'B&amp;C Inputs'!K11,0))/$F36),0))))))</f>
        <v>0</v>
      </c>
      <c r="L36" s="8">
        <f>IF($A36="","",IF($D36="Direct $",'B&amp;C Inputs'!P38,IF($D36="Per Bill",$C36*'B&amp;C Inputs'!H12,IF($D36="Time %",$C36*'B&amp;C Inputs'!K12,IF($D36="Per Bill (Applicable only)",IF($E36=0,0,$C36*(IF('B&amp;C Inputs'!J38="Y",'B&amp;C Inputs'!G12,0))/$E36),IF($D36="Time % (Applicable only)",IF($F36=0,0,$C36*(IF('B&amp;C Inputs'!J38="Y",'B&amp;C Inputs'!K12,0))/$F36),0))))))</f>
        <v>0</v>
      </c>
    </row>
    <row r="37" spans="1:12" hidden="1">
      <c r="A37" s="7">
        <f>'B&amp;C Inputs'!A39</f>
        <v>0</v>
      </c>
      <c r="B37" s="9">
        <f>'B&amp;C Inputs'!B39</f>
        <v>0</v>
      </c>
      <c r="C37" s="8">
        <f>'B&amp;C Inputs'!C39</f>
        <v>0</v>
      </c>
      <c r="D37" s="9">
        <f>'B&amp;C Inputs'!D39</f>
        <v>0</v>
      </c>
      <c r="E37" s="6">
        <f>IF($A37="","",(IF('B&amp;C Inputs'!E39="Y",'B&amp;C Inputs'!G7,0)+IF('B&amp;C Inputs'!F39="Y",'B&amp;C Inputs'!G8,0)+IF('B&amp;C Inputs'!G39="Y",'B&amp;C Inputs'!G9,0)+IF('B&amp;C Inputs'!H39="Y",'B&amp;C Inputs'!G10,0)+IF('B&amp;C Inputs'!I39="Y",'B&amp;C Inputs'!G11,0)+IF('B&amp;C Inputs'!J39="Y",'B&amp;C Inputs'!G12,0)))</f>
        <v>142263.54083628682</v>
      </c>
      <c r="F37" s="10">
        <f>IF($A37="","",(IF('B&amp;C Inputs'!E39="Y",'B&amp;C Inputs'!K7,0)+IF('B&amp;C Inputs'!F39="Y",'B&amp;C Inputs'!K8,0)+IF('B&amp;C Inputs'!G39="Y",'B&amp;C Inputs'!K9,0)+IF('B&amp;C Inputs'!H39="Y",'B&amp;C Inputs'!K10,0)+IF('B&amp;C Inputs'!I39="Y",'B&amp;C Inputs'!K11,0)+IF('B&amp;C Inputs'!J39="Y",'B&amp;C Inputs'!K12,0)))</f>
        <v>1</v>
      </c>
      <c r="G37" s="8">
        <f>IF($A37="","",IF($D37="Direct $",'B&amp;C Inputs'!K39,IF($D37="Per Bill",$C37*'B&amp;C Inputs'!H7,IF($D37="Time %",$C37*'B&amp;C Inputs'!K7,IF($D37="Per Bill (Applicable only)",IF($E37=0,0,$C37*(IF('B&amp;C Inputs'!E39="Y",'B&amp;C Inputs'!G7,0))/$E37),IF($D37="Time % (Applicable only)",IF($F37=0,0,$C37*(IF('B&amp;C Inputs'!E39="Y",'B&amp;C Inputs'!K7,0))/$F37),0))))))</f>
        <v>0</v>
      </c>
      <c r="H37" s="8">
        <f>IF($A37="","",IF($D37="Direct $",'B&amp;C Inputs'!L39,IF($D37="Per Bill",$C37*'B&amp;C Inputs'!H8,IF($D37="Time %",$C37*'B&amp;C Inputs'!K8,IF($D37="Per Bill (Applicable only)",IF($E37=0,0,$C37*(IF('B&amp;C Inputs'!F39="Y",'B&amp;C Inputs'!G8,0))/$E37),IF($D37="Time % (Applicable only)",IF($F37=0,0,$C37*(IF('B&amp;C Inputs'!F39="Y",'B&amp;C Inputs'!K8,0))/$F37),0))))))</f>
        <v>0</v>
      </c>
      <c r="I37" s="8">
        <f>IF($A37="","",IF($D37="Direct $",'B&amp;C Inputs'!M39,IF($D37="Per Bill",$C37*'B&amp;C Inputs'!H9,IF($D37="Time %",$C37*'B&amp;C Inputs'!K9,IF($D37="Per Bill (Applicable only)",IF($E37=0,0,$C37*(IF('B&amp;C Inputs'!G39="Y",'B&amp;C Inputs'!G9,0))/$E37),IF($D37="Time % (Applicable only)",IF($F37=0,0,$C37*(IF('B&amp;C Inputs'!G39="Y",'B&amp;C Inputs'!K9,0))/$F37),0))))))</f>
        <v>0</v>
      </c>
      <c r="J37" s="8">
        <f>IF($A37="","",IF($D37="Direct $",'B&amp;C Inputs'!N39,IF($D37="Per Bill",$C37*'B&amp;C Inputs'!H10,IF($D37="Time %",$C37*'B&amp;C Inputs'!K10,IF($D37="Per Bill (Applicable only)",IF($E37=0,0,$C37*(IF('B&amp;C Inputs'!H39="Y",'B&amp;C Inputs'!G10,0))/$E37),IF($D37="Time % (Applicable only)",IF($F37=0,0,$C37*(IF('B&amp;C Inputs'!H39="Y",'B&amp;C Inputs'!K10,0))/$F37),0))))))</f>
        <v>0</v>
      </c>
      <c r="K37" s="8">
        <f>IF($A37="","",IF($D37="Direct $",'B&amp;C Inputs'!O39,IF($D37="Per Bill",$C37*'B&amp;C Inputs'!H11,IF($D37="Time %",$C37*'B&amp;C Inputs'!K11,IF($D37="Per Bill (Applicable only)",IF($E37=0,0,$C37*(IF('B&amp;C Inputs'!I39="Y",'B&amp;C Inputs'!G11,0))/$E37),IF($D37="Time % (Applicable only)",IF($F37=0,0,$C37*(IF('B&amp;C Inputs'!I39="Y",'B&amp;C Inputs'!K11,0))/$F37),0))))))</f>
        <v>0</v>
      </c>
      <c r="L37" s="8">
        <f>IF($A37="","",IF($D37="Direct $",'B&amp;C Inputs'!P39,IF($D37="Per Bill",$C37*'B&amp;C Inputs'!H12,IF($D37="Time %",$C37*'B&amp;C Inputs'!K12,IF($D37="Per Bill (Applicable only)",IF($E37=0,0,$C37*(IF('B&amp;C Inputs'!J39="Y",'B&amp;C Inputs'!G12,0))/$E37),IF($D37="Time % (Applicable only)",IF($F37=0,0,$C37*(IF('B&amp;C Inputs'!J39="Y",'B&amp;C Inputs'!K12,0))/$F37),0))))))</f>
        <v>0</v>
      </c>
    </row>
    <row r="38" spans="1:12" hidden="1">
      <c r="A38" s="7">
        <f>'B&amp;C Inputs'!A40</f>
        <v>0</v>
      </c>
      <c r="B38" s="9">
        <f>'B&amp;C Inputs'!B40</f>
        <v>0</v>
      </c>
      <c r="C38" s="8">
        <f>'B&amp;C Inputs'!C40</f>
        <v>0</v>
      </c>
      <c r="D38" s="9">
        <f>'B&amp;C Inputs'!D40</f>
        <v>0</v>
      </c>
      <c r="E38" s="6">
        <f>IF($A38="","",(IF('B&amp;C Inputs'!E40="Y",'B&amp;C Inputs'!G7,0)+IF('B&amp;C Inputs'!F40="Y",'B&amp;C Inputs'!G8,0)+IF('B&amp;C Inputs'!G40="Y",'B&amp;C Inputs'!G9,0)+IF('B&amp;C Inputs'!H40="Y",'B&amp;C Inputs'!G10,0)+IF('B&amp;C Inputs'!I40="Y",'B&amp;C Inputs'!G11,0)+IF('B&amp;C Inputs'!J40="Y",'B&amp;C Inputs'!G12,0)))</f>
        <v>142263.54083628682</v>
      </c>
      <c r="F38" s="10">
        <f>IF($A38="","",(IF('B&amp;C Inputs'!E40="Y",'B&amp;C Inputs'!K7,0)+IF('B&amp;C Inputs'!F40="Y",'B&amp;C Inputs'!K8,0)+IF('B&amp;C Inputs'!G40="Y",'B&amp;C Inputs'!K9,0)+IF('B&amp;C Inputs'!H40="Y",'B&amp;C Inputs'!K10,0)+IF('B&amp;C Inputs'!I40="Y",'B&amp;C Inputs'!K11,0)+IF('B&amp;C Inputs'!J40="Y",'B&amp;C Inputs'!K12,0)))</f>
        <v>1</v>
      </c>
      <c r="G38" s="8">
        <f>IF($A38="","",IF($D38="Direct $",'B&amp;C Inputs'!K40,IF($D38="Per Bill",$C38*'B&amp;C Inputs'!H7,IF($D38="Time %",$C38*'B&amp;C Inputs'!K7,IF($D38="Per Bill (Applicable only)",IF($E38=0,0,$C38*(IF('B&amp;C Inputs'!E40="Y",'B&amp;C Inputs'!G7,0))/$E38),IF($D38="Time % (Applicable only)",IF($F38=0,0,$C38*(IF('B&amp;C Inputs'!E40="Y",'B&amp;C Inputs'!K7,0))/$F38),0))))))</f>
        <v>0</v>
      </c>
      <c r="H38" s="8">
        <f>IF($A38="","",IF($D38="Direct $",'B&amp;C Inputs'!L40,IF($D38="Per Bill",$C38*'B&amp;C Inputs'!H8,IF($D38="Time %",$C38*'B&amp;C Inputs'!K8,IF($D38="Per Bill (Applicable only)",IF($E38=0,0,$C38*(IF('B&amp;C Inputs'!F40="Y",'B&amp;C Inputs'!G8,0))/$E38),IF($D38="Time % (Applicable only)",IF($F38=0,0,$C38*(IF('B&amp;C Inputs'!F40="Y",'B&amp;C Inputs'!K8,0))/$F38),0))))))</f>
        <v>0</v>
      </c>
      <c r="I38" s="8">
        <f>IF($A38="","",IF($D38="Direct $",'B&amp;C Inputs'!M40,IF($D38="Per Bill",$C38*'B&amp;C Inputs'!H9,IF($D38="Time %",$C38*'B&amp;C Inputs'!K9,IF($D38="Per Bill (Applicable only)",IF($E38=0,0,$C38*(IF('B&amp;C Inputs'!G40="Y",'B&amp;C Inputs'!G9,0))/$E38),IF($D38="Time % (Applicable only)",IF($F38=0,0,$C38*(IF('B&amp;C Inputs'!G40="Y",'B&amp;C Inputs'!K9,0))/$F38),0))))))</f>
        <v>0</v>
      </c>
      <c r="J38" s="8">
        <f>IF($A38="","",IF($D38="Direct $",'B&amp;C Inputs'!N40,IF($D38="Per Bill",$C38*'B&amp;C Inputs'!H10,IF($D38="Time %",$C38*'B&amp;C Inputs'!K10,IF($D38="Per Bill (Applicable only)",IF($E38=0,0,$C38*(IF('B&amp;C Inputs'!H40="Y",'B&amp;C Inputs'!G10,0))/$E38),IF($D38="Time % (Applicable only)",IF($F38=0,0,$C38*(IF('B&amp;C Inputs'!H40="Y",'B&amp;C Inputs'!K10,0))/$F38),0))))))</f>
        <v>0</v>
      </c>
      <c r="K38" s="8">
        <f>IF($A38="","",IF($D38="Direct $",'B&amp;C Inputs'!O40,IF($D38="Per Bill",$C38*'B&amp;C Inputs'!H11,IF($D38="Time %",$C38*'B&amp;C Inputs'!K11,IF($D38="Per Bill (Applicable only)",IF($E38=0,0,$C38*(IF('B&amp;C Inputs'!I40="Y",'B&amp;C Inputs'!G11,0))/$E38),IF($D38="Time % (Applicable only)",IF($F38=0,0,$C38*(IF('B&amp;C Inputs'!I40="Y",'B&amp;C Inputs'!K11,0))/$F38),0))))))</f>
        <v>0</v>
      </c>
      <c r="L38" s="8">
        <f>IF($A38="","",IF($D38="Direct $",'B&amp;C Inputs'!P40,IF($D38="Per Bill",$C38*'B&amp;C Inputs'!H12,IF($D38="Time %",$C38*'B&amp;C Inputs'!K12,IF($D38="Per Bill (Applicable only)",IF($E38=0,0,$C38*(IF('B&amp;C Inputs'!J40="Y",'B&amp;C Inputs'!G12,0))/$E38),IF($D38="Time % (Applicable only)",IF($F38=0,0,$C38*(IF('B&amp;C Inputs'!J40="Y",'B&amp;C Inputs'!K12,0))/$F38),0))))))</f>
        <v>0</v>
      </c>
    </row>
    <row r="39" spans="1:12" hidden="1">
      <c r="A39" s="7">
        <f>'B&amp;C Inputs'!A41</f>
        <v>0</v>
      </c>
      <c r="B39" s="9">
        <f>'B&amp;C Inputs'!B41</f>
        <v>0</v>
      </c>
      <c r="C39" s="8">
        <f>'B&amp;C Inputs'!C41</f>
        <v>0</v>
      </c>
      <c r="D39" s="9">
        <f>'B&amp;C Inputs'!D41</f>
        <v>0</v>
      </c>
      <c r="E39" s="6">
        <f>IF($A39="","",(IF('B&amp;C Inputs'!E41="Y",'B&amp;C Inputs'!G7,0)+IF('B&amp;C Inputs'!F41="Y",'B&amp;C Inputs'!G8,0)+IF('B&amp;C Inputs'!G41="Y",'B&amp;C Inputs'!G9,0)+IF('B&amp;C Inputs'!H41="Y",'B&amp;C Inputs'!G10,0)+IF('B&amp;C Inputs'!I41="Y",'B&amp;C Inputs'!G11,0)+IF('B&amp;C Inputs'!J41="Y",'B&amp;C Inputs'!G12,0)))</f>
        <v>142263.54083628682</v>
      </c>
      <c r="F39" s="10">
        <f>IF($A39="","",(IF('B&amp;C Inputs'!E41="Y",'B&amp;C Inputs'!K7,0)+IF('B&amp;C Inputs'!F41="Y",'B&amp;C Inputs'!K8,0)+IF('B&amp;C Inputs'!G41="Y",'B&amp;C Inputs'!K9,0)+IF('B&amp;C Inputs'!H41="Y",'B&amp;C Inputs'!K10,0)+IF('B&amp;C Inputs'!I41="Y",'B&amp;C Inputs'!K11,0)+IF('B&amp;C Inputs'!J41="Y",'B&amp;C Inputs'!K12,0)))</f>
        <v>1</v>
      </c>
      <c r="G39" s="8">
        <f>IF($A39="","",IF($D39="Direct $",'B&amp;C Inputs'!K41,IF($D39="Per Bill",$C39*'B&amp;C Inputs'!H7,IF($D39="Time %",$C39*'B&amp;C Inputs'!K7,IF($D39="Per Bill (Applicable only)",IF($E39=0,0,$C39*(IF('B&amp;C Inputs'!E41="Y",'B&amp;C Inputs'!G7,0))/$E39),IF($D39="Time % (Applicable only)",IF($F39=0,0,$C39*(IF('B&amp;C Inputs'!E41="Y",'B&amp;C Inputs'!K7,0))/$F39),0))))))</f>
        <v>0</v>
      </c>
      <c r="H39" s="8">
        <f>IF($A39="","",IF($D39="Direct $",'B&amp;C Inputs'!L41,IF($D39="Per Bill",$C39*'B&amp;C Inputs'!H8,IF($D39="Time %",$C39*'B&amp;C Inputs'!K8,IF($D39="Per Bill (Applicable only)",IF($E39=0,0,$C39*(IF('B&amp;C Inputs'!F41="Y",'B&amp;C Inputs'!G8,0))/$E39),IF($D39="Time % (Applicable only)",IF($F39=0,0,$C39*(IF('B&amp;C Inputs'!F41="Y",'B&amp;C Inputs'!K8,0))/$F39),0))))))</f>
        <v>0</v>
      </c>
      <c r="I39" s="8">
        <f>IF($A39="","",IF($D39="Direct $",'B&amp;C Inputs'!M41,IF($D39="Per Bill",$C39*'B&amp;C Inputs'!H9,IF($D39="Time %",$C39*'B&amp;C Inputs'!K9,IF($D39="Per Bill (Applicable only)",IF($E39=0,0,$C39*(IF('B&amp;C Inputs'!G41="Y",'B&amp;C Inputs'!G9,0))/$E39),IF($D39="Time % (Applicable only)",IF($F39=0,0,$C39*(IF('B&amp;C Inputs'!G41="Y",'B&amp;C Inputs'!K9,0))/$F39),0))))))</f>
        <v>0</v>
      </c>
      <c r="J39" s="8">
        <f>IF($A39="","",IF($D39="Direct $",'B&amp;C Inputs'!N41,IF($D39="Per Bill",$C39*'B&amp;C Inputs'!H10,IF($D39="Time %",$C39*'B&amp;C Inputs'!K10,IF($D39="Per Bill (Applicable only)",IF($E39=0,0,$C39*(IF('B&amp;C Inputs'!H41="Y",'B&amp;C Inputs'!G10,0))/$E39),IF($D39="Time % (Applicable only)",IF($F39=0,0,$C39*(IF('B&amp;C Inputs'!H41="Y",'B&amp;C Inputs'!K10,0))/$F39),0))))))</f>
        <v>0</v>
      </c>
      <c r="K39" s="8">
        <f>IF($A39="","",IF($D39="Direct $",'B&amp;C Inputs'!O41,IF($D39="Per Bill",$C39*'B&amp;C Inputs'!H11,IF($D39="Time %",$C39*'B&amp;C Inputs'!K11,IF($D39="Per Bill (Applicable only)",IF($E39=0,0,$C39*(IF('B&amp;C Inputs'!I41="Y",'B&amp;C Inputs'!G11,0))/$E39),IF($D39="Time % (Applicable only)",IF($F39=0,0,$C39*(IF('B&amp;C Inputs'!I41="Y",'B&amp;C Inputs'!K11,0))/$F39),0))))))</f>
        <v>0</v>
      </c>
      <c r="L39" s="8">
        <f>IF($A39="","",IF($D39="Direct $",'B&amp;C Inputs'!P41,IF($D39="Per Bill",$C39*'B&amp;C Inputs'!H12,IF($D39="Time %",$C39*'B&amp;C Inputs'!K12,IF($D39="Per Bill (Applicable only)",IF($E39=0,0,$C39*(IF('B&amp;C Inputs'!J41="Y",'B&amp;C Inputs'!G12,0))/$E39),IF($D39="Time % (Applicable only)",IF($F39=0,0,$C39*(IF('B&amp;C Inputs'!J41="Y",'B&amp;C Inputs'!K12,0))/$F39),0))))))</f>
        <v>0</v>
      </c>
    </row>
    <row r="40" spans="1:12" hidden="1">
      <c r="A40" s="7">
        <f>'B&amp;C Inputs'!A42</f>
        <v>0</v>
      </c>
      <c r="B40" s="9">
        <f>'B&amp;C Inputs'!B42</f>
        <v>0</v>
      </c>
      <c r="C40" s="8">
        <f>'B&amp;C Inputs'!C42</f>
        <v>0</v>
      </c>
      <c r="D40" s="9">
        <f>'B&amp;C Inputs'!D42</f>
        <v>0</v>
      </c>
      <c r="E40" s="6">
        <f>IF($A40="","",(IF('B&amp;C Inputs'!E42="Y",'B&amp;C Inputs'!G7,0)+IF('B&amp;C Inputs'!F42="Y",'B&amp;C Inputs'!G8,0)+IF('B&amp;C Inputs'!G42="Y",'B&amp;C Inputs'!G9,0)+IF('B&amp;C Inputs'!H42="Y",'B&amp;C Inputs'!G10,0)+IF('B&amp;C Inputs'!I42="Y",'B&amp;C Inputs'!G11,0)+IF('B&amp;C Inputs'!J42="Y",'B&amp;C Inputs'!G12,0)))</f>
        <v>142263.54083628682</v>
      </c>
      <c r="F40" s="10">
        <f>IF($A40="","",(IF('B&amp;C Inputs'!E42="Y",'B&amp;C Inputs'!K7,0)+IF('B&amp;C Inputs'!F42="Y",'B&amp;C Inputs'!K8,0)+IF('B&amp;C Inputs'!G42="Y",'B&amp;C Inputs'!K9,0)+IF('B&amp;C Inputs'!H42="Y",'B&amp;C Inputs'!K10,0)+IF('B&amp;C Inputs'!I42="Y",'B&amp;C Inputs'!K11,0)+IF('B&amp;C Inputs'!J42="Y",'B&amp;C Inputs'!K12,0)))</f>
        <v>1</v>
      </c>
      <c r="G40" s="8">
        <f>IF($A40="","",IF($D40="Direct $",'B&amp;C Inputs'!K42,IF($D40="Per Bill",$C40*'B&amp;C Inputs'!H7,IF($D40="Time %",$C40*'B&amp;C Inputs'!K7,IF($D40="Per Bill (Applicable only)",IF($E40=0,0,$C40*(IF('B&amp;C Inputs'!E42="Y",'B&amp;C Inputs'!G7,0))/$E40),IF($D40="Time % (Applicable only)",IF($F40=0,0,$C40*(IF('B&amp;C Inputs'!E42="Y",'B&amp;C Inputs'!K7,0))/$F40),0))))))</f>
        <v>0</v>
      </c>
      <c r="H40" s="8">
        <f>IF($A40="","",IF($D40="Direct $",'B&amp;C Inputs'!L42,IF($D40="Per Bill",$C40*'B&amp;C Inputs'!H8,IF($D40="Time %",$C40*'B&amp;C Inputs'!K8,IF($D40="Per Bill (Applicable only)",IF($E40=0,0,$C40*(IF('B&amp;C Inputs'!F42="Y",'B&amp;C Inputs'!G8,0))/$E40),IF($D40="Time % (Applicable only)",IF($F40=0,0,$C40*(IF('B&amp;C Inputs'!F42="Y",'B&amp;C Inputs'!K8,0))/$F40),0))))))</f>
        <v>0</v>
      </c>
      <c r="I40" s="8">
        <f>IF($A40="","",IF($D40="Direct $",'B&amp;C Inputs'!M42,IF($D40="Per Bill",$C40*'B&amp;C Inputs'!H9,IF($D40="Time %",$C40*'B&amp;C Inputs'!K9,IF($D40="Per Bill (Applicable only)",IF($E40=0,0,$C40*(IF('B&amp;C Inputs'!G42="Y",'B&amp;C Inputs'!G9,0))/$E40),IF($D40="Time % (Applicable only)",IF($F40=0,0,$C40*(IF('B&amp;C Inputs'!G42="Y",'B&amp;C Inputs'!K9,0))/$F40),0))))))</f>
        <v>0</v>
      </c>
      <c r="J40" s="8">
        <f>IF($A40="","",IF($D40="Direct $",'B&amp;C Inputs'!N42,IF($D40="Per Bill",$C40*'B&amp;C Inputs'!H10,IF($D40="Time %",$C40*'B&amp;C Inputs'!K10,IF($D40="Per Bill (Applicable only)",IF($E40=0,0,$C40*(IF('B&amp;C Inputs'!H42="Y",'B&amp;C Inputs'!G10,0))/$E40),IF($D40="Time % (Applicable only)",IF($F40=0,0,$C40*(IF('B&amp;C Inputs'!H42="Y",'B&amp;C Inputs'!K10,0))/$F40),0))))))</f>
        <v>0</v>
      </c>
      <c r="K40" s="8">
        <f>IF($A40="","",IF($D40="Direct $",'B&amp;C Inputs'!O42,IF($D40="Per Bill",$C40*'B&amp;C Inputs'!H11,IF($D40="Time %",$C40*'B&amp;C Inputs'!K11,IF($D40="Per Bill (Applicable only)",IF($E40=0,0,$C40*(IF('B&amp;C Inputs'!I42="Y",'B&amp;C Inputs'!G11,0))/$E40),IF($D40="Time % (Applicable only)",IF($F40=0,0,$C40*(IF('B&amp;C Inputs'!I42="Y",'B&amp;C Inputs'!K11,0))/$F40),0))))))</f>
        <v>0</v>
      </c>
      <c r="L40" s="8">
        <f>IF($A40="","",IF($D40="Direct $",'B&amp;C Inputs'!P42,IF($D40="Per Bill",$C40*'B&amp;C Inputs'!H12,IF($D40="Time %",$C40*'B&amp;C Inputs'!K12,IF($D40="Per Bill (Applicable only)",IF($E40=0,0,$C40*(IF('B&amp;C Inputs'!J42="Y",'B&amp;C Inputs'!G12,0))/$E40),IF($D40="Time % (Applicable only)",IF($F40=0,0,$C40*(IF('B&amp;C Inputs'!J42="Y",'B&amp;C Inputs'!K12,0))/$F40),0))))))</f>
        <v>0</v>
      </c>
    </row>
    <row r="41" spans="1:12" hidden="1">
      <c r="A41" s="7">
        <f>'B&amp;C Inputs'!A43</f>
        <v>0</v>
      </c>
      <c r="B41" s="9">
        <f>'B&amp;C Inputs'!B43</f>
        <v>0</v>
      </c>
      <c r="C41" s="8">
        <f>'B&amp;C Inputs'!C43</f>
        <v>0</v>
      </c>
      <c r="D41" s="9">
        <f>'B&amp;C Inputs'!D43</f>
        <v>0</v>
      </c>
      <c r="E41" s="6">
        <f>IF($A41="","",(IF('B&amp;C Inputs'!E43="Y",'B&amp;C Inputs'!G7,0)+IF('B&amp;C Inputs'!F43="Y",'B&amp;C Inputs'!G8,0)+IF('B&amp;C Inputs'!G43="Y",'B&amp;C Inputs'!G9,0)+IF('B&amp;C Inputs'!H43="Y",'B&amp;C Inputs'!G10,0)+IF('B&amp;C Inputs'!I43="Y",'B&amp;C Inputs'!G11,0)+IF('B&amp;C Inputs'!J43="Y",'B&amp;C Inputs'!G12,0)))</f>
        <v>142263.54083628682</v>
      </c>
      <c r="F41" s="10">
        <f>IF($A41="","",(IF('B&amp;C Inputs'!E43="Y",'B&amp;C Inputs'!K7,0)+IF('B&amp;C Inputs'!F43="Y",'B&amp;C Inputs'!K8,0)+IF('B&amp;C Inputs'!G43="Y",'B&amp;C Inputs'!K9,0)+IF('B&amp;C Inputs'!H43="Y",'B&amp;C Inputs'!K10,0)+IF('B&amp;C Inputs'!I43="Y",'B&amp;C Inputs'!K11,0)+IF('B&amp;C Inputs'!J43="Y",'B&amp;C Inputs'!K12,0)))</f>
        <v>1</v>
      </c>
      <c r="G41" s="8">
        <f>IF($A41="","",IF($D41="Direct $",'B&amp;C Inputs'!K43,IF($D41="Per Bill",$C41*'B&amp;C Inputs'!H7,IF($D41="Time %",$C41*'B&amp;C Inputs'!K7,IF($D41="Per Bill (Applicable only)",IF($E41=0,0,$C41*(IF('B&amp;C Inputs'!E43="Y",'B&amp;C Inputs'!G7,0))/$E41),IF($D41="Time % (Applicable only)",IF($F41=0,0,$C41*(IF('B&amp;C Inputs'!E43="Y",'B&amp;C Inputs'!K7,0))/$F41),0))))))</f>
        <v>0</v>
      </c>
      <c r="H41" s="8">
        <f>IF($A41="","",IF($D41="Direct $",'B&amp;C Inputs'!L43,IF($D41="Per Bill",$C41*'B&amp;C Inputs'!H8,IF($D41="Time %",$C41*'B&amp;C Inputs'!K8,IF($D41="Per Bill (Applicable only)",IF($E41=0,0,$C41*(IF('B&amp;C Inputs'!F43="Y",'B&amp;C Inputs'!G8,0))/$E41),IF($D41="Time % (Applicable only)",IF($F41=0,0,$C41*(IF('B&amp;C Inputs'!F43="Y",'B&amp;C Inputs'!K8,0))/$F41),0))))))</f>
        <v>0</v>
      </c>
      <c r="I41" s="8">
        <f>IF($A41="","",IF($D41="Direct $",'B&amp;C Inputs'!M43,IF($D41="Per Bill",$C41*'B&amp;C Inputs'!H9,IF($D41="Time %",$C41*'B&amp;C Inputs'!K9,IF($D41="Per Bill (Applicable only)",IF($E41=0,0,$C41*(IF('B&amp;C Inputs'!G43="Y",'B&amp;C Inputs'!G9,0))/$E41),IF($D41="Time % (Applicable only)",IF($F41=0,0,$C41*(IF('B&amp;C Inputs'!G43="Y",'B&amp;C Inputs'!K9,0))/$F41),0))))))</f>
        <v>0</v>
      </c>
      <c r="J41" s="8">
        <f>IF($A41="","",IF($D41="Direct $",'B&amp;C Inputs'!N43,IF($D41="Per Bill",$C41*'B&amp;C Inputs'!H10,IF($D41="Time %",$C41*'B&amp;C Inputs'!K10,IF($D41="Per Bill (Applicable only)",IF($E41=0,0,$C41*(IF('B&amp;C Inputs'!H43="Y",'B&amp;C Inputs'!G10,0))/$E41),IF($D41="Time % (Applicable only)",IF($F41=0,0,$C41*(IF('B&amp;C Inputs'!H43="Y",'B&amp;C Inputs'!K10,0))/$F41),0))))))</f>
        <v>0</v>
      </c>
      <c r="K41" s="8">
        <f>IF($A41="","",IF($D41="Direct $",'B&amp;C Inputs'!O43,IF($D41="Per Bill",$C41*'B&amp;C Inputs'!H11,IF($D41="Time %",$C41*'B&amp;C Inputs'!K11,IF($D41="Per Bill (Applicable only)",IF($E41=0,0,$C41*(IF('B&amp;C Inputs'!I43="Y",'B&amp;C Inputs'!G11,0))/$E41),IF($D41="Time % (Applicable only)",IF($F41=0,0,$C41*(IF('B&amp;C Inputs'!I43="Y",'B&amp;C Inputs'!K11,0))/$F41),0))))))</f>
        <v>0</v>
      </c>
      <c r="L41" s="8">
        <f>IF($A41="","",IF($D41="Direct $",'B&amp;C Inputs'!P43,IF($D41="Per Bill",$C41*'B&amp;C Inputs'!H12,IF($D41="Time %",$C41*'B&amp;C Inputs'!K12,IF($D41="Per Bill (Applicable only)",IF($E41=0,0,$C41*(IF('B&amp;C Inputs'!J43="Y",'B&amp;C Inputs'!G12,0))/$E41),IF($D41="Time % (Applicable only)",IF($F41=0,0,$C41*(IF('B&amp;C Inputs'!J43="Y",'B&amp;C Inputs'!K12,0))/$F41),0))))))</f>
        <v>0</v>
      </c>
    </row>
    <row r="42" spans="1:12" hidden="1">
      <c r="A42" s="7">
        <f>'B&amp;C Inputs'!A44</f>
        <v>0</v>
      </c>
      <c r="B42" s="9">
        <f>'B&amp;C Inputs'!B44</f>
        <v>0</v>
      </c>
      <c r="C42" s="8">
        <f>'B&amp;C Inputs'!C44</f>
        <v>0</v>
      </c>
      <c r="D42" s="9">
        <f>'B&amp;C Inputs'!D44</f>
        <v>0</v>
      </c>
      <c r="E42" s="6">
        <f>IF($A42="","",(IF('B&amp;C Inputs'!E44="Y",'B&amp;C Inputs'!G7,0)+IF('B&amp;C Inputs'!F44="Y",'B&amp;C Inputs'!G8,0)+IF('B&amp;C Inputs'!G44="Y",'B&amp;C Inputs'!G9,0)+IF('B&amp;C Inputs'!H44="Y",'B&amp;C Inputs'!G10,0)+IF('B&amp;C Inputs'!I44="Y",'B&amp;C Inputs'!G11,0)+IF('B&amp;C Inputs'!J44="Y",'B&amp;C Inputs'!G12,0)))</f>
        <v>142263.54083628682</v>
      </c>
      <c r="F42" s="10">
        <f>IF($A42="","",(IF('B&amp;C Inputs'!E44="Y",'B&amp;C Inputs'!K7,0)+IF('B&amp;C Inputs'!F44="Y",'B&amp;C Inputs'!K8,0)+IF('B&amp;C Inputs'!G44="Y",'B&amp;C Inputs'!K9,0)+IF('B&amp;C Inputs'!H44="Y",'B&amp;C Inputs'!K10,0)+IF('B&amp;C Inputs'!I44="Y",'B&amp;C Inputs'!K11,0)+IF('B&amp;C Inputs'!J44="Y",'B&amp;C Inputs'!K12,0)))</f>
        <v>1</v>
      </c>
      <c r="G42" s="8">
        <f>IF($A42="","",IF($D42="Direct $",'B&amp;C Inputs'!K44,IF($D42="Per Bill",$C42*'B&amp;C Inputs'!H7,IF($D42="Time %",$C42*'B&amp;C Inputs'!K7,IF($D42="Per Bill (Applicable only)",IF($E42=0,0,$C42*(IF('B&amp;C Inputs'!E44="Y",'B&amp;C Inputs'!G7,0))/$E42),IF($D42="Time % (Applicable only)",IF($F42=0,0,$C42*(IF('B&amp;C Inputs'!E44="Y",'B&amp;C Inputs'!K7,0))/$F42),0))))))</f>
        <v>0</v>
      </c>
      <c r="H42" s="8">
        <f>IF($A42="","",IF($D42="Direct $",'B&amp;C Inputs'!L44,IF($D42="Per Bill",$C42*'B&amp;C Inputs'!H8,IF($D42="Time %",$C42*'B&amp;C Inputs'!K8,IF($D42="Per Bill (Applicable only)",IF($E42=0,0,$C42*(IF('B&amp;C Inputs'!F44="Y",'B&amp;C Inputs'!G8,0))/$E42),IF($D42="Time % (Applicable only)",IF($F42=0,0,$C42*(IF('B&amp;C Inputs'!F44="Y",'B&amp;C Inputs'!K8,0))/$F42),0))))))</f>
        <v>0</v>
      </c>
      <c r="I42" s="8">
        <f>IF($A42="","",IF($D42="Direct $",'B&amp;C Inputs'!M44,IF($D42="Per Bill",$C42*'B&amp;C Inputs'!H9,IF($D42="Time %",$C42*'B&amp;C Inputs'!K9,IF($D42="Per Bill (Applicable only)",IF($E42=0,0,$C42*(IF('B&amp;C Inputs'!G44="Y",'B&amp;C Inputs'!G9,0))/$E42),IF($D42="Time % (Applicable only)",IF($F42=0,0,$C42*(IF('B&amp;C Inputs'!G44="Y",'B&amp;C Inputs'!K9,0))/$F42),0))))))</f>
        <v>0</v>
      </c>
      <c r="J42" s="8">
        <f>IF($A42="","",IF($D42="Direct $",'B&amp;C Inputs'!N44,IF($D42="Per Bill",$C42*'B&amp;C Inputs'!H10,IF($D42="Time %",$C42*'B&amp;C Inputs'!K10,IF($D42="Per Bill (Applicable only)",IF($E42=0,0,$C42*(IF('B&amp;C Inputs'!H44="Y",'B&amp;C Inputs'!G10,0))/$E42),IF($D42="Time % (Applicable only)",IF($F42=0,0,$C42*(IF('B&amp;C Inputs'!H44="Y",'B&amp;C Inputs'!K10,0))/$F42),0))))))</f>
        <v>0</v>
      </c>
      <c r="K42" s="8">
        <f>IF($A42="","",IF($D42="Direct $",'B&amp;C Inputs'!O44,IF($D42="Per Bill",$C42*'B&amp;C Inputs'!H11,IF($D42="Time %",$C42*'B&amp;C Inputs'!K11,IF($D42="Per Bill (Applicable only)",IF($E42=0,0,$C42*(IF('B&amp;C Inputs'!I44="Y",'B&amp;C Inputs'!G11,0))/$E42),IF($D42="Time % (Applicable only)",IF($F42=0,0,$C42*(IF('B&amp;C Inputs'!I44="Y",'B&amp;C Inputs'!K11,0))/$F42),0))))))</f>
        <v>0</v>
      </c>
      <c r="L42" s="8">
        <f>IF($A42="","",IF($D42="Direct $",'B&amp;C Inputs'!P44,IF($D42="Per Bill",$C42*'B&amp;C Inputs'!H12,IF($D42="Time %",$C42*'B&amp;C Inputs'!K12,IF($D42="Per Bill (Applicable only)",IF($E42=0,0,$C42*(IF('B&amp;C Inputs'!J44="Y",'B&amp;C Inputs'!G12,0))/$E42),IF($D42="Time % (Applicable only)",IF($F42=0,0,$C42*(IF('B&amp;C Inputs'!J44="Y",'B&amp;C Inputs'!K12,0))/$F42),0))))))</f>
        <v>0</v>
      </c>
    </row>
    <row r="43" spans="1:12" hidden="1">
      <c r="A43" s="7">
        <f>'B&amp;C Inputs'!A45</f>
        <v>0</v>
      </c>
      <c r="B43" s="9">
        <f>'B&amp;C Inputs'!B45</f>
        <v>0</v>
      </c>
      <c r="C43" s="8">
        <f>'B&amp;C Inputs'!C45</f>
        <v>0</v>
      </c>
      <c r="D43" s="9">
        <f>'B&amp;C Inputs'!D45</f>
        <v>0</v>
      </c>
      <c r="E43" s="6">
        <f>IF($A43="","",(IF('B&amp;C Inputs'!E45="Y",'B&amp;C Inputs'!G7,0)+IF('B&amp;C Inputs'!F45="Y",'B&amp;C Inputs'!G8,0)+IF('B&amp;C Inputs'!G45="Y",'B&amp;C Inputs'!G9,0)+IF('B&amp;C Inputs'!H45="Y",'B&amp;C Inputs'!G10,0)+IF('B&amp;C Inputs'!I45="Y",'B&amp;C Inputs'!G11,0)+IF('B&amp;C Inputs'!J45="Y",'B&amp;C Inputs'!G12,0)))</f>
        <v>142263.54083628682</v>
      </c>
      <c r="F43" s="10">
        <f>IF($A43="","",(IF('B&amp;C Inputs'!E45="Y",'B&amp;C Inputs'!K7,0)+IF('B&amp;C Inputs'!F45="Y",'B&amp;C Inputs'!K8,0)+IF('B&amp;C Inputs'!G45="Y",'B&amp;C Inputs'!K9,0)+IF('B&amp;C Inputs'!H45="Y",'B&amp;C Inputs'!K10,0)+IF('B&amp;C Inputs'!I45="Y",'B&amp;C Inputs'!K11,0)+IF('B&amp;C Inputs'!J45="Y",'B&amp;C Inputs'!K12,0)))</f>
        <v>1</v>
      </c>
      <c r="G43" s="8">
        <f>IF($A43="","",IF($D43="Direct $",'B&amp;C Inputs'!K45,IF($D43="Per Bill",$C43*'B&amp;C Inputs'!H7,IF($D43="Time %",$C43*'B&amp;C Inputs'!K7,IF($D43="Per Bill (Applicable only)",IF($E43=0,0,$C43*(IF('B&amp;C Inputs'!E45="Y",'B&amp;C Inputs'!G7,0))/$E43),IF($D43="Time % (Applicable only)",IF($F43=0,0,$C43*(IF('B&amp;C Inputs'!E45="Y",'B&amp;C Inputs'!K7,0))/$F43),0))))))</f>
        <v>0</v>
      </c>
      <c r="H43" s="8">
        <f>IF($A43="","",IF($D43="Direct $",'B&amp;C Inputs'!L45,IF($D43="Per Bill",$C43*'B&amp;C Inputs'!H8,IF($D43="Time %",$C43*'B&amp;C Inputs'!K8,IF($D43="Per Bill (Applicable only)",IF($E43=0,0,$C43*(IF('B&amp;C Inputs'!F45="Y",'B&amp;C Inputs'!G8,0))/$E43),IF($D43="Time % (Applicable only)",IF($F43=0,0,$C43*(IF('B&amp;C Inputs'!F45="Y",'B&amp;C Inputs'!K8,0))/$F43),0))))))</f>
        <v>0</v>
      </c>
      <c r="I43" s="8">
        <f>IF($A43="","",IF($D43="Direct $",'B&amp;C Inputs'!M45,IF($D43="Per Bill",$C43*'B&amp;C Inputs'!H9,IF($D43="Time %",$C43*'B&amp;C Inputs'!K9,IF($D43="Per Bill (Applicable only)",IF($E43=0,0,$C43*(IF('B&amp;C Inputs'!G45="Y",'B&amp;C Inputs'!G9,0))/$E43),IF($D43="Time % (Applicable only)",IF($F43=0,0,$C43*(IF('B&amp;C Inputs'!G45="Y",'B&amp;C Inputs'!K9,0))/$F43),0))))))</f>
        <v>0</v>
      </c>
      <c r="J43" s="8">
        <f>IF($A43="","",IF($D43="Direct $",'B&amp;C Inputs'!N45,IF($D43="Per Bill",$C43*'B&amp;C Inputs'!H10,IF($D43="Time %",$C43*'B&amp;C Inputs'!K10,IF($D43="Per Bill (Applicable only)",IF($E43=0,0,$C43*(IF('B&amp;C Inputs'!H45="Y",'B&amp;C Inputs'!G10,0))/$E43),IF($D43="Time % (Applicable only)",IF($F43=0,0,$C43*(IF('B&amp;C Inputs'!H45="Y",'B&amp;C Inputs'!K10,0))/$F43),0))))))</f>
        <v>0</v>
      </c>
      <c r="K43" s="8">
        <f>IF($A43="","",IF($D43="Direct $",'B&amp;C Inputs'!O45,IF($D43="Per Bill",$C43*'B&amp;C Inputs'!H11,IF($D43="Time %",$C43*'B&amp;C Inputs'!K11,IF($D43="Per Bill (Applicable only)",IF($E43=0,0,$C43*(IF('B&amp;C Inputs'!I45="Y",'B&amp;C Inputs'!G11,0))/$E43),IF($D43="Time % (Applicable only)",IF($F43=0,0,$C43*(IF('B&amp;C Inputs'!I45="Y",'B&amp;C Inputs'!K11,0))/$F43),0))))))</f>
        <v>0</v>
      </c>
      <c r="L43" s="8">
        <f>IF($A43="","",IF($D43="Direct $",'B&amp;C Inputs'!P45,IF($D43="Per Bill",$C43*'B&amp;C Inputs'!H12,IF($D43="Time %",$C43*'B&amp;C Inputs'!K12,IF($D43="Per Bill (Applicable only)",IF($E43=0,0,$C43*(IF('B&amp;C Inputs'!J45="Y",'B&amp;C Inputs'!G12,0))/$E43),IF($D43="Time % (Applicable only)",IF($F43=0,0,$C43*(IF('B&amp;C Inputs'!J45="Y",'B&amp;C Inputs'!K12,0))/$F43),0))))))</f>
        <v>0</v>
      </c>
    </row>
    <row r="44" spans="1:12" hidden="1">
      <c r="A44" s="7">
        <f>'B&amp;C Inputs'!A46</f>
        <v>0</v>
      </c>
      <c r="B44" s="9">
        <f>'B&amp;C Inputs'!B46</f>
        <v>0</v>
      </c>
      <c r="C44" s="8">
        <f>'B&amp;C Inputs'!C46</f>
        <v>0</v>
      </c>
      <c r="D44" s="9">
        <f>'B&amp;C Inputs'!D46</f>
        <v>0</v>
      </c>
      <c r="E44" s="6">
        <f>IF($A44="","",(IF('B&amp;C Inputs'!E46="Y",'B&amp;C Inputs'!G7,0)+IF('B&amp;C Inputs'!F46="Y",'B&amp;C Inputs'!G8,0)+IF('B&amp;C Inputs'!G46="Y",'B&amp;C Inputs'!G9,0)+IF('B&amp;C Inputs'!H46="Y",'B&amp;C Inputs'!G10,0)+IF('B&amp;C Inputs'!I46="Y",'B&amp;C Inputs'!G11,0)+IF('B&amp;C Inputs'!J46="Y",'B&amp;C Inputs'!G12,0)))</f>
        <v>142263.54083628682</v>
      </c>
      <c r="F44" s="10">
        <f>IF($A44="","",(IF('B&amp;C Inputs'!E46="Y",'B&amp;C Inputs'!K7,0)+IF('B&amp;C Inputs'!F46="Y",'B&amp;C Inputs'!K8,0)+IF('B&amp;C Inputs'!G46="Y",'B&amp;C Inputs'!K9,0)+IF('B&amp;C Inputs'!H46="Y",'B&amp;C Inputs'!K10,0)+IF('B&amp;C Inputs'!I46="Y",'B&amp;C Inputs'!K11,0)+IF('B&amp;C Inputs'!J46="Y",'B&amp;C Inputs'!K12,0)))</f>
        <v>1</v>
      </c>
      <c r="G44" s="8">
        <f>IF($A44="","",IF($D44="Direct $",'B&amp;C Inputs'!K46,IF($D44="Per Bill",$C44*'B&amp;C Inputs'!H7,IF($D44="Time %",$C44*'B&amp;C Inputs'!K7,IF($D44="Per Bill (Applicable only)",IF($E44=0,0,$C44*(IF('B&amp;C Inputs'!E46="Y",'B&amp;C Inputs'!G7,0))/$E44),IF($D44="Time % (Applicable only)",IF($F44=0,0,$C44*(IF('B&amp;C Inputs'!E46="Y",'B&amp;C Inputs'!K7,0))/$F44),0))))))</f>
        <v>0</v>
      </c>
      <c r="H44" s="8">
        <f>IF($A44="","",IF($D44="Direct $",'B&amp;C Inputs'!L46,IF($D44="Per Bill",$C44*'B&amp;C Inputs'!H8,IF($D44="Time %",$C44*'B&amp;C Inputs'!K8,IF($D44="Per Bill (Applicable only)",IF($E44=0,0,$C44*(IF('B&amp;C Inputs'!F46="Y",'B&amp;C Inputs'!G8,0))/$E44),IF($D44="Time % (Applicable only)",IF($F44=0,0,$C44*(IF('B&amp;C Inputs'!F46="Y",'B&amp;C Inputs'!K8,0))/$F44),0))))))</f>
        <v>0</v>
      </c>
      <c r="I44" s="8">
        <f>IF($A44="","",IF($D44="Direct $",'B&amp;C Inputs'!M46,IF($D44="Per Bill",$C44*'B&amp;C Inputs'!H9,IF($D44="Time %",$C44*'B&amp;C Inputs'!K9,IF($D44="Per Bill (Applicable only)",IF($E44=0,0,$C44*(IF('B&amp;C Inputs'!G46="Y",'B&amp;C Inputs'!G9,0))/$E44),IF($D44="Time % (Applicable only)",IF($F44=0,0,$C44*(IF('B&amp;C Inputs'!G46="Y",'B&amp;C Inputs'!K9,0))/$F44),0))))))</f>
        <v>0</v>
      </c>
      <c r="J44" s="8">
        <f>IF($A44="","",IF($D44="Direct $",'B&amp;C Inputs'!N46,IF($D44="Per Bill",$C44*'B&amp;C Inputs'!H10,IF($D44="Time %",$C44*'B&amp;C Inputs'!K10,IF($D44="Per Bill (Applicable only)",IF($E44=0,0,$C44*(IF('B&amp;C Inputs'!H46="Y",'B&amp;C Inputs'!G10,0))/$E44),IF($D44="Time % (Applicable only)",IF($F44=0,0,$C44*(IF('B&amp;C Inputs'!H46="Y",'B&amp;C Inputs'!K10,0))/$F44),0))))))</f>
        <v>0</v>
      </c>
      <c r="K44" s="8">
        <f>IF($A44="","",IF($D44="Direct $",'B&amp;C Inputs'!O46,IF($D44="Per Bill",$C44*'B&amp;C Inputs'!H11,IF($D44="Time %",$C44*'B&amp;C Inputs'!K11,IF($D44="Per Bill (Applicable only)",IF($E44=0,0,$C44*(IF('B&amp;C Inputs'!I46="Y",'B&amp;C Inputs'!G11,0))/$E44),IF($D44="Time % (Applicable only)",IF($F44=0,0,$C44*(IF('B&amp;C Inputs'!I46="Y",'B&amp;C Inputs'!K11,0))/$F44),0))))))</f>
        <v>0</v>
      </c>
      <c r="L44" s="8">
        <f>IF($A44="","",IF($D44="Direct $",'B&amp;C Inputs'!P46,IF($D44="Per Bill",$C44*'B&amp;C Inputs'!H12,IF($D44="Time %",$C44*'B&amp;C Inputs'!K12,IF($D44="Per Bill (Applicable only)",IF($E44=0,0,$C44*(IF('B&amp;C Inputs'!J46="Y",'B&amp;C Inputs'!G12,0))/$E44),IF($D44="Time % (Applicable only)",IF($F44=0,0,$C44*(IF('B&amp;C Inputs'!J46="Y",'B&amp;C Inputs'!K12,0))/$F44),0))))))</f>
        <v>0</v>
      </c>
    </row>
    <row r="45" spans="1:12" hidden="1">
      <c r="A45" s="7">
        <f>'B&amp;C Inputs'!A47</f>
        <v>0</v>
      </c>
      <c r="B45" s="9">
        <f>'B&amp;C Inputs'!B47</f>
        <v>0</v>
      </c>
      <c r="C45" s="8">
        <f>'B&amp;C Inputs'!C47</f>
        <v>0</v>
      </c>
      <c r="D45" s="9">
        <f>'B&amp;C Inputs'!D47</f>
        <v>0</v>
      </c>
      <c r="E45" s="6">
        <f>IF($A45="","",(IF('B&amp;C Inputs'!E47="Y",'B&amp;C Inputs'!G7,0)+IF('B&amp;C Inputs'!F47="Y",'B&amp;C Inputs'!G8,0)+IF('B&amp;C Inputs'!G47="Y",'B&amp;C Inputs'!G9,0)+IF('B&amp;C Inputs'!H47="Y",'B&amp;C Inputs'!G10,0)+IF('B&amp;C Inputs'!I47="Y",'B&amp;C Inputs'!G11,0)+IF('B&amp;C Inputs'!J47="Y",'B&amp;C Inputs'!G12,0)))</f>
        <v>142263.54083628682</v>
      </c>
      <c r="F45" s="10">
        <f>IF($A45="","",(IF('B&amp;C Inputs'!E47="Y",'B&amp;C Inputs'!K7,0)+IF('B&amp;C Inputs'!F47="Y",'B&amp;C Inputs'!K8,0)+IF('B&amp;C Inputs'!G47="Y",'B&amp;C Inputs'!K9,0)+IF('B&amp;C Inputs'!H47="Y",'B&amp;C Inputs'!K10,0)+IF('B&amp;C Inputs'!I47="Y",'B&amp;C Inputs'!K11,0)+IF('B&amp;C Inputs'!J47="Y",'B&amp;C Inputs'!K12,0)))</f>
        <v>1</v>
      </c>
      <c r="G45" s="8">
        <f>IF($A45="","",IF($D45="Direct $",'B&amp;C Inputs'!K47,IF($D45="Per Bill",$C45*'B&amp;C Inputs'!H7,IF($D45="Time %",$C45*'B&amp;C Inputs'!K7,IF($D45="Per Bill (Applicable only)",IF($E45=0,0,$C45*(IF('B&amp;C Inputs'!E47="Y",'B&amp;C Inputs'!G7,0))/$E45),IF($D45="Time % (Applicable only)",IF($F45=0,0,$C45*(IF('B&amp;C Inputs'!E47="Y",'B&amp;C Inputs'!K7,0))/$F45),0))))))</f>
        <v>0</v>
      </c>
      <c r="H45" s="8">
        <f>IF($A45="","",IF($D45="Direct $",'B&amp;C Inputs'!L47,IF($D45="Per Bill",$C45*'B&amp;C Inputs'!H8,IF($D45="Time %",$C45*'B&amp;C Inputs'!K8,IF($D45="Per Bill (Applicable only)",IF($E45=0,0,$C45*(IF('B&amp;C Inputs'!F47="Y",'B&amp;C Inputs'!G8,0))/$E45),IF($D45="Time % (Applicable only)",IF($F45=0,0,$C45*(IF('B&amp;C Inputs'!F47="Y",'B&amp;C Inputs'!K8,0))/$F45),0))))))</f>
        <v>0</v>
      </c>
      <c r="I45" s="8">
        <f>IF($A45="","",IF($D45="Direct $",'B&amp;C Inputs'!M47,IF($D45="Per Bill",$C45*'B&amp;C Inputs'!H9,IF($D45="Time %",$C45*'B&amp;C Inputs'!K9,IF($D45="Per Bill (Applicable only)",IF($E45=0,0,$C45*(IF('B&amp;C Inputs'!G47="Y",'B&amp;C Inputs'!G9,0))/$E45),IF($D45="Time % (Applicable only)",IF($F45=0,0,$C45*(IF('B&amp;C Inputs'!G47="Y",'B&amp;C Inputs'!K9,0))/$F45),0))))))</f>
        <v>0</v>
      </c>
      <c r="J45" s="8">
        <f>IF($A45="","",IF($D45="Direct $",'B&amp;C Inputs'!N47,IF($D45="Per Bill",$C45*'B&amp;C Inputs'!H10,IF($D45="Time %",$C45*'B&amp;C Inputs'!K10,IF($D45="Per Bill (Applicable only)",IF($E45=0,0,$C45*(IF('B&amp;C Inputs'!H47="Y",'B&amp;C Inputs'!G10,0))/$E45),IF($D45="Time % (Applicable only)",IF($F45=0,0,$C45*(IF('B&amp;C Inputs'!H47="Y",'B&amp;C Inputs'!K10,0))/$F45),0))))))</f>
        <v>0</v>
      </c>
      <c r="K45" s="8">
        <f>IF($A45="","",IF($D45="Direct $",'B&amp;C Inputs'!O47,IF($D45="Per Bill",$C45*'B&amp;C Inputs'!H11,IF($D45="Time %",$C45*'B&amp;C Inputs'!K11,IF($D45="Per Bill (Applicable only)",IF($E45=0,0,$C45*(IF('B&amp;C Inputs'!I47="Y",'B&amp;C Inputs'!G11,0))/$E45),IF($D45="Time % (Applicable only)",IF($F45=0,0,$C45*(IF('B&amp;C Inputs'!I47="Y",'B&amp;C Inputs'!K11,0))/$F45),0))))))</f>
        <v>0</v>
      </c>
      <c r="L45" s="8">
        <f>IF($A45="","",IF($D45="Direct $",'B&amp;C Inputs'!P47,IF($D45="Per Bill",$C45*'B&amp;C Inputs'!H12,IF($D45="Time %",$C45*'B&amp;C Inputs'!K12,IF($D45="Per Bill (Applicable only)",IF($E45=0,0,$C45*(IF('B&amp;C Inputs'!J47="Y",'B&amp;C Inputs'!G12,0))/$E45),IF($D45="Time % (Applicable only)",IF($F45=0,0,$C45*(IF('B&amp;C Inputs'!J47="Y",'B&amp;C Inputs'!K12,0))/$F45),0))))))</f>
        <v>0</v>
      </c>
    </row>
    <row r="46" spans="1:12" hidden="1">
      <c r="A46" s="7">
        <f>'B&amp;C Inputs'!A48</f>
        <v>0</v>
      </c>
      <c r="B46" s="9">
        <f>'B&amp;C Inputs'!B48</f>
        <v>0</v>
      </c>
      <c r="C46" s="8">
        <f>'B&amp;C Inputs'!C48</f>
        <v>0</v>
      </c>
      <c r="D46" s="9">
        <f>'B&amp;C Inputs'!D48</f>
        <v>0</v>
      </c>
      <c r="E46" s="6">
        <f>IF($A46="","",(IF('B&amp;C Inputs'!E48="Y",'B&amp;C Inputs'!G7,0)+IF('B&amp;C Inputs'!F48="Y",'B&amp;C Inputs'!G8,0)+IF('B&amp;C Inputs'!G48="Y",'B&amp;C Inputs'!G9,0)+IF('B&amp;C Inputs'!H48="Y",'B&amp;C Inputs'!G10,0)+IF('B&amp;C Inputs'!I48="Y",'B&amp;C Inputs'!G11,0)+IF('B&amp;C Inputs'!J48="Y",'B&amp;C Inputs'!G12,0)))</f>
        <v>142263.54083628682</v>
      </c>
      <c r="F46" s="10">
        <f>IF($A46="","",(IF('B&amp;C Inputs'!E48="Y",'B&amp;C Inputs'!K7,0)+IF('B&amp;C Inputs'!F48="Y",'B&amp;C Inputs'!K8,0)+IF('B&amp;C Inputs'!G48="Y",'B&amp;C Inputs'!K9,0)+IF('B&amp;C Inputs'!H48="Y",'B&amp;C Inputs'!K10,0)+IF('B&amp;C Inputs'!I48="Y",'B&amp;C Inputs'!K11,0)+IF('B&amp;C Inputs'!J48="Y",'B&amp;C Inputs'!K12,0)))</f>
        <v>1</v>
      </c>
      <c r="G46" s="8">
        <f>IF($A46="","",IF($D46="Direct $",'B&amp;C Inputs'!K48,IF($D46="Per Bill",$C46*'B&amp;C Inputs'!H7,IF($D46="Time %",$C46*'B&amp;C Inputs'!K7,IF($D46="Per Bill (Applicable only)",IF($E46=0,0,$C46*(IF('B&amp;C Inputs'!E48="Y",'B&amp;C Inputs'!G7,0))/$E46),IF($D46="Time % (Applicable only)",IF($F46=0,0,$C46*(IF('B&amp;C Inputs'!E48="Y",'B&amp;C Inputs'!K7,0))/$F46),0))))))</f>
        <v>0</v>
      </c>
      <c r="H46" s="8">
        <f>IF($A46="","",IF($D46="Direct $",'B&amp;C Inputs'!L48,IF($D46="Per Bill",$C46*'B&amp;C Inputs'!H8,IF($D46="Time %",$C46*'B&amp;C Inputs'!K8,IF($D46="Per Bill (Applicable only)",IF($E46=0,0,$C46*(IF('B&amp;C Inputs'!F48="Y",'B&amp;C Inputs'!G8,0))/$E46),IF($D46="Time % (Applicable only)",IF($F46=0,0,$C46*(IF('B&amp;C Inputs'!F48="Y",'B&amp;C Inputs'!K8,0))/$F46),0))))))</f>
        <v>0</v>
      </c>
      <c r="I46" s="8">
        <f>IF($A46="","",IF($D46="Direct $",'B&amp;C Inputs'!M48,IF($D46="Per Bill",$C46*'B&amp;C Inputs'!H9,IF($D46="Time %",$C46*'B&amp;C Inputs'!K9,IF($D46="Per Bill (Applicable only)",IF($E46=0,0,$C46*(IF('B&amp;C Inputs'!G48="Y",'B&amp;C Inputs'!G9,0))/$E46),IF($D46="Time % (Applicable only)",IF($F46=0,0,$C46*(IF('B&amp;C Inputs'!G48="Y",'B&amp;C Inputs'!K9,0))/$F46),0))))))</f>
        <v>0</v>
      </c>
      <c r="J46" s="8">
        <f>IF($A46="","",IF($D46="Direct $",'B&amp;C Inputs'!N48,IF($D46="Per Bill",$C46*'B&amp;C Inputs'!H10,IF($D46="Time %",$C46*'B&amp;C Inputs'!K10,IF($D46="Per Bill (Applicable only)",IF($E46=0,0,$C46*(IF('B&amp;C Inputs'!H48="Y",'B&amp;C Inputs'!G10,0))/$E46),IF($D46="Time % (Applicable only)",IF($F46=0,0,$C46*(IF('B&amp;C Inputs'!H48="Y",'B&amp;C Inputs'!K10,0))/$F46),0))))))</f>
        <v>0</v>
      </c>
      <c r="K46" s="8">
        <f>IF($A46="","",IF($D46="Direct $",'B&amp;C Inputs'!O48,IF($D46="Per Bill",$C46*'B&amp;C Inputs'!H11,IF($D46="Time %",$C46*'B&amp;C Inputs'!K11,IF($D46="Per Bill (Applicable only)",IF($E46=0,0,$C46*(IF('B&amp;C Inputs'!I48="Y",'B&amp;C Inputs'!G11,0))/$E46),IF($D46="Time % (Applicable only)",IF($F46=0,0,$C46*(IF('B&amp;C Inputs'!I48="Y",'B&amp;C Inputs'!K11,0))/$F46),0))))))</f>
        <v>0</v>
      </c>
      <c r="L46" s="8">
        <f>IF($A46="","",IF($D46="Direct $",'B&amp;C Inputs'!P48,IF($D46="Per Bill",$C46*'B&amp;C Inputs'!H12,IF($D46="Time %",$C46*'B&amp;C Inputs'!K12,IF($D46="Per Bill (Applicable only)",IF($E46=0,0,$C46*(IF('B&amp;C Inputs'!J48="Y",'B&amp;C Inputs'!G12,0))/$E46),IF($D46="Time % (Applicable only)",IF($F46=0,0,$C46*(IF('B&amp;C Inputs'!J48="Y",'B&amp;C Inputs'!K12,0))/$F46),0))))))</f>
        <v>0</v>
      </c>
    </row>
    <row r="47" spans="1:12" hidden="1">
      <c r="A47" s="7">
        <f>'B&amp;C Inputs'!A49</f>
        <v>0</v>
      </c>
      <c r="B47" s="9">
        <f>'B&amp;C Inputs'!B49</f>
        <v>0</v>
      </c>
      <c r="C47" s="8">
        <f>'B&amp;C Inputs'!C49</f>
        <v>0</v>
      </c>
      <c r="D47" s="9">
        <f>'B&amp;C Inputs'!D49</f>
        <v>0</v>
      </c>
      <c r="E47" s="6">
        <f>IF($A47="","",(IF('B&amp;C Inputs'!E49="Y",'B&amp;C Inputs'!G7,0)+IF('B&amp;C Inputs'!F49="Y",'B&amp;C Inputs'!G8,0)+IF('B&amp;C Inputs'!G49="Y",'B&amp;C Inputs'!G9,0)+IF('B&amp;C Inputs'!H49="Y",'B&amp;C Inputs'!G10,0)+IF('B&amp;C Inputs'!I49="Y",'B&amp;C Inputs'!G11,0)+IF('B&amp;C Inputs'!J49="Y",'B&amp;C Inputs'!G12,0)))</f>
        <v>142263.54083628682</v>
      </c>
      <c r="F47" s="10">
        <f>IF($A47="","",(IF('B&amp;C Inputs'!E49="Y",'B&amp;C Inputs'!K7,0)+IF('B&amp;C Inputs'!F49="Y",'B&amp;C Inputs'!K8,0)+IF('B&amp;C Inputs'!G49="Y",'B&amp;C Inputs'!K9,0)+IF('B&amp;C Inputs'!H49="Y",'B&amp;C Inputs'!K10,0)+IF('B&amp;C Inputs'!I49="Y",'B&amp;C Inputs'!K11,0)+IF('B&amp;C Inputs'!J49="Y",'B&amp;C Inputs'!K12,0)))</f>
        <v>1</v>
      </c>
      <c r="G47" s="8">
        <f>IF($A47="","",IF($D47="Direct $",'B&amp;C Inputs'!K49,IF($D47="Per Bill",$C47*'B&amp;C Inputs'!H7,IF($D47="Time %",$C47*'B&amp;C Inputs'!K7,IF($D47="Per Bill (Applicable only)",IF($E47=0,0,$C47*(IF('B&amp;C Inputs'!E49="Y",'B&amp;C Inputs'!G7,0))/$E47),IF($D47="Time % (Applicable only)",IF($F47=0,0,$C47*(IF('B&amp;C Inputs'!E49="Y",'B&amp;C Inputs'!K7,0))/$F47),0))))))</f>
        <v>0</v>
      </c>
      <c r="H47" s="8">
        <f>IF($A47="","",IF($D47="Direct $",'B&amp;C Inputs'!L49,IF($D47="Per Bill",$C47*'B&amp;C Inputs'!H8,IF($D47="Time %",$C47*'B&amp;C Inputs'!K8,IF($D47="Per Bill (Applicable only)",IF($E47=0,0,$C47*(IF('B&amp;C Inputs'!F49="Y",'B&amp;C Inputs'!G8,0))/$E47),IF($D47="Time % (Applicable only)",IF($F47=0,0,$C47*(IF('B&amp;C Inputs'!F49="Y",'B&amp;C Inputs'!K8,0))/$F47),0))))))</f>
        <v>0</v>
      </c>
      <c r="I47" s="8">
        <f>IF($A47="","",IF($D47="Direct $",'B&amp;C Inputs'!M49,IF($D47="Per Bill",$C47*'B&amp;C Inputs'!H9,IF($D47="Time %",$C47*'B&amp;C Inputs'!K9,IF($D47="Per Bill (Applicable only)",IF($E47=0,0,$C47*(IF('B&amp;C Inputs'!G49="Y",'B&amp;C Inputs'!G9,0))/$E47),IF($D47="Time % (Applicable only)",IF($F47=0,0,$C47*(IF('B&amp;C Inputs'!G49="Y",'B&amp;C Inputs'!K9,0))/$F47),0))))))</f>
        <v>0</v>
      </c>
      <c r="J47" s="8">
        <f>IF($A47="","",IF($D47="Direct $",'B&amp;C Inputs'!N49,IF($D47="Per Bill",$C47*'B&amp;C Inputs'!H10,IF($D47="Time %",$C47*'B&amp;C Inputs'!K10,IF($D47="Per Bill (Applicable only)",IF($E47=0,0,$C47*(IF('B&amp;C Inputs'!H49="Y",'B&amp;C Inputs'!G10,0))/$E47),IF($D47="Time % (Applicable only)",IF($F47=0,0,$C47*(IF('B&amp;C Inputs'!H49="Y",'B&amp;C Inputs'!K10,0))/$F47),0))))))</f>
        <v>0</v>
      </c>
      <c r="K47" s="8">
        <f>IF($A47="","",IF($D47="Direct $",'B&amp;C Inputs'!O49,IF($D47="Per Bill",$C47*'B&amp;C Inputs'!H11,IF($D47="Time %",$C47*'B&amp;C Inputs'!K11,IF($D47="Per Bill (Applicable only)",IF($E47=0,0,$C47*(IF('B&amp;C Inputs'!I49="Y",'B&amp;C Inputs'!G11,0))/$E47),IF($D47="Time % (Applicable only)",IF($F47=0,0,$C47*(IF('B&amp;C Inputs'!I49="Y",'B&amp;C Inputs'!K11,0))/$F47),0))))))</f>
        <v>0</v>
      </c>
      <c r="L47" s="8">
        <f>IF($A47="","",IF($D47="Direct $",'B&amp;C Inputs'!P49,IF($D47="Per Bill",$C47*'B&amp;C Inputs'!H12,IF($D47="Time %",$C47*'B&amp;C Inputs'!K12,IF($D47="Per Bill (Applicable only)",IF($E47=0,0,$C47*(IF('B&amp;C Inputs'!J49="Y",'B&amp;C Inputs'!G12,0))/$E47),IF($D47="Time % (Applicable only)",IF($F47=0,0,$C47*(IF('B&amp;C Inputs'!J49="Y",'B&amp;C Inputs'!K12,0))/$F47),0))))))</f>
        <v>0</v>
      </c>
    </row>
    <row r="48" spans="1:12" hidden="1">
      <c r="A48" s="7">
        <f>'B&amp;C Inputs'!A50</f>
        <v>0</v>
      </c>
      <c r="B48" s="9">
        <f>'B&amp;C Inputs'!B50</f>
        <v>0</v>
      </c>
      <c r="C48" s="8">
        <f>'B&amp;C Inputs'!C50</f>
        <v>0</v>
      </c>
      <c r="D48" s="9">
        <f>'B&amp;C Inputs'!D50</f>
        <v>0</v>
      </c>
      <c r="E48" s="6">
        <f>IF($A48="","",(IF('B&amp;C Inputs'!E50="Y",'B&amp;C Inputs'!G7,0)+IF('B&amp;C Inputs'!F50="Y",'B&amp;C Inputs'!G8,0)+IF('B&amp;C Inputs'!G50="Y",'B&amp;C Inputs'!G9,0)+IF('B&amp;C Inputs'!H50="Y",'B&amp;C Inputs'!G10,0)+IF('B&amp;C Inputs'!I50="Y",'B&amp;C Inputs'!G11,0)+IF('B&amp;C Inputs'!J50="Y",'B&amp;C Inputs'!G12,0)))</f>
        <v>142263.54083628682</v>
      </c>
      <c r="F48" s="10">
        <f>IF($A48="","",(IF('B&amp;C Inputs'!E50="Y",'B&amp;C Inputs'!K7,0)+IF('B&amp;C Inputs'!F50="Y",'B&amp;C Inputs'!K8,0)+IF('B&amp;C Inputs'!G50="Y",'B&amp;C Inputs'!K9,0)+IF('B&amp;C Inputs'!H50="Y",'B&amp;C Inputs'!K10,0)+IF('B&amp;C Inputs'!I50="Y",'B&amp;C Inputs'!K11,0)+IF('B&amp;C Inputs'!J50="Y",'B&amp;C Inputs'!K12,0)))</f>
        <v>1</v>
      </c>
      <c r="G48" s="8">
        <f>IF($A48="","",IF($D48="Direct $",'B&amp;C Inputs'!K50,IF($D48="Per Bill",$C48*'B&amp;C Inputs'!H7,IF($D48="Time %",$C48*'B&amp;C Inputs'!K7,IF($D48="Per Bill (Applicable only)",IF($E48=0,0,$C48*(IF('B&amp;C Inputs'!E50="Y",'B&amp;C Inputs'!G7,0))/$E48),IF($D48="Time % (Applicable only)",IF($F48=0,0,$C48*(IF('B&amp;C Inputs'!E50="Y",'B&amp;C Inputs'!K7,0))/$F48),0))))))</f>
        <v>0</v>
      </c>
      <c r="H48" s="8">
        <f>IF($A48="","",IF($D48="Direct $",'B&amp;C Inputs'!L50,IF($D48="Per Bill",$C48*'B&amp;C Inputs'!H8,IF($D48="Time %",$C48*'B&amp;C Inputs'!K8,IF($D48="Per Bill (Applicable only)",IF($E48=0,0,$C48*(IF('B&amp;C Inputs'!F50="Y",'B&amp;C Inputs'!G8,0))/$E48),IF($D48="Time % (Applicable only)",IF($F48=0,0,$C48*(IF('B&amp;C Inputs'!F50="Y",'B&amp;C Inputs'!K8,0))/$F48),0))))))</f>
        <v>0</v>
      </c>
      <c r="I48" s="8">
        <f>IF($A48="","",IF($D48="Direct $",'B&amp;C Inputs'!M50,IF($D48="Per Bill",$C48*'B&amp;C Inputs'!H9,IF($D48="Time %",$C48*'B&amp;C Inputs'!K9,IF($D48="Per Bill (Applicable only)",IF($E48=0,0,$C48*(IF('B&amp;C Inputs'!G50="Y",'B&amp;C Inputs'!G9,0))/$E48),IF($D48="Time % (Applicable only)",IF($F48=0,0,$C48*(IF('B&amp;C Inputs'!G50="Y",'B&amp;C Inputs'!K9,0))/$F48),0))))))</f>
        <v>0</v>
      </c>
      <c r="J48" s="8">
        <f>IF($A48="","",IF($D48="Direct $",'B&amp;C Inputs'!N50,IF($D48="Per Bill",$C48*'B&amp;C Inputs'!H10,IF($D48="Time %",$C48*'B&amp;C Inputs'!K10,IF($D48="Per Bill (Applicable only)",IF($E48=0,0,$C48*(IF('B&amp;C Inputs'!H50="Y",'B&amp;C Inputs'!G10,0))/$E48),IF($D48="Time % (Applicable only)",IF($F48=0,0,$C48*(IF('B&amp;C Inputs'!H50="Y",'B&amp;C Inputs'!K10,0))/$F48),0))))))</f>
        <v>0</v>
      </c>
      <c r="K48" s="8">
        <f>IF($A48="","",IF($D48="Direct $",'B&amp;C Inputs'!O50,IF($D48="Per Bill",$C48*'B&amp;C Inputs'!H11,IF($D48="Time %",$C48*'B&amp;C Inputs'!K11,IF($D48="Per Bill (Applicable only)",IF($E48=0,0,$C48*(IF('B&amp;C Inputs'!I50="Y",'B&amp;C Inputs'!G11,0))/$E48),IF($D48="Time % (Applicable only)",IF($F48=0,0,$C48*(IF('B&amp;C Inputs'!I50="Y",'B&amp;C Inputs'!K11,0))/$F48),0))))))</f>
        <v>0</v>
      </c>
      <c r="L48" s="8">
        <f>IF($A48="","",IF($D48="Direct $",'B&amp;C Inputs'!P50,IF($D48="Per Bill",$C48*'B&amp;C Inputs'!H12,IF($D48="Time %",$C48*'B&amp;C Inputs'!K12,IF($D48="Per Bill (Applicable only)",IF($E48=0,0,$C48*(IF('B&amp;C Inputs'!J50="Y",'B&amp;C Inputs'!G12,0))/$E48),IF($D48="Time % (Applicable only)",IF($F48=0,0,$C48*(IF('B&amp;C Inputs'!J50="Y",'B&amp;C Inputs'!K12,0))/$F48),0))))))</f>
        <v>0</v>
      </c>
    </row>
    <row r="49" spans="1:12" hidden="1">
      <c r="A49" s="7">
        <f>'B&amp;C Inputs'!A51</f>
        <v>0</v>
      </c>
      <c r="B49" s="9">
        <f>'B&amp;C Inputs'!B51</f>
        <v>0</v>
      </c>
      <c r="C49" s="8">
        <f>'B&amp;C Inputs'!C51</f>
        <v>0</v>
      </c>
      <c r="D49" s="9">
        <f>'B&amp;C Inputs'!D51</f>
        <v>0</v>
      </c>
      <c r="E49" s="6">
        <f>IF($A49="","",(IF('B&amp;C Inputs'!E51="Y",'B&amp;C Inputs'!G7,0)+IF('B&amp;C Inputs'!F51="Y",'B&amp;C Inputs'!G8,0)+IF('B&amp;C Inputs'!G51="Y",'B&amp;C Inputs'!G9,0)+IF('B&amp;C Inputs'!H51="Y",'B&amp;C Inputs'!G10,0)+IF('B&amp;C Inputs'!I51="Y",'B&amp;C Inputs'!G11,0)+IF('B&amp;C Inputs'!J51="Y",'B&amp;C Inputs'!G12,0)))</f>
        <v>142263.54083628682</v>
      </c>
      <c r="F49" s="10">
        <f>IF($A49="","",(IF('B&amp;C Inputs'!E51="Y",'B&amp;C Inputs'!K7,0)+IF('B&amp;C Inputs'!F51="Y",'B&amp;C Inputs'!K8,0)+IF('B&amp;C Inputs'!G51="Y",'B&amp;C Inputs'!K9,0)+IF('B&amp;C Inputs'!H51="Y",'B&amp;C Inputs'!K10,0)+IF('B&amp;C Inputs'!I51="Y",'B&amp;C Inputs'!K11,0)+IF('B&amp;C Inputs'!J51="Y",'B&amp;C Inputs'!K12,0)))</f>
        <v>1</v>
      </c>
      <c r="G49" s="8">
        <f>IF($A49="","",IF($D49="Direct $",'B&amp;C Inputs'!K51,IF($D49="Per Bill",$C49*'B&amp;C Inputs'!H7,IF($D49="Time %",$C49*'B&amp;C Inputs'!K7,IF($D49="Per Bill (Applicable only)",IF($E49=0,0,$C49*(IF('B&amp;C Inputs'!E51="Y",'B&amp;C Inputs'!G7,0))/$E49),IF($D49="Time % (Applicable only)",IF($F49=0,0,$C49*(IF('B&amp;C Inputs'!E51="Y",'B&amp;C Inputs'!K7,0))/$F49),0))))))</f>
        <v>0</v>
      </c>
      <c r="H49" s="8">
        <f>IF($A49="","",IF($D49="Direct $",'B&amp;C Inputs'!L51,IF($D49="Per Bill",$C49*'B&amp;C Inputs'!H8,IF($D49="Time %",$C49*'B&amp;C Inputs'!K8,IF($D49="Per Bill (Applicable only)",IF($E49=0,0,$C49*(IF('B&amp;C Inputs'!F51="Y",'B&amp;C Inputs'!G8,0))/$E49),IF($D49="Time % (Applicable only)",IF($F49=0,0,$C49*(IF('B&amp;C Inputs'!F51="Y",'B&amp;C Inputs'!K8,0))/$F49),0))))))</f>
        <v>0</v>
      </c>
      <c r="I49" s="8">
        <f>IF($A49="","",IF($D49="Direct $",'B&amp;C Inputs'!M51,IF($D49="Per Bill",$C49*'B&amp;C Inputs'!H9,IF($D49="Time %",$C49*'B&amp;C Inputs'!K9,IF($D49="Per Bill (Applicable only)",IF($E49=0,0,$C49*(IF('B&amp;C Inputs'!G51="Y",'B&amp;C Inputs'!G9,0))/$E49),IF($D49="Time % (Applicable only)",IF($F49=0,0,$C49*(IF('B&amp;C Inputs'!G51="Y",'B&amp;C Inputs'!K9,0))/$F49),0))))))</f>
        <v>0</v>
      </c>
      <c r="J49" s="8">
        <f>IF($A49="","",IF($D49="Direct $",'B&amp;C Inputs'!N51,IF($D49="Per Bill",$C49*'B&amp;C Inputs'!H10,IF($D49="Time %",$C49*'B&amp;C Inputs'!K10,IF($D49="Per Bill (Applicable only)",IF($E49=0,0,$C49*(IF('B&amp;C Inputs'!H51="Y",'B&amp;C Inputs'!G10,0))/$E49),IF($D49="Time % (Applicable only)",IF($F49=0,0,$C49*(IF('B&amp;C Inputs'!H51="Y",'B&amp;C Inputs'!K10,0))/$F49),0))))))</f>
        <v>0</v>
      </c>
      <c r="K49" s="8">
        <f>IF($A49="","",IF($D49="Direct $",'B&amp;C Inputs'!O51,IF($D49="Per Bill",$C49*'B&amp;C Inputs'!H11,IF($D49="Time %",$C49*'B&amp;C Inputs'!K11,IF($D49="Per Bill (Applicable only)",IF($E49=0,0,$C49*(IF('B&amp;C Inputs'!I51="Y",'B&amp;C Inputs'!G11,0))/$E49),IF($D49="Time % (Applicable only)",IF($F49=0,0,$C49*(IF('B&amp;C Inputs'!I51="Y",'B&amp;C Inputs'!K11,0))/$F49),0))))))</f>
        <v>0</v>
      </c>
      <c r="L49" s="8">
        <f>IF($A49="","",IF($D49="Direct $",'B&amp;C Inputs'!P51,IF($D49="Per Bill",$C49*'B&amp;C Inputs'!H12,IF($D49="Time %",$C49*'B&amp;C Inputs'!K12,IF($D49="Per Bill (Applicable only)",IF($E49=0,0,$C49*(IF('B&amp;C Inputs'!J51="Y",'B&amp;C Inputs'!G12,0))/$E49),IF($D49="Time % (Applicable only)",IF($F49=0,0,$C49*(IF('B&amp;C Inputs'!J51="Y",'B&amp;C Inputs'!K12,0))/$F49),0))))))</f>
        <v>0</v>
      </c>
    </row>
    <row r="50" spans="1:12" hidden="1">
      <c r="A50" s="7">
        <f>'B&amp;C Inputs'!A52</f>
        <v>0</v>
      </c>
      <c r="B50" s="9">
        <f>'B&amp;C Inputs'!B52</f>
        <v>0</v>
      </c>
      <c r="C50" s="8">
        <f>'B&amp;C Inputs'!C52</f>
        <v>0</v>
      </c>
      <c r="D50" s="9">
        <f>'B&amp;C Inputs'!D52</f>
        <v>0</v>
      </c>
      <c r="E50" s="6">
        <f>IF($A50="","",(IF('B&amp;C Inputs'!E52="Y",'B&amp;C Inputs'!G7,0)+IF('B&amp;C Inputs'!F52="Y",'B&amp;C Inputs'!G8,0)+IF('B&amp;C Inputs'!G52="Y",'B&amp;C Inputs'!G9,0)+IF('B&amp;C Inputs'!H52="Y",'B&amp;C Inputs'!G10,0)+IF('B&amp;C Inputs'!I52="Y",'B&amp;C Inputs'!G11,0)+IF('B&amp;C Inputs'!J52="Y",'B&amp;C Inputs'!G12,0)))</f>
        <v>142263.54083628682</v>
      </c>
      <c r="F50" s="10">
        <f>IF($A50="","",(IF('B&amp;C Inputs'!E52="Y",'B&amp;C Inputs'!K7,0)+IF('B&amp;C Inputs'!F52="Y",'B&amp;C Inputs'!K8,0)+IF('B&amp;C Inputs'!G52="Y",'B&amp;C Inputs'!K9,0)+IF('B&amp;C Inputs'!H52="Y",'B&amp;C Inputs'!K10,0)+IF('B&amp;C Inputs'!I52="Y",'B&amp;C Inputs'!K11,0)+IF('B&amp;C Inputs'!J52="Y",'B&amp;C Inputs'!K12,0)))</f>
        <v>1</v>
      </c>
      <c r="G50" s="8">
        <f>IF($A50="","",IF($D50="Direct $",'B&amp;C Inputs'!K52,IF($D50="Per Bill",$C50*'B&amp;C Inputs'!H7,IF($D50="Time %",$C50*'B&amp;C Inputs'!K7,IF($D50="Per Bill (Applicable only)",IF($E50=0,0,$C50*(IF('B&amp;C Inputs'!E52="Y",'B&amp;C Inputs'!G7,0))/$E50),IF($D50="Time % (Applicable only)",IF($F50=0,0,$C50*(IF('B&amp;C Inputs'!E52="Y",'B&amp;C Inputs'!K7,0))/$F50),0))))))</f>
        <v>0</v>
      </c>
      <c r="H50" s="8">
        <f>IF($A50="","",IF($D50="Direct $",'B&amp;C Inputs'!L52,IF($D50="Per Bill",$C50*'B&amp;C Inputs'!H8,IF($D50="Time %",$C50*'B&amp;C Inputs'!K8,IF($D50="Per Bill (Applicable only)",IF($E50=0,0,$C50*(IF('B&amp;C Inputs'!F52="Y",'B&amp;C Inputs'!G8,0))/$E50),IF($D50="Time % (Applicable only)",IF($F50=0,0,$C50*(IF('B&amp;C Inputs'!F52="Y",'B&amp;C Inputs'!K8,0))/$F50),0))))))</f>
        <v>0</v>
      </c>
      <c r="I50" s="8">
        <f>IF($A50="","",IF($D50="Direct $",'B&amp;C Inputs'!M52,IF($D50="Per Bill",$C50*'B&amp;C Inputs'!H9,IF($D50="Time %",$C50*'B&amp;C Inputs'!K9,IF($D50="Per Bill (Applicable only)",IF($E50=0,0,$C50*(IF('B&amp;C Inputs'!G52="Y",'B&amp;C Inputs'!G9,0))/$E50),IF($D50="Time % (Applicable only)",IF($F50=0,0,$C50*(IF('B&amp;C Inputs'!G52="Y",'B&amp;C Inputs'!K9,0))/$F50),0))))))</f>
        <v>0</v>
      </c>
      <c r="J50" s="8">
        <f>IF($A50="","",IF($D50="Direct $",'B&amp;C Inputs'!N52,IF($D50="Per Bill",$C50*'B&amp;C Inputs'!H10,IF($D50="Time %",$C50*'B&amp;C Inputs'!K10,IF($D50="Per Bill (Applicable only)",IF($E50=0,0,$C50*(IF('B&amp;C Inputs'!H52="Y",'B&amp;C Inputs'!G10,0))/$E50),IF($D50="Time % (Applicable only)",IF($F50=0,0,$C50*(IF('B&amp;C Inputs'!H52="Y",'B&amp;C Inputs'!K10,0))/$F50),0))))))</f>
        <v>0</v>
      </c>
      <c r="K50" s="8">
        <f>IF($A50="","",IF($D50="Direct $",'B&amp;C Inputs'!O52,IF($D50="Per Bill",$C50*'B&amp;C Inputs'!H11,IF($D50="Time %",$C50*'B&amp;C Inputs'!K11,IF($D50="Per Bill (Applicable only)",IF($E50=0,0,$C50*(IF('B&amp;C Inputs'!I52="Y",'B&amp;C Inputs'!G11,0))/$E50),IF($D50="Time % (Applicable only)",IF($F50=0,0,$C50*(IF('B&amp;C Inputs'!I52="Y",'B&amp;C Inputs'!K11,0))/$F50),0))))))</f>
        <v>0</v>
      </c>
      <c r="L50" s="8">
        <f>IF($A50="","",IF($D50="Direct $",'B&amp;C Inputs'!P52,IF($D50="Per Bill",$C50*'B&amp;C Inputs'!H12,IF($D50="Time %",$C50*'B&amp;C Inputs'!K12,IF($D50="Per Bill (Applicable only)",IF($E50=0,0,$C50*(IF('B&amp;C Inputs'!J52="Y",'B&amp;C Inputs'!G12,0))/$E50),IF($D50="Time % (Applicable only)",IF($F50=0,0,$C50*(IF('B&amp;C Inputs'!J52="Y",'B&amp;C Inputs'!K12,0))/$F50),0))))))</f>
        <v>0</v>
      </c>
    </row>
    <row r="51" spans="1:12" hidden="1">
      <c r="A51" s="7">
        <f>'B&amp;C Inputs'!A53</f>
        <v>0</v>
      </c>
      <c r="B51" s="9">
        <f>'B&amp;C Inputs'!B53</f>
        <v>0</v>
      </c>
      <c r="C51" s="8">
        <f>'B&amp;C Inputs'!C53</f>
        <v>0</v>
      </c>
      <c r="D51" s="9">
        <f>'B&amp;C Inputs'!D53</f>
        <v>0</v>
      </c>
      <c r="E51" s="6">
        <f>IF($A51="","",(IF('B&amp;C Inputs'!E53="Y",'B&amp;C Inputs'!G7,0)+IF('B&amp;C Inputs'!F53="Y",'B&amp;C Inputs'!G8,0)+IF('B&amp;C Inputs'!G53="Y",'B&amp;C Inputs'!G9,0)+IF('B&amp;C Inputs'!H53="Y",'B&amp;C Inputs'!G10,0)+IF('B&amp;C Inputs'!I53="Y",'B&amp;C Inputs'!G11,0)+IF('B&amp;C Inputs'!J53="Y",'B&amp;C Inputs'!G12,0)))</f>
        <v>142263.54083628682</v>
      </c>
      <c r="F51" s="10">
        <f>IF($A51="","",(IF('B&amp;C Inputs'!E53="Y",'B&amp;C Inputs'!K7,0)+IF('B&amp;C Inputs'!F53="Y",'B&amp;C Inputs'!K8,0)+IF('B&amp;C Inputs'!G53="Y",'B&amp;C Inputs'!K9,0)+IF('B&amp;C Inputs'!H53="Y",'B&amp;C Inputs'!K10,0)+IF('B&amp;C Inputs'!I53="Y",'B&amp;C Inputs'!K11,0)+IF('B&amp;C Inputs'!J53="Y",'B&amp;C Inputs'!K12,0)))</f>
        <v>1</v>
      </c>
      <c r="G51" s="8">
        <f>IF($A51="","",IF($D51="Direct $",'B&amp;C Inputs'!K53,IF($D51="Per Bill",$C51*'B&amp;C Inputs'!H7,IF($D51="Time %",$C51*'B&amp;C Inputs'!K7,IF($D51="Per Bill (Applicable only)",IF($E51=0,0,$C51*(IF('B&amp;C Inputs'!E53="Y",'B&amp;C Inputs'!G7,0))/$E51),IF($D51="Time % (Applicable only)",IF($F51=0,0,$C51*(IF('B&amp;C Inputs'!E53="Y",'B&amp;C Inputs'!K7,0))/$F51),0))))))</f>
        <v>0</v>
      </c>
      <c r="H51" s="8">
        <f>IF($A51="","",IF($D51="Direct $",'B&amp;C Inputs'!L53,IF($D51="Per Bill",$C51*'B&amp;C Inputs'!H8,IF($D51="Time %",$C51*'B&amp;C Inputs'!K8,IF($D51="Per Bill (Applicable only)",IF($E51=0,0,$C51*(IF('B&amp;C Inputs'!F53="Y",'B&amp;C Inputs'!G8,0))/$E51),IF($D51="Time % (Applicable only)",IF($F51=0,0,$C51*(IF('B&amp;C Inputs'!F53="Y",'B&amp;C Inputs'!K8,0))/$F51),0))))))</f>
        <v>0</v>
      </c>
      <c r="I51" s="8">
        <f>IF($A51="","",IF($D51="Direct $",'B&amp;C Inputs'!M53,IF($D51="Per Bill",$C51*'B&amp;C Inputs'!H9,IF($D51="Time %",$C51*'B&amp;C Inputs'!K9,IF($D51="Per Bill (Applicable only)",IF($E51=0,0,$C51*(IF('B&amp;C Inputs'!G53="Y",'B&amp;C Inputs'!G9,0))/$E51),IF($D51="Time % (Applicable only)",IF($F51=0,0,$C51*(IF('B&amp;C Inputs'!G53="Y",'B&amp;C Inputs'!K9,0))/$F51),0))))))</f>
        <v>0</v>
      </c>
      <c r="J51" s="8">
        <f>IF($A51="","",IF($D51="Direct $",'B&amp;C Inputs'!N53,IF($D51="Per Bill",$C51*'B&amp;C Inputs'!H10,IF($D51="Time %",$C51*'B&amp;C Inputs'!K10,IF($D51="Per Bill (Applicable only)",IF($E51=0,0,$C51*(IF('B&amp;C Inputs'!H53="Y",'B&amp;C Inputs'!G10,0))/$E51),IF($D51="Time % (Applicable only)",IF($F51=0,0,$C51*(IF('B&amp;C Inputs'!H53="Y",'B&amp;C Inputs'!K10,0))/$F51),0))))))</f>
        <v>0</v>
      </c>
      <c r="K51" s="8">
        <f>IF($A51="","",IF($D51="Direct $",'B&amp;C Inputs'!O53,IF($D51="Per Bill",$C51*'B&amp;C Inputs'!H11,IF($D51="Time %",$C51*'B&amp;C Inputs'!K11,IF($D51="Per Bill (Applicable only)",IF($E51=0,0,$C51*(IF('B&amp;C Inputs'!I53="Y",'B&amp;C Inputs'!G11,0))/$E51),IF($D51="Time % (Applicable only)",IF($F51=0,0,$C51*(IF('B&amp;C Inputs'!I53="Y",'B&amp;C Inputs'!K11,0))/$F51),0))))))</f>
        <v>0</v>
      </c>
      <c r="L51" s="8">
        <f>IF($A51="","",IF($D51="Direct $",'B&amp;C Inputs'!P53,IF($D51="Per Bill",$C51*'B&amp;C Inputs'!H12,IF($D51="Time %",$C51*'B&amp;C Inputs'!K12,IF($D51="Per Bill (Applicable only)",IF($E51=0,0,$C51*(IF('B&amp;C Inputs'!J53="Y",'B&amp;C Inputs'!G12,0))/$E51),IF($D51="Time % (Applicable only)",IF($F51=0,0,$C51*(IF('B&amp;C Inputs'!J53="Y",'B&amp;C Inputs'!K12,0))/$F51),0))))))</f>
        <v>0</v>
      </c>
    </row>
    <row r="52" spans="1:12" hidden="1">
      <c r="A52" s="7">
        <f>'B&amp;C Inputs'!A54</f>
        <v>0</v>
      </c>
      <c r="B52" s="9">
        <f>'B&amp;C Inputs'!B54</f>
        <v>0</v>
      </c>
      <c r="C52" s="8">
        <f>'B&amp;C Inputs'!C54</f>
        <v>0</v>
      </c>
      <c r="D52" s="9">
        <f>'B&amp;C Inputs'!D54</f>
        <v>0</v>
      </c>
      <c r="E52" s="6">
        <f>IF($A52="","",(IF('B&amp;C Inputs'!E54="Y",'B&amp;C Inputs'!G7,0)+IF('B&amp;C Inputs'!F54="Y",'B&amp;C Inputs'!G8,0)+IF('B&amp;C Inputs'!G54="Y",'B&amp;C Inputs'!G9,0)+IF('B&amp;C Inputs'!H54="Y",'B&amp;C Inputs'!G10,0)+IF('B&amp;C Inputs'!I54="Y",'B&amp;C Inputs'!G11,0)+IF('B&amp;C Inputs'!J54="Y",'B&amp;C Inputs'!G12,0)))</f>
        <v>142263.54083628682</v>
      </c>
      <c r="F52" s="10">
        <f>IF($A52="","",(IF('B&amp;C Inputs'!E54="Y",'B&amp;C Inputs'!K7,0)+IF('B&amp;C Inputs'!F54="Y",'B&amp;C Inputs'!K8,0)+IF('B&amp;C Inputs'!G54="Y",'B&amp;C Inputs'!K9,0)+IF('B&amp;C Inputs'!H54="Y",'B&amp;C Inputs'!K10,0)+IF('B&amp;C Inputs'!I54="Y",'B&amp;C Inputs'!K11,0)+IF('B&amp;C Inputs'!J54="Y",'B&amp;C Inputs'!K12,0)))</f>
        <v>1</v>
      </c>
      <c r="G52" s="8">
        <f>IF($A52="","",IF($D52="Direct $",'B&amp;C Inputs'!K54,IF($D52="Per Bill",$C52*'B&amp;C Inputs'!H7,IF($D52="Time %",$C52*'B&amp;C Inputs'!K7,IF($D52="Per Bill (Applicable only)",IF($E52=0,0,$C52*(IF('B&amp;C Inputs'!E54="Y",'B&amp;C Inputs'!G7,0))/$E52),IF($D52="Time % (Applicable only)",IF($F52=0,0,$C52*(IF('B&amp;C Inputs'!E54="Y",'B&amp;C Inputs'!K7,0))/$F52),0))))))</f>
        <v>0</v>
      </c>
      <c r="H52" s="8">
        <f>IF($A52="","",IF($D52="Direct $",'B&amp;C Inputs'!L54,IF($D52="Per Bill",$C52*'B&amp;C Inputs'!H8,IF($D52="Time %",$C52*'B&amp;C Inputs'!K8,IF($D52="Per Bill (Applicable only)",IF($E52=0,0,$C52*(IF('B&amp;C Inputs'!F54="Y",'B&amp;C Inputs'!G8,0))/$E52),IF($D52="Time % (Applicable only)",IF($F52=0,0,$C52*(IF('B&amp;C Inputs'!F54="Y",'B&amp;C Inputs'!K8,0))/$F52),0))))))</f>
        <v>0</v>
      </c>
      <c r="I52" s="8">
        <f>IF($A52="","",IF($D52="Direct $",'B&amp;C Inputs'!M54,IF($D52="Per Bill",$C52*'B&amp;C Inputs'!H9,IF($D52="Time %",$C52*'B&amp;C Inputs'!K9,IF($D52="Per Bill (Applicable only)",IF($E52=0,0,$C52*(IF('B&amp;C Inputs'!G54="Y",'B&amp;C Inputs'!G9,0))/$E52),IF($D52="Time % (Applicable only)",IF($F52=0,0,$C52*(IF('B&amp;C Inputs'!G54="Y",'B&amp;C Inputs'!K9,0))/$F52),0))))))</f>
        <v>0</v>
      </c>
      <c r="J52" s="8">
        <f>IF($A52="","",IF($D52="Direct $",'B&amp;C Inputs'!N54,IF($D52="Per Bill",$C52*'B&amp;C Inputs'!H10,IF($D52="Time %",$C52*'B&amp;C Inputs'!K10,IF($D52="Per Bill (Applicable only)",IF($E52=0,0,$C52*(IF('B&amp;C Inputs'!H54="Y",'B&amp;C Inputs'!G10,0))/$E52),IF($D52="Time % (Applicable only)",IF($F52=0,0,$C52*(IF('B&amp;C Inputs'!H54="Y",'B&amp;C Inputs'!K10,0))/$F52),0))))))</f>
        <v>0</v>
      </c>
      <c r="K52" s="8">
        <f>IF($A52="","",IF($D52="Direct $",'B&amp;C Inputs'!O54,IF($D52="Per Bill",$C52*'B&amp;C Inputs'!H11,IF($D52="Time %",$C52*'B&amp;C Inputs'!K11,IF($D52="Per Bill (Applicable only)",IF($E52=0,0,$C52*(IF('B&amp;C Inputs'!I54="Y",'B&amp;C Inputs'!G11,0))/$E52),IF($D52="Time % (Applicable only)",IF($F52=0,0,$C52*(IF('B&amp;C Inputs'!I54="Y",'B&amp;C Inputs'!K11,0))/$F52),0))))))</f>
        <v>0</v>
      </c>
      <c r="L52" s="8">
        <f>IF($A52="","",IF($D52="Direct $",'B&amp;C Inputs'!P54,IF($D52="Per Bill",$C52*'B&amp;C Inputs'!H12,IF($D52="Time %",$C52*'B&amp;C Inputs'!K12,IF($D52="Per Bill (Applicable only)",IF($E52=0,0,$C52*(IF('B&amp;C Inputs'!J54="Y",'B&amp;C Inputs'!G12,0))/$E52),IF($D52="Time % (Applicable only)",IF($F52=0,0,$C52*(IF('B&amp;C Inputs'!J54="Y",'B&amp;C Inputs'!K12,0))/$F52),0))))))</f>
        <v>0</v>
      </c>
    </row>
    <row r="53" spans="1:12" hidden="1">
      <c r="A53" s="7">
        <f>'B&amp;C Inputs'!A55</f>
        <v>0</v>
      </c>
      <c r="B53" s="9">
        <f>'B&amp;C Inputs'!B55</f>
        <v>0</v>
      </c>
      <c r="C53" s="8">
        <f>'B&amp;C Inputs'!C55</f>
        <v>0</v>
      </c>
      <c r="D53" s="9">
        <f>'B&amp;C Inputs'!D55</f>
        <v>0</v>
      </c>
      <c r="E53" s="6">
        <f>IF($A53="","",(IF('B&amp;C Inputs'!E55="Y",'B&amp;C Inputs'!G7,0)+IF('B&amp;C Inputs'!F55="Y",'B&amp;C Inputs'!G8,0)+IF('B&amp;C Inputs'!G55="Y",'B&amp;C Inputs'!G9,0)+IF('B&amp;C Inputs'!H55="Y",'B&amp;C Inputs'!G10,0)+IF('B&amp;C Inputs'!I55="Y",'B&amp;C Inputs'!G11,0)+IF('B&amp;C Inputs'!J55="Y",'B&amp;C Inputs'!G12,0)))</f>
        <v>142263.54083628682</v>
      </c>
      <c r="F53" s="10">
        <f>IF($A53="","",(IF('B&amp;C Inputs'!E55="Y",'B&amp;C Inputs'!K7,0)+IF('B&amp;C Inputs'!F55="Y",'B&amp;C Inputs'!K8,0)+IF('B&amp;C Inputs'!G55="Y",'B&amp;C Inputs'!K9,0)+IF('B&amp;C Inputs'!H55="Y",'B&amp;C Inputs'!K10,0)+IF('B&amp;C Inputs'!I55="Y",'B&amp;C Inputs'!K11,0)+IF('B&amp;C Inputs'!J55="Y",'B&amp;C Inputs'!K12,0)))</f>
        <v>1</v>
      </c>
      <c r="G53" s="8">
        <f>IF($A53="","",IF($D53="Direct $",'B&amp;C Inputs'!K55,IF($D53="Per Bill",$C53*'B&amp;C Inputs'!H7,IF($D53="Time %",$C53*'B&amp;C Inputs'!K7,IF($D53="Per Bill (Applicable only)",IF($E53=0,0,$C53*(IF('B&amp;C Inputs'!E55="Y",'B&amp;C Inputs'!G7,0))/$E53),IF($D53="Time % (Applicable only)",IF($F53=0,0,$C53*(IF('B&amp;C Inputs'!E55="Y",'B&amp;C Inputs'!K7,0))/$F53),0))))))</f>
        <v>0</v>
      </c>
      <c r="H53" s="8">
        <f>IF($A53="","",IF($D53="Direct $",'B&amp;C Inputs'!L55,IF($D53="Per Bill",$C53*'B&amp;C Inputs'!H8,IF($D53="Time %",$C53*'B&amp;C Inputs'!K8,IF($D53="Per Bill (Applicable only)",IF($E53=0,0,$C53*(IF('B&amp;C Inputs'!F55="Y",'B&amp;C Inputs'!G8,0))/$E53),IF($D53="Time % (Applicable only)",IF($F53=0,0,$C53*(IF('B&amp;C Inputs'!F55="Y",'B&amp;C Inputs'!K8,0))/$F53),0))))))</f>
        <v>0</v>
      </c>
      <c r="I53" s="8">
        <f>IF($A53="","",IF($D53="Direct $",'B&amp;C Inputs'!M55,IF($D53="Per Bill",$C53*'B&amp;C Inputs'!H9,IF($D53="Time %",$C53*'B&amp;C Inputs'!K9,IF($D53="Per Bill (Applicable only)",IF($E53=0,0,$C53*(IF('B&amp;C Inputs'!G55="Y",'B&amp;C Inputs'!G9,0))/$E53),IF($D53="Time % (Applicable only)",IF($F53=0,0,$C53*(IF('B&amp;C Inputs'!G55="Y",'B&amp;C Inputs'!K9,0))/$F53),0))))))</f>
        <v>0</v>
      </c>
      <c r="J53" s="8">
        <f>IF($A53="","",IF($D53="Direct $",'B&amp;C Inputs'!N55,IF($D53="Per Bill",$C53*'B&amp;C Inputs'!H10,IF($D53="Time %",$C53*'B&amp;C Inputs'!K10,IF($D53="Per Bill (Applicable only)",IF($E53=0,0,$C53*(IF('B&amp;C Inputs'!H55="Y",'B&amp;C Inputs'!G10,0))/$E53),IF($D53="Time % (Applicable only)",IF($F53=0,0,$C53*(IF('B&amp;C Inputs'!H55="Y",'B&amp;C Inputs'!K10,0))/$F53),0))))))</f>
        <v>0</v>
      </c>
      <c r="K53" s="8">
        <f>IF($A53="","",IF($D53="Direct $",'B&amp;C Inputs'!O55,IF($D53="Per Bill",$C53*'B&amp;C Inputs'!H11,IF($D53="Time %",$C53*'B&amp;C Inputs'!K11,IF($D53="Per Bill (Applicable only)",IF($E53=0,0,$C53*(IF('B&amp;C Inputs'!I55="Y",'B&amp;C Inputs'!G11,0))/$E53),IF($D53="Time % (Applicable only)",IF($F53=0,0,$C53*(IF('B&amp;C Inputs'!I55="Y",'B&amp;C Inputs'!K11,0))/$F53),0))))))</f>
        <v>0</v>
      </c>
      <c r="L53" s="8">
        <f>IF($A53="","",IF($D53="Direct $",'B&amp;C Inputs'!P55,IF($D53="Per Bill",$C53*'B&amp;C Inputs'!H12,IF($D53="Time %",$C53*'B&amp;C Inputs'!K12,IF($D53="Per Bill (Applicable only)",IF($E53=0,0,$C53*(IF('B&amp;C Inputs'!J55="Y",'B&amp;C Inputs'!G12,0))/$E53),IF($D53="Time % (Applicable only)",IF($F53=0,0,$C53*(IF('B&amp;C Inputs'!J55="Y",'B&amp;C Inputs'!K12,0))/$F53),0))))))</f>
        <v>0</v>
      </c>
    </row>
    <row r="54" spans="1:12" hidden="1">
      <c r="A54" s="7">
        <f>'B&amp;C Inputs'!A56</f>
        <v>0</v>
      </c>
      <c r="B54" s="9">
        <f>'B&amp;C Inputs'!B56</f>
        <v>0</v>
      </c>
      <c r="C54" s="8">
        <f>'B&amp;C Inputs'!C56</f>
        <v>0</v>
      </c>
      <c r="D54" s="9">
        <f>'B&amp;C Inputs'!D56</f>
        <v>0</v>
      </c>
      <c r="E54" s="6">
        <f>IF($A54="","",(IF('B&amp;C Inputs'!E56="Y",'B&amp;C Inputs'!G7,0)+IF('B&amp;C Inputs'!F56="Y",'B&amp;C Inputs'!G8,0)+IF('B&amp;C Inputs'!G56="Y",'B&amp;C Inputs'!G9,0)+IF('B&amp;C Inputs'!H56="Y",'B&amp;C Inputs'!G10,0)+IF('B&amp;C Inputs'!I56="Y",'B&amp;C Inputs'!G11,0)+IF('B&amp;C Inputs'!J56="Y",'B&amp;C Inputs'!G12,0)))</f>
        <v>142263.54083628682</v>
      </c>
      <c r="F54" s="10">
        <f>IF($A54="","",(IF('B&amp;C Inputs'!E56="Y",'B&amp;C Inputs'!K7,0)+IF('B&amp;C Inputs'!F56="Y",'B&amp;C Inputs'!K8,0)+IF('B&amp;C Inputs'!G56="Y",'B&amp;C Inputs'!K9,0)+IF('B&amp;C Inputs'!H56="Y",'B&amp;C Inputs'!K10,0)+IF('B&amp;C Inputs'!I56="Y",'B&amp;C Inputs'!K11,0)+IF('B&amp;C Inputs'!J56="Y",'B&amp;C Inputs'!K12,0)))</f>
        <v>1</v>
      </c>
      <c r="G54" s="8">
        <f>IF($A54="","",IF($D54="Direct $",'B&amp;C Inputs'!K56,IF($D54="Per Bill",$C54*'B&amp;C Inputs'!H7,IF($D54="Time %",$C54*'B&amp;C Inputs'!K7,IF($D54="Per Bill (Applicable only)",IF($E54=0,0,$C54*(IF('B&amp;C Inputs'!E56="Y",'B&amp;C Inputs'!G7,0))/$E54),IF($D54="Time % (Applicable only)",IF($F54=0,0,$C54*(IF('B&amp;C Inputs'!E56="Y",'B&amp;C Inputs'!K7,0))/$F54),0))))))</f>
        <v>0</v>
      </c>
      <c r="H54" s="8">
        <f>IF($A54="","",IF($D54="Direct $",'B&amp;C Inputs'!L56,IF($D54="Per Bill",$C54*'B&amp;C Inputs'!H8,IF($D54="Time %",$C54*'B&amp;C Inputs'!K8,IF($D54="Per Bill (Applicable only)",IF($E54=0,0,$C54*(IF('B&amp;C Inputs'!F56="Y",'B&amp;C Inputs'!G8,0))/$E54),IF($D54="Time % (Applicable only)",IF($F54=0,0,$C54*(IF('B&amp;C Inputs'!F56="Y",'B&amp;C Inputs'!K8,0))/$F54),0))))))</f>
        <v>0</v>
      </c>
      <c r="I54" s="8">
        <f>IF($A54="","",IF($D54="Direct $",'B&amp;C Inputs'!M56,IF($D54="Per Bill",$C54*'B&amp;C Inputs'!H9,IF($D54="Time %",$C54*'B&amp;C Inputs'!K9,IF($D54="Per Bill (Applicable only)",IF($E54=0,0,$C54*(IF('B&amp;C Inputs'!G56="Y",'B&amp;C Inputs'!G9,0))/$E54),IF($D54="Time % (Applicable only)",IF($F54=0,0,$C54*(IF('B&amp;C Inputs'!G56="Y",'B&amp;C Inputs'!K9,0))/$F54),0))))))</f>
        <v>0</v>
      </c>
      <c r="J54" s="8">
        <f>IF($A54="","",IF($D54="Direct $",'B&amp;C Inputs'!N56,IF($D54="Per Bill",$C54*'B&amp;C Inputs'!H10,IF($D54="Time %",$C54*'B&amp;C Inputs'!K10,IF($D54="Per Bill (Applicable only)",IF($E54=0,0,$C54*(IF('B&amp;C Inputs'!H56="Y",'B&amp;C Inputs'!G10,0))/$E54),IF($D54="Time % (Applicable only)",IF($F54=0,0,$C54*(IF('B&amp;C Inputs'!H56="Y",'B&amp;C Inputs'!K10,0))/$F54),0))))))</f>
        <v>0</v>
      </c>
      <c r="K54" s="8">
        <f>IF($A54="","",IF($D54="Direct $",'B&amp;C Inputs'!O56,IF($D54="Per Bill",$C54*'B&amp;C Inputs'!H11,IF($D54="Time %",$C54*'B&amp;C Inputs'!K11,IF($D54="Per Bill (Applicable only)",IF($E54=0,0,$C54*(IF('B&amp;C Inputs'!I56="Y",'B&amp;C Inputs'!G11,0))/$E54),IF($D54="Time % (Applicable only)",IF($F54=0,0,$C54*(IF('B&amp;C Inputs'!I56="Y",'B&amp;C Inputs'!K11,0))/$F54),0))))))</f>
        <v>0</v>
      </c>
      <c r="L54" s="8">
        <f>IF($A54="","",IF($D54="Direct $",'B&amp;C Inputs'!P56,IF($D54="Per Bill",$C54*'B&amp;C Inputs'!H12,IF($D54="Time %",$C54*'B&amp;C Inputs'!K12,IF($D54="Per Bill (Applicable only)",IF($E54=0,0,$C54*(IF('B&amp;C Inputs'!J56="Y",'B&amp;C Inputs'!G12,0))/$E54),IF($D54="Time % (Applicable only)",IF($F54=0,0,$C54*(IF('B&amp;C Inputs'!J56="Y",'B&amp;C Inputs'!K12,0))/$F54),0))))))</f>
        <v>0</v>
      </c>
    </row>
    <row r="55" spans="1:12" hidden="1">
      <c r="A55" s="7">
        <f>'B&amp;C Inputs'!A57</f>
        <v>0</v>
      </c>
      <c r="B55" s="9">
        <f>'B&amp;C Inputs'!B57</f>
        <v>0</v>
      </c>
      <c r="C55" s="8">
        <f>'B&amp;C Inputs'!C57</f>
        <v>0</v>
      </c>
      <c r="D55" s="9">
        <f>'B&amp;C Inputs'!D57</f>
        <v>0</v>
      </c>
      <c r="E55" s="6">
        <f>IF($A55="","",(IF('B&amp;C Inputs'!E57="Y",'B&amp;C Inputs'!G7,0)+IF('B&amp;C Inputs'!F57="Y",'B&amp;C Inputs'!G8,0)+IF('B&amp;C Inputs'!G57="Y",'B&amp;C Inputs'!G9,0)+IF('B&amp;C Inputs'!H57="Y",'B&amp;C Inputs'!G10,0)+IF('B&amp;C Inputs'!I57="Y",'B&amp;C Inputs'!G11,0)+IF('B&amp;C Inputs'!J57="Y",'B&amp;C Inputs'!G12,0)))</f>
        <v>142263.54083628682</v>
      </c>
      <c r="F55" s="10">
        <f>IF($A55="","",(IF('B&amp;C Inputs'!E57="Y",'B&amp;C Inputs'!K7,0)+IF('B&amp;C Inputs'!F57="Y",'B&amp;C Inputs'!K8,0)+IF('B&amp;C Inputs'!G57="Y",'B&amp;C Inputs'!K9,0)+IF('B&amp;C Inputs'!H57="Y",'B&amp;C Inputs'!K10,0)+IF('B&amp;C Inputs'!I57="Y",'B&amp;C Inputs'!K11,0)+IF('B&amp;C Inputs'!J57="Y",'B&amp;C Inputs'!K12,0)))</f>
        <v>1</v>
      </c>
      <c r="G55" s="8">
        <f>IF($A55="","",IF($D55="Direct $",'B&amp;C Inputs'!K57,IF($D55="Per Bill",$C55*'B&amp;C Inputs'!H7,IF($D55="Time %",$C55*'B&amp;C Inputs'!K7,IF($D55="Per Bill (Applicable only)",IF($E55=0,0,$C55*(IF('B&amp;C Inputs'!E57="Y",'B&amp;C Inputs'!G7,0))/$E55),IF($D55="Time % (Applicable only)",IF($F55=0,0,$C55*(IF('B&amp;C Inputs'!E57="Y",'B&amp;C Inputs'!K7,0))/$F55),0))))))</f>
        <v>0</v>
      </c>
      <c r="H55" s="8">
        <f>IF($A55="","",IF($D55="Direct $",'B&amp;C Inputs'!L57,IF($D55="Per Bill",$C55*'B&amp;C Inputs'!H8,IF($D55="Time %",$C55*'B&amp;C Inputs'!K8,IF($D55="Per Bill (Applicable only)",IF($E55=0,0,$C55*(IF('B&amp;C Inputs'!F57="Y",'B&amp;C Inputs'!G8,0))/$E55),IF($D55="Time % (Applicable only)",IF($F55=0,0,$C55*(IF('B&amp;C Inputs'!F57="Y",'B&amp;C Inputs'!K8,0))/$F55),0))))))</f>
        <v>0</v>
      </c>
      <c r="I55" s="8">
        <f>IF($A55="","",IF($D55="Direct $",'B&amp;C Inputs'!M57,IF($D55="Per Bill",$C55*'B&amp;C Inputs'!H9,IF($D55="Time %",$C55*'B&amp;C Inputs'!K9,IF($D55="Per Bill (Applicable only)",IF($E55=0,0,$C55*(IF('B&amp;C Inputs'!G57="Y",'B&amp;C Inputs'!G9,0))/$E55),IF($D55="Time % (Applicable only)",IF($F55=0,0,$C55*(IF('B&amp;C Inputs'!G57="Y",'B&amp;C Inputs'!K9,0))/$F55),0))))))</f>
        <v>0</v>
      </c>
      <c r="J55" s="8">
        <f>IF($A55="","",IF($D55="Direct $",'B&amp;C Inputs'!N57,IF($D55="Per Bill",$C55*'B&amp;C Inputs'!H10,IF($D55="Time %",$C55*'B&amp;C Inputs'!K10,IF($D55="Per Bill (Applicable only)",IF($E55=0,0,$C55*(IF('B&amp;C Inputs'!H57="Y",'B&amp;C Inputs'!G10,0))/$E55),IF($D55="Time % (Applicable only)",IF($F55=0,0,$C55*(IF('B&amp;C Inputs'!H57="Y",'B&amp;C Inputs'!K10,0))/$F55),0))))))</f>
        <v>0</v>
      </c>
      <c r="K55" s="8">
        <f>IF($A55="","",IF($D55="Direct $",'B&amp;C Inputs'!O57,IF($D55="Per Bill",$C55*'B&amp;C Inputs'!H11,IF($D55="Time %",$C55*'B&amp;C Inputs'!K11,IF($D55="Per Bill (Applicable only)",IF($E55=0,0,$C55*(IF('B&amp;C Inputs'!I57="Y",'B&amp;C Inputs'!G11,0))/$E55),IF($D55="Time % (Applicable only)",IF($F55=0,0,$C55*(IF('B&amp;C Inputs'!I57="Y",'B&amp;C Inputs'!K11,0))/$F55),0))))))</f>
        <v>0</v>
      </c>
      <c r="L55" s="8">
        <f>IF($A55="","",IF($D55="Direct $",'B&amp;C Inputs'!P57,IF($D55="Per Bill",$C55*'B&amp;C Inputs'!H12,IF($D55="Time %",$C55*'B&amp;C Inputs'!K12,IF($D55="Per Bill (Applicable only)",IF($E55=0,0,$C55*(IF('B&amp;C Inputs'!J57="Y",'B&amp;C Inputs'!G12,0))/$E55),IF($D55="Time % (Applicable only)",IF($F55=0,0,$C55*(IF('B&amp;C Inputs'!J57="Y",'B&amp;C Inputs'!K12,0))/$F55),0))))))</f>
        <v>0</v>
      </c>
    </row>
    <row r="56" spans="1:12" hidden="1">
      <c r="A56" s="7">
        <f>'B&amp;C Inputs'!A58</f>
        <v>0</v>
      </c>
      <c r="B56" s="9">
        <f>'B&amp;C Inputs'!B58</f>
        <v>0</v>
      </c>
      <c r="C56" s="8">
        <f>'B&amp;C Inputs'!C58</f>
        <v>0</v>
      </c>
      <c r="D56" s="9">
        <f>'B&amp;C Inputs'!D58</f>
        <v>0</v>
      </c>
      <c r="E56" s="6">
        <f>IF($A56="","",(IF('B&amp;C Inputs'!E58="Y",'B&amp;C Inputs'!G7,0)+IF('B&amp;C Inputs'!F58="Y",'B&amp;C Inputs'!G8,0)+IF('B&amp;C Inputs'!G58="Y",'B&amp;C Inputs'!G9,0)+IF('B&amp;C Inputs'!H58="Y",'B&amp;C Inputs'!G10,0)+IF('B&amp;C Inputs'!I58="Y",'B&amp;C Inputs'!G11,0)+IF('B&amp;C Inputs'!J58="Y",'B&amp;C Inputs'!G12,0)))</f>
        <v>142263.54083628682</v>
      </c>
      <c r="F56" s="10">
        <f>IF($A56="","",(IF('B&amp;C Inputs'!E58="Y",'B&amp;C Inputs'!K7,0)+IF('B&amp;C Inputs'!F58="Y",'B&amp;C Inputs'!K8,0)+IF('B&amp;C Inputs'!G58="Y",'B&amp;C Inputs'!K9,0)+IF('B&amp;C Inputs'!H58="Y",'B&amp;C Inputs'!K10,0)+IF('B&amp;C Inputs'!I58="Y",'B&amp;C Inputs'!K11,0)+IF('B&amp;C Inputs'!J58="Y",'B&amp;C Inputs'!K12,0)))</f>
        <v>1</v>
      </c>
      <c r="G56" s="8">
        <f>IF($A56="","",IF($D56="Direct $",'B&amp;C Inputs'!K58,IF($D56="Per Bill",$C56*'B&amp;C Inputs'!H7,IF($D56="Time %",$C56*'B&amp;C Inputs'!K7,IF($D56="Per Bill (Applicable only)",IF($E56=0,0,$C56*(IF('B&amp;C Inputs'!E58="Y",'B&amp;C Inputs'!G7,0))/$E56),IF($D56="Time % (Applicable only)",IF($F56=0,0,$C56*(IF('B&amp;C Inputs'!E58="Y",'B&amp;C Inputs'!K7,0))/$F56),0))))))</f>
        <v>0</v>
      </c>
      <c r="H56" s="8">
        <f>IF($A56="","",IF($D56="Direct $",'B&amp;C Inputs'!L58,IF($D56="Per Bill",$C56*'B&amp;C Inputs'!H8,IF($D56="Time %",$C56*'B&amp;C Inputs'!K8,IF($D56="Per Bill (Applicable only)",IF($E56=0,0,$C56*(IF('B&amp;C Inputs'!F58="Y",'B&amp;C Inputs'!G8,0))/$E56),IF($D56="Time % (Applicable only)",IF($F56=0,0,$C56*(IF('B&amp;C Inputs'!F58="Y",'B&amp;C Inputs'!K8,0))/$F56),0))))))</f>
        <v>0</v>
      </c>
      <c r="I56" s="8">
        <f>IF($A56="","",IF($D56="Direct $",'B&amp;C Inputs'!M58,IF($D56="Per Bill",$C56*'B&amp;C Inputs'!H9,IF($D56="Time %",$C56*'B&amp;C Inputs'!K9,IF($D56="Per Bill (Applicable only)",IF($E56=0,0,$C56*(IF('B&amp;C Inputs'!G58="Y",'B&amp;C Inputs'!G9,0))/$E56),IF($D56="Time % (Applicable only)",IF($F56=0,0,$C56*(IF('B&amp;C Inputs'!G58="Y",'B&amp;C Inputs'!K9,0))/$F56),0))))))</f>
        <v>0</v>
      </c>
      <c r="J56" s="8">
        <f>IF($A56="","",IF($D56="Direct $",'B&amp;C Inputs'!N58,IF($D56="Per Bill",$C56*'B&amp;C Inputs'!H10,IF($D56="Time %",$C56*'B&amp;C Inputs'!K10,IF($D56="Per Bill (Applicable only)",IF($E56=0,0,$C56*(IF('B&amp;C Inputs'!H58="Y",'B&amp;C Inputs'!G10,0))/$E56),IF($D56="Time % (Applicable only)",IF($F56=0,0,$C56*(IF('B&amp;C Inputs'!H58="Y",'B&amp;C Inputs'!K10,0))/$F56),0))))))</f>
        <v>0</v>
      </c>
      <c r="K56" s="8">
        <f>IF($A56="","",IF($D56="Direct $",'B&amp;C Inputs'!O58,IF($D56="Per Bill",$C56*'B&amp;C Inputs'!H11,IF($D56="Time %",$C56*'B&amp;C Inputs'!K11,IF($D56="Per Bill (Applicable only)",IF($E56=0,0,$C56*(IF('B&amp;C Inputs'!I58="Y",'B&amp;C Inputs'!G11,0))/$E56),IF($D56="Time % (Applicable only)",IF($F56=0,0,$C56*(IF('B&amp;C Inputs'!I58="Y",'B&amp;C Inputs'!K11,0))/$F56),0))))))</f>
        <v>0</v>
      </c>
      <c r="L56" s="8">
        <f>IF($A56="","",IF($D56="Direct $",'B&amp;C Inputs'!P58,IF($D56="Per Bill",$C56*'B&amp;C Inputs'!H12,IF($D56="Time %",$C56*'B&amp;C Inputs'!K12,IF($D56="Per Bill (Applicable only)",IF($E56=0,0,$C56*(IF('B&amp;C Inputs'!J58="Y",'B&amp;C Inputs'!G12,0))/$E56),IF($D56="Time % (Applicable only)",IF($F56=0,0,$C56*(IF('B&amp;C Inputs'!J58="Y",'B&amp;C Inputs'!K12,0))/$F56),0))))))</f>
        <v>0</v>
      </c>
    </row>
    <row r="57" spans="1:12" hidden="1">
      <c r="A57" s="7">
        <f>'B&amp;C Inputs'!A59</f>
        <v>0</v>
      </c>
      <c r="B57" s="9">
        <f>'B&amp;C Inputs'!B59</f>
        <v>0</v>
      </c>
      <c r="C57" s="8">
        <f>'B&amp;C Inputs'!C59</f>
        <v>0</v>
      </c>
      <c r="D57" s="9">
        <f>'B&amp;C Inputs'!D59</f>
        <v>0</v>
      </c>
      <c r="E57" s="6">
        <f>IF($A57="","",(IF('B&amp;C Inputs'!E59="Y",'B&amp;C Inputs'!G7,0)+IF('B&amp;C Inputs'!F59="Y",'B&amp;C Inputs'!G8,0)+IF('B&amp;C Inputs'!G59="Y",'B&amp;C Inputs'!G9,0)+IF('B&amp;C Inputs'!H59="Y",'B&amp;C Inputs'!G10,0)+IF('B&amp;C Inputs'!I59="Y",'B&amp;C Inputs'!G11,0)+IF('B&amp;C Inputs'!J59="Y",'B&amp;C Inputs'!G12,0)))</f>
        <v>142263.54083628682</v>
      </c>
      <c r="F57" s="10">
        <f>IF($A57="","",(IF('B&amp;C Inputs'!E59="Y",'B&amp;C Inputs'!K7,0)+IF('B&amp;C Inputs'!F59="Y",'B&amp;C Inputs'!K8,0)+IF('B&amp;C Inputs'!G59="Y",'B&amp;C Inputs'!K9,0)+IF('B&amp;C Inputs'!H59="Y",'B&amp;C Inputs'!K10,0)+IF('B&amp;C Inputs'!I59="Y",'B&amp;C Inputs'!K11,0)+IF('B&amp;C Inputs'!J59="Y",'B&amp;C Inputs'!K12,0)))</f>
        <v>1</v>
      </c>
      <c r="G57" s="8">
        <f>IF($A57="","",IF($D57="Direct $",'B&amp;C Inputs'!K59,IF($D57="Per Bill",$C57*'B&amp;C Inputs'!H7,IF($D57="Time %",$C57*'B&amp;C Inputs'!K7,IF($D57="Per Bill (Applicable only)",IF($E57=0,0,$C57*(IF('B&amp;C Inputs'!E59="Y",'B&amp;C Inputs'!G7,0))/$E57),IF($D57="Time % (Applicable only)",IF($F57=0,0,$C57*(IF('B&amp;C Inputs'!E59="Y",'B&amp;C Inputs'!K7,0))/$F57),0))))))</f>
        <v>0</v>
      </c>
      <c r="H57" s="8">
        <f>IF($A57="","",IF($D57="Direct $",'B&amp;C Inputs'!L59,IF($D57="Per Bill",$C57*'B&amp;C Inputs'!H8,IF($D57="Time %",$C57*'B&amp;C Inputs'!K8,IF($D57="Per Bill (Applicable only)",IF($E57=0,0,$C57*(IF('B&amp;C Inputs'!F59="Y",'B&amp;C Inputs'!G8,0))/$E57),IF($D57="Time % (Applicable only)",IF($F57=0,0,$C57*(IF('B&amp;C Inputs'!F59="Y",'B&amp;C Inputs'!K8,0))/$F57),0))))))</f>
        <v>0</v>
      </c>
      <c r="I57" s="8">
        <f>IF($A57="","",IF($D57="Direct $",'B&amp;C Inputs'!M59,IF($D57="Per Bill",$C57*'B&amp;C Inputs'!H9,IF($D57="Time %",$C57*'B&amp;C Inputs'!K9,IF($D57="Per Bill (Applicable only)",IF($E57=0,0,$C57*(IF('B&amp;C Inputs'!G59="Y",'B&amp;C Inputs'!G9,0))/$E57),IF($D57="Time % (Applicable only)",IF($F57=0,0,$C57*(IF('B&amp;C Inputs'!G59="Y",'B&amp;C Inputs'!K9,0))/$F57),0))))))</f>
        <v>0</v>
      </c>
      <c r="J57" s="8">
        <f>IF($A57="","",IF($D57="Direct $",'B&amp;C Inputs'!N59,IF($D57="Per Bill",$C57*'B&amp;C Inputs'!H10,IF($D57="Time %",$C57*'B&amp;C Inputs'!K10,IF($D57="Per Bill (Applicable only)",IF($E57=0,0,$C57*(IF('B&amp;C Inputs'!H59="Y",'B&amp;C Inputs'!G10,0))/$E57),IF($D57="Time % (Applicable only)",IF($F57=0,0,$C57*(IF('B&amp;C Inputs'!H59="Y",'B&amp;C Inputs'!K10,0))/$F57),0))))))</f>
        <v>0</v>
      </c>
      <c r="K57" s="8">
        <f>IF($A57="","",IF($D57="Direct $",'B&amp;C Inputs'!O59,IF($D57="Per Bill",$C57*'B&amp;C Inputs'!H11,IF($D57="Time %",$C57*'B&amp;C Inputs'!K11,IF($D57="Per Bill (Applicable only)",IF($E57=0,0,$C57*(IF('B&amp;C Inputs'!I59="Y",'B&amp;C Inputs'!G11,0))/$E57),IF($D57="Time % (Applicable only)",IF($F57=0,0,$C57*(IF('B&amp;C Inputs'!I59="Y",'B&amp;C Inputs'!K11,0))/$F57),0))))))</f>
        <v>0</v>
      </c>
      <c r="L57" s="8">
        <f>IF($A57="","",IF($D57="Direct $",'B&amp;C Inputs'!P59,IF($D57="Per Bill",$C57*'B&amp;C Inputs'!H12,IF($D57="Time %",$C57*'B&amp;C Inputs'!K12,IF($D57="Per Bill (Applicable only)",IF($E57=0,0,$C57*(IF('B&amp;C Inputs'!J59="Y",'B&amp;C Inputs'!G12,0))/$E57),IF($D57="Time % (Applicable only)",IF($F57=0,0,$C57*(IF('B&amp;C Inputs'!J59="Y",'B&amp;C Inputs'!K12,0))/$F57),0))))))</f>
        <v>0</v>
      </c>
    </row>
    <row r="58" spans="1:12" hidden="1">
      <c r="A58" s="7">
        <f>'B&amp;C Inputs'!A60</f>
        <v>0</v>
      </c>
      <c r="B58" s="9">
        <f>'B&amp;C Inputs'!B60</f>
        <v>0</v>
      </c>
      <c r="C58" s="8">
        <f>'B&amp;C Inputs'!C60</f>
        <v>0</v>
      </c>
      <c r="D58" s="9">
        <f>'B&amp;C Inputs'!D60</f>
        <v>0</v>
      </c>
      <c r="E58" s="6">
        <f>IF($A58="","",(IF('B&amp;C Inputs'!E60="Y",'B&amp;C Inputs'!G7,0)+IF('B&amp;C Inputs'!F60="Y",'B&amp;C Inputs'!G8,0)+IF('B&amp;C Inputs'!G60="Y",'B&amp;C Inputs'!G9,0)+IF('B&amp;C Inputs'!H60="Y",'B&amp;C Inputs'!G10,0)+IF('B&amp;C Inputs'!I60="Y",'B&amp;C Inputs'!G11,0)+IF('B&amp;C Inputs'!J60="Y",'B&amp;C Inputs'!G12,0)))</f>
        <v>142263.54083628682</v>
      </c>
      <c r="F58" s="10">
        <f>IF($A58="","",(IF('B&amp;C Inputs'!E60="Y",'B&amp;C Inputs'!K7,0)+IF('B&amp;C Inputs'!F60="Y",'B&amp;C Inputs'!K8,0)+IF('B&amp;C Inputs'!G60="Y",'B&amp;C Inputs'!K9,0)+IF('B&amp;C Inputs'!H60="Y",'B&amp;C Inputs'!K10,0)+IF('B&amp;C Inputs'!I60="Y",'B&amp;C Inputs'!K11,0)+IF('B&amp;C Inputs'!J60="Y",'B&amp;C Inputs'!K12,0)))</f>
        <v>1</v>
      </c>
      <c r="G58" s="8">
        <f>IF($A58="","",IF($D58="Direct $",'B&amp;C Inputs'!K60,IF($D58="Per Bill",$C58*'B&amp;C Inputs'!H7,IF($D58="Time %",$C58*'B&amp;C Inputs'!K7,IF($D58="Per Bill (Applicable only)",IF($E58=0,0,$C58*(IF('B&amp;C Inputs'!E60="Y",'B&amp;C Inputs'!G7,0))/$E58),IF($D58="Time % (Applicable only)",IF($F58=0,0,$C58*(IF('B&amp;C Inputs'!E60="Y",'B&amp;C Inputs'!K7,0))/$F58),0))))))</f>
        <v>0</v>
      </c>
      <c r="H58" s="8">
        <f>IF($A58="","",IF($D58="Direct $",'B&amp;C Inputs'!L60,IF($D58="Per Bill",$C58*'B&amp;C Inputs'!H8,IF($D58="Time %",$C58*'B&amp;C Inputs'!K8,IF($D58="Per Bill (Applicable only)",IF($E58=0,0,$C58*(IF('B&amp;C Inputs'!F60="Y",'B&amp;C Inputs'!G8,0))/$E58),IF($D58="Time % (Applicable only)",IF($F58=0,0,$C58*(IF('B&amp;C Inputs'!F60="Y",'B&amp;C Inputs'!K8,0))/$F58),0))))))</f>
        <v>0</v>
      </c>
      <c r="I58" s="8">
        <f>IF($A58="","",IF($D58="Direct $",'B&amp;C Inputs'!M60,IF($D58="Per Bill",$C58*'B&amp;C Inputs'!H9,IF($D58="Time %",$C58*'B&amp;C Inputs'!K9,IF($D58="Per Bill (Applicable only)",IF($E58=0,0,$C58*(IF('B&amp;C Inputs'!G60="Y",'B&amp;C Inputs'!G9,0))/$E58),IF($D58="Time % (Applicable only)",IF($F58=0,0,$C58*(IF('B&amp;C Inputs'!G60="Y",'B&amp;C Inputs'!K9,0))/$F58),0))))))</f>
        <v>0</v>
      </c>
      <c r="J58" s="8">
        <f>IF($A58="","",IF($D58="Direct $",'B&amp;C Inputs'!N60,IF($D58="Per Bill",$C58*'B&amp;C Inputs'!H10,IF($D58="Time %",$C58*'B&amp;C Inputs'!K10,IF($D58="Per Bill (Applicable only)",IF($E58=0,0,$C58*(IF('B&amp;C Inputs'!H60="Y",'B&amp;C Inputs'!G10,0))/$E58),IF($D58="Time % (Applicable only)",IF($F58=0,0,$C58*(IF('B&amp;C Inputs'!H60="Y",'B&amp;C Inputs'!K10,0))/$F58),0))))))</f>
        <v>0</v>
      </c>
      <c r="K58" s="8">
        <f>IF($A58="","",IF($D58="Direct $",'B&amp;C Inputs'!O60,IF($D58="Per Bill",$C58*'B&amp;C Inputs'!H11,IF($D58="Time %",$C58*'B&amp;C Inputs'!K11,IF($D58="Per Bill (Applicable only)",IF($E58=0,0,$C58*(IF('B&amp;C Inputs'!I60="Y",'B&amp;C Inputs'!G11,0))/$E58),IF($D58="Time % (Applicable only)",IF($F58=0,0,$C58*(IF('B&amp;C Inputs'!I60="Y",'B&amp;C Inputs'!K11,0))/$F58),0))))))</f>
        <v>0</v>
      </c>
      <c r="L58" s="8">
        <f>IF($A58="","",IF($D58="Direct $",'B&amp;C Inputs'!P60,IF($D58="Per Bill",$C58*'B&amp;C Inputs'!H12,IF($D58="Time %",$C58*'B&amp;C Inputs'!K12,IF($D58="Per Bill (Applicable only)",IF($E58=0,0,$C58*(IF('B&amp;C Inputs'!J60="Y",'B&amp;C Inputs'!G12,0))/$E58),IF($D58="Time % (Applicable only)",IF($F58=0,0,$C58*(IF('B&amp;C Inputs'!J60="Y",'B&amp;C Inputs'!K12,0))/$F58),0))))))</f>
        <v>0</v>
      </c>
    </row>
    <row r="59" spans="1:12" hidden="1">
      <c r="A59" s="7">
        <f>'B&amp;C Inputs'!A61</f>
        <v>0</v>
      </c>
      <c r="B59" s="9">
        <f>'B&amp;C Inputs'!B61</f>
        <v>0</v>
      </c>
      <c r="C59" s="8">
        <f>'B&amp;C Inputs'!C61</f>
        <v>0</v>
      </c>
      <c r="D59" s="9">
        <f>'B&amp;C Inputs'!D61</f>
        <v>0</v>
      </c>
      <c r="E59" s="6">
        <f>IF($A59="","",(IF('B&amp;C Inputs'!E61="Y",'B&amp;C Inputs'!G7,0)+IF('B&amp;C Inputs'!F61="Y",'B&amp;C Inputs'!G8,0)+IF('B&amp;C Inputs'!G61="Y",'B&amp;C Inputs'!G9,0)+IF('B&amp;C Inputs'!H61="Y",'B&amp;C Inputs'!G10,0)+IF('B&amp;C Inputs'!I61="Y",'B&amp;C Inputs'!G11,0)+IF('B&amp;C Inputs'!J61="Y",'B&amp;C Inputs'!G12,0)))</f>
        <v>142263.54083628682</v>
      </c>
      <c r="F59" s="10">
        <f>IF($A59="","",(IF('B&amp;C Inputs'!E61="Y",'B&amp;C Inputs'!K7,0)+IF('B&amp;C Inputs'!F61="Y",'B&amp;C Inputs'!K8,0)+IF('B&amp;C Inputs'!G61="Y",'B&amp;C Inputs'!K9,0)+IF('B&amp;C Inputs'!H61="Y",'B&amp;C Inputs'!K10,0)+IF('B&amp;C Inputs'!I61="Y",'B&amp;C Inputs'!K11,0)+IF('B&amp;C Inputs'!J61="Y",'B&amp;C Inputs'!K12,0)))</f>
        <v>1</v>
      </c>
      <c r="G59" s="8">
        <f>IF($A59="","",IF($D59="Direct $",'B&amp;C Inputs'!K61,IF($D59="Per Bill",$C59*'B&amp;C Inputs'!H7,IF($D59="Time %",$C59*'B&amp;C Inputs'!K7,IF($D59="Per Bill (Applicable only)",IF($E59=0,0,$C59*(IF('B&amp;C Inputs'!E61="Y",'B&amp;C Inputs'!G7,0))/$E59),IF($D59="Time % (Applicable only)",IF($F59=0,0,$C59*(IF('B&amp;C Inputs'!E61="Y",'B&amp;C Inputs'!K7,0))/$F59),0))))))</f>
        <v>0</v>
      </c>
      <c r="H59" s="8">
        <f>IF($A59="","",IF($D59="Direct $",'B&amp;C Inputs'!L61,IF($D59="Per Bill",$C59*'B&amp;C Inputs'!H8,IF($D59="Time %",$C59*'B&amp;C Inputs'!K8,IF($D59="Per Bill (Applicable only)",IF($E59=0,0,$C59*(IF('B&amp;C Inputs'!F61="Y",'B&amp;C Inputs'!G8,0))/$E59),IF($D59="Time % (Applicable only)",IF($F59=0,0,$C59*(IF('B&amp;C Inputs'!F61="Y",'B&amp;C Inputs'!K8,0))/$F59),0))))))</f>
        <v>0</v>
      </c>
      <c r="I59" s="8">
        <f>IF($A59="","",IF($D59="Direct $",'B&amp;C Inputs'!M61,IF($D59="Per Bill",$C59*'B&amp;C Inputs'!H9,IF($D59="Time %",$C59*'B&amp;C Inputs'!K9,IF($D59="Per Bill (Applicable only)",IF($E59=0,0,$C59*(IF('B&amp;C Inputs'!G61="Y",'B&amp;C Inputs'!G9,0))/$E59),IF($D59="Time % (Applicable only)",IF($F59=0,0,$C59*(IF('B&amp;C Inputs'!G61="Y",'B&amp;C Inputs'!K9,0))/$F59),0))))))</f>
        <v>0</v>
      </c>
      <c r="J59" s="8">
        <f>IF($A59="","",IF($D59="Direct $",'B&amp;C Inputs'!N61,IF($D59="Per Bill",$C59*'B&amp;C Inputs'!H10,IF($D59="Time %",$C59*'B&amp;C Inputs'!K10,IF($D59="Per Bill (Applicable only)",IF($E59=0,0,$C59*(IF('B&amp;C Inputs'!H61="Y",'B&amp;C Inputs'!G10,0))/$E59),IF($D59="Time % (Applicable only)",IF($F59=0,0,$C59*(IF('B&amp;C Inputs'!H61="Y",'B&amp;C Inputs'!K10,0))/$F59),0))))))</f>
        <v>0</v>
      </c>
      <c r="K59" s="8">
        <f>IF($A59="","",IF($D59="Direct $",'B&amp;C Inputs'!O61,IF($D59="Per Bill",$C59*'B&amp;C Inputs'!H11,IF($D59="Time %",$C59*'B&amp;C Inputs'!K11,IF($D59="Per Bill (Applicable only)",IF($E59=0,0,$C59*(IF('B&amp;C Inputs'!I61="Y",'B&amp;C Inputs'!G11,0))/$E59),IF($D59="Time % (Applicable only)",IF($F59=0,0,$C59*(IF('B&amp;C Inputs'!I61="Y",'B&amp;C Inputs'!K11,0))/$F59),0))))))</f>
        <v>0</v>
      </c>
      <c r="L59" s="8">
        <f>IF($A59="","",IF($D59="Direct $",'B&amp;C Inputs'!P61,IF($D59="Per Bill",$C59*'B&amp;C Inputs'!H12,IF($D59="Time %",$C59*'B&amp;C Inputs'!K12,IF($D59="Per Bill (Applicable only)",IF($E59=0,0,$C59*(IF('B&amp;C Inputs'!J61="Y",'B&amp;C Inputs'!G12,0))/$E59),IF($D59="Time % (Applicable only)",IF($F59=0,0,$C59*(IF('B&amp;C Inputs'!J61="Y",'B&amp;C Inputs'!K12,0))/$F59),0))))))</f>
        <v>0</v>
      </c>
    </row>
    <row r="60" spans="1:12" hidden="1">
      <c r="A60" s="7">
        <f>'B&amp;C Inputs'!A62</f>
        <v>0</v>
      </c>
      <c r="B60" s="9">
        <f>'B&amp;C Inputs'!B62</f>
        <v>0</v>
      </c>
      <c r="C60" s="8">
        <f>'B&amp;C Inputs'!C62</f>
        <v>0</v>
      </c>
      <c r="D60" s="9">
        <f>'B&amp;C Inputs'!D62</f>
        <v>0</v>
      </c>
      <c r="E60" s="6">
        <f>IF($A60="","",(IF('B&amp;C Inputs'!E62="Y",'B&amp;C Inputs'!G7,0)+IF('B&amp;C Inputs'!F62="Y",'B&amp;C Inputs'!G8,0)+IF('B&amp;C Inputs'!G62="Y",'B&amp;C Inputs'!G9,0)+IF('B&amp;C Inputs'!H62="Y",'B&amp;C Inputs'!G10,0)+IF('B&amp;C Inputs'!I62="Y",'B&amp;C Inputs'!G11,0)+IF('B&amp;C Inputs'!J62="Y",'B&amp;C Inputs'!G12,0)))</f>
        <v>142263.54083628682</v>
      </c>
      <c r="F60" s="10">
        <f>IF($A60="","",(IF('B&amp;C Inputs'!E62="Y",'B&amp;C Inputs'!K7,0)+IF('B&amp;C Inputs'!F62="Y",'B&amp;C Inputs'!K8,0)+IF('B&amp;C Inputs'!G62="Y",'B&amp;C Inputs'!K9,0)+IF('B&amp;C Inputs'!H62="Y",'B&amp;C Inputs'!K10,0)+IF('B&amp;C Inputs'!I62="Y",'B&amp;C Inputs'!K11,0)+IF('B&amp;C Inputs'!J62="Y",'B&amp;C Inputs'!K12,0)))</f>
        <v>1</v>
      </c>
      <c r="G60" s="8">
        <f>IF($A60="","",IF($D60="Direct $",'B&amp;C Inputs'!K62,IF($D60="Per Bill",$C60*'B&amp;C Inputs'!H7,IF($D60="Time %",$C60*'B&amp;C Inputs'!K7,IF($D60="Per Bill (Applicable only)",IF($E60=0,0,$C60*(IF('B&amp;C Inputs'!E62="Y",'B&amp;C Inputs'!G7,0))/$E60),IF($D60="Time % (Applicable only)",IF($F60=0,0,$C60*(IF('B&amp;C Inputs'!E62="Y",'B&amp;C Inputs'!K7,0))/$F60),0))))))</f>
        <v>0</v>
      </c>
      <c r="H60" s="8">
        <f>IF($A60="","",IF($D60="Direct $",'B&amp;C Inputs'!L62,IF($D60="Per Bill",$C60*'B&amp;C Inputs'!H8,IF($D60="Time %",$C60*'B&amp;C Inputs'!K8,IF($D60="Per Bill (Applicable only)",IF($E60=0,0,$C60*(IF('B&amp;C Inputs'!F62="Y",'B&amp;C Inputs'!G8,0))/$E60),IF($D60="Time % (Applicable only)",IF($F60=0,0,$C60*(IF('B&amp;C Inputs'!F62="Y",'B&amp;C Inputs'!K8,0))/$F60),0))))))</f>
        <v>0</v>
      </c>
      <c r="I60" s="8">
        <f>IF($A60="","",IF($D60="Direct $",'B&amp;C Inputs'!M62,IF($D60="Per Bill",$C60*'B&amp;C Inputs'!H9,IF($D60="Time %",$C60*'B&amp;C Inputs'!K9,IF($D60="Per Bill (Applicable only)",IF($E60=0,0,$C60*(IF('B&amp;C Inputs'!G62="Y",'B&amp;C Inputs'!G9,0))/$E60),IF($D60="Time % (Applicable only)",IF($F60=0,0,$C60*(IF('B&amp;C Inputs'!G62="Y",'B&amp;C Inputs'!K9,0))/$F60),0))))))</f>
        <v>0</v>
      </c>
      <c r="J60" s="8">
        <f>IF($A60="","",IF($D60="Direct $",'B&amp;C Inputs'!N62,IF($D60="Per Bill",$C60*'B&amp;C Inputs'!H10,IF($D60="Time %",$C60*'B&amp;C Inputs'!K10,IF($D60="Per Bill (Applicable only)",IF($E60=0,0,$C60*(IF('B&amp;C Inputs'!H62="Y",'B&amp;C Inputs'!G10,0))/$E60),IF($D60="Time % (Applicable only)",IF($F60=0,0,$C60*(IF('B&amp;C Inputs'!H62="Y",'B&amp;C Inputs'!K10,0))/$F60),0))))))</f>
        <v>0</v>
      </c>
      <c r="K60" s="8">
        <f>IF($A60="","",IF($D60="Direct $",'B&amp;C Inputs'!O62,IF($D60="Per Bill",$C60*'B&amp;C Inputs'!H11,IF($D60="Time %",$C60*'B&amp;C Inputs'!K11,IF($D60="Per Bill (Applicable only)",IF($E60=0,0,$C60*(IF('B&amp;C Inputs'!I62="Y",'B&amp;C Inputs'!G11,0))/$E60),IF($D60="Time % (Applicable only)",IF($F60=0,0,$C60*(IF('B&amp;C Inputs'!I62="Y",'B&amp;C Inputs'!K11,0))/$F60),0))))))</f>
        <v>0</v>
      </c>
      <c r="L60" s="8">
        <f>IF($A60="","",IF($D60="Direct $",'B&amp;C Inputs'!P62,IF($D60="Per Bill",$C60*'B&amp;C Inputs'!H12,IF($D60="Time %",$C60*'B&amp;C Inputs'!K12,IF($D60="Per Bill (Applicable only)",IF($E60=0,0,$C60*(IF('B&amp;C Inputs'!J62="Y",'B&amp;C Inputs'!G12,0))/$E60),IF($D60="Time % (Applicable only)",IF($F60=0,0,$C60*(IF('B&amp;C Inputs'!J62="Y",'B&amp;C Inputs'!K12,0))/$F60),0))))))</f>
        <v>0</v>
      </c>
    </row>
    <row r="61" spans="1:12" hidden="1">
      <c r="A61" s="7">
        <f>'B&amp;C Inputs'!A63</f>
        <v>0</v>
      </c>
      <c r="B61" s="9">
        <f>'B&amp;C Inputs'!B63</f>
        <v>0</v>
      </c>
      <c r="C61" s="8">
        <f>'B&amp;C Inputs'!C63</f>
        <v>0</v>
      </c>
      <c r="D61" s="9">
        <f>'B&amp;C Inputs'!D63</f>
        <v>0</v>
      </c>
      <c r="E61" s="6">
        <f>IF($A61="","",(IF('B&amp;C Inputs'!E63="Y",'B&amp;C Inputs'!G7,0)+IF('B&amp;C Inputs'!F63="Y",'B&amp;C Inputs'!G8,0)+IF('B&amp;C Inputs'!G63="Y",'B&amp;C Inputs'!G9,0)+IF('B&amp;C Inputs'!H63="Y",'B&amp;C Inputs'!G10,0)+IF('B&amp;C Inputs'!I63="Y",'B&amp;C Inputs'!G11,0)+IF('B&amp;C Inputs'!J63="Y",'B&amp;C Inputs'!G12,0)))</f>
        <v>142263.54083628682</v>
      </c>
      <c r="F61" s="10">
        <f>IF($A61="","",(IF('B&amp;C Inputs'!E63="Y",'B&amp;C Inputs'!K7,0)+IF('B&amp;C Inputs'!F63="Y",'B&amp;C Inputs'!K8,0)+IF('B&amp;C Inputs'!G63="Y",'B&amp;C Inputs'!K9,0)+IF('B&amp;C Inputs'!H63="Y",'B&amp;C Inputs'!K10,0)+IF('B&amp;C Inputs'!I63="Y",'B&amp;C Inputs'!K11,0)+IF('B&amp;C Inputs'!J63="Y",'B&amp;C Inputs'!K12,0)))</f>
        <v>1</v>
      </c>
      <c r="G61" s="8">
        <f>IF($A61="","",IF($D61="Direct $",'B&amp;C Inputs'!K63,IF($D61="Per Bill",$C61*'B&amp;C Inputs'!H7,IF($D61="Time %",$C61*'B&amp;C Inputs'!K7,IF($D61="Per Bill (Applicable only)",IF($E61=0,0,$C61*(IF('B&amp;C Inputs'!E63="Y",'B&amp;C Inputs'!G7,0))/$E61),IF($D61="Time % (Applicable only)",IF($F61=0,0,$C61*(IF('B&amp;C Inputs'!E63="Y",'B&amp;C Inputs'!K7,0))/$F61),0))))))</f>
        <v>0</v>
      </c>
      <c r="H61" s="8">
        <f>IF($A61="","",IF($D61="Direct $",'B&amp;C Inputs'!L63,IF($D61="Per Bill",$C61*'B&amp;C Inputs'!H8,IF($D61="Time %",$C61*'B&amp;C Inputs'!K8,IF($D61="Per Bill (Applicable only)",IF($E61=0,0,$C61*(IF('B&amp;C Inputs'!F63="Y",'B&amp;C Inputs'!G8,0))/$E61),IF($D61="Time % (Applicable only)",IF($F61=0,0,$C61*(IF('B&amp;C Inputs'!F63="Y",'B&amp;C Inputs'!K8,0))/$F61),0))))))</f>
        <v>0</v>
      </c>
      <c r="I61" s="8">
        <f>IF($A61="","",IF($D61="Direct $",'B&amp;C Inputs'!M63,IF($D61="Per Bill",$C61*'B&amp;C Inputs'!H9,IF($D61="Time %",$C61*'B&amp;C Inputs'!K9,IF($D61="Per Bill (Applicable only)",IF($E61=0,0,$C61*(IF('B&amp;C Inputs'!G63="Y",'B&amp;C Inputs'!G9,0))/$E61),IF($D61="Time % (Applicable only)",IF($F61=0,0,$C61*(IF('B&amp;C Inputs'!G63="Y",'B&amp;C Inputs'!K9,0))/$F61),0))))))</f>
        <v>0</v>
      </c>
      <c r="J61" s="8">
        <f>IF($A61="","",IF($D61="Direct $",'B&amp;C Inputs'!N63,IF($D61="Per Bill",$C61*'B&amp;C Inputs'!H10,IF($D61="Time %",$C61*'B&amp;C Inputs'!K10,IF($D61="Per Bill (Applicable only)",IF($E61=0,0,$C61*(IF('B&amp;C Inputs'!H63="Y",'B&amp;C Inputs'!G10,0))/$E61),IF($D61="Time % (Applicable only)",IF($F61=0,0,$C61*(IF('B&amp;C Inputs'!H63="Y",'B&amp;C Inputs'!K10,0))/$F61),0))))))</f>
        <v>0</v>
      </c>
      <c r="K61" s="8">
        <f>IF($A61="","",IF($D61="Direct $",'B&amp;C Inputs'!O63,IF($D61="Per Bill",$C61*'B&amp;C Inputs'!H11,IF($D61="Time %",$C61*'B&amp;C Inputs'!K11,IF($D61="Per Bill (Applicable only)",IF($E61=0,0,$C61*(IF('B&amp;C Inputs'!I63="Y",'B&amp;C Inputs'!G11,0))/$E61),IF($D61="Time % (Applicable only)",IF($F61=0,0,$C61*(IF('B&amp;C Inputs'!I63="Y",'B&amp;C Inputs'!K11,0))/$F61),0))))))</f>
        <v>0</v>
      </c>
      <c r="L61" s="8">
        <f>IF($A61="","",IF($D61="Direct $",'B&amp;C Inputs'!P63,IF($D61="Per Bill",$C61*'B&amp;C Inputs'!H12,IF($D61="Time %",$C61*'B&amp;C Inputs'!K12,IF($D61="Per Bill (Applicable only)",IF($E61=0,0,$C61*(IF('B&amp;C Inputs'!J63="Y",'B&amp;C Inputs'!G12,0))/$E61),IF($D61="Time % (Applicable only)",IF($F61=0,0,$C61*(IF('B&amp;C Inputs'!J63="Y",'B&amp;C Inputs'!K12,0))/$F61),0))))))</f>
        <v>0</v>
      </c>
    </row>
    <row r="62" spans="1:12" hidden="1">
      <c r="A62" s="7">
        <f>'B&amp;C Inputs'!A64</f>
        <v>0</v>
      </c>
      <c r="B62" s="9">
        <f>'B&amp;C Inputs'!B64</f>
        <v>0</v>
      </c>
      <c r="C62" s="8">
        <f>'B&amp;C Inputs'!C64</f>
        <v>0</v>
      </c>
      <c r="D62" s="9">
        <f>'B&amp;C Inputs'!D64</f>
        <v>0</v>
      </c>
      <c r="E62" s="6">
        <f>IF($A62="","",(IF('B&amp;C Inputs'!E64="Y",'B&amp;C Inputs'!G7,0)+IF('B&amp;C Inputs'!F64="Y",'B&amp;C Inputs'!G8,0)+IF('B&amp;C Inputs'!G64="Y",'B&amp;C Inputs'!G9,0)+IF('B&amp;C Inputs'!H64="Y",'B&amp;C Inputs'!G10,0)+IF('B&amp;C Inputs'!I64="Y",'B&amp;C Inputs'!G11,0)+IF('B&amp;C Inputs'!J64="Y",'B&amp;C Inputs'!G12,0)))</f>
        <v>142263.54083628682</v>
      </c>
      <c r="F62" s="10">
        <f>IF($A62="","",(IF('B&amp;C Inputs'!E64="Y",'B&amp;C Inputs'!K7,0)+IF('B&amp;C Inputs'!F64="Y",'B&amp;C Inputs'!K8,0)+IF('B&amp;C Inputs'!G64="Y",'B&amp;C Inputs'!K9,0)+IF('B&amp;C Inputs'!H64="Y",'B&amp;C Inputs'!K10,0)+IF('B&amp;C Inputs'!I64="Y",'B&amp;C Inputs'!K11,0)+IF('B&amp;C Inputs'!J64="Y",'B&amp;C Inputs'!K12,0)))</f>
        <v>1</v>
      </c>
      <c r="G62" s="8">
        <f>IF($A62="","",IF($D62="Direct $",'B&amp;C Inputs'!K64,IF($D62="Per Bill",$C62*'B&amp;C Inputs'!H7,IF($D62="Time %",$C62*'B&amp;C Inputs'!K7,IF($D62="Per Bill (Applicable only)",IF($E62=0,0,$C62*(IF('B&amp;C Inputs'!E64="Y",'B&amp;C Inputs'!G7,0))/$E62),IF($D62="Time % (Applicable only)",IF($F62=0,0,$C62*(IF('B&amp;C Inputs'!E64="Y",'B&amp;C Inputs'!K7,0))/$F62),0))))))</f>
        <v>0</v>
      </c>
      <c r="H62" s="8">
        <f>IF($A62="","",IF($D62="Direct $",'B&amp;C Inputs'!L64,IF($D62="Per Bill",$C62*'B&amp;C Inputs'!H8,IF($D62="Time %",$C62*'B&amp;C Inputs'!K8,IF($D62="Per Bill (Applicable only)",IF($E62=0,0,$C62*(IF('B&amp;C Inputs'!F64="Y",'B&amp;C Inputs'!G8,0))/$E62),IF($D62="Time % (Applicable only)",IF($F62=0,0,$C62*(IF('B&amp;C Inputs'!F64="Y",'B&amp;C Inputs'!K8,0))/$F62),0))))))</f>
        <v>0</v>
      </c>
      <c r="I62" s="8">
        <f>IF($A62="","",IF($D62="Direct $",'B&amp;C Inputs'!M64,IF($D62="Per Bill",$C62*'B&amp;C Inputs'!H9,IF($D62="Time %",$C62*'B&amp;C Inputs'!K9,IF($D62="Per Bill (Applicable only)",IF($E62=0,0,$C62*(IF('B&amp;C Inputs'!G64="Y",'B&amp;C Inputs'!G9,0))/$E62),IF($D62="Time % (Applicable only)",IF($F62=0,0,$C62*(IF('B&amp;C Inputs'!G64="Y",'B&amp;C Inputs'!K9,0))/$F62),0))))))</f>
        <v>0</v>
      </c>
      <c r="J62" s="8">
        <f>IF($A62="","",IF($D62="Direct $",'B&amp;C Inputs'!N64,IF($D62="Per Bill",$C62*'B&amp;C Inputs'!H10,IF($D62="Time %",$C62*'B&amp;C Inputs'!K10,IF($D62="Per Bill (Applicable only)",IF($E62=0,0,$C62*(IF('B&amp;C Inputs'!H64="Y",'B&amp;C Inputs'!G10,0))/$E62),IF($D62="Time % (Applicable only)",IF($F62=0,0,$C62*(IF('B&amp;C Inputs'!H64="Y",'B&amp;C Inputs'!K10,0))/$F62),0))))))</f>
        <v>0</v>
      </c>
      <c r="K62" s="8">
        <f>IF($A62="","",IF($D62="Direct $",'B&amp;C Inputs'!O64,IF($D62="Per Bill",$C62*'B&amp;C Inputs'!H11,IF($D62="Time %",$C62*'B&amp;C Inputs'!K11,IF($D62="Per Bill (Applicable only)",IF($E62=0,0,$C62*(IF('B&amp;C Inputs'!I64="Y",'B&amp;C Inputs'!G11,0))/$E62),IF($D62="Time % (Applicable only)",IF($F62=0,0,$C62*(IF('B&amp;C Inputs'!I64="Y",'B&amp;C Inputs'!K11,0))/$F62),0))))))</f>
        <v>0</v>
      </c>
      <c r="L62" s="8">
        <f>IF($A62="","",IF($D62="Direct $",'B&amp;C Inputs'!P64,IF($D62="Per Bill",$C62*'B&amp;C Inputs'!H12,IF($D62="Time %",$C62*'B&amp;C Inputs'!K12,IF($D62="Per Bill (Applicable only)",IF($E62=0,0,$C62*(IF('B&amp;C Inputs'!J64="Y",'B&amp;C Inputs'!G12,0))/$E62),IF($D62="Time % (Applicable only)",IF($F62=0,0,$C62*(IF('B&amp;C Inputs'!J64="Y",'B&amp;C Inputs'!K12,0))/$F62),0))))))</f>
        <v>0</v>
      </c>
    </row>
    <row r="63" spans="1:12" hidden="1">
      <c r="A63" s="7">
        <f>'B&amp;C Inputs'!A65</f>
        <v>0</v>
      </c>
      <c r="B63" s="9">
        <f>'B&amp;C Inputs'!B65</f>
        <v>0</v>
      </c>
      <c r="C63" s="8">
        <f>'B&amp;C Inputs'!C65</f>
        <v>0</v>
      </c>
      <c r="D63" s="9">
        <f>'B&amp;C Inputs'!D65</f>
        <v>0</v>
      </c>
      <c r="E63" s="6">
        <f>IF($A63="","",(IF('B&amp;C Inputs'!E65="Y",'B&amp;C Inputs'!G7,0)+IF('B&amp;C Inputs'!F65="Y",'B&amp;C Inputs'!G8,0)+IF('B&amp;C Inputs'!G65="Y",'B&amp;C Inputs'!G9,0)+IF('B&amp;C Inputs'!H65="Y",'B&amp;C Inputs'!G10,0)+IF('B&amp;C Inputs'!I65="Y",'B&amp;C Inputs'!G11,0)+IF('B&amp;C Inputs'!J65="Y",'B&amp;C Inputs'!G12,0)))</f>
        <v>142263.54083628682</v>
      </c>
      <c r="F63" s="10">
        <f>IF($A63="","",(IF('B&amp;C Inputs'!E65="Y",'B&amp;C Inputs'!K7,0)+IF('B&amp;C Inputs'!F65="Y",'B&amp;C Inputs'!K8,0)+IF('B&amp;C Inputs'!G65="Y",'B&amp;C Inputs'!K9,0)+IF('B&amp;C Inputs'!H65="Y",'B&amp;C Inputs'!K10,0)+IF('B&amp;C Inputs'!I65="Y",'B&amp;C Inputs'!K11,0)+IF('B&amp;C Inputs'!J65="Y",'B&amp;C Inputs'!K12,0)))</f>
        <v>1</v>
      </c>
      <c r="G63" s="8">
        <f>IF($A63="","",IF($D63="Direct $",'B&amp;C Inputs'!K65,IF($D63="Per Bill",$C63*'B&amp;C Inputs'!H7,IF($D63="Time %",$C63*'B&amp;C Inputs'!K7,IF($D63="Per Bill (Applicable only)",IF($E63=0,0,$C63*(IF('B&amp;C Inputs'!E65="Y",'B&amp;C Inputs'!G7,0))/$E63),IF($D63="Time % (Applicable only)",IF($F63=0,0,$C63*(IF('B&amp;C Inputs'!E65="Y",'B&amp;C Inputs'!K7,0))/$F63),0))))))</f>
        <v>0</v>
      </c>
      <c r="H63" s="8">
        <f>IF($A63="","",IF($D63="Direct $",'B&amp;C Inputs'!L65,IF($D63="Per Bill",$C63*'B&amp;C Inputs'!H8,IF($D63="Time %",$C63*'B&amp;C Inputs'!K8,IF($D63="Per Bill (Applicable only)",IF($E63=0,0,$C63*(IF('B&amp;C Inputs'!F65="Y",'B&amp;C Inputs'!G8,0))/$E63),IF($D63="Time % (Applicable only)",IF($F63=0,0,$C63*(IF('B&amp;C Inputs'!F65="Y",'B&amp;C Inputs'!K8,0))/$F63),0))))))</f>
        <v>0</v>
      </c>
      <c r="I63" s="8">
        <f>IF($A63="","",IF($D63="Direct $",'B&amp;C Inputs'!M65,IF($D63="Per Bill",$C63*'B&amp;C Inputs'!H9,IF($D63="Time %",$C63*'B&amp;C Inputs'!K9,IF($D63="Per Bill (Applicable only)",IF($E63=0,0,$C63*(IF('B&amp;C Inputs'!G65="Y",'B&amp;C Inputs'!G9,0))/$E63),IF($D63="Time % (Applicable only)",IF($F63=0,0,$C63*(IF('B&amp;C Inputs'!G65="Y",'B&amp;C Inputs'!K9,0))/$F63),0))))))</f>
        <v>0</v>
      </c>
      <c r="J63" s="8">
        <f>IF($A63="","",IF($D63="Direct $",'B&amp;C Inputs'!N65,IF($D63="Per Bill",$C63*'B&amp;C Inputs'!H10,IF($D63="Time %",$C63*'B&amp;C Inputs'!K10,IF($D63="Per Bill (Applicable only)",IF($E63=0,0,$C63*(IF('B&amp;C Inputs'!H65="Y",'B&amp;C Inputs'!G10,0))/$E63),IF($D63="Time % (Applicable only)",IF($F63=0,0,$C63*(IF('B&amp;C Inputs'!H65="Y",'B&amp;C Inputs'!K10,0))/$F63),0))))))</f>
        <v>0</v>
      </c>
      <c r="K63" s="8">
        <f>IF($A63="","",IF($D63="Direct $",'B&amp;C Inputs'!O65,IF($D63="Per Bill",$C63*'B&amp;C Inputs'!H11,IF($D63="Time %",$C63*'B&amp;C Inputs'!K11,IF($D63="Per Bill (Applicable only)",IF($E63=0,0,$C63*(IF('B&amp;C Inputs'!I65="Y",'B&amp;C Inputs'!G11,0))/$E63),IF($D63="Time % (Applicable only)",IF($F63=0,0,$C63*(IF('B&amp;C Inputs'!I65="Y",'B&amp;C Inputs'!K11,0))/$F63),0))))))</f>
        <v>0</v>
      </c>
      <c r="L63" s="8">
        <f>IF($A63="","",IF($D63="Direct $",'B&amp;C Inputs'!P65,IF($D63="Per Bill",$C63*'B&amp;C Inputs'!H12,IF($D63="Time %",$C63*'B&amp;C Inputs'!K12,IF($D63="Per Bill (Applicable only)",IF($E63=0,0,$C63*(IF('B&amp;C Inputs'!J65="Y",'B&amp;C Inputs'!G12,0))/$E63),IF($D63="Time % (Applicable only)",IF($F63=0,0,$C63*(IF('B&amp;C Inputs'!J65="Y",'B&amp;C Inputs'!K12,0))/$F63),0))))))</f>
        <v>0</v>
      </c>
    </row>
    <row r="64" spans="1:12" hidden="1">
      <c r="A64" s="7">
        <f>'B&amp;C Inputs'!A66</f>
        <v>0</v>
      </c>
      <c r="B64" s="9">
        <f>'B&amp;C Inputs'!B66</f>
        <v>0</v>
      </c>
      <c r="C64" s="8">
        <f>'B&amp;C Inputs'!C66</f>
        <v>0</v>
      </c>
      <c r="D64" s="9">
        <f>'B&amp;C Inputs'!D66</f>
        <v>0</v>
      </c>
      <c r="E64" s="6">
        <f>IF($A64="","",(IF('B&amp;C Inputs'!E66="Y",'B&amp;C Inputs'!G7,0)+IF('B&amp;C Inputs'!F66="Y",'B&amp;C Inputs'!G8,0)+IF('B&amp;C Inputs'!G66="Y",'B&amp;C Inputs'!G9,0)+IF('B&amp;C Inputs'!H66="Y",'B&amp;C Inputs'!G10,0)+IF('B&amp;C Inputs'!I66="Y",'B&amp;C Inputs'!G11,0)+IF('B&amp;C Inputs'!J66="Y",'B&amp;C Inputs'!G12,0)))</f>
        <v>142263.54083628682</v>
      </c>
      <c r="F64" s="10">
        <f>IF($A64="","",(IF('B&amp;C Inputs'!E66="Y",'B&amp;C Inputs'!K7,0)+IF('B&amp;C Inputs'!F66="Y",'B&amp;C Inputs'!K8,0)+IF('B&amp;C Inputs'!G66="Y",'B&amp;C Inputs'!K9,0)+IF('B&amp;C Inputs'!H66="Y",'B&amp;C Inputs'!K10,0)+IF('B&amp;C Inputs'!I66="Y",'B&amp;C Inputs'!K11,0)+IF('B&amp;C Inputs'!J66="Y",'B&amp;C Inputs'!K12,0)))</f>
        <v>1</v>
      </c>
      <c r="G64" s="8">
        <f>IF($A64="","",IF($D64="Direct $",'B&amp;C Inputs'!K66,IF($D64="Per Bill",$C64*'B&amp;C Inputs'!H7,IF($D64="Time %",$C64*'B&amp;C Inputs'!K7,IF($D64="Per Bill (Applicable only)",IF($E64=0,0,$C64*(IF('B&amp;C Inputs'!E66="Y",'B&amp;C Inputs'!G7,0))/$E64),IF($D64="Time % (Applicable only)",IF($F64=0,0,$C64*(IF('B&amp;C Inputs'!E66="Y",'B&amp;C Inputs'!K7,0))/$F64),0))))))</f>
        <v>0</v>
      </c>
      <c r="H64" s="8">
        <f>IF($A64="","",IF($D64="Direct $",'B&amp;C Inputs'!L66,IF($D64="Per Bill",$C64*'B&amp;C Inputs'!H8,IF($D64="Time %",$C64*'B&amp;C Inputs'!K8,IF($D64="Per Bill (Applicable only)",IF($E64=0,0,$C64*(IF('B&amp;C Inputs'!F66="Y",'B&amp;C Inputs'!G8,0))/$E64),IF($D64="Time % (Applicable only)",IF($F64=0,0,$C64*(IF('B&amp;C Inputs'!F66="Y",'B&amp;C Inputs'!K8,0))/$F64),0))))))</f>
        <v>0</v>
      </c>
      <c r="I64" s="8">
        <f>IF($A64="","",IF($D64="Direct $",'B&amp;C Inputs'!M66,IF($D64="Per Bill",$C64*'B&amp;C Inputs'!H9,IF($D64="Time %",$C64*'B&amp;C Inputs'!K9,IF($D64="Per Bill (Applicable only)",IF($E64=0,0,$C64*(IF('B&amp;C Inputs'!G66="Y",'B&amp;C Inputs'!G9,0))/$E64),IF($D64="Time % (Applicable only)",IF($F64=0,0,$C64*(IF('B&amp;C Inputs'!G66="Y",'B&amp;C Inputs'!K9,0))/$F64),0))))))</f>
        <v>0</v>
      </c>
      <c r="J64" s="8">
        <f>IF($A64="","",IF($D64="Direct $",'B&amp;C Inputs'!N66,IF($D64="Per Bill",$C64*'B&amp;C Inputs'!H10,IF($D64="Time %",$C64*'B&amp;C Inputs'!K10,IF($D64="Per Bill (Applicable only)",IF($E64=0,0,$C64*(IF('B&amp;C Inputs'!H66="Y",'B&amp;C Inputs'!G10,0))/$E64),IF($D64="Time % (Applicable only)",IF($F64=0,0,$C64*(IF('B&amp;C Inputs'!H66="Y",'B&amp;C Inputs'!K10,0))/$F64),0))))))</f>
        <v>0</v>
      </c>
      <c r="K64" s="8">
        <f>IF($A64="","",IF($D64="Direct $",'B&amp;C Inputs'!O66,IF($D64="Per Bill",$C64*'B&amp;C Inputs'!H11,IF($D64="Time %",$C64*'B&amp;C Inputs'!K11,IF($D64="Per Bill (Applicable only)",IF($E64=0,0,$C64*(IF('B&amp;C Inputs'!I66="Y",'B&amp;C Inputs'!G11,0))/$E64),IF($D64="Time % (Applicable only)",IF($F64=0,0,$C64*(IF('B&amp;C Inputs'!I66="Y",'B&amp;C Inputs'!K11,0))/$F64),0))))))</f>
        <v>0</v>
      </c>
      <c r="L64" s="8">
        <f>IF($A64="","",IF($D64="Direct $",'B&amp;C Inputs'!P66,IF($D64="Per Bill",$C64*'B&amp;C Inputs'!H12,IF($D64="Time %",$C64*'B&amp;C Inputs'!K12,IF($D64="Per Bill (Applicable only)",IF($E64=0,0,$C64*(IF('B&amp;C Inputs'!J66="Y",'B&amp;C Inputs'!G12,0))/$E64),IF($D64="Time % (Applicable only)",IF($F64=0,0,$C64*(IF('B&amp;C Inputs'!J66="Y",'B&amp;C Inputs'!K12,0))/$F64),0))))))</f>
        <v>0</v>
      </c>
    </row>
    <row r="65" spans="1:12" hidden="1">
      <c r="A65" s="7">
        <f>'B&amp;C Inputs'!A67</f>
        <v>0</v>
      </c>
      <c r="B65" s="9">
        <f>'B&amp;C Inputs'!B67</f>
        <v>0</v>
      </c>
      <c r="C65" s="8">
        <f>'B&amp;C Inputs'!C67</f>
        <v>0</v>
      </c>
      <c r="D65" s="9">
        <f>'B&amp;C Inputs'!D67</f>
        <v>0</v>
      </c>
      <c r="E65" s="6">
        <f>IF($A65="","",(IF('B&amp;C Inputs'!E67="Y",'B&amp;C Inputs'!G7,0)+IF('B&amp;C Inputs'!F67="Y",'B&amp;C Inputs'!G8,0)+IF('B&amp;C Inputs'!G67="Y",'B&amp;C Inputs'!G9,0)+IF('B&amp;C Inputs'!H67="Y",'B&amp;C Inputs'!G10,0)+IF('B&amp;C Inputs'!I67="Y",'B&amp;C Inputs'!G11,0)+IF('B&amp;C Inputs'!J67="Y",'B&amp;C Inputs'!G12,0)))</f>
        <v>142263.54083628682</v>
      </c>
      <c r="F65" s="10">
        <f>IF($A65="","",(IF('B&amp;C Inputs'!E67="Y",'B&amp;C Inputs'!K7,0)+IF('B&amp;C Inputs'!F67="Y",'B&amp;C Inputs'!K8,0)+IF('B&amp;C Inputs'!G67="Y",'B&amp;C Inputs'!K9,0)+IF('B&amp;C Inputs'!H67="Y",'B&amp;C Inputs'!K10,0)+IF('B&amp;C Inputs'!I67="Y",'B&amp;C Inputs'!K11,0)+IF('B&amp;C Inputs'!J67="Y",'B&amp;C Inputs'!K12,0)))</f>
        <v>1</v>
      </c>
      <c r="G65" s="8">
        <f>IF($A65="","",IF($D65="Direct $",'B&amp;C Inputs'!K67,IF($D65="Per Bill",$C65*'B&amp;C Inputs'!H7,IF($D65="Time %",$C65*'B&amp;C Inputs'!K7,IF($D65="Per Bill (Applicable only)",IF($E65=0,0,$C65*(IF('B&amp;C Inputs'!E67="Y",'B&amp;C Inputs'!G7,0))/$E65),IF($D65="Time % (Applicable only)",IF($F65=0,0,$C65*(IF('B&amp;C Inputs'!E67="Y",'B&amp;C Inputs'!K7,0))/$F65),0))))))</f>
        <v>0</v>
      </c>
      <c r="H65" s="8">
        <f>IF($A65="","",IF($D65="Direct $",'B&amp;C Inputs'!L67,IF($D65="Per Bill",$C65*'B&amp;C Inputs'!H8,IF($D65="Time %",$C65*'B&amp;C Inputs'!K8,IF($D65="Per Bill (Applicable only)",IF($E65=0,0,$C65*(IF('B&amp;C Inputs'!F67="Y",'B&amp;C Inputs'!G8,0))/$E65),IF($D65="Time % (Applicable only)",IF($F65=0,0,$C65*(IF('B&amp;C Inputs'!F67="Y",'B&amp;C Inputs'!K8,0))/$F65),0))))))</f>
        <v>0</v>
      </c>
      <c r="I65" s="8">
        <f>IF($A65="","",IF($D65="Direct $",'B&amp;C Inputs'!M67,IF($D65="Per Bill",$C65*'B&amp;C Inputs'!H9,IF($D65="Time %",$C65*'B&amp;C Inputs'!K9,IF($D65="Per Bill (Applicable only)",IF($E65=0,0,$C65*(IF('B&amp;C Inputs'!G67="Y",'B&amp;C Inputs'!G9,0))/$E65),IF($D65="Time % (Applicable only)",IF($F65=0,0,$C65*(IF('B&amp;C Inputs'!G67="Y",'B&amp;C Inputs'!K9,0))/$F65),0))))))</f>
        <v>0</v>
      </c>
      <c r="J65" s="8">
        <f>IF($A65="","",IF($D65="Direct $",'B&amp;C Inputs'!N67,IF($D65="Per Bill",$C65*'B&amp;C Inputs'!H10,IF($D65="Time %",$C65*'B&amp;C Inputs'!K10,IF($D65="Per Bill (Applicable only)",IF($E65=0,0,$C65*(IF('B&amp;C Inputs'!H67="Y",'B&amp;C Inputs'!G10,0))/$E65),IF($D65="Time % (Applicable only)",IF($F65=0,0,$C65*(IF('B&amp;C Inputs'!H67="Y",'B&amp;C Inputs'!K10,0))/$F65),0))))))</f>
        <v>0</v>
      </c>
      <c r="K65" s="8">
        <f>IF($A65="","",IF($D65="Direct $",'B&amp;C Inputs'!O67,IF($D65="Per Bill",$C65*'B&amp;C Inputs'!H11,IF($D65="Time %",$C65*'B&amp;C Inputs'!K11,IF($D65="Per Bill (Applicable only)",IF($E65=0,0,$C65*(IF('B&amp;C Inputs'!I67="Y",'B&amp;C Inputs'!G11,0))/$E65),IF($D65="Time % (Applicable only)",IF($F65=0,0,$C65*(IF('B&amp;C Inputs'!I67="Y",'B&amp;C Inputs'!K11,0))/$F65),0))))))</f>
        <v>0</v>
      </c>
      <c r="L65" s="8">
        <f>IF($A65="","",IF($D65="Direct $",'B&amp;C Inputs'!P67,IF($D65="Per Bill",$C65*'B&amp;C Inputs'!H12,IF($D65="Time %",$C65*'B&amp;C Inputs'!K12,IF($D65="Per Bill (Applicable only)",IF($E65=0,0,$C65*(IF('B&amp;C Inputs'!J67="Y",'B&amp;C Inputs'!G12,0))/$E65),IF($D65="Time % (Applicable only)",IF($F65=0,0,$C65*(IF('B&amp;C Inputs'!J67="Y",'B&amp;C Inputs'!K12,0))/$F65),0))))))</f>
        <v>0</v>
      </c>
    </row>
    <row r="66" spans="1:12" hidden="1">
      <c r="A66" s="7">
        <f>'B&amp;C Inputs'!A68</f>
        <v>0</v>
      </c>
      <c r="B66" s="9">
        <f>'B&amp;C Inputs'!B68</f>
        <v>0</v>
      </c>
      <c r="C66" s="8">
        <f>'B&amp;C Inputs'!C68</f>
        <v>0</v>
      </c>
      <c r="D66" s="9">
        <f>'B&amp;C Inputs'!D68</f>
        <v>0</v>
      </c>
      <c r="E66" s="6">
        <f>IF($A66="","",(IF('B&amp;C Inputs'!E68="Y",'B&amp;C Inputs'!G7,0)+IF('B&amp;C Inputs'!F68="Y",'B&amp;C Inputs'!G8,0)+IF('B&amp;C Inputs'!G68="Y",'B&amp;C Inputs'!G9,0)+IF('B&amp;C Inputs'!H68="Y",'B&amp;C Inputs'!G10,0)+IF('B&amp;C Inputs'!I68="Y",'B&amp;C Inputs'!G11,0)+IF('B&amp;C Inputs'!J68="Y",'B&amp;C Inputs'!G12,0)))</f>
        <v>142263.54083628682</v>
      </c>
      <c r="F66" s="10">
        <f>IF($A66="","",(IF('B&amp;C Inputs'!E68="Y",'B&amp;C Inputs'!K7,0)+IF('B&amp;C Inputs'!F68="Y",'B&amp;C Inputs'!K8,0)+IF('B&amp;C Inputs'!G68="Y",'B&amp;C Inputs'!K9,0)+IF('B&amp;C Inputs'!H68="Y",'B&amp;C Inputs'!K10,0)+IF('B&amp;C Inputs'!I68="Y",'B&amp;C Inputs'!K11,0)+IF('B&amp;C Inputs'!J68="Y",'B&amp;C Inputs'!K12,0)))</f>
        <v>1</v>
      </c>
      <c r="G66" s="8">
        <f>IF($A66="","",IF($D66="Direct $",'B&amp;C Inputs'!K68,IF($D66="Per Bill",$C66*'B&amp;C Inputs'!H7,IF($D66="Time %",$C66*'B&amp;C Inputs'!K7,IF($D66="Per Bill (Applicable only)",IF($E66=0,0,$C66*(IF('B&amp;C Inputs'!E68="Y",'B&amp;C Inputs'!G7,0))/$E66),IF($D66="Time % (Applicable only)",IF($F66=0,0,$C66*(IF('B&amp;C Inputs'!E68="Y",'B&amp;C Inputs'!K7,0))/$F66),0))))))</f>
        <v>0</v>
      </c>
      <c r="H66" s="8">
        <f>IF($A66="","",IF($D66="Direct $",'B&amp;C Inputs'!L68,IF($D66="Per Bill",$C66*'B&amp;C Inputs'!H8,IF($D66="Time %",$C66*'B&amp;C Inputs'!K8,IF($D66="Per Bill (Applicable only)",IF($E66=0,0,$C66*(IF('B&amp;C Inputs'!F68="Y",'B&amp;C Inputs'!G8,0))/$E66),IF($D66="Time % (Applicable only)",IF($F66=0,0,$C66*(IF('B&amp;C Inputs'!F68="Y",'B&amp;C Inputs'!K8,0))/$F66),0))))))</f>
        <v>0</v>
      </c>
      <c r="I66" s="8">
        <f>IF($A66="","",IF($D66="Direct $",'B&amp;C Inputs'!M68,IF($D66="Per Bill",$C66*'B&amp;C Inputs'!H9,IF($D66="Time %",$C66*'B&amp;C Inputs'!K9,IF($D66="Per Bill (Applicable only)",IF($E66=0,0,$C66*(IF('B&amp;C Inputs'!G68="Y",'B&amp;C Inputs'!G9,0))/$E66),IF($D66="Time % (Applicable only)",IF($F66=0,0,$C66*(IF('B&amp;C Inputs'!G68="Y",'B&amp;C Inputs'!K9,0))/$F66),0))))))</f>
        <v>0</v>
      </c>
      <c r="J66" s="8">
        <f>IF($A66="","",IF($D66="Direct $",'B&amp;C Inputs'!N68,IF($D66="Per Bill",$C66*'B&amp;C Inputs'!H10,IF($D66="Time %",$C66*'B&amp;C Inputs'!K10,IF($D66="Per Bill (Applicable only)",IF($E66=0,0,$C66*(IF('B&amp;C Inputs'!H68="Y",'B&amp;C Inputs'!G10,0))/$E66),IF($D66="Time % (Applicable only)",IF($F66=0,0,$C66*(IF('B&amp;C Inputs'!H68="Y",'B&amp;C Inputs'!K10,0))/$F66),0))))))</f>
        <v>0</v>
      </c>
      <c r="K66" s="8">
        <f>IF($A66="","",IF($D66="Direct $",'B&amp;C Inputs'!O68,IF($D66="Per Bill",$C66*'B&amp;C Inputs'!H11,IF($D66="Time %",$C66*'B&amp;C Inputs'!K11,IF($D66="Per Bill (Applicable only)",IF($E66=0,0,$C66*(IF('B&amp;C Inputs'!I68="Y",'B&amp;C Inputs'!G11,0))/$E66),IF($D66="Time % (Applicable only)",IF($F66=0,0,$C66*(IF('B&amp;C Inputs'!I68="Y",'B&amp;C Inputs'!K11,0))/$F66),0))))))</f>
        <v>0</v>
      </c>
      <c r="L66" s="8">
        <f>IF($A66="","",IF($D66="Direct $",'B&amp;C Inputs'!P68,IF($D66="Per Bill",$C66*'B&amp;C Inputs'!H12,IF($D66="Time %",$C66*'B&amp;C Inputs'!K12,IF($D66="Per Bill (Applicable only)",IF($E66=0,0,$C66*(IF('B&amp;C Inputs'!J68="Y",'B&amp;C Inputs'!G12,0))/$E66),IF($D66="Time % (Applicable only)",IF($F66=0,0,$C66*(IF('B&amp;C Inputs'!J68="Y",'B&amp;C Inputs'!K12,0))/$F66),0))))))</f>
        <v>0</v>
      </c>
    </row>
    <row r="67" spans="1:12" hidden="1">
      <c r="A67" s="7">
        <f>'B&amp;C Inputs'!A69</f>
        <v>0</v>
      </c>
      <c r="B67" s="9">
        <f>'B&amp;C Inputs'!B69</f>
        <v>0</v>
      </c>
      <c r="C67" s="8">
        <f>'B&amp;C Inputs'!C69</f>
        <v>0</v>
      </c>
      <c r="D67" s="9">
        <f>'B&amp;C Inputs'!D69</f>
        <v>0</v>
      </c>
      <c r="E67" s="6">
        <f>IF($A67="","",(IF('B&amp;C Inputs'!E69="Y",'B&amp;C Inputs'!G7,0)+IF('B&amp;C Inputs'!F69="Y",'B&amp;C Inputs'!G8,0)+IF('B&amp;C Inputs'!G69="Y",'B&amp;C Inputs'!G9,0)+IF('B&amp;C Inputs'!H69="Y",'B&amp;C Inputs'!G10,0)+IF('B&amp;C Inputs'!I69="Y",'B&amp;C Inputs'!G11,0)+IF('B&amp;C Inputs'!J69="Y",'B&amp;C Inputs'!G12,0)))</f>
        <v>142263.54083628682</v>
      </c>
      <c r="F67" s="10">
        <f>IF($A67="","",(IF('B&amp;C Inputs'!E69="Y",'B&amp;C Inputs'!K7,0)+IF('B&amp;C Inputs'!F69="Y",'B&amp;C Inputs'!K8,0)+IF('B&amp;C Inputs'!G69="Y",'B&amp;C Inputs'!K9,0)+IF('B&amp;C Inputs'!H69="Y",'B&amp;C Inputs'!K10,0)+IF('B&amp;C Inputs'!I69="Y",'B&amp;C Inputs'!K11,0)+IF('B&amp;C Inputs'!J69="Y",'B&amp;C Inputs'!K12,0)))</f>
        <v>1</v>
      </c>
      <c r="G67" s="8">
        <f>IF($A67="","",IF($D67="Direct $",'B&amp;C Inputs'!K69,IF($D67="Per Bill",$C67*'B&amp;C Inputs'!H7,IF($D67="Time %",$C67*'B&amp;C Inputs'!K7,IF($D67="Per Bill (Applicable only)",IF($E67=0,0,$C67*(IF('B&amp;C Inputs'!E69="Y",'B&amp;C Inputs'!G7,0))/$E67),IF($D67="Time % (Applicable only)",IF($F67=0,0,$C67*(IF('B&amp;C Inputs'!E69="Y",'B&amp;C Inputs'!K7,0))/$F67),0))))))</f>
        <v>0</v>
      </c>
      <c r="H67" s="8">
        <f>IF($A67="","",IF($D67="Direct $",'B&amp;C Inputs'!L69,IF($D67="Per Bill",$C67*'B&amp;C Inputs'!H8,IF($D67="Time %",$C67*'B&amp;C Inputs'!K8,IF($D67="Per Bill (Applicable only)",IF($E67=0,0,$C67*(IF('B&amp;C Inputs'!F69="Y",'B&amp;C Inputs'!G8,0))/$E67),IF($D67="Time % (Applicable only)",IF($F67=0,0,$C67*(IF('B&amp;C Inputs'!F69="Y",'B&amp;C Inputs'!K8,0))/$F67),0))))))</f>
        <v>0</v>
      </c>
      <c r="I67" s="8">
        <f>IF($A67="","",IF($D67="Direct $",'B&amp;C Inputs'!M69,IF($D67="Per Bill",$C67*'B&amp;C Inputs'!H9,IF($D67="Time %",$C67*'B&amp;C Inputs'!K9,IF($D67="Per Bill (Applicable only)",IF($E67=0,0,$C67*(IF('B&amp;C Inputs'!G69="Y",'B&amp;C Inputs'!G9,0))/$E67),IF($D67="Time % (Applicable only)",IF($F67=0,0,$C67*(IF('B&amp;C Inputs'!G69="Y",'B&amp;C Inputs'!K9,0))/$F67),0))))))</f>
        <v>0</v>
      </c>
      <c r="J67" s="8">
        <f>IF($A67="","",IF($D67="Direct $",'B&amp;C Inputs'!N69,IF($D67="Per Bill",$C67*'B&amp;C Inputs'!H10,IF($D67="Time %",$C67*'B&amp;C Inputs'!K10,IF($D67="Per Bill (Applicable only)",IF($E67=0,0,$C67*(IF('B&amp;C Inputs'!H69="Y",'B&amp;C Inputs'!G10,0))/$E67),IF($D67="Time % (Applicable only)",IF($F67=0,0,$C67*(IF('B&amp;C Inputs'!H69="Y",'B&amp;C Inputs'!K10,0))/$F67),0))))))</f>
        <v>0</v>
      </c>
      <c r="K67" s="8">
        <f>IF($A67="","",IF($D67="Direct $",'B&amp;C Inputs'!O69,IF($D67="Per Bill",$C67*'B&amp;C Inputs'!H11,IF($D67="Time %",$C67*'B&amp;C Inputs'!K11,IF($D67="Per Bill (Applicable only)",IF($E67=0,0,$C67*(IF('B&amp;C Inputs'!I69="Y",'B&amp;C Inputs'!G11,0))/$E67),IF($D67="Time % (Applicable only)",IF($F67=0,0,$C67*(IF('B&amp;C Inputs'!I69="Y",'B&amp;C Inputs'!K11,0))/$F67),0))))))</f>
        <v>0</v>
      </c>
      <c r="L67" s="8">
        <f>IF($A67="","",IF($D67="Direct $",'B&amp;C Inputs'!P69,IF($D67="Per Bill",$C67*'B&amp;C Inputs'!H12,IF($D67="Time %",$C67*'B&amp;C Inputs'!K12,IF($D67="Per Bill (Applicable only)",IF($E67=0,0,$C67*(IF('B&amp;C Inputs'!J69="Y",'B&amp;C Inputs'!G12,0))/$E67),IF($D67="Time % (Applicable only)",IF($F67=0,0,$C67*(IF('B&amp;C Inputs'!J69="Y",'B&amp;C Inputs'!K12,0))/$F67),0))))))</f>
        <v>0</v>
      </c>
    </row>
    <row r="68" spans="1:12" hidden="1">
      <c r="A68" s="7">
        <f>'B&amp;C Inputs'!A70</f>
        <v>0</v>
      </c>
      <c r="B68" s="9">
        <f>'B&amp;C Inputs'!B70</f>
        <v>0</v>
      </c>
      <c r="C68" s="8">
        <f>'B&amp;C Inputs'!C70</f>
        <v>0</v>
      </c>
      <c r="D68" s="9">
        <f>'B&amp;C Inputs'!D70</f>
        <v>0</v>
      </c>
      <c r="E68" s="6">
        <f>IF($A68="","",(IF('B&amp;C Inputs'!E70="Y",'B&amp;C Inputs'!G7,0)+IF('B&amp;C Inputs'!F70="Y",'B&amp;C Inputs'!G8,0)+IF('B&amp;C Inputs'!G70="Y",'B&amp;C Inputs'!G9,0)+IF('B&amp;C Inputs'!H70="Y",'B&amp;C Inputs'!G10,0)+IF('B&amp;C Inputs'!I70="Y",'B&amp;C Inputs'!G11,0)+IF('B&amp;C Inputs'!J70="Y",'B&amp;C Inputs'!G12,0)))</f>
        <v>142263.54083628682</v>
      </c>
      <c r="F68" s="10">
        <f>IF($A68="","",(IF('B&amp;C Inputs'!E70="Y",'B&amp;C Inputs'!K7,0)+IF('B&amp;C Inputs'!F70="Y",'B&amp;C Inputs'!K8,0)+IF('B&amp;C Inputs'!G70="Y",'B&amp;C Inputs'!K9,0)+IF('B&amp;C Inputs'!H70="Y",'B&amp;C Inputs'!K10,0)+IF('B&amp;C Inputs'!I70="Y",'B&amp;C Inputs'!K11,0)+IF('B&amp;C Inputs'!J70="Y",'B&amp;C Inputs'!K12,0)))</f>
        <v>1</v>
      </c>
      <c r="G68" s="8">
        <f>IF($A68="","",IF($D68="Direct $",'B&amp;C Inputs'!K70,IF($D68="Per Bill",$C68*'B&amp;C Inputs'!H7,IF($D68="Time %",$C68*'B&amp;C Inputs'!K7,IF($D68="Per Bill (Applicable only)",IF($E68=0,0,$C68*(IF('B&amp;C Inputs'!E70="Y",'B&amp;C Inputs'!G7,0))/$E68),IF($D68="Time % (Applicable only)",IF($F68=0,0,$C68*(IF('B&amp;C Inputs'!E70="Y",'B&amp;C Inputs'!K7,0))/$F68),0))))))</f>
        <v>0</v>
      </c>
      <c r="H68" s="8">
        <f>IF($A68="","",IF($D68="Direct $",'B&amp;C Inputs'!L70,IF($D68="Per Bill",$C68*'B&amp;C Inputs'!H8,IF($D68="Time %",$C68*'B&amp;C Inputs'!K8,IF($D68="Per Bill (Applicable only)",IF($E68=0,0,$C68*(IF('B&amp;C Inputs'!F70="Y",'B&amp;C Inputs'!G8,0))/$E68),IF($D68="Time % (Applicable only)",IF($F68=0,0,$C68*(IF('B&amp;C Inputs'!F70="Y",'B&amp;C Inputs'!K8,0))/$F68),0))))))</f>
        <v>0</v>
      </c>
      <c r="I68" s="8">
        <f>IF($A68="","",IF($D68="Direct $",'B&amp;C Inputs'!M70,IF($D68="Per Bill",$C68*'B&amp;C Inputs'!H9,IF($D68="Time %",$C68*'B&amp;C Inputs'!K9,IF($D68="Per Bill (Applicable only)",IF($E68=0,0,$C68*(IF('B&amp;C Inputs'!G70="Y",'B&amp;C Inputs'!G9,0))/$E68),IF($D68="Time % (Applicable only)",IF($F68=0,0,$C68*(IF('B&amp;C Inputs'!G70="Y",'B&amp;C Inputs'!K9,0))/$F68),0))))))</f>
        <v>0</v>
      </c>
      <c r="J68" s="8">
        <f>IF($A68="","",IF($D68="Direct $",'B&amp;C Inputs'!N70,IF($D68="Per Bill",$C68*'B&amp;C Inputs'!H10,IF($D68="Time %",$C68*'B&amp;C Inputs'!K10,IF($D68="Per Bill (Applicable only)",IF($E68=0,0,$C68*(IF('B&amp;C Inputs'!H70="Y",'B&amp;C Inputs'!G10,0))/$E68),IF($D68="Time % (Applicable only)",IF($F68=0,0,$C68*(IF('B&amp;C Inputs'!H70="Y",'B&amp;C Inputs'!K10,0))/$F68),0))))))</f>
        <v>0</v>
      </c>
      <c r="K68" s="8">
        <f>IF($A68="","",IF($D68="Direct $",'B&amp;C Inputs'!O70,IF($D68="Per Bill",$C68*'B&amp;C Inputs'!H11,IF($D68="Time %",$C68*'B&amp;C Inputs'!K11,IF($D68="Per Bill (Applicable only)",IF($E68=0,0,$C68*(IF('B&amp;C Inputs'!I70="Y",'B&amp;C Inputs'!G11,0))/$E68),IF($D68="Time % (Applicable only)",IF($F68=0,0,$C68*(IF('B&amp;C Inputs'!I70="Y",'B&amp;C Inputs'!K11,0))/$F68),0))))))</f>
        <v>0</v>
      </c>
      <c r="L68" s="8">
        <f>IF($A68="","",IF($D68="Direct $",'B&amp;C Inputs'!P70,IF($D68="Per Bill",$C68*'B&amp;C Inputs'!H12,IF($D68="Time %",$C68*'B&amp;C Inputs'!K12,IF($D68="Per Bill (Applicable only)",IF($E68=0,0,$C68*(IF('B&amp;C Inputs'!J70="Y",'B&amp;C Inputs'!G12,0))/$E68),IF($D68="Time % (Applicable only)",IF($F68=0,0,$C68*(IF('B&amp;C Inputs'!J70="Y",'B&amp;C Inputs'!K12,0))/$F68),0))))))</f>
        <v>0</v>
      </c>
    </row>
    <row r="69" spans="1:12" hidden="1">
      <c r="A69" s="7">
        <f>'B&amp;C Inputs'!A71</f>
        <v>0</v>
      </c>
      <c r="B69" s="9">
        <f>'B&amp;C Inputs'!B71</f>
        <v>0</v>
      </c>
      <c r="C69" s="8">
        <f>'B&amp;C Inputs'!C71</f>
        <v>0</v>
      </c>
      <c r="D69" s="9">
        <f>'B&amp;C Inputs'!D71</f>
        <v>0</v>
      </c>
      <c r="E69" s="6">
        <f>IF($A69="","",(IF('B&amp;C Inputs'!E71="Y",'B&amp;C Inputs'!G7,0)+IF('B&amp;C Inputs'!F71="Y",'B&amp;C Inputs'!G8,0)+IF('B&amp;C Inputs'!G71="Y",'B&amp;C Inputs'!G9,0)+IF('B&amp;C Inputs'!H71="Y",'B&amp;C Inputs'!G10,0)+IF('B&amp;C Inputs'!I71="Y",'B&amp;C Inputs'!G11,0)+IF('B&amp;C Inputs'!J71="Y",'B&amp;C Inputs'!G12,0)))</f>
        <v>142263.54083628682</v>
      </c>
      <c r="F69" s="10">
        <f>IF($A69="","",(IF('B&amp;C Inputs'!E71="Y",'B&amp;C Inputs'!K7,0)+IF('B&amp;C Inputs'!F71="Y",'B&amp;C Inputs'!K8,0)+IF('B&amp;C Inputs'!G71="Y",'B&amp;C Inputs'!K9,0)+IF('B&amp;C Inputs'!H71="Y",'B&amp;C Inputs'!K10,0)+IF('B&amp;C Inputs'!I71="Y",'B&amp;C Inputs'!K11,0)+IF('B&amp;C Inputs'!J71="Y",'B&amp;C Inputs'!K12,0)))</f>
        <v>1</v>
      </c>
      <c r="G69" s="8">
        <f>IF($A69="","",IF($D69="Direct $",'B&amp;C Inputs'!K71,IF($D69="Per Bill",$C69*'B&amp;C Inputs'!H7,IF($D69="Time %",$C69*'B&amp;C Inputs'!K7,IF($D69="Per Bill (Applicable only)",IF($E69=0,0,$C69*(IF('B&amp;C Inputs'!E71="Y",'B&amp;C Inputs'!G7,0))/$E69),IF($D69="Time % (Applicable only)",IF($F69=0,0,$C69*(IF('B&amp;C Inputs'!E71="Y",'B&amp;C Inputs'!K7,0))/$F69),0))))))</f>
        <v>0</v>
      </c>
      <c r="H69" s="8">
        <f>IF($A69="","",IF($D69="Direct $",'B&amp;C Inputs'!L71,IF($D69="Per Bill",$C69*'B&amp;C Inputs'!H8,IF($D69="Time %",$C69*'B&amp;C Inputs'!K8,IF($D69="Per Bill (Applicable only)",IF($E69=0,0,$C69*(IF('B&amp;C Inputs'!F71="Y",'B&amp;C Inputs'!G8,0))/$E69),IF($D69="Time % (Applicable only)",IF($F69=0,0,$C69*(IF('B&amp;C Inputs'!F71="Y",'B&amp;C Inputs'!K8,0))/$F69),0))))))</f>
        <v>0</v>
      </c>
      <c r="I69" s="8">
        <f>IF($A69="","",IF($D69="Direct $",'B&amp;C Inputs'!M71,IF($D69="Per Bill",$C69*'B&amp;C Inputs'!H9,IF($D69="Time %",$C69*'B&amp;C Inputs'!K9,IF($D69="Per Bill (Applicable only)",IF($E69=0,0,$C69*(IF('B&amp;C Inputs'!G71="Y",'B&amp;C Inputs'!G9,0))/$E69),IF($D69="Time % (Applicable only)",IF($F69=0,0,$C69*(IF('B&amp;C Inputs'!G71="Y",'B&amp;C Inputs'!K9,0))/$F69),0))))))</f>
        <v>0</v>
      </c>
      <c r="J69" s="8">
        <f>IF($A69="","",IF($D69="Direct $",'B&amp;C Inputs'!N71,IF($D69="Per Bill",$C69*'B&amp;C Inputs'!H10,IF($D69="Time %",$C69*'B&amp;C Inputs'!K10,IF($D69="Per Bill (Applicable only)",IF($E69=0,0,$C69*(IF('B&amp;C Inputs'!H71="Y",'B&amp;C Inputs'!G10,0))/$E69),IF($D69="Time % (Applicable only)",IF($F69=0,0,$C69*(IF('B&amp;C Inputs'!H71="Y",'B&amp;C Inputs'!K10,0))/$F69),0))))))</f>
        <v>0</v>
      </c>
      <c r="K69" s="8">
        <f>IF($A69="","",IF($D69="Direct $",'B&amp;C Inputs'!O71,IF($D69="Per Bill",$C69*'B&amp;C Inputs'!H11,IF($D69="Time %",$C69*'B&amp;C Inputs'!K11,IF($D69="Per Bill (Applicable only)",IF($E69=0,0,$C69*(IF('B&amp;C Inputs'!I71="Y",'B&amp;C Inputs'!G11,0))/$E69),IF($D69="Time % (Applicable only)",IF($F69=0,0,$C69*(IF('B&amp;C Inputs'!I71="Y",'B&amp;C Inputs'!K11,0))/$F69),0))))))</f>
        <v>0</v>
      </c>
      <c r="L69" s="8">
        <f>IF($A69="","",IF($D69="Direct $",'B&amp;C Inputs'!P71,IF($D69="Per Bill",$C69*'B&amp;C Inputs'!H12,IF($D69="Time %",$C69*'B&amp;C Inputs'!K12,IF($D69="Per Bill (Applicable only)",IF($E69=0,0,$C69*(IF('B&amp;C Inputs'!J71="Y",'B&amp;C Inputs'!G12,0))/$E69),IF($D69="Time % (Applicable only)",IF($F69=0,0,$C69*(IF('B&amp;C Inputs'!J71="Y",'B&amp;C Inputs'!K12,0))/$F69),0))))))</f>
        <v>0</v>
      </c>
    </row>
    <row r="70" spans="1:12" hidden="1">
      <c r="A70" s="7">
        <f>'B&amp;C Inputs'!A72</f>
        <v>0</v>
      </c>
      <c r="B70" s="9">
        <f>'B&amp;C Inputs'!B72</f>
        <v>0</v>
      </c>
      <c r="C70" s="8">
        <f>'B&amp;C Inputs'!C72</f>
        <v>0</v>
      </c>
      <c r="D70" s="9">
        <f>'B&amp;C Inputs'!D72</f>
        <v>0</v>
      </c>
      <c r="E70" s="6">
        <f>IF($A70="","",(IF('B&amp;C Inputs'!E72="Y",'B&amp;C Inputs'!G7,0)+IF('B&amp;C Inputs'!F72="Y",'B&amp;C Inputs'!G8,0)+IF('B&amp;C Inputs'!G72="Y",'B&amp;C Inputs'!G9,0)+IF('B&amp;C Inputs'!H72="Y",'B&amp;C Inputs'!G10,0)+IF('B&amp;C Inputs'!I72="Y",'B&amp;C Inputs'!G11,0)+IF('B&amp;C Inputs'!J72="Y",'B&amp;C Inputs'!G12,0)))</f>
        <v>142263.54083628682</v>
      </c>
      <c r="F70" s="10">
        <f>IF($A70="","",(IF('B&amp;C Inputs'!E72="Y",'B&amp;C Inputs'!K7,0)+IF('B&amp;C Inputs'!F72="Y",'B&amp;C Inputs'!K8,0)+IF('B&amp;C Inputs'!G72="Y",'B&amp;C Inputs'!K9,0)+IF('B&amp;C Inputs'!H72="Y",'B&amp;C Inputs'!K10,0)+IF('B&amp;C Inputs'!I72="Y",'B&amp;C Inputs'!K11,0)+IF('B&amp;C Inputs'!J72="Y",'B&amp;C Inputs'!K12,0)))</f>
        <v>1</v>
      </c>
      <c r="G70" s="8">
        <f>IF($A70="","",IF($D70="Direct $",'B&amp;C Inputs'!K72,IF($D70="Per Bill",$C70*'B&amp;C Inputs'!H7,IF($D70="Time %",$C70*'B&amp;C Inputs'!K7,IF($D70="Per Bill (Applicable only)",IF($E70=0,0,$C70*(IF('B&amp;C Inputs'!E72="Y",'B&amp;C Inputs'!G7,0))/$E70),IF($D70="Time % (Applicable only)",IF($F70=0,0,$C70*(IF('B&amp;C Inputs'!E72="Y",'B&amp;C Inputs'!K7,0))/$F70),0))))))</f>
        <v>0</v>
      </c>
      <c r="H70" s="8">
        <f>IF($A70="","",IF($D70="Direct $",'B&amp;C Inputs'!L72,IF($D70="Per Bill",$C70*'B&amp;C Inputs'!H8,IF($D70="Time %",$C70*'B&amp;C Inputs'!K8,IF($D70="Per Bill (Applicable only)",IF($E70=0,0,$C70*(IF('B&amp;C Inputs'!F72="Y",'B&amp;C Inputs'!G8,0))/$E70),IF($D70="Time % (Applicable only)",IF($F70=0,0,$C70*(IF('B&amp;C Inputs'!F72="Y",'B&amp;C Inputs'!K8,0))/$F70),0))))))</f>
        <v>0</v>
      </c>
      <c r="I70" s="8">
        <f>IF($A70="","",IF($D70="Direct $",'B&amp;C Inputs'!M72,IF($D70="Per Bill",$C70*'B&amp;C Inputs'!H9,IF($D70="Time %",$C70*'B&amp;C Inputs'!K9,IF($D70="Per Bill (Applicable only)",IF($E70=0,0,$C70*(IF('B&amp;C Inputs'!G72="Y",'B&amp;C Inputs'!G9,0))/$E70),IF($D70="Time % (Applicable only)",IF($F70=0,0,$C70*(IF('B&amp;C Inputs'!G72="Y",'B&amp;C Inputs'!K9,0))/$F70),0))))))</f>
        <v>0</v>
      </c>
      <c r="J70" s="8">
        <f>IF($A70="","",IF($D70="Direct $",'B&amp;C Inputs'!N72,IF($D70="Per Bill",$C70*'B&amp;C Inputs'!H10,IF($D70="Time %",$C70*'B&amp;C Inputs'!K10,IF($D70="Per Bill (Applicable only)",IF($E70=0,0,$C70*(IF('B&amp;C Inputs'!H72="Y",'B&amp;C Inputs'!G10,0))/$E70),IF($D70="Time % (Applicable only)",IF($F70=0,0,$C70*(IF('B&amp;C Inputs'!H72="Y",'B&amp;C Inputs'!K10,0))/$F70),0))))))</f>
        <v>0</v>
      </c>
      <c r="K70" s="8">
        <f>IF($A70="","",IF($D70="Direct $",'B&amp;C Inputs'!O72,IF($D70="Per Bill",$C70*'B&amp;C Inputs'!H11,IF($D70="Time %",$C70*'B&amp;C Inputs'!K11,IF($D70="Per Bill (Applicable only)",IF($E70=0,0,$C70*(IF('B&amp;C Inputs'!I72="Y",'B&amp;C Inputs'!G11,0))/$E70),IF($D70="Time % (Applicable only)",IF($F70=0,0,$C70*(IF('B&amp;C Inputs'!I72="Y",'B&amp;C Inputs'!K11,0))/$F70),0))))))</f>
        <v>0</v>
      </c>
      <c r="L70" s="8">
        <f>IF($A70="","",IF($D70="Direct $",'B&amp;C Inputs'!P72,IF($D70="Per Bill",$C70*'B&amp;C Inputs'!H12,IF($D70="Time %",$C70*'B&amp;C Inputs'!K12,IF($D70="Per Bill (Applicable only)",IF($E70=0,0,$C70*(IF('B&amp;C Inputs'!J72="Y",'B&amp;C Inputs'!G12,0))/$E70),IF($D70="Time % (Applicable only)",IF($F70=0,0,$C70*(IF('B&amp;C Inputs'!J72="Y",'B&amp;C Inputs'!K12,0))/$F70),0))))))</f>
        <v>0</v>
      </c>
    </row>
    <row r="71" spans="1:12" hidden="1">
      <c r="A71" s="7">
        <f>'B&amp;C Inputs'!A73</f>
        <v>0</v>
      </c>
      <c r="B71" s="9">
        <f>'B&amp;C Inputs'!B73</f>
        <v>0</v>
      </c>
      <c r="C71" s="8">
        <f>'B&amp;C Inputs'!C73</f>
        <v>0</v>
      </c>
      <c r="D71" s="9">
        <f>'B&amp;C Inputs'!D73</f>
        <v>0</v>
      </c>
      <c r="E71" s="6">
        <f>IF($A71="","",(IF('B&amp;C Inputs'!E73="Y",'B&amp;C Inputs'!G7,0)+IF('B&amp;C Inputs'!F73="Y",'B&amp;C Inputs'!G8,0)+IF('B&amp;C Inputs'!G73="Y",'B&amp;C Inputs'!G9,0)+IF('B&amp;C Inputs'!H73="Y",'B&amp;C Inputs'!G10,0)+IF('B&amp;C Inputs'!I73="Y",'B&amp;C Inputs'!G11,0)+IF('B&amp;C Inputs'!J73="Y",'B&amp;C Inputs'!G12,0)))</f>
        <v>142263.54083628682</v>
      </c>
      <c r="F71" s="10">
        <f>IF($A71="","",(IF('B&amp;C Inputs'!E73="Y",'B&amp;C Inputs'!K7,0)+IF('B&amp;C Inputs'!F73="Y",'B&amp;C Inputs'!K8,0)+IF('B&amp;C Inputs'!G73="Y",'B&amp;C Inputs'!K9,0)+IF('B&amp;C Inputs'!H73="Y",'B&amp;C Inputs'!K10,0)+IF('B&amp;C Inputs'!I73="Y",'B&amp;C Inputs'!K11,0)+IF('B&amp;C Inputs'!J73="Y",'B&amp;C Inputs'!K12,0)))</f>
        <v>1</v>
      </c>
      <c r="G71" s="8">
        <f>IF($A71="","",IF($D71="Direct $",'B&amp;C Inputs'!K73,IF($D71="Per Bill",$C71*'B&amp;C Inputs'!H7,IF($D71="Time %",$C71*'B&amp;C Inputs'!K7,IF($D71="Per Bill (Applicable only)",IF($E71=0,0,$C71*(IF('B&amp;C Inputs'!E73="Y",'B&amp;C Inputs'!G7,0))/$E71),IF($D71="Time % (Applicable only)",IF($F71=0,0,$C71*(IF('B&amp;C Inputs'!E73="Y",'B&amp;C Inputs'!K7,0))/$F71),0))))))</f>
        <v>0</v>
      </c>
      <c r="H71" s="8">
        <f>IF($A71="","",IF($D71="Direct $",'B&amp;C Inputs'!L73,IF($D71="Per Bill",$C71*'B&amp;C Inputs'!H8,IF($D71="Time %",$C71*'B&amp;C Inputs'!K8,IF($D71="Per Bill (Applicable only)",IF($E71=0,0,$C71*(IF('B&amp;C Inputs'!F73="Y",'B&amp;C Inputs'!G8,0))/$E71),IF($D71="Time % (Applicable only)",IF($F71=0,0,$C71*(IF('B&amp;C Inputs'!F73="Y",'B&amp;C Inputs'!K8,0))/$F71),0))))))</f>
        <v>0</v>
      </c>
      <c r="I71" s="8">
        <f>IF($A71="","",IF($D71="Direct $",'B&amp;C Inputs'!M73,IF($D71="Per Bill",$C71*'B&amp;C Inputs'!H9,IF($D71="Time %",$C71*'B&amp;C Inputs'!K9,IF($D71="Per Bill (Applicable only)",IF($E71=0,0,$C71*(IF('B&amp;C Inputs'!G73="Y",'B&amp;C Inputs'!G9,0))/$E71),IF($D71="Time % (Applicable only)",IF($F71=0,0,$C71*(IF('B&amp;C Inputs'!G73="Y",'B&amp;C Inputs'!K9,0))/$F71),0))))))</f>
        <v>0</v>
      </c>
      <c r="J71" s="8">
        <f>IF($A71="","",IF($D71="Direct $",'B&amp;C Inputs'!N73,IF($D71="Per Bill",$C71*'B&amp;C Inputs'!H10,IF($D71="Time %",$C71*'B&amp;C Inputs'!K10,IF($D71="Per Bill (Applicable only)",IF($E71=0,0,$C71*(IF('B&amp;C Inputs'!H73="Y",'B&amp;C Inputs'!G10,0))/$E71),IF($D71="Time % (Applicable only)",IF($F71=0,0,$C71*(IF('B&amp;C Inputs'!H73="Y",'B&amp;C Inputs'!K10,0))/$F71),0))))))</f>
        <v>0</v>
      </c>
      <c r="K71" s="8">
        <f>IF($A71="","",IF($D71="Direct $",'B&amp;C Inputs'!O73,IF($D71="Per Bill",$C71*'B&amp;C Inputs'!H11,IF($D71="Time %",$C71*'B&amp;C Inputs'!K11,IF($D71="Per Bill (Applicable only)",IF($E71=0,0,$C71*(IF('B&amp;C Inputs'!I73="Y",'B&amp;C Inputs'!G11,0))/$E71),IF($D71="Time % (Applicable only)",IF($F71=0,0,$C71*(IF('B&amp;C Inputs'!I73="Y",'B&amp;C Inputs'!K11,0))/$F71),0))))))</f>
        <v>0</v>
      </c>
      <c r="L71" s="8">
        <f>IF($A71="","",IF($D71="Direct $",'B&amp;C Inputs'!P73,IF($D71="Per Bill",$C71*'B&amp;C Inputs'!H12,IF($D71="Time %",$C71*'B&amp;C Inputs'!K12,IF($D71="Per Bill (Applicable only)",IF($E71=0,0,$C71*(IF('B&amp;C Inputs'!J73="Y",'B&amp;C Inputs'!G12,0))/$E71),IF($D71="Time % (Applicable only)",IF($F71=0,0,$C71*(IF('B&amp;C Inputs'!J73="Y",'B&amp;C Inputs'!K12,0))/$F71),0))))))</f>
        <v>0</v>
      </c>
    </row>
    <row r="72" spans="1:12" hidden="1">
      <c r="A72" s="7">
        <f>'B&amp;C Inputs'!A74</f>
        <v>0</v>
      </c>
      <c r="B72" s="9">
        <f>'B&amp;C Inputs'!B74</f>
        <v>0</v>
      </c>
      <c r="C72" s="8">
        <f>'B&amp;C Inputs'!C74</f>
        <v>0</v>
      </c>
      <c r="D72" s="9">
        <f>'B&amp;C Inputs'!D74</f>
        <v>0</v>
      </c>
      <c r="E72" s="6">
        <f>IF($A72="","",(IF('B&amp;C Inputs'!E74="Y",'B&amp;C Inputs'!G7,0)+IF('B&amp;C Inputs'!F74="Y",'B&amp;C Inputs'!G8,0)+IF('B&amp;C Inputs'!G74="Y",'B&amp;C Inputs'!G9,0)+IF('B&amp;C Inputs'!H74="Y",'B&amp;C Inputs'!G10,0)+IF('B&amp;C Inputs'!I74="Y",'B&amp;C Inputs'!G11,0)+IF('B&amp;C Inputs'!J74="Y",'B&amp;C Inputs'!G12,0)))</f>
        <v>142263.54083628682</v>
      </c>
      <c r="F72" s="10">
        <f>IF($A72="","",(IF('B&amp;C Inputs'!E74="Y",'B&amp;C Inputs'!K7,0)+IF('B&amp;C Inputs'!F74="Y",'B&amp;C Inputs'!K8,0)+IF('B&amp;C Inputs'!G74="Y",'B&amp;C Inputs'!K9,0)+IF('B&amp;C Inputs'!H74="Y",'B&amp;C Inputs'!K10,0)+IF('B&amp;C Inputs'!I74="Y",'B&amp;C Inputs'!K11,0)+IF('B&amp;C Inputs'!J74="Y",'B&amp;C Inputs'!K12,0)))</f>
        <v>1</v>
      </c>
      <c r="G72" s="8">
        <f>IF($A72="","",IF($D72="Direct $",'B&amp;C Inputs'!K74,IF($D72="Per Bill",$C72*'B&amp;C Inputs'!H7,IF($D72="Time %",$C72*'B&amp;C Inputs'!K7,IF($D72="Per Bill (Applicable only)",IF($E72=0,0,$C72*(IF('B&amp;C Inputs'!E74="Y",'B&amp;C Inputs'!G7,0))/$E72),IF($D72="Time % (Applicable only)",IF($F72=0,0,$C72*(IF('B&amp;C Inputs'!E74="Y",'B&amp;C Inputs'!K7,0))/$F72),0))))))</f>
        <v>0</v>
      </c>
      <c r="H72" s="8">
        <f>IF($A72="","",IF($D72="Direct $",'B&amp;C Inputs'!L74,IF($D72="Per Bill",$C72*'B&amp;C Inputs'!H8,IF($D72="Time %",$C72*'B&amp;C Inputs'!K8,IF($D72="Per Bill (Applicable only)",IF($E72=0,0,$C72*(IF('B&amp;C Inputs'!F74="Y",'B&amp;C Inputs'!G8,0))/$E72),IF($D72="Time % (Applicable only)",IF($F72=0,0,$C72*(IF('B&amp;C Inputs'!F74="Y",'B&amp;C Inputs'!K8,0))/$F72),0))))))</f>
        <v>0</v>
      </c>
      <c r="I72" s="8">
        <f>IF($A72="","",IF($D72="Direct $",'B&amp;C Inputs'!M74,IF($D72="Per Bill",$C72*'B&amp;C Inputs'!H9,IF($D72="Time %",$C72*'B&amp;C Inputs'!K9,IF($D72="Per Bill (Applicable only)",IF($E72=0,0,$C72*(IF('B&amp;C Inputs'!G74="Y",'B&amp;C Inputs'!G9,0))/$E72),IF($D72="Time % (Applicable only)",IF($F72=0,0,$C72*(IF('B&amp;C Inputs'!G74="Y",'B&amp;C Inputs'!K9,0))/$F72),0))))))</f>
        <v>0</v>
      </c>
      <c r="J72" s="8">
        <f>IF($A72="","",IF($D72="Direct $",'B&amp;C Inputs'!N74,IF($D72="Per Bill",$C72*'B&amp;C Inputs'!H10,IF($D72="Time %",$C72*'B&amp;C Inputs'!K10,IF($D72="Per Bill (Applicable only)",IF($E72=0,0,$C72*(IF('B&amp;C Inputs'!H74="Y",'B&amp;C Inputs'!G10,0))/$E72),IF($D72="Time % (Applicable only)",IF($F72=0,0,$C72*(IF('B&amp;C Inputs'!H74="Y",'B&amp;C Inputs'!K10,0))/$F72),0))))))</f>
        <v>0</v>
      </c>
      <c r="K72" s="8">
        <f>IF($A72="","",IF($D72="Direct $",'B&amp;C Inputs'!O74,IF($D72="Per Bill",$C72*'B&amp;C Inputs'!H11,IF($D72="Time %",$C72*'B&amp;C Inputs'!K11,IF($D72="Per Bill (Applicable only)",IF($E72=0,0,$C72*(IF('B&amp;C Inputs'!I74="Y",'B&amp;C Inputs'!G11,0))/$E72),IF($D72="Time % (Applicable only)",IF($F72=0,0,$C72*(IF('B&amp;C Inputs'!I74="Y",'B&amp;C Inputs'!K11,0))/$F72),0))))))</f>
        <v>0</v>
      </c>
      <c r="L72" s="8">
        <f>IF($A72="","",IF($D72="Direct $",'B&amp;C Inputs'!P74,IF($D72="Per Bill",$C72*'B&amp;C Inputs'!H12,IF($D72="Time %",$C72*'B&amp;C Inputs'!K12,IF($D72="Per Bill (Applicable only)",IF($E72=0,0,$C72*(IF('B&amp;C Inputs'!J74="Y",'B&amp;C Inputs'!G12,0))/$E72),IF($D72="Time % (Applicable only)",IF($F72=0,0,$C72*(IF('B&amp;C Inputs'!J74="Y",'B&amp;C Inputs'!K12,0))/$F72),0))))))</f>
        <v>0</v>
      </c>
    </row>
    <row r="73" spans="1:12" hidden="1">
      <c r="A73" s="7">
        <f>'B&amp;C Inputs'!A75</f>
        <v>0</v>
      </c>
      <c r="B73" s="9">
        <f>'B&amp;C Inputs'!B75</f>
        <v>0</v>
      </c>
      <c r="C73" s="8">
        <f>'B&amp;C Inputs'!C75</f>
        <v>0</v>
      </c>
      <c r="D73" s="9">
        <f>'B&amp;C Inputs'!D75</f>
        <v>0</v>
      </c>
      <c r="E73" s="6">
        <f>IF($A73="","",(IF('B&amp;C Inputs'!E75="Y",'B&amp;C Inputs'!G7,0)+IF('B&amp;C Inputs'!F75="Y",'B&amp;C Inputs'!G8,0)+IF('B&amp;C Inputs'!G75="Y",'B&amp;C Inputs'!G9,0)+IF('B&amp;C Inputs'!H75="Y",'B&amp;C Inputs'!G10,0)+IF('B&amp;C Inputs'!I75="Y",'B&amp;C Inputs'!G11,0)+IF('B&amp;C Inputs'!J75="Y",'B&amp;C Inputs'!G12,0)))</f>
        <v>142263.54083628682</v>
      </c>
      <c r="F73" s="10">
        <f>IF($A73="","",(IF('B&amp;C Inputs'!E75="Y",'B&amp;C Inputs'!K7,0)+IF('B&amp;C Inputs'!F75="Y",'B&amp;C Inputs'!K8,0)+IF('B&amp;C Inputs'!G75="Y",'B&amp;C Inputs'!K9,0)+IF('B&amp;C Inputs'!H75="Y",'B&amp;C Inputs'!K10,0)+IF('B&amp;C Inputs'!I75="Y",'B&amp;C Inputs'!K11,0)+IF('B&amp;C Inputs'!J75="Y",'B&amp;C Inputs'!K12,0)))</f>
        <v>1</v>
      </c>
      <c r="G73" s="8">
        <f>IF($A73="","",IF($D73="Direct $",'B&amp;C Inputs'!K75,IF($D73="Per Bill",$C73*'B&amp;C Inputs'!H7,IF($D73="Time %",$C73*'B&amp;C Inputs'!K7,IF($D73="Per Bill (Applicable only)",IF($E73=0,0,$C73*(IF('B&amp;C Inputs'!E75="Y",'B&amp;C Inputs'!G7,0))/$E73),IF($D73="Time % (Applicable only)",IF($F73=0,0,$C73*(IF('B&amp;C Inputs'!E75="Y",'B&amp;C Inputs'!K7,0))/$F73),0))))))</f>
        <v>0</v>
      </c>
      <c r="H73" s="8">
        <f>IF($A73="","",IF($D73="Direct $",'B&amp;C Inputs'!L75,IF($D73="Per Bill",$C73*'B&amp;C Inputs'!H8,IF($D73="Time %",$C73*'B&amp;C Inputs'!K8,IF($D73="Per Bill (Applicable only)",IF($E73=0,0,$C73*(IF('B&amp;C Inputs'!F75="Y",'B&amp;C Inputs'!G8,0))/$E73),IF($D73="Time % (Applicable only)",IF($F73=0,0,$C73*(IF('B&amp;C Inputs'!F75="Y",'B&amp;C Inputs'!K8,0))/$F73),0))))))</f>
        <v>0</v>
      </c>
      <c r="I73" s="8">
        <f>IF($A73="","",IF($D73="Direct $",'B&amp;C Inputs'!M75,IF($D73="Per Bill",$C73*'B&amp;C Inputs'!H9,IF($D73="Time %",$C73*'B&amp;C Inputs'!K9,IF($D73="Per Bill (Applicable only)",IF($E73=0,0,$C73*(IF('B&amp;C Inputs'!G75="Y",'B&amp;C Inputs'!G9,0))/$E73),IF($D73="Time % (Applicable only)",IF($F73=0,0,$C73*(IF('B&amp;C Inputs'!G75="Y",'B&amp;C Inputs'!K9,0))/$F73),0))))))</f>
        <v>0</v>
      </c>
      <c r="J73" s="8">
        <f>IF($A73="","",IF($D73="Direct $",'B&amp;C Inputs'!N75,IF($D73="Per Bill",$C73*'B&amp;C Inputs'!H10,IF($D73="Time %",$C73*'B&amp;C Inputs'!K10,IF($D73="Per Bill (Applicable only)",IF($E73=0,0,$C73*(IF('B&amp;C Inputs'!H75="Y",'B&amp;C Inputs'!G10,0))/$E73),IF($D73="Time % (Applicable only)",IF($F73=0,0,$C73*(IF('B&amp;C Inputs'!H75="Y",'B&amp;C Inputs'!K10,0))/$F73),0))))))</f>
        <v>0</v>
      </c>
      <c r="K73" s="8">
        <f>IF($A73="","",IF($D73="Direct $",'B&amp;C Inputs'!O75,IF($D73="Per Bill",$C73*'B&amp;C Inputs'!H11,IF($D73="Time %",$C73*'B&amp;C Inputs'!K11,IF($D73="Per Bill (Applicable only)",IF($E73=0,0,$C73*(IF('B&amp;C Inputs'!I75="Y",'B&amp;C Inputs'!G11,0))/$E73),IF($D73="Time % (Applicable only)",IF($F73=0,0,$C73*(IF('B&amp;C Inputs'!I75="Y",'B&amp;C Inputs'!K11,0))/$F73),0))))))</f>
        <v>0</v>
      </c>
      <c r="L73" s="8">
        <f>IF($A73="","",IF($D73="Direct $",'B&amp;C Inputs'!P75,IF($D73="Per Bill",$C73*'B&amp;C Inputs'!H12,IF($D73="Time %",$C73*'B&amp;C Inputs'!K12,IF($D73="Per Bill (Applicable only)",IF($E73=0,0,$C73*(IF('B&amp;C Inputs'!J75="Y",'B&amp;C Inputs'!G12,0))/$E73),IF($D73="Time % (Applicable only)",IF($F73=0,0,$C73*(IF('B&amp;C Inputs'!J75="Y",'B&amp;C Inputs'!K12,0))/$F73),0))))))</f>
        <v>0</v>
      </c>
    </row>
    <row r="74" spans="1:12" hidden="1">
      <c r="A74" s="7">
        <f>'B&amp;C Inputs'!A76</f>
        <v>0</v>
      </c>
      <c r="B74" s="9">
        <f>'B&amp;C Inputs'!B76</f>
        <v>0</v>
      </c>
      <c r="C74" s="8">
        <f>'B&amp;C Inputs'!C76</f>
        <v>0</v>
      </c>
      <c r="D74" s="9">
        <f>'B&amp;C Inputs'!D76</f>
        <v>0</v>
      </c>
      <c r="E74" s="6">
        <f>IF($A74="","",(IF('B&amp;C Inputs'!E76="Y",'B&amp;C Inputs'!G7,0)+IF('B&amp;C Inputs'!F76="Y",'B&amp;C Inputs'!G8,0)+IF('B&amp;C Inputs'!G76="Y",'B&amp;C Inputs'!G9,0)+IF('B&amp;C Inputs'!H76="Y",'B&amp;C Inputs'!G10,0)+IF('B&amp;C Inputs'!I76="Y",'B&amp;C Inputs'!G11,0)+IF('B&amp;C Inputs'!J76="Y",'B&amp;C Inputs'!G12,0)))</f>
        <v>142263.54083628682</v>
      </c>
      <c r="F74" s="10">
        <f>IF($A74="","",(IF('B&amp;C Inputs'!E76="Y",'B&amp;C Inputs'!K7,0)+IF('B&amp;C Inputs'!F76="Y",'B&amp;C Inputs'!K8,0)+IF('B&amp;C Inputs'!G76="Y",'B&amp;C Inputs'!K9,0)+IF('B&amp;C Inputs'!H76="Y",'B&amp;C Inputs'!K10,0)+IF('B&amp;C Inputs'!I76="Y",'B&amp;C Inputs'!K11,0)+IF('B&amp;C Inputs'!J76="Y",'B&amp;C Inputs'!K12,0)))</f>
        <v>1</v>
      </c>
      <c r="G74" s="8">
        <f>IF($A74="","",IF($D74="Direct $",'B&amp;C Inputs'!K76,IF($D74="Per Bill",$C74*'B&amp;C Inputs'!H7,IF($D74="Time %",$C74*'B&amp;C Inputs'!K7,IF($D74="Per Bill (Applicable only)",IF($E74=0,0,$C74*(IF('B&amp;C Inputs'!E76="Y",'B&amp;C Inputs'!G7,0))/$E74),IF($D74="Time % (Applicable only)",IF($F74=0,0,$C74*(IF('B&amp;C Inputs'!E76="Y",'B&amp;C Inputs'!K7,0))/$F74),0))))))</f>
        <v>0</v>
      </c>
      <c r="H74" s="8">
        <f>IF($A74="","",IF($D74="Direct $",'B&amp;C Inputs'!L76,IF($D74="Per Bill",$C74*'B&amp;C Inputs'!H8,IF($D74="Time %",$C74*'B&amp;C Inputs'!K8,IF($D74="Per Bill (Applicable only)",IF($E74=0,0,$C74*(IF('B&amp;C Inputs'!F76="Y",'B&amp;C Inputs'!G8,0))/$E74),IF($D74="Time % (Applicable only)",IF($F74=0,0,$C74*(IF('B&amp;C Inputs'!F76="Y",'B&amp;C Inputs'!K8,0))/$F74),0))))))</f>
        <v>0</v>
      </c>
      <c r="I74" s="8">
        <f>IF($A74="","",IF($D74="Direct $",'B&amp;C Inputs'!M76,IF($D74="Per Bill",$C74*'B&amp;C Inputs'!H9,IF($D74="Time %",$C74*'B&amp;C Inputs'!K9,IF($D74="Per Bill (Applicable only)",IF($E74=0,0,$C74*(IF('B&amp;C Inputs'!G76="Y",'B&amp;C Inputs'!G9,0))/$E74),IF($D74="Time % (Applicable only)",IF($F74=0,0,$C74*(IF('B&amp;C Inputs'!G76="Y",'B&amp;C Inputs'!K9,0))/$F74),0))))))</f>
        <v>0</v>
      </c>
      <c r="J74" s="8">
        <f>IF($A74="","",IF($D74="Direct $",'B&amp;C Inputs'!N76,IF($D74="Per Bill",$C74*'B&amp;C Inputs'!H10,IF($D74="Time %",$C74*'B&amp;C Inputs'!K10,IF($D74="Per Bill (Applicable only)",IF($E74=0,0,$C74*(IF('B&amp;C Inputs'!H76="Y",'B&amp;C Inputs'!G10,0))/$E74),IF($D74="Time % (Applicable only)",IF($F74=0,0,$C74*(IF('B&amp;C Inputs'!H76="Y",'B&amp;C Inputs'!K10,0))/$F74),0))))))</f>
        <v>0</v>
      </c>
      <c r="K74" s="8">
        <f>IF($A74="","",IF($D74="Direct $",'B&amp;C Inputs'!O76,IF($D74="Per Bill",$C74*'B&amp;C Inputs'!H11,IF($D74="Time %",$C74*'B&amp;C Inputs'!K11,IF($D74="Per Bill (Applicable only)",IF($E74=0,0,$C74*(IF('B&amp;C Inputs'!I76="Y",'B&amp;C Inputs'!G11,0))/$E74),IF($D74="Time % (Applicable only)",IF($F74=0,0,$C74*(IF('B&amp;C Inputs'!I76="Y",'B&amp;C Inputs'!K11,0))/$F74),0))))))</f>
        <v>0</v>
      </c>
      <c r="L74" s="8">
        <f>IF($A74="","",IF($D74="Direct $",'B&amp;C Inputs'!P76,IF($D74="Per Bill",$C74*'B&amp;C Inputs'!H12,IF($D74="Time %",$C74*'B&amp;C Inputs'!K12,IF($D74="Per Bill (Applicable only)",IF($E74=0,0,$C74*(IF('B&amp;C Inputs'!J76="Y",'B&amp;C Inputs'!G12,0))/$E74),IF($D74="Time % (Applicable only)",IF($F74=0,0,$C74*(IF('B&amp;C Inputs'!J76="Y",'B&amp;C Inputs'!K12,0))/$F74),0))))))</f>
        <v>0</v>
      </c>
    </row>
    <row r="75" spans="1:12" hidden="1">
      <c r="A75" s="7">
        <f>'B&amp;C Inputs'!A77</f>
        <v>0</v>
      </c>
      <c r="B75" s="9">
        <f>'B&amp;C Inputs'!B77</f>
        <v>0</v>
      </c>
      <c r="C75" s="8">
        <f>'B&amp;C Inputs'!C77</f>
        <v>0</v>
      </c>
      <c r="D75" s="9">
        <f>'B&amp;C Inputs'!D77</f>
        <v>0</v>
      </c>
      <c r="E75" s="6">
        <f>IF($A75="","",(IF('B&amp;C Inputs'!E77="Y",'B&amp;C Inputs'!G7,0)+IF('B&amp;C Inputs'!F77="Y",'B&amp;C Inputs'!G8,0)+IF('B&amp;C Inputs'!G77="Y",'B&amp;C Inputs'!G9,0)+IF('B&amp;C Inputs'!H77="Y",'B&amp;C Inputs'!G10,0)+IF('B&amp;C Inputs'!I77="Y",'B&amp;C Inputs'!G11,0)+IF('B&amp;C Inputs'!J77="Y",'B&amp;C Inputs'!G12,0)))</f>
        <v>142263.54083628682</v>
      </c>
      <c r="F75" s="10">
        <f>IF($A75="","",(IF('B&amp;C Inputs'!E77="Y",'B&amp;C Inputs'!K7,0)+IF('B&amp;C Inputs'!F77="Y",'B&amp;C Inputs'!K8,0)+IF('B&amp;C Inputs'!G77="Y",'B&amp;C Inputs'!K9,0)+IF('B&amp;C Inputs'!H77="Y",'B&amp;C Inputs'!K10,0)+IF('B&amp;C Inputs'!I77="Y",'B&amp;C Inputs'!K11,0)+IF('B&amp;C Inputs'!J77="Y",'B&amp;C Inputs'!K12,0)))</f>
        <v>1</v>
      </c>
      <c r="G75" s="8">
        <f>IF($A75="","",IF($D75="Direct $",'B&amp;C Inputs'!K77,IF($D75="Per Bill",$C75*'B&amp;C Inputs'!H7,IF($D75="Time %",$C75*'B&amp;C Inputs'!K7,IF($D75="Per Bill (Applicable only)",IF($E75=0,0,$C75*(IF('B&amp;C Inputs'!E77="Y",'B&amp;C Inputs'!G7,0))/$E75),IF($D75="Time % (Applicable only)",IF($F75=0,0,$C75*(IF('B&amp;C Inputs'!E77="Y",'B&amp;C Inputs'!K7,0))/$F75),0))))))</f>
        <v>0</v>
      </c>
      <c r="H75" s="8">
        <f>IF($A75="","",IF($D75="Direct $",'B&amp;C Inputs'!L77,IF($D75="Per Bill",$C75*'B&amp;C Inputs'!H8,IF($D75="Time %",$C75*'B&amp;C Inputs'!K8,IF($D75="Per Bill (Applicable only)",IF($E75=0,0,$C75*(IF('B&amp;C Inputs'!F77="Y",'B&amp;C Inputs'!G8,0))/$E75),IF($D75="Time % (Applicable only)",IF($F75=0,0,$C75*(IF('B&amp;C Inputs'!F77="Y",'B&amp;C Inputs'!K8,0))/$F75),0))))))</f>
        <v>0</v>
      </c>
      <c r="I75" s="8">
        <f>IF($A75="","",IF($D75="Direct $",'B&amp;C Inputs'!M77,IF($D75="Per Bill",$C75*'B&amp;C Inputs'!H9,IF($D75="Time %",$C75*'B&amp;C Inputs'!K9,IF($D75="Per Bill (Applicable only)",IF($E75=0,0,$C75*(IF('B&amp;C Inputs'!G77="Y",'B&amp;C Inputs'!G9,0))/$E75),IF($D75="Time % (Applicable only)",IF($F75=0,0,$C75*(IF('B&amp;C Inputs'!G77="Y",'B&amp;C Inputs'!K9,0))/$F75),0))))))</f>
        <v>0</v>
      </c>
      <c r="J75" s="8">
        <f>IF($A75="","",IF($D75="Direct $",'B&amp;C Inputs'!N77,IF($D75="Per Bill",$C75*'B&amp;C Inputs'!H10,IF($D75="Time %",$C75*'B&amp;C Inputs'!K10,IF($D75="Per Bill (Applicable only)",IF($E75=0,0,$C75*(IF('B&amp;C Inputs'!H77="Y",'B&amp;C Inputs'!G10,0))/$E75),IF($D75="Time % (Applicable only)",IF($F75=0,0,$C75*(IF('B&amp;C Inputs'!H77="Y",'B&amp;C Inputs'!K10,0))/$F75),0))))))</f>
        <v>0</v>
      </c>
      <c r="K75" s="8">
        <f>IF($A75="","",IF($D75="Direct $",'B&amp;C Inputs'!O77,IF($D75="Per Bill",$C75*'B&amp;C Inputs'!H11,IF($D75="Time %",$C75*'B&amp;C Inputs'!K11,IF($D75="Per Bill (Applicable only)",IF($E75=0,0,$C75*(IF('B&amp;C Inputs'!I77="Y",'B&amp;C Inputs'!G11,0))/$E75),IF($D75="Time % (Applicable only)",IF($F75=0,0,$C75*(IF('B&amp;C Inputs'!I77="Y",'B&amp;C Inputs'!K11,0))/$F75),0))))))</f>
        <v>0</v>
      </c>
      <c r="L75" s="8">
        <f>IF($A75="","",IF($D75="Direct $",'B&amp;C Inputs'!P77,IF($D75="Per Bill",$C75*'B&amp;C Inputs'!H12,IF($D75="Time %",$C75*'B&amp;C Inputs'!K12,IF($D75="Per Bill (Applicable only)",IF($E75=0,0,$C75*(IF('B&amp;C Inputs'!J77="Y",'B&amp;C Inputs'!G12,0))/$E75),IF($D75="Time % (Applicable only)",IF($F75=0,0,$C75*(IF('B&amp;C Inputs'!J77="Y",'B&amp;C Inputs'!K12,0))/$F75),0))))))</f>
        <v>0</v>
      </c>
    </row>
    <row r="76" spans="1:12" hidden="1">
      <c r="A76" s="7">
        <f>'B&amp;C Inputs'!A78</f>
        <v>0</v>
      </c>
      <c r="B76" s="9">
        <f>'B&amp;C Inputs'!B78</f>
        <v>0</v>
      </c>
      <c r="C76" s="8">
        <f>'B&amp;C Inputs'!C78</f>
        <v>0</v>
      </c>
      <c r="D76" s="9">
        <f>'B&amp;C Inputs'!D78</f>
        <v>0</v>
      </c>
      <c r="E76" s="6">
        <f>IF($A76="","",(IF('B&amp;C Inputs'!E78="Y",'B&amp;C Inputs'!G7,0)+IF('B&amp;C Inputs'!F78="Y",'B&amp;C Inputs'!G8,0)+IF('B&amp;C Inputs'!G78="Y",'B&amp;C Inputs'!G9,0)+IF('B&amp;C Inputs'!H78="Y",'B&amp;C Inputs'!G10,0)+IF('B&amp;C Inputs'!I78="Y",'B&amp;C Inputs'!G11,0)+IF('B&amp;C Inputs'!J78="Y",'B&amp;C Inputs'!G12,0)))</f>
        <v>142263.54083628682</v>
      </c>
      <c r="F76" s="10">
        <f>IF($A76="","",(IF('B&amp;C Inputs'!E78="Y",'B&amp;C Inputs'!K7,0)+IF('B&amp;C Inputs'!F78="Y",'B&amp;C Inputs'!K8,0)+IF('B&amp;C Inputs'!G78="Y",'B&amp;C Inputs'!K9,0)+IF('B&amp;C Inputs'!H78="Y",'B&amp;C Inputs'!K10,0)+IF('B&amp;C Inputs'!I78="Y",'B&amp;C Inputs'!K11,0)+IF('B&amp;C Inputs'!J78="Y",'B&amp;C Inputs'!K12,0)))</f>
        <v>1</v>
      </c>
      <c r="G76" s="8">
        <f>IF($A76="","",IF($D76="Direct $",'B&amp;C Inputs'!K78,IF($D76="Per Bill",$C76*'B&amp;C Inputs'!H7,IF($D76="Time %",$C76*'B&amp;C Inputs'!K7,IF($D76="Per Bill (Applicable only)",IF($E76=0,0,$C76*(IF('B&amp;C Inputs'!E78="Y",'B&amp;C Inputs'!G7,0))/$E76),IF($D76="Time % (Applicable only)",IF($F76=0,0,$C76*(IF('B&amp;C Inputs'!E78="Y",'B&amp;C Inputs'!K7,0))/$F76),0))))))</f>
        <v>0</v>
      </c>
      <c r="H76" s="8">
        <f>IF($A76="","",IF($D76="Direct $",'B&amp;C Inputs'!L78,IF($D76="Per Bill",$C76*'B&amp;C Inputs'!H8,IF($D76="Time %",$C76*'B&amp;C Inputs'!K8,IF($D76="Per Bill (Applicable only)",IF($E76=0,0,$C76*(IF('B&amp;C Inputs'!F78="Y",'B&amp;C Inputs'!G8,0))/$E76),IF($D76="Time % (Applicable only)",IF($F76=0,0,$C76*(IF('B&amp;C Inputs'!F78="Y",'B&amp;C Inputs'!K8,0))/$F76),0))))))</f>
        <v>0</v>
      </c>
      <c r="I76" s="8">
        <f>IF($A76="","",IF($D76="Direct $",'B&amp;C Inputs'!M78,IF($D76="Per Bill",$C76*'B&amp;C Inputs'!H9,IF($D76="Time %",$C76*'B&amp;C Inputs'!K9,IF($D76="Per Bill (Applicable only)",IF($E76=0,0,$C76*(IF('B&amp;C Inputs'!G78="Y",'B&amp;C Inputs'!G9,0))/$E76),IF($D76="Time % (Applicable only)",IF($F76=0,0,$C76*(IF('B&amp;C Inputs'!G78="Y",'B&amp;C Inputs'!K9,0))/$F76),0))))))</f>
        <v>0</v>
      </c>
      <c r="J76" s="8">
        <f>IF($A76="","",IF($D76="Direct $",'B&amp;C Inputs'!N78,IF($D76="Per Bill",$C76*'B&amp;C Inputs'!H10,IF($D76="Time %",$C76*'B&amp;C Inputs'!K10,IF($D76="Per Bill (Applicable only)",IF($E76=0,0,$C76*(IF('B&amp;C Inputs'!H78="Y",'B&amp;C Inputs'!G10,0))/$E76),IF($D76="Time % (Applicable only)",IF($F76=0,0,$C76*(IF('B&amp;C Inputs'!H78="Y",'B&amp;C Inputs'!K10,0))/$F76),0))))))</f>
        <v>0</v>
      </c>
      <c r="K76" s="8">
        <f>IF($A76="","",IF($D76="Direct $",'B&amp;C Inputs'!O78,IF($D76="Per Bill",$C76*'B&amp;C Inputs'!H11,IF($D76="Time %",$C76*'B&amp;C Inputs'!K11,IF($D76="Per Bill (Applicable only)",IF($E76=0,0,$C76*(IF('B&amp;C Inputs'!I78="Y",'B&amp;C Inputs'!G11,0))/$E76),IF($D76="Time % (Applicable only)",IF($F76=0,0,$C76*(IF('B&amp;C Inputs'!I78="Y",'B&amp;C Inputs'!K11,0))/$F76),0))))))</f>
        <v>0</v>
      </c>
      <c r="L76" s="8">
        <f>IF($A76="","",IF($D76="Direct $",'B&amp;C Inputs'!P78,IF($D76="Per Bill",$C76*'B&amp;C Inputs'!H12,IF($D76="Time %",$C76*'B&amp;C Inputs'!K12,IF($D76="Per Bill (Applicable only)",IF($E76=0,0,$C76*(IF('B&amp;C Inputs'!J78="Y",'B&amp;C Inputs'!G12,0))/$E76),IF($D76="Time % (Applicable only)",IF($F76=0,0,$C76*(IF('B&amp;C Inputs'!J78="Y",'B&amp;C Inputs'!K12,0))/$F76),0))))))</f>
        <v>0</v>
      </c>
    </row>
    <row r="77" spans="1:12" hidden="1">
      <c r="A77" s="7">
        <f>'B&amp;C Inputs'!A79</f>
        <v>0</v>
      </c>
      <c r="B77" s="9">
        <f>'B&amp;C Inputs'!B79</f>
        <v>0</v>
      </c>
      <c r="C77" s="8">
        <f>'B&amp;C Inputs'!C79</f>
        <v>0</v>
      </c>
      <c r="D77" s="9">
        <f>'B&amp;C Inputs'!D79</f>
        <v>0</v>
      </c>
      <c r="E77" s="6">
        <f>IF($A77="","",(IF('B&amp;C Inputs'!E79="Y",'B&amp;C Inputs'!G7,0)+IF('B&amp;C Inputs'!F79="Y",'B&amp;C Inputs'!G8,0)+IF('B&amp;C Inputs'!G79="Y",'B&amp;C Inputs'!G9,0)+IF('B&amp;C Inputs'!H79="Y",'B&amp;C Inputs'!G10,0)+IF('B&amp;C Inputs'!I79="Y",'B&amp;C Inputs'!G11,0)+IF('B&amp;C Inputs'!J79="Y",'B&amp;C Inputs'!G12,0)))</f>
        <v>142263.54083628682</v>
      </c>
      <c r="F77" s="10">
        <f>IF($A77="","",(IF('B&amp;C Inputs'!E79="Y",'B&amp;C Inputs'!K7,0)+IF('B&amp;C Inputs'!F79="Y",'B&amp;C Inputs'!K8,0)+IF('B&amp;C Inputs'!G79="Y",'B&amp;C Inputs'!K9,0)+IF('B&amp;C Inputs'!H79="Y",'B&amp;C Inputs'!K10,0)+IF('B&amp;C Inputs'!I79="Y",'B&amp;C Inputs'!K11,0)+IF('B&amp;C Inputs'!J79="Y",'B&amp;C Inputs'!K12,0)))</f>
        <v>1</v>
      </c>
      <c r="G77" s="8">
        <f>IF($A77="","",IF($D77="Direct $",'B&amp;C Inputs'!K79,IF($D77="Per Bill",$C77*'B&amp;C Inputs'!H7,IF($D77="Time %",$C77*'B&amp;C Inputs'!K7,IF($D77="Per Bill (Applicable only)",IF($E77=0,0,$C77*(IF('B&amp;C Inputs'!E79="Y",'B&amp;C Inputs'!G7,0))/$E77),IF($D77="Time % (Applicable only)",IF($F77=0,0,$C77*(IF('B&amp;C Inputs'!E79="Y",'B&amp;C Inputs'!K7,0))/$F77),0))))))</f>
        <v>0</v>
      </c>
      <c r="H77" s="8">
        <f>IF($A77="","",IF($D77="Direct $",'B&amp;C Inputs'!L79,IF($D77="Per Bill",$C77*'B&amp;C Inputs'!H8,IF($D77="Time %",$C77*'B&amp;C Inputs'!K8,IF($D77="Per Bill (Applicable only)",IF($E77=0,0,$C77*(IF('B&amp;C Inputs'!F79="Y",'B&amp;C Inputs'!G8,0))/$E77),IF($D77="Time % (Applicable only)",IF($F77=0,0,$C77*(IF('B&amp;C Inputs'!F79="Y",'B&amp;C Inputs'!K8,0))/$F77),0))))))</f>
        <v>0</v>
      </c>
      <c r="I77" s="8">
        <f>IF($A77="","",IF($D77="Direct $",'B&amp;C Inputs'!M79,IF($D77="Per Bill",$C77*'B&amp;C Inputs'!H9,IF($D77="Time %",$C77*'B&amp;C Inputs'!K9,IF($D77="Per Bill (Applicable only)",IF($E77=0,0,$C77*(IF('B&amp;C Inputs'!G79="Y",'B&amp;C Inputs'!G9,0))/$E77),IF($D77="Time % (Applicable only)",IF($F77=0,0,$C77*(IF('B&amp;C Inputs'!G79="Y",'B&amp;C Inputs'!K9,0))/$F77),0))))))</f>
        <v>0</v>
      </c>
      <c r="J77" s="8">
        <f>IF($A77="","",IF($D77="Direct $",'B&amp;C Inputs'!N79,IF($D77="Per Bill",$C77*'B&amp;C Inputs'!H10,IF($D77="Time %",$C77*'B&amp;C Inputs'!K10,IF($D77="Per Bill (Applicable only)",IF($E77=0,0,$C77*(IF('B&amp;C Inputs'!H79="Y",'B&amp;C Inputs'!G10,0))/$E77),IF($D77="Time % (Applicable only)",IF($F77=0,0,$C77*(IF('B&amp;C Inputs'!H79="Y",'B&amp;C Inputs'!K10,0))/$F77),0))))))</f>
        <v>0</v>
      </c>
      <c r="K77" s="8">
        <f>IF($A77="","",IF($D77="Direct $",'B&amp;C Inputs'!O79,IF($D77="Per Bill",$C77*'B&amp;C Inputs'!H11,IF($D77="Time %",$C77*'B&amp;C Inputs'!K11,IF($D77="Per Bill (Applicable only)",IF($E77=0,0,$C77*(IF('B&amp;C Inputs'!I79="Y",'B&amp;C Inputs'!G11,0))/$E77),IF($D77="Time % (Applicable only)",IF($F77=0,0,$C77*(IF('B&amp;C Inputs'!I79="Y",'B&amp;C Inputs'!K11,0))/$F77),0))))))</f>
        <v>0</v>
      </c>
      <c r="L77" s="8">
        <f>IF($A77="","",IF($D77="Direct $",'B&amp;C Inputs'!P79,IF($D77="Per Bill",$C77*'B&amp;C Inputs'!H12,IF($D77="Time %",$C77*'B&amp;C Inputs'!K12,IF($D77="Per Bill (Applicable only)",IF($E77=0,0,$C77*(IF('B&amp;C Inputs'!J79="Y",'B&amp;C Inputs'!G12,0))/$E77),IF($D77="Time % (Applicable only)",IF($F77=0,0,$C77*(IF('B&amp;C Inputs'!J79="Y",'B&amp;C Inputs'!K12,0))/$F77),0))))))</f>
        <v>0</v>
      </c>
    </row>
    <row r="78" spans="1:12" hidden="1">
      <c r="A78" s="7">
        <f>'B&amp;C Inputs'!A80</f>
        <v>0</v>
      </c>
      <c r="B78" s="9">
        <f>'B&amp;C Inputs'!B80</f>
        <v>0</v>
      </c>
      <c r="C78" s="8">
        <f>'B&amp;C Inputs'!C80</f>
        <v>0</v>
      </c>
      <c r="D78" s="9">
        <f>'B&amp;C Inputs'!D80</f>
        <v>0</v>
      </c>
      <c r="E78" s="6">
        <f>IF($A78="","",(IF('B&amp;C Inputs'!E80="Y",'B&amp;C Inputs'!G7,0)+IF('B&amp;C Inputs'!F80="Y",'B&amp;C Inputs'!G8,0)+IF('B&amp;C Inputs'!G80="Y",'B&amp;C Inputs'!G9,0)+IF('B&amp;C Inputs'!H80="Y",'B&amp;C Inputs'!G10,0)+IF('B&amp;C Inputs'!I80="Y",'B&amp;C Inputs'!G11,0)+IF('B&amp;C Inputs'!J80="Y",'B&amp;C Inputs'!G12,0)))</f>
        <v>142263.54083628682</v>
      </c>
      <c r="F78" s="10">
        <f>IF($A78="","",(IF('B&amp;C Inputs'!E80="Y",'B&amp;C Inputs'!K7,0)+IF('B&amp;C Inputs'!F80="Y",'B&amp;C Inputs'!K8,0)+IF('B&amp;C Inputs'!G80="Y",'B&amp;C Inputs'!K9,0)+IF('B&amp;C Inputs'!H80="Y",'B&amp;C Inputs'!K10,0)+IF('B&amp;C Inputs'!I80="Y",'B&amp;C Inputs'!K11,0)+IF('B&amp;C Inputs'!J80="Y",'B&amp;C Inputs'!K12,0)))</f>
        <v>1</v>
      </c>
      <c r="G78" s="8">
        <f>IF($A78="","",IF($D78="Direct $",'B&amp;C Inputs'!K80,IF($D78="Per Bill",$C78*'B&amp;C Inputs'!H7,IF($D78="Time %",$C78*'B&amp;C Inputs'!K7,IF($D78="Per Bill (Applicable only)",IF($E78=0,0,$C78*(IF('B&amp;C Inputs'!E80="Y",'B&amp;C Inputs'!G7,0))/$E78),IF($D78="Time % (Applicable only)",IF($F78=0,0,$C78*(IF('B&amp;C Inputs'!E80="Y",'B&amp;C Inputs'!K7,0))/$F78),0))))))</f>
        <v>0</v>
      </c>
      <c r="H78" s="8">
        <f>IF($A78="","",IF($D78="Direct $",'B&amp;C Inputs'!L80,IF($D78="Per Bill",$C78*'B&amp;C Inputs'!H8,IF($D78="Time %",$C78*'B&amp;C Inputs'!K8,IF($D78="Per Bill (Applicable only)",IF($E78=0,0,$C78*(IF('B&amp;C Inputs'!F80="Y",'B&amp;C Inputs'!G8,0))/$E78),IF($D78="Time % (Applicable only)",IF($F78=0,0,$C78*(IF('B&amp;C Inputs'!F80="Y",'B&amp;C Inputs'!K8,0))/$F78),0))))))</f>
        <v>0</v>
      </c>
      <c r="I78" s="8">
        <f>IF($A78="","",IF($D78="Direct $",'B&amp;C Inputs'!M80,IF($D78="Per Bill",$C78*'B&amp;C Inputs'!H9,IF($D78="Time %",$C78*'B&amp;C Inputs'!K9,IF($D78="Per Bill (Applicable only)",IF($E78=0,0,$C78*(IF('B&amp;C Inputs'!G80="Y",'B&amp;C Inputs'!G9,0))/$E78),IF($D78="Time % (Applicable only)",IF($F78=0,0,$C78*(IF('B&amp;C Inputs'!G80="Y",'B&amp;C Inputs'!K9,0))/$F78),0))))))</f>
        <v>0</v>
      </c>
      <c r="J78" s="8">
        <f>IF($A78="","",IF($D78="Direct $",'B&amp;C Inputs'!N80,IF($D78="Per Bill",$C78*'B&amp;C Inputs'!H10,IF($D78="Time %",$C78*'B&amp;C Inputs'!K10,IF($D78="Per Bill (Applicable only)",IF($E78=0,0,$C78*(IF('B&amp;C Inputs'!H80="Y",'B&amp;C Inputs'!G10,0))/$E78),IF($D78="Time % (Applicable only)",IF($F78=0,0,$C78*(IF('B&amp;C Inputs'!H80="Y",'B&amp;C Inputs'!K10,0))/$F78),0))))))</f>
        <v>0</v>
      </c>
      <c r="K78" s="8">
        <f>IF($A78="","",IF($D78="Direct $",'B&amp;C Inputs'!O80,IF($D78="Per Bill",$C78*'B&amp;C Inputs'!H11,IF($D78="Time %",$C78*'B&amp;C Inputs'!K11,IF($D78="Per Bill (Applicable only)",IF($E78=0,0,$C78*(IF('B&amp;C Inputs'!I80="Y",'B&amp;C Inputs'!G11,0))/$E78),IF($D78="Time % (Applicable only)",IF($F78=0,0,$C78*(IF('B&amp;C Inputs'!I80="Y",'B&amp;C Inputs'!K11,0))/$F78),0))))))</f>
        <v>0</v>
      </c>
      <c r="L78" s="8">
        <f>IF($A78="","",IF($D78="Direct $",'B&amp;C Inputs'!P80,IF($D78="Per Bill",$C78*'B&amp;C Inputs'!H12,IF($D78="Time %",$C78*'B&amp;C Inputs'!K12,IF($D78="Per Bill (Applicable only)",IF($E78=0,0,$C78*(IF('B&amp;C Inputs'!J80="Y",'B&amp;C Inputs'!G12,0))/$E78),IF($D78="Time % (Applicable only)",IF($F78=0,0,$C78*(IF('B&amp;C Inputs'!J80="Y",'B&amp;C Inputs'!K12,0))/$F78),0))))))</f>
        <v>0</v>
      </c>
    </row>
    <row r="79" spans="1:12" hidden="1">
      <c r="A79" s="7">
        <f>'B&amp;C Inputs'!A81</f>
        <v>0</v>
      </c>
      <c r="B79" s="9">
        <f>'B&amp;C Inputs'!B81</f>
        <v>0</v>
      </c>
      <c r="C79" s="8">
        <f>'B&amp;C Inputs'!C81</f>
        <v>0</v>
      </c>
      <c r="D79" s="9">
        <f>'B&amp;C Inputs'!D81</f>
        <v>0</v>
      </c>
      <c r="E79" s="6">
        <f>IF($A79="","",(IF('B&amp;C Inputs'!E81="Y",'B&amp;C Inputs'!G7,0)+IF('B&amp;C Inputs'!F81="Y",'B&amp;C Inputs'!G8,0)+IF('B&amp;C Inputs'!G81="Y",'B&amp;C Inputs'!G9,0)+IF('B&amp;C Inputs'!H81="Y",'B&amp;C Inputs'!G10,0)+IF('B&amp;C Inputs'!I81="Y",'B&amp;C Inputs'!G11,0)+IF('B&amp;C Inputs'!J81="Y",'B&amp;C Inputs'!G12,0)))</f>
        <v>142263.54083628682</v>
      </c>
      <c r="F79" s="10">
        <f>IF($A79="","",(IF('B&amp;C Inputs'!E81="Y",'B&amp;C Inputs'!K7,0)+IF('B&amp;C Inputs'!F81="Y",'B&amp;C Inputs'!K8,0)+IF('B&amp;C Inputs'!G81="Y",'B&amp;C Inputs'!K9,0)+IF('B&amp;C Inputs'!H81="Y",'B&amp;C Inputs'!K10,0)+IF('B&amp;C Inputs'!I81="Y",'B&amp;C Inputs'!K11,0)+IF('B&amp;C Inputs'!J81="Y",'B&amp;C Inputs'!K12,0)))</f>
        <v>1</v>
      </c>
      <c r="G79" s="8">
        <f>IF($A79="","",IF($D79="Direct $",'B&amp;C Inputs'!K81,IF($D79="Per Bill",$C79*'B&amp;C Inputs'!H7,IF($D79="Time %",$C79*'B&amp;C Inputs'!K7,IF($D79="Per Bill (Applicable only)",IF($E79=0,0,$C79*(IF('B&amp;C Inputs'!E81="Y",'B&amp;C Inputs'!G7,0))/$E79),IF($D79="Time % (Applicable only)",IF($F79=0,0,$C79*(IF('B&amp;C Inputs'!E81="Y",'B&amp;C Inputs'!K7,0))/$F79),0))))))</f>
        <v>0</v>
      </c>
      <c r="H79" s="8">
        <f>IF($A79="","",IF($D79="Direct $",'B&amp;C Inputs'!L81,IF($D79="Per Bill",$C79*'B&amp;C Inputs'!H8,IF($D79="Time %",$C79*'B&amp;C Inputs'!K8,IF($D79="Per Bill (Applicable only)",IF($E79=0,0,$C79*(IF('B&amp;C Inputs'!F81="Y",'B&amp;C Inputs'!G8,0))/$E79),IF($D79="Time % (Applicable only)",IF($F79=0,0,$C79*(IF('B&amp;C Inputs'!F81="Y",'B&amp;C Inputs'!K8,0))/$F79),0))))))</f>
        <v>0</v>
      </c>
      <c r="I79" s="8">
        <f>IF($A79="","",IF($D79="Direct $",'B&amp;C Inputs'!M81,IF($D79="Per Bill",$C79*'B&amp;C Inputs'!H9,IF($D79="Time %",$C79*'B&amp;C Inputs'!K9,IF($D79="Per Bill (Applicable only)",IF($E79=0,0,$C79*(IF('B&amp;C Inputs'!G81="Y",'B&amp;C Inputs'!G9,0))/$E79),IF($D79="Time % (Applicable only)",IF($F79=0,0,$C79*(IF('B&amp;C Inputs'!G81="Y",'B&amp;C Inputs'!K9,0))/$F79),0))))))</f>
        <v>0</v>
      </c>
      <c r="J79" s="8">
        <f>IF($A79="","",IF($D79="Direct $",'B&amp;C Inputs'!N81,IF($D79="Per Bill",$C79*'B&amp;C Inputs'!H10,IF($D79="Time %",$C79*'B&amp;C Inputs'!K10,IF($D79="Per Bill (Applicable only)",IF($E79=0,0,$C79*(IF('B&amp;C Inputs'!H81="Y",'B&amp;C Inputs'!G10,0))/$E79),IF($D79="Time % (Applicable only)",IF($F79=0,0,$C79*(IF('B&amp;C Inputs'!H81="Y",'B&amp;C Inputs'!K10,0))/$F79),0))))))</f>
        <v>0</v>
      </c>
      <c r="K79" s="8">
        <f>IF($A79="","",IF($D79="Direct $",'B&amp;C Inputs'!O81,IF($D79="Per Bill",$C79*'B&amp;C Inputs'!H11,IF($D79="Time %",$C79*'B&amp;C Inputs'!K11,IF($D79="Per Bill (Applicable only)",IF($E79=0,0,$C79*(IF('B&amp;C Inputs'!I81="Y",'B&amp;C Inputs'!G11,0))/$E79),IF($D79="Time % (Applicable only)",IF($F79=0,0,$C79*(IF('B&amp;C Inputs'!I81="Y",'B&amp;C Inputs'!K11,0))/$F79),0))))))</f>
        <v>0</v>
      </c>
      <c r="L79" s="8">
        <f>IF($A79="","",IF($D79="Direct $",'B&amp;C Inputs'!P81,IF($D79="Per Bill",$C79*'B&amp;C Inputs'!H12,IF($D79="Time %",$C79*'B&amp;C Inputs'!K12,IF($D79="Per Bill (Applicable only)",IF($E79=0,0,$C79*(IF('B&amp;C Inputs'!J81="Y",'B&amp;C Inputs'!G12,0))/$E79),IF($D79="Time % (Applicable only)",IF($F79=0,0,$C79*(IF('B&amp;C Inputs'!J81="Y",'B&amp;C Inputs'!K12,0))/$F79),0))))))</f>
        <v>0</v>
      </c>
    </row>
    <row r="80" spans="1:12" hidden="1">
      <c r="A80" s="7">
        <f>'B&amp;C Inputs'!A82</f>
        <v>0</v>
      </c>
      <c r="B80" s="9">
        <f>'B&amp;C Inputs'!B82</f>
        <v>0</v>
      </c>
      <c r="C80" s="8">
        <f>'B&amp;C Inputs'!C82</f>
        <v>0</v>
      </c>
      <c r="D80" s="9">
        <f>'B&amp;C Inputs'!D82</f>
        <v>0</v>
      </c>
      <c r="E80" s="6">
        <f>IF($A80="","",(IF('B&amp;C Inputs'!E82="Y",'B&amp;C Inputs'!G7,0)+IF('B&amp;C Inputs'!F82="Y",'B&amp;C Inputs'!G8,0)+IF('B&amp;C Inputs'!G82="Y",'B&amp;C Inputs'!G9,0)+IF('B&amp;C Inputs'!H82="Y",'B&amp;C Inputs'!G10,0)+IF('B&amp;C Inputs'!I82="Y",'B&amp;C Inputs'!G11,0)+IF('B&amp;C Inputs'!J82="Y",'B&amp;C Inputs'!G12,0)))</f>
        <v>142263.54083628682</v>
      </c>
      <c r="F80" s="10">
        <f>IF($A80="","",(IF('B&amp;C Inputs'!E82="Y",'B&amp;C Inputs'!K7,0)+IF('B&amp;C Inputs'!F82="Y",'B&amp;C Inputs'!K8,0)+IF('B&amp;C Inputs'!G82="Y",'B&amp;C Inputs'!K9,0)+IF('B&amp;C Inputs'!H82="Y",'B&amp;C Inputs'!K10,0)+IF('B&amp;C Inputs'!I82="Y",'B&amp;C Inputs'!K11,0)+IF('B&amp;C Inputs'!J82="Y",'B&amp;C Inputs'!K12,0)))</f>
        <v>1</v>
      </c>
      <c r="G80" s="8">
        <f>IF($A80="","",IF($D80="Direct $",'B&amp;C Inputs'!K82,IF($D80="Per Bill",$C80*'B&amp;C Inputs'!H7,IF($D80="Time %",$C80*'B&amp;C Inputs'!K7,IF($D80="Per Bill (Applicable only)",IF($E80=0,0,$C80*(IF('B&amp;C Inputs'!E82="Y",'B&amp;C Inputs'!G7,0))/$E80),IF($D80="Time % (Applicable only)",IF($F80=0,0,$C80*(IF('B&amp;C Inputs'!E82="Y",'B&amp;C Inputs'!K7,0))/$F80),0))))))</f>
        <v>0</v>
      </c>
      <c r="H80" s="8">
        <f>IF($A80="","",IF($D80="Direct $",'B&amp;C Inputs'!L82,IF($D80="Per Bill",$C80*'B&amp;C Inputs'!H8,IF($D80="Time %",$C80*'B&amp;C Inputs'!K8,IF($D80="Per Bill (Applicable only)",IF($E80=0,0,$C80*(IF('B&amp;C Inputs'!F82="Y",'B&amp;C Inputs'!G8,0))/$E80),IF($D80="Time % (Applicable only)",IF($F80=0,0,$C80*(IF('B&amp;C Inputs'!F82="Y",'B&amp;C Inputs'!K8,0))/$F80),0))))))</f>
        <v>0</v>
      </c>
      <c r="I80" s="8">
        <f>IF($A80="","",IF($D80="Direct $",'B&amp;C Inputs'!M82,IF($D80="Per Bill",$C80*'B&amp;C Inputs'!H9,IF($D80="Time %",$C80*'B&amp;C Inputs'!K9,IF($D80="Per Bill (Applicable only)",IF($E80=0,0,$C80*(IF('B&amp;C Inputs'!G82="Y",'B&amp;C Inputs'!G9,0))/$E80),IF($D80="Time % (Applicable only)",IF($F80=0,0,$C80*(IF('B&amp;C Inputs'!G82="Y",'B&amp;C Inputs'!K9,0))/$F80),0))))))</f>
        <v>0</v>
      </c>
      <c r="J80" s="8">
        <f>IF($A80="","",IF($D80="Direct $",'B&amp;C Inputs'!N82,IF($D80="Per Bill",$C80*'B&amp;C Inputs'!H10,IF($D80="Time %",$C80*'B&amp;C Inputs'!K10,IF($D80="Per Bill (Applicable only)",IF($E80=0,0,$C80*(IF('B&amp;C Inputs'!H82="Y",'B&amp;C Inputs'!G10,0))/$E80),IF($D80="Time % (Applicable only)",IF($F80=0,0,$C80*(IF('B&amp;C Inputs'!H82="Y",'B&amp;C Inputs'!K10,0))/$F80),0))))))</f>
        <v>0</v>
      </c>
      <c r="K80" s="8">
        <f>IF($A80="","",IF($D80="Direct $",'B&amp;C Inputs'!O82,IF($D80="Per Bill",$C80*'B&amp;C Inputs'!H11,IF($D80="Time %",$C80*'B&amp;C Inputs'!K11,IF($D80="Per Bill (Applicable only)",IF($E80=0,0,$C80*(IF('B&amp;C Inputs'!I82="Y",'B&amp;C Inputs'!G11,0))/$E80),IF($D80="Time % (Applicable only)",IF($F80=0,0,$C80*(IF('B&amp;C Inputs'!I82="Y",'B&amp;C Inputs'!K11,0))/$F80),0))))))</f>
        <v>0</v>
      </c>
      <c r="L80" s="8">
        <f>IF($A80="","",IF($D80="Direct $",'B&amp;C Inputs'!P82,IF($D80="Per Bill",$C80*'B&amp;C Inputs'!H12,IF($D80="Time %",$C80*'B&amp;C Inputs'!K12,IF($D80="Per Bill (Applicable only)",IF($E80=0,0,$C80*(IF('B&amp;C Inputs'!J82="Y",'B&amp;C Inputs'!G12,0))/$E80),IF($D80="Time % (Applicable only)",IF($F80=0,0,$C80*(IF('B&amp;C Inputs'!J82="Y",'B&amp;C Inputs'!K12,0))/$F80),0))))))</f>
        <v>0</v>
      </c>
    </row>
    <row r="81" spans="1:12" hidden="1">
      <c r="A81" s="7">
        <f>'B&amp;C Inputs'!A83</f>
        <v>0</v>
      </c>
      <c r="B81" s="9">
        <f>'B&amp;C Inputs'!B83</f>
        <v>0</v>
      </c>
      <c r="C81" s="8">
        <f>'B&amp;C Inputs'!C83</f>
        <v>0</v>
      </c>
      <c r="D81" s="9">
        <f>'B&amp;C Inputs'!D83</f>
        <v>0</v>
      </c>
      <c r="E81" s="6">
        <f>IF($A81="","",(IF('B&amp;C Inputs'!E83="Y",'B&amp;C Inputs'!G7,0)+IF('B&amp;C Inputs'!F83="Y",'B&amp;C Inputs'!G8,0)+IF('B&amp;C Inputs'!G83="Y",'B&amp;C Inputs'!G9,0)+IF('B&amp;C Inputs'!H83="Y",'B&amp;C Inputs'!G10,0)+IF('B&amp;C Inputs'!I83="Y",'B&amp;C Inputs'!G11,0)+IF('B&amp;C Inputs'!J83="Y",'B&amp;C Inputs'!G12,0)))</f>
        <v>142263.54083628682</v>
      </c>
      <c r="F81" s="10">
        <f>IF($A81="","",(IF('B&amp;C Inputs'!E83="Y",'B&amp;C Inputs'!K7,0)+IF('B&amp;C Inputs'!F83="Y",'B&amp;C Inputs'!K8,0)+IF('B&amp;C Inputs'!G83="Y",'B&amp;C Inputs'!K9,0)+IF('B&amp;C Inputs'!H83="Y",'B&amp;C Inputs'!K10,0)+IF('B&amp;C Inputs'!I83="Y",'B&amp;C Inputs'!K11,0)+IF('B&amp;C Inputs'!J83="Y",'B&amp;C Inputs'!K12,0)))</f>
        <v>1</v>
      </c>
      <c r="G81" s="8">
        <f>IF($A81="","",IF($D81="Direct $",'B&amp;C Inputs'!K83,IF($D81="Per Bill",$C81*'B&amp;C Inputs'!H7,IF($D81="Time %",$C81*'B&amp;C Inputs'!K7,IF($D81="Per Bill (Applicable only)",IF($E81=0,0,$C81*(IF('B&amp;C Inputs'!E83="Y",'B&amp;C Inputs'!G7,0))/$E81),IF($D81="Time % (Applicable only)",IF($F81=0,0,$C81*(IF('B&amp;C Inputs'!E83="Y",'B&amp;C Inputs'!K7,0))/$F81),0))))))</f>
        <v>0</v>
      </c>
      <c r="H81" s="8">
        <f>IF($A81="","",IF($D81="Direct $",'B&amp;C Inputs'!L83,IF($D81="Per Bill",$C81*'B&amp;C Inputs'!H8,IF($D81="Time %",$C81*'B&amp;C Inputs'!K8,IF($D81="Per Bill (Applicable only)",IF($E81=0,0,$C81*(IF('B&amp;C Inputs'!F83="Y",'B&amp;C Inputs'!G8,0))/$E81),IF($D81="Time % (Applicable only)",IF($F81=0,0,$C81*(IF('B&amp;C Inputs'!F83="Y",'B&amp;C Inputs'!K8,0))/$F81),0))))))</f>
        <v>0</v>
      </c>
      <c r="I81" s="8">
        <f>IF($A81="","",IF($D81="Direct $",'B&amp;C Inputs'!M83,IF($D81="Per Bill",$C81*'B&amp;C Inputs'!H9,IF($D81="Time %",$C81*'B&amp;C Inputs'!K9,IF($D81="Per Bill (Applicable only)",IF($E81=0,0,$C81*(IF('B&amp;C Inputs'!G83="Y",'B&amp;C Inputs'!G9,0))/$E81),IF($D81="Time % (Applicable only)",IF($F81=0,0,$C81*(IF('B&amp;C Inputs'!G83="Y",'B&amp;C Inputs'!K9,0))/$F81),0))))))</f>
        <v>0</v>
      </c>
      <c r="J81" s="8">
        <f>IF($A81="","",IF($D81="Direct $",'B&amp;C Inputs'!N83,IF($D81="Per Bill",$C81*'B&amp;C Inputs'!H10,IF($D81="Time %",$C81*'B&amp;C Inputs'!K10,IF($D81="Per Bill (Applicable only)",IF($E81=0,0,$C81*(IF('B&amp;C Inputs'!H83="Y",'B&amp;C Inputs'!G10,0))/$E81),IF($D81="Time % (Applicable only)",IF($F81=0,0,$C81*(IF('B&amp;C Inputs'!H83="Y",'B&amp;C Inputs'!K10,0))/$F81),0))))))</f>
        <v>0</v>
      </c>
      <c r="K81" s="8">
        <f>IF($A81="","",IF($D81="Direct $",'B&amp;C Inputs'!O83,IF($D81="Per Bill",$C81*'B&amp;C Inputs'!H11,IF($D81="Time %",$C81*'B&amp;C Inputs'!K11,IF($D81="Per Bill (Applicable only)",IF($E81=0,0,$C81*(IF('B&amp;C Inputs'!I83="Y",'B&amp;C Inputs'!G11,0))/$E81),IF($D81="Time % (Applicable only)",IF($F81=0,0,$C81*(IF('B&amp;C Inputs'!I83="Y",'B&amp;C Inputs'!K11,0))/$F81),0))))))</f>
        <v>0</v>
      </c>
      <c r="L81" s="8">
        <f>IF($A81="","",IF($D81="Direct $",'B&amp;C Inputs'!P83,IF($D81="Per Bill",$C81*'B&amp;C Inputs'!H12,IF($D81="Time %",$C81*'B&amp;C Inputs'!K12,IF($D81="Per Bill (Applicable only)",IF($E81=0,0,$C81*(IF('B&amp;C Inputs'!J83="Y",'B&amp;C Inputs'!G12,0))/$E81),IF($D81="Time % (Applicable only)",IF($F81=0,0,$C81*(IF('B&amp;C Inputs'!J83="Y",'B&amp;C Inputs'!K12,0))/$F81),0))))))</f>
        <v>0</v>
      </c>
    </row>
    <row r="82" spans="1:12" hidden="1">
      <c r="A82" s="7">
        <f>'B&amp;C Inputs'!A84</f>
        <v>0</v>
      </c>
      <c r="B82" s="9">
        <f>'B&amp;C Inputs'!B84</f>
        <v>0</v>
      </c>
      <c r="C82" s="8">
        <f>'B&amp;C Inputs'!C84</f>
        <v>0</v>
      </c>
      <c r="D82" s="9">
        <f>'B&amp;C Inputs'!D84</f>
        <v>0</v>
      </c>
      <c r="E82" s="6">
        <f>IF($A82="","",(IF('B&amp;C Inputs'!E84="Y",'B&amp;C Inputs'!G7,0)+IF('B&amp;C Inputs'!F84="Y",'B&amp;C Inputs'!G8,0)+IF('B&amp;C Inputs'!G84="Y",'B&amp;C Inputs'!G9,0)+IF('B&amp;C Inputs'!H84="Y",'B&amp;C Inputs'!G10,0)+IF('B&amp;C Inputs'!I84="Y",'B&amp;C Inputs'!G11,0)+IF('B&amp;C Inputs'!J84="Y",'B&amp;C Inputs'!G12,0)))</f>
        <v>142263.54083628682</v>
      </c>
      <c r="F82" s="10">
        <f>IF($A82="","",(IF('B&amp;C Inputs'!E84="Y",'B&amp;C Inputs'!K7,0)+IF('B&amp;C Inputs'!F84="Y",'B&amp;C Inputs'!K8,0)+IF('B&amp;C Inputs'!G84="Y",'B&amp;C Inputs'!K9,0)+IF('B&amp;C Inputs'!H84="Y",'B&amp;C Inputs'!K10,0)+IF('B&amp;C Inputs'!I84="Y",'B&amp;C Inputs'!K11,0)+IF('B&amp;C Inputs'!J84="Y",'B&amp;C Inputs'!K12,0)))</f>
        <v>1</v>
      </c>
      <c r="G82" s="8">
        <f>IF($A82="","",IF($D82="Direct $",'B&amp;C Inputs'!K84,IF($D82="Per Bill",$C82*'B&amp;C Inputs'!H7,IF($D82="Time %",$C82*'B&amp;C Inputs'!K7,IF($D82="Per Bill (Applicable only)",IF($E82=0,0,$C82*(IF('B&amp;C Inputs'!E84="Y",'B&amp;C Inputs'!G7,0))/$E82),IF($D82="Time % (Applicable only)",IF($F82=0,0,$C82*(IF('B&amp;C Inputs'!E84="Y",'B&amp;C Inputs'!K7,0))/$F82),0))))))</f>
        <v>0</v>
      </c>
      <c r="H82" s="8">
        <f>IF($A82="","",IF($D82="Direct $",'B&amp;C Inputs'!L84,IF($D82="Per Bill",$C82*'B&amp;C Inputs'!H8,IF($D82="Time %",$C82*'B&amp;C Inputs'!K8,IF($D82="Per Bill (Applicable only)",IF($E82=0,0,$C82*(IF('B&amp;C Inputs'!F84="Y",'B&amp;C Inputs'!G8,0))/$E82),IF($D82="Time % (Applicable only)",IF($F82=0,0,$C82*(IF('B&amp;C Inputs'!F84="Y",'B&amp;C Inputs'!K8,0))/$F82),0))))))</f>
        <v>0</v>
      </c>
      <c r="I82" s="8">
        <f>IF($A82="","",IF($D82="Direct $",'B&amp;C Inputs'!M84,IF($D82="Per Bill",$C82*'B&amp;C Inputs'!H9,IF($D82="Time %",$C82*'B&amp;C Inputs'!K9,IF($D82="Per Bill (Applicable only)",IF($E82=0,0,$C82*(IF('B&amp;C Inputs'!G84="Y",'B&amp;C Inputs'!G9,0))/$E82),IF($D82="Time % (Applicable only)",IF($F82=0,0,$C82*(IF('B&amp;C Inputs'!G84="Y",'B&amp;C Inputs'!K9,0))/$F82),0))))))</f>
        <v>0</v>
      </c>
      <c r="J82" s="8">
        <f>IF($A82="","",IF($D82="Direct $",'B&amp;C Inputs'!N84,IF($D82="Per Bill",$C82*'B&amp;C Inputs'!H10,IF($D82="Time %",$C82*'B&amp;C Inputs'!K10,IF($D82="Per Bill (Applicable only)",IF($E82=0,0,$C82*(IF('B&amp;C Inputs'!H84="Y",'B&amp;C Inputs'!G10,0))/$E82),IF($D82="Time % (Applicable only)",IF($F82=0,0,$C82*(IF('B&amp;C Inputs'!H84="Y",'B&amp;C Inputs'!K10,0))/$F82),0))))))</f>
        <v>0</v>
      </c>
      <c r="K82" s="8">
        <f>IF($A82="","",IF($D82="Direct $",'B&amp;C Inputs'!O84,IF($D82="Per Bill",$C82*'B&amp;C Inputs'!H11,IF($D82="Time %",$C82*'B&amp;C Inputs'!K11,IF($D82="Per Bill (Applicable only)",IF($E82=0,0,$C82*(IF('B&amp;C Inputs'!I84="Y",'B&amp;C Inputs'!G11,0))/$E82),IF($D82="Time % (Applicable only)",IF($F82=0,0,$C82*(IF('B&amp;C Inputs'!I84="Y",'B&amp;C Inputs'!K11,0))/$F82),0))))))</f>
        <v>0</v>
      </c>
      <c r="L82" s="8">
        <f>IF($A82="","",IF($D82="Direct $",'B&amp;C Inputs'!P84,IF($D82="Per Bill",$C82*'B&amp;C Inputs'!H12,IF($D82="Time %",$C82*'B&amp;C Inputs'!K12,IF($D82="Per Bill (Applicable only)",IF($E82=0,0,$C82*(IF('B&amp;C Inputs'!J84="Y",'B&amp;C Inputs'!G12,0))/$E82),IF($D82="Time % (Applicable only)",IF($F82=0,0,$C82*(IF('B&amp;C Inputs'!J84="Y",'B&amp;C Inputs'!K12,0))/$F82),0))))))</f>
        <v>0</v>
      </c>
    </row>
    <row r="83" spans="1:12" hidden="1">
      <c r="A83" s="7">
        <f>'B&amp;C Inputs'!A85</f>
        <v>0</v>
      </c>
      <c r="B83" s="9">
        <f>'B&amp;C Inputs'!B85</f>
        <v>0</v>
      </c>
      <c r="C83" s="8">
        <f>'B&amp;C Inputs'!C85</f>
        <v>0</v>
      </c>
      <c r="D83" s="9">
        <f>'B&amp;C Inputs'!D85</f>
        <v>0</v>
      </c>
      <c r="E83" s="6">
        <f>IF($A83="","",(IF('B&amp;C Inputs'!E85="Y",'B&amp;C Inputs'!G7,0)+IF('B&amp;C Inputs'!F85="Y",'B&amp;C Inputs'!G8,0)+IF('B&amp;C Inputs'!G85="Y",'B&amp;C Inputs'!G9,0)+IF('B&amp;C Inputs'!H85="Y",'B&amp;C Inputs'!G10,0)+IF('B&amp;C Inputs'!I85="Y",'B&amp;C Inputs'!G11,0)+IF('B&amp;C Inputs'!J85="Y",'B&amp;C Inputs'!G12,0)))</f>
        <v>142263.54083628682</v>
      </c>
      <c r="F83" s="10">
        <f>IF($A83="","",(IF('B&amp;C Inputs'!E85="Y",'B&amp;C Inputs'!K7,0)+IF('B&amp;C Inputs'!F85="Y",'B&amp;C Inputs'!K8,0)+IF('B&amp;C Inputs'!G85="Y",'B&amp;C Inputs'!K9,0)+IF('B&amp;C Inputs'!H85="Y",'B&amp;C Inputs'!K10,0)+IF('B&amp;C Inputs'!I85="Y",'B&amp;C Inputs'!K11,0)+IF('B&amp;C Inputs'!J85="Y",'B&amp;C Inputs'!K12,0)))</f>
        <v>1</v>
      </c>
      <c r="G83" s="8">
        <f>IF($A83="","",IF($D83="Direct $",'B&amp;C Inputs'!K85,IF($D83="Per Bill",$C83*'B&amp;C Inputs'!H7,IF($D83="Time %",$C83*'B&amp;C Inputs'!K7,IF($D83="Per Bill (Applicable only)",IF($E83=0,0,$C83*(IF('B&amp;C Inputs'!E85="Y",'B&amp;C Inputs'!G7,0))/$E83),IF($D83="Time % (Applicable only)",IF($F83=0,0,$C83*(IF('B&amp;C Inputs'!E85="Y",'B&amp;C Inputs'!K7,0))/$F83),0))))))</f>
        <v>0</v>
      </c>
      <c r="H83" s="8">
        <f>IF($A83="","",IF($D83="Direct $",'B&amp;C Inputs'!L85,IF($D83="Per Bill",$C83*'B&amp;C Inputs'!H8,IF($D83="Time %",$C83*'B&amp;C Inputs'!K8,IF($D83="Per Bill (Applicable only)",IF($E83=0,0,$C83*(IF('B&amp;C Inputs'!F85="Y",'B&amp;C Inputs'!G8,0))/$E83),IF($D83="Time % (Applicable only)",IF($F83=0,0,$C83*(IF('B&amp;C Inputs'!F85="Y",'B&amp;C Inputs'!K8,0))/$F83),0))))))</f>
        <v>0</v>
      </c>
      <c r="I83" s="8">
        <f>IF($A83="","",IF($D83="Direct $",'B&amp;C Inputs'!M85,IF($D83="Per Bill",$C83*'B&amp;C Inputs'!H9,IF($D83="Time %",$C83*'B&amp;C Inputs'!K9,IF($D83="Per Bill (Applicable only)",IF($E83=0,0,$C83*(IF('B&amp;C Inputs'!G85="Y",'B&amp;C Inputs'!G9,0))/$E83),IF($D83="Time % (Applicable only)",IF($F83=0,0,$C83*(IF('B&amp;C Inputs'!G85="Y",'B&amp;C Inputs'!K9,0))/$F83),0))))))</f>
        <v>0</v>
      </c>
      <c r="J83" s="8">
        <f>IF($A83="","",IF($D83="Direct $",'B&amp;C Inputs'!N85,IF($D83="Per Bill",$C83*'B&amp;C Inputs'!H10,IF($D83="Time %",$C83*'B&amp;C Inputs'!K10,IF($D83="Per Bill (Applicable only)",IF($E83=0,0,$C83*(IF('B&amp;C Inputs'!H85="Y",'B&amp;C Inputs'!G10,0))/$E83),IF($D83="Time % (Applicable only)",IF($F83=0,0,$C83*(IF('B&amp;C Inputs'!H85="Y",'B&amp;C Inputs'!K10,0))/$F83),0))))))</f>
        <v>0</v>
      </c>
      <c r="K83" s="8">
        <f>IF($A83="","",IF($D83="Direct $",'B&amp;C Inputs'!O85,IF($D83="Per Bill",$C83*'B&amp;C Inputs'!H11,IF($D83="Time %",$C83*'B&amp;C Inputs'!K11,IF($D83="Per Bill (Applicable only)",IF($E83=0,0,$C83*(IF('B&amp;C Inputs'!I85="Y",'B&amp;C Inputs'!G11,0))/$E83),IF($D83="Time % (Applicable only)",IF($F83=0,0,$C83*(IF('B&amp;C Inputs'!I85="Y",'B&amp;C Inputs'!K11,0))/$F83),0))))))</f>
        <v>0</v>
      </c>
      <c r="L83" s="8">
        <f>IF($A83="","",IF($D83="Direct $",'B&amp;C Inputs'!P85,IF($D83="Per Bill",$C83*'B&amp;C Inputs'!H12,IF($D83="Time %",$C83*'B&amp;C Inputs'!K12,IF($D83="Per Bill (Applicable only)",IF($E83=0,0,$C83*(IF('B&amp;C Inputs'!J85="Y",'B&amp;C Inputs'!G12,0))/$E83),IF($D83="Time % (Applicable only)",IF($F83=0,0,$C83*(IF('B&amp;C Inputs'!J85="Y",'B&amp;C Inputs'!K12,0))/$F83),0))))))</f>
        <v>0</v>
      </c>
    </row>
    <row r="84" spans="1:12" hidden="1">
      <c r="A84" s="7">
        <f>'B&amp;C Inputs'!A86</f>
        <v>0</v>
      </c>
      <c r="B84" s="9">
        <f>'B&amp;C Inputs'!B86</f>
        <v>0</v>
      </c>
      <c r="C84" s="8">
        <f>'B&amp;C Inputs'!C86</f>
        <v>0</v>
      </c>
      <c r="D84" s="9">
        <f>'B&amp;C Inputs'!D86</f>
        <v>0</v>
      </c>
      <c r="E84" s="6">
        <f>IF($A84="","",(IF('B&amp;C Inputs'!E86="Y",'B&amp;C Inputs'!G7,0)+IF('B&amp;C Inputs'!F86="Y",'B&amp;C Inputs'!G8,0)+IF('B&amp;C Inputs'!G86="Y",'B&amp;C Inputs'!G9,0)+IF('B&amp;C Inputs'!H86="Y",'B&amp;C Inputs'!G10,0)+IF('B&amp;C Inputs'!I86="Y",'B&amp;C Inputs'!G11,0)+IF('B&amp;C Inputs'!J86="Y",'B&amp;C Inputs'!G12,0)))</f>
        <v>142263.54083628682</v>
      </c>
      <c r="F84" s="10">
        <f>IF($A84="","",(IF('B&amp;C Inputs'!E86="Y",'B&amp;C Inputs'!K7,0)+IF('B&amp;C Inputs'!F86="Y",'B&amp;C Inputs'!K8,0)+IF('B&amp;C Inputs'!G86="Y",'B&amp;C Inputs'!K9,0)+IF('B&amp;C Inputs'!H86="Y",'B&amp;C Inputs'!K10,0)+IF('B&amp;C Inputs'!I86="Y",'B&amp;C Inputs'!K11,0)+IF('B&amp;C Inputs'!J86="Y",'B&amp;C Inputs'!K12,0)))</f>
        <v>1</v>
      </c>
      <c r="G84" s="8">
        <f>IF($A84="","",IF($D84="Direct $",'B&amp;C Inputs'!K86,IF($D84="Per Bill",$C84*'B&amp;C Inputs'!H7,IF($D84="Time %",$C84*'B&amp;C Inputs'!K7,IF($D84="Per Bill (Applicable only)",IF($E84=0,0,$C84*(IF('B&amp;C Inputs'!E86="Y",'B&amp;C Inputs'!G7,0))/$E84),IF($D84="Time % (Applicable only)",IF($F84=0,0,$C84*(IF('B&amp;C Inputs'!E86="Y",'B&amp;C Inputs'!K7,0))/$F84),0))))))</f>
        <v>0</v>
      </c>
      <c r="H84" s="8">
        <f>IF($A84="","",IF($D84="Direct $",'B&amp;C Inputs'!L86,IF($D84="Per Bill",$C84*'B&amp;C Inputs'!H8,IF($D84="Time %",$C84*'B&amp;C Inputs'!K8,IF($D84="Per Bill (Applicable only)",IF($E84=0,0,$C84*(IF('B&amp;C Inputs'!F86="Y",'B&amp;C Inputs'!G8,0))/$E84),IF($D84="Time % (Applicable only)",IF($F84=0,0,$C84*(IF('B&amp;C Inputs'!F86="Y",'B&amp;C Inputs'!K8,0))/$F84),0))))))</f>
        <v>0</v>
      </c>
      <c r="I84" s="8">
        <f>IF($A84="","",IF($D84="Direct $",'B&amp;C Inputs'!M86,IF($D84="Per Bill",$C84*'B&amp;C Inputs'!H9,IF($D84="Time %",$C84*'B&amp;C Inputs'!K9,IF($D84="Per Bill (Applicable only)",IF($E84=0,0,$C84*(IF('B&amp;C Inputs'!G86="Y",'B&amp;C Inputs'!G9,0))/$E84),IF($D84="Time % (Applicable only)",IF($F84=0,0,$C84*(IF('B&amp;C Inputs'!G86="Y",'B&amp;C Inputs'!K9,0))/$F84),0))))))</f>
        <v>0</v>
      </c>
      <c r="J84" s="8">
        <f>IF($A84="","",IF($D84="Direct $",'B&amp;C Inputs'!N86,IF($D84="Per Bill",$C84*'B&amp;C Inputs'!H10,IF($D84="Time %",$C84*'B&amp;C Inputs'!K10,IF($D84="Per Bill (Applicable only)",IF($E84=0,0,$C84*(IF('B&amp;C Inputs'!H86="Y",'B&amp;C Inputs'!G10,0))/$E84),IF($D84="Time % (Applicable only)",IF($F84=0,0,$C84*(IF('B&amp;C Inputs'!H86="Y",'B&amp;C Inputs'!K10,0))/$F84),0))))))</f>
        <v>0</v>
      </c>
      <c r="K84" s="8">
        <f>IF($A84="","",IF($D84="Direct $",'B&amp;C Inputs'!O86,IF($D84="Per Bill",$C84*'B&amp;C Inputs'!H11,IF($D84="Time %",$C84*'B&amp;C Inputs'!K11,IF($D84="Per Bill (Applicable only)",IF($E84=0,0,$C84*(IF('B&amp;C Inputs'!I86="Y",'B&amp;C Inputs'!G11,0))/$E84),IF($D84="Time % (Applicable only)",IF($F84=0,0,$C84*(IF('B&amp;C Inputs'!I86="Y",'B&amp;C Inputs'!K11,0))/$F84),0))))))</f>
        <v>0</v>
      </c>
      <c r="L84" s="8">
        <f>IF($A84="","",IF($D84="Direct $",'B&amp;C Inputs'!P86,IF($D84="Per Bill",$C84*'B&amp;C Inputs'!H12,IF($D84="Time %",$C84*'B&amp;C Inputs'!K12,IF($D84="Per Bill (Applicable only)",IF($E84=0,0,$C84*(IF('B&amp;C Inputs'!J86="Y",'B&amp;C Inputs'!G12,0))/$E84),IF($D84="Time % (Applicable only)",IF($F84=0,0,$C84*(IF('B&amp;C Inputs'!J86="Y",'B&amp;C Inputs'!K12,0))/$F84),0))))))</f>
        <v>0</v>
      </c>
    </row>
    <row r="85" spans="1:12" hidden="1">
      <c r="A85" s="7">
        <f>'B&amp;C Inputs'!A87</f>
        <v>0</v>
      </c>
      <c r="B85" s="9">
        <f>'B&amp;C Inputs'!B87</f>
        <v>0</v>
      </c>
      <c r="C85" s="8">
        <f>'B&amp;C Inputs'!C87</f>
        <v>0</v>
      </c>
      <c r="D85" s="9">
        <f>'B&amp;C Inputs'!D87</f>
        <v>0</v>
      </c>
      <c r="E85" s="6">
        <f>IF($A85="","",(IF('B&amp;C Inputs'!E87="Y",'B&amp;C Inputs'!G7,0)+IF('B&amp;C Inputs'!F87="Y",'B&amp;C Inputs'!G8,0)+IF('B&amp;C Inputs'!G87="Y",'B&amp;C Inputs'!G9,0)+IF('B&amp;C Inputs'!H87="Y",'B&amp;C Inputs'!G10,0)+IF('B&amp;C Inputs'!I87="Y",'B&amp;C Inputs'!G11,0)+IF('B&amp;C Inputs'!J87="Y",'B&amp;C Inputs'!G12,0)))</f>
        <v>142263.54083628682</v>
      </c>
      <c r="F85" s="10">
        <f>IF($A85="","",(IF('B&amp;C Inputs'!E87="Y",'B&amp;C Inputs'!K7,0)+IF('B&amp;C Inputs'!F87="Y",'B&amp;C Inputs'!K8,0)+IF('B&amp;C Inputs'!G87="Y",'B&amp;C Inputs'!K9,0)+IF('B&amp;C Inputs'!H87="Y",'B&amp;C Inputs'!K10,0)+IF('B&amp;C Inputs'!I87="Y",'B&amp;C Inputs'!K11,0)+IF('B&amp;C Inputs'!J87="Y",'B&amp;C Inputs'!K12,0)))</f>
        <v>1</v>
      </c>
      <c r="G85" s="8">
        <f>IF($A85="","",IF($D85="Direct $",'B&amp;C Inputs'!K87,IF($D85="Per Bill",$C85*'B&amp;C Inputs'!H7,IF($D85="Time %",$C85*'B&amp;C Inputs'!K7,IF($D85="Per Bill (Applicable only)",IF($E85=0,0,$C85*(IF('B&amp;C Inputs'!E87="Y",'B&amp;C Inputs'!G7,0))/$E85),IF($D85="Time % (Applicable only)",IF($F85=0,0,$C85*(IF('B&amp;C Inputs'!E87="Y",'B&amp;C Inputs'!K7,0))/$F85),0))))))</f>
        <v>0</v>
      </c>
      <c r="H85" s="8">
        <f>IF($A85="","",IF($D85="Direct $",'B&amp;C Inputs'!L87,IF($D85="Per Bill",$C85*'B&amp;C Inputs'!H8,IF($D85="Time %",$C85*'B&amp;C Inputs'!K8,IF($D85="Per Bill (Applicable only)",IF($E85=0,0,$C85*(IF('B&amp;C Inputs'!F87="Y",'B&amp;C Inputs'!G8,0))/$E85),IF($D85="Time % (Applicable only)",IF($F85=0,0,$C85*(IF('B&amp;C Inputs'!F87="Y",'B&amp;C Inputs'!K8,0))/$F85),0))))))</f>
        <v>0</v>
      </c>
      <c r="I85" s="8">
        <f>IF($A85="","",IF($D85="Direct $",'B&amp;C Inputs'!M87,IF($D85="Per Bill",$C85*'B&amp;C Inputs'!H9,IF($D85="Time %",$C85*'B&amp;C Inputs'!K9,IF($D85="Per Bill (Applicable only)",IF($E85=0,0,$C85*(IF('B&amp;C Inputs'!G87="Y",'B&amp;C Inputs'!G9,0))/$E85),IF($D85="Time % (Applicable only)",IF($F85=0,0,$C85*(IF('B&amp;C Inputs'!G87="Y",'B&amp;C Inputs'!K9,0))/$F85),0))))))</f>
        <v>0</v>
      </c>
      <c r="J85" s="8">
        <f>IF($A85="","",IF($D85="Direct $",'B&amp;C Inputs'!N87,IF($D85="Per Bill",$C85*'B&amp;C Inputs'!H10,IF($D85="Time %",$C85*'B&amp;C Inputs'!K10,IF($D85="Per Bill (Applicable only)",IF($E85=0,0,$C85*(IF('B&amp;C Inputs'!H87="Y",'B&amp;C Inputs'!G10,0))/$E85),IF($D85="Time % (Applicable only)",IF($F85=0,0,$C85*(IF('B&amp;C Inputs'!H87="Y",'B&amp;C Inputs'!K10,0))/$F85),0))))))</f>
        <v>0</v>
      </c>
      <c r="K85" s="8">
        <f>IF($A85="","",IF($D85="Direct $",'B&amp;C Inputs'!O87,IF($D85="Per Bill",$C85*'B&amp;C Inputs'!H11,IF($D85="Time %",$C85*'B&amp;C Inputs'!K11,IF($D85="Per Bill (Applicable only)",IF($E85=0,0,$C85*(IF('B&amp;C Inputs'!I87="Y",'B&amp;C Inputs'!G11,0))/$E85),IF($D85="Time % (Applicable only)",IF($F85=0,0,$C85*(IF('B&amp;C Inputs'!I87="Y",'B&amp;C Inputs'!K11,0))/$F85),0))))))</f>
        <v>0</v>
      </c>
      <c r="L85" s="8">
        <f>IF($A85="","",IF($D85="Direct $",'B&amp;C Inputs'!P87,IF($D85="Per Bill",$C85*'B&amp;C Inputs'!H12,IF($D85="Time %",$C85*'B&amp;C Inputs'!K12,IF($D85="Per Bill (Applicable only)",IF($E85=0,0,$C85*(IF('B&amp;C Inputs'!J87="Y",'B&amp;C Inputs'!G12,0))/$E85),IF($D85="Time % (Applicable only)",IF($F85=0,0,$C85*(IF('B&amp;C Inputs'!J87="Y",'B&amp;C Inputs'!K12,0))/$F85),0))))))</f>
        <v>0</v>
      </c>
    </row>
    <row r="86" spans="1:12" hidden="1">
      <c r="A86" s="7">
        <f>'B&amp;C Inputs'!A88</f>
        <v>0</v>
      </c>
      <c r="B86" s="9">
        <f>'B&amp;C Inputs'!B88</f>
        <v>0</v>
      </c>
      <c r="C86" s="8">
        <f>'B&amp;C Inputs'!C88</f>
        <v>0</v>
      </c>
      <c r="D86" s="9">
        <f>'B&amp;C Inputs'!D88</f>
        <v>0</v>
      </c>
      <c r="E86" s="6">
        <f>IF($A86="","",(IF('B&amp;C Inputs'!E88="Y",'B&amp;C Inputs'!G7,0)+IF('B&amp;C Inputs'!F88="Y",'B&amp;C Inputs'!G8,0)+IF('B&amp;C Inputs'!G88="Y",'B&amp;C Inputs'!G9,0)+IF('B&amp;C Inputs'!H88="Y",'B&amp;C Inputs'!G10,0)+IF('B&amp;C Inputs'!I88="Y",'B&amp;C Inputs'!G11,0)+IF('B&amp;C Inputs'!J88="Y",'B&amp;C Inputs'!G12,0)))</f>
        <v>142263.54083628682</v>
      </c>
      <c r="F86" s="10">
        <f>IF($A86="","",(IF('B&amp;C Inputs'!E88="Y",'B&amp;C Inputs'!K7,0)+IF('B&amp;C Inputs'!F88="Y",'B&amp;C Inputs'!K8,0)+IF('B&amp;C Inputs'!G88="Y",'B&amp;C Inputs'!K9,0)+IF('B&amp;C Inputs'!H88="Y",'B&amp;C Inputs'!K10,0)+IF('B&amp;C Inputs'!I88="Y",'B&amp;C Inputs'!K11,0)+IF('B&amp;C Inputs'!J88="Y",'B&amp;C Inputs'!K12,0)))</f>
        <v>1</v>
      </c>
      <c r="G86" s="8">
        <f>IF($A86="","",IF($D86="Direct $",'B&amp;C Inputs'!K88,IF($D86="Per Bill",$C86*'B&amp;C Inputs'!H7,IF($D86="Time %",$C86*'B&amp;C Inputs'!K7,IF($D86="Per Bill (Applicable only)",IF($E86=0,0,$C86*(IF('B&amp;C Inputs'!E88="Y",'B&amp;C Inputs'!G7,0))/$E86),IF($D86="Time % (Applicable only)",IF($F86=0,0,$C86*(IF('B&amp;C Inputs'!E88="Y",'B&amp;C Inputs'!K7,0))/$F86),0))))))</f>
        <v>0</v>
      </c>
      <c r="H86" s="8">
        <f>IF($A86="","",IF($D86="Direct $",'B&amp;C Inputs'!L88,IF($D86="Per Bill",$C86*'B&amp;C Inputs'!H8,IF($D86="Time %",$C86*'B&amp;C Inputs'!K8,IF($D86="Per Bill (Applicable only)",IF($E86=0,0,$C86*(IF('B&amp;C Inputs'!F88="Y",'B&amp;C Inputs'!G8,0))/$E86),IF($D86="Time % (Applicable only)",IF($F86=0,0,$C86*(IF('B&amp;C Inputs'!F88="Y",'B&amp;C Inputs'!K8,0))/$F86),0))))))</f>
        <v>0</v>
      </c>
      <c r="I86" s="8">
        <f>IF($A86="","",IF($D86="Direct $",'B&amp;C Inputs'!M88,IF($D86="Per Bill",$C86*'B&amp;C Inputs'!H9,IF($D86="Time %",$C86*'B&amp;C Inputs'!K9,IF($D86="Per Bill (Applicable only)",IF($E86=0,0,$C86*(IF('B&amp;C Inputs'!G88="Y",'B&amp;C Inputs'!G9,0))/$E86),IF($D86="Time % (Applicable only)",IF($F86=0,0,$C86*(IF('B&amp;C Inputs'!G88="Y",'B&amp;C Inputs'!K9,0))/$F86),0))))))</f>
        <v>0</v>
      </c>
      <c r="J86" s="8">
        <f>IF($A86="","",IF($D86="Direct $",'B&amp;C Inputs'!N88,IF($D86="Per Bill",$C86*'B&amp;C Inputs'!H10,IF($D86="Time %",$C86*'B&amp;C Inputs'!K10,IF($D86="Per Bill (Applicable only)",IF($E86=0,0,$C86*(IF('B&amp;C Inputs'!H88="Y",'B&amp;C Inputs'!G10,0))/$E86),IF($D86="Time % (Applicable only)",IF($F86=0,0,$C86*(IF('B&amp;C Inputs'!H88="Y",'B&amp;C Inputs'!K10,0))/$F86),0))))))</f>
        <v>0</v>
      </c>
      <c r="K86" s="8">
        <f>IF($A86="","",IF($D86="Direct $",'B&amp;C Inputs'!O88,IF($D86="Per Bill",$C86*'B&amp;C Inputs'!H11,IF($D86="Time %",$C86*'B&amp;C Inputs'!K11,IF($D86="Per Bill (Applicable only)",IF($E86=0,0,$C86*(IF('B&amp;C Inputs'!I88="Y",'B&amp;C Inputs'!G11,0))/$E86),IF($D86="Time % (Applicable only)",IF($F86=0,0,$C86*(IF('B&amp;C Inputs'!I88="Y",'B&amp;C Inputs'!K11,0))/$F86),0))))))</f>
        <v>0</v>
      </c>
      <c r="L86" s="8">
        <f>IF($A86="","",IF($D86="Direct $",'B&amp;C Inputs'!P88,IF($D86="Per Bill",$C86*'B&amp;C Inputs'!H12,IF($D86="Time %",$C86*'B&amp;C Inputs'!K12,IF($D86="Per Bill (Applicable only)",IF($E86=0,0,$C86*(IF('B&amp;C Inputs'!J88="Y",'B&amp;C Inputs'!G12,0))/$E86),IF($D86="Time % (Applicable only)",IF($F86=0,0,$C86*(IF('B&amp;C Inputs'!J88="Y",'B&amp;C Inputs'!K12,0))/$F86),0))))))</f>
        <v>0</v>
      </c>
    </row>
    <row r="87" spans="1:12" hidden="1">
      <c r="A87" s="7">
        <f>'B&amp;C Inputs'!A89</f>
        <v>0</v>
      </c>
      <c r="B87" s="9">
        <f>'B&amp;C Inputs'!B89</f>
        <v>0</v>
      </c>
      <c r="C87" s="8">
        <f>'B&amp;C Inputs'!C89</f>
        <v>0</v>
      </c>
      <c r="D87" s="9">
        <f>'B&amp;C Inputs'!D89</f>
        <v>0</v>
      </c>
      <c r="E87" s="6">
        <f>IF($A87="","",(IF('B&amp;C Inputs'!E89="Y",'B&amp;C Inputs'!G7,0)+IF('B&amp;C Inputs'!F89="Y",'B&amp;C Inputs'!G8,0)+IF('B&amp;C Inputs'!G89="Y",'B&amp;C Inputs'!G9,0)+IF('B&amp;C Inputs'!H89="Y",'B&amp;C Inputs'!G10,0)+IF('B&amp;C Inputs'!I89="Y",'B&amp;C Inputs'!G11,0)+IF('B&amp;C Inputs'!J89="Y",'B&amp;C Inputs'!G12,0)))</f>
        <v>142263.54083628682</v>
      </c>
      <c r="F87" s="10">
        <f>IF($A87="","",(IF('B&amp;C Inputs'!E89="Y",'B&amp;C Inputs'!K7,0)+IF('B&amp;C Inputs'!F89="Y",'B&amp;C Inputs'!K8,0)+IF('B&amp;C Inputs'!G89="Y",'B&amp;C Inputs'!K9,0)+IF('B&amp;C Inputs'!H89="Y",'B&amp;C Inputs'!K10,0)+IF('B&amp;C Inputs'!I89="Y",'B&amp;C Inputs'!K11,0)+IF('B&amp;C Inputs'!J89="Y",'B&amp;C Inputs'!K12,0)))</f>
        <v>1</v>
      </c>
      <c r="G87" s="8">
        <f>IF($A87="","",IF($D87="Direct $",'B&amp;C Inputs'!K89,IF($D87="Per Bill",$C87*'B&amp;C Inputs'!H7,IF($D87="Time %",$C87*'B&amp;C Inputs'!K7,IF($D87="Per Bill (Applicable only)",IF($E87=0,0,$C87*(IF('B&amp;C Inputs'!E89="Y",'B&amp;C Inputs'!G7,0))/$E87),IF($D87="Time % (Applicable only)",IF($F87=0,0,$C87*(IF('B&amp;C Inputs'!E89="Y",'B&amp;C Inputs'!K7,0))/$F87),0))))))</f>
        <v>0</v>
      </c>
      <c r="H87" s="8">
        <f>IF($A87="","",IF($D87="Direct $",'B&amp;C Inputs'!L89,IF($D87="Per Bill",$C87*'B&amp;C Inputs'!H8,IF($D87="Time %",$C87*'B&amp;C Inputs'!K8,IF($D87="Per Bill (Applicable only)",IF($E87=0,0,$C87*(IF('B&amp;C Inputs'!F89="Y",'B&amp;C Inputs'!G8,0))/$E87),IF($D87="Time % (Applicable only)",IF($F87=0,0,$C87*(IF('B&amp;C Inputs'!F89="Y",'B&amp;C Inputs'!K8,0))/$F87),0))))))</f>
        <v>0</v>
      </c>
      <c r="I87" s="8">
        <f>IF($A87="","",IF($D87="Direct $",'B&amp;C Inputs'!M89,IF($D87="Per Bill",$C87*'B&amp;C Inputs'!H9,IF($D87="Time %",$C87*'B&amp;C Inputs'!K9,IF($D87="Per Bill (Applicable only)",IF($E87=0,0,$C87*(IF('B&amp;C Inputs'!G89="Y",'B&amp;C Inputs'!G9,0))/$E87),IF($D87="Time % (Applicable only)",IF($F87=0,0,$C87*(IF('B&amp;C Inputs'!G89="Y",'B&amp;C Inputs'!K9,0))/$F87),0))))))</f>
        <v>0</v>
      </c>
      <c r="J87" s="8">
        <f>IF($A87="","",IF($D87="Direct $",'B&amp;C Inputs'!N89,IF($D87="Per Bill",$C87*'B&amp;C Inputs'!H10,IF($D87="Time %",$C87*'B&amp;C Inputs'!K10,IF($D87="Per Bill (Applicable only)",IF($E87=0,0,$C87*(IF('B&amp;C Inputs'!H89="Y",'B&amp;C Inputs'!G10,0))/$E87),IF($D87="Time % (Applicable only)",IF($F87=0,0,$C87*(IF('B&amp;C Inputs'!H89="Y",'B&amp;C Inputs'!K10,0))/$F87),0))))))</f>
        <v>0</v>
      </c>
      <c r="K87" s="8">
        <f>IF($A87="","",IF($D87="Direct $",'B&amp;C Inputs'!O89,IF($D87="Per Bill",$C87*'B&amp;C Inputs'!H11,IF($D87="Time %",$C87*'B&amp;C Inputs'!K11,IF($D87="Per Bill (Applicable only)",IF($E87=0,0,$C87*(IF('B&amp;C Inputs'!I89="Y",'B&amp;C Inputs'!G11,0))/$E87),IF($D87="Time % (Applicable only)",IF($F87=0,0,$C87*(IF('B&amp;C Inputs'!I89="Y",'B&amp;C Inputs'!K11,0))/$F87),0))))))</f>
        <v>0</v>
      </c>
      <c r="L87" s="8">
        <f>IF($A87="","",IF($D87="Direct $",'B&amp;C Inputs'!P89,IF($D87="Per Bill",$C87*'B&amp;C Inputs'!H12,IF($D87="Time %",$C87*'B&amp;C Inputs'!K12,IF($D87="Per Bill (Applicable only)",IF($E87=0,0,$C87*(IF('B&amp;C Inputs'!J89="Y",'B&amp;C Inputs'!G12,0))/$E87),IF($D87="Time % (Applicable only)",IF($F87=0,0,$C87*(IF('B&amp;C Inputs'!J89="Y",'B&amp;C Inputs'!K12,0))/$F87),0))))))</f>
        <v>0</v>
      </c>
    </row>
    <row r="88" spans="1:12" hidden="1">
      <c r="A88" s="7">
        <f>'B&amp;C Inputs'!A90</f>
        <v>0</v>
      </c>
      <c r="B88" s="9">
        <f>'B&amp;C Inputs'!B90</f>
        <v>0</v>
      </c>
      <c r="C88" s="8">
        <f>'B&amp;C Inputs'!C90</f>
        <v>0</v>
      </c>
      <c r="D88" s="9">
        <f>'B&amp;C Inputs'!D90</f>
        <v>0</v>
      </c>
      <c r="E88" s="6">
        <f>IF($A88="","",(IF('B&amp;C Inputs'!E90="Y",'B&amp;C Inputs'!G7,0)+IF('B&amp;C Inputs'!F90="Y",'B&amp;C Inputs'!G8,0)+IF('B&amp;C Inputs'!G90="Y",'B&amp;C Inputs'!G9,0)+IF('B&amp;C Inputs'!H90="Y",'B&amp;C Inputs'!G10,0)+IF('B&amp;C Inputs'!I90="Y",'B&amp;C Inputs'!G11,0)+IF('B&amp;C Inputs'!J90="Y",'B&amp;C Inputs'!G12,0)))</f>
        <v>142263.54083628682</v>
      </c>
      <c r="F88" s="10">
        <f>IF($A88="","",(IF('B&amp;C Inputs'!E90="Y",'B&amp;C Inputs'!K7,0)+IF('B&amp;C Inputs'!F90="Y",'B&amp;C Inputs'!K8,0)+IF('B&amp;C Inputs'!G90="Y",'B&amp;C Inputs'!K9,0)+IF('B&amp;C Inputs'!H90="Y",'B&amp;C Inputs'!K10,0)+IF('B&amp;C Inputs'!I90="Y",'B&amp;C Inputs'!K11,0)+IF('B&amp;C Inputs'!J90="Y",'B&amp;C Inputs'!K12,0)))</f>
        <v>1</v>
      </c>
      <c r="G88" s="8">
        <f>IF($A88="","",IF($D88="Direct $",'B&amp;C Inputs'!K90,IF($D88="Per Bill",$C88*'B&amp;C Inputs'!H7,IF($D88="Time %",$C88*'B&amp;C Inputs'!K7,IF($D88="Per Bill (Applicable only)",IF($E88=0,0,$C88*(IF('B&amp;C Inputs'!E90="Y",'B&amp;C Inputs'!G7,0))/$E88),IF($D88="Time % (Applicable only)",IF($F88=0,0,$C88*(IF('B&amp;C Inputs'!E90="Y",'B&amp;C Inputs'!K7,0))/$F88),0))))))</f>
        <v>0</v>
      </c>
      <c r="H88" s="8">
        <f>IF($A88="","",IF($D88="Direct $",'B&amp;C Inputs'!L90,IF($D88="Per Bill",$C88*'B&amp;C Inputs'!H8,IF($D88="Time %",$C88*'B&amp;C Inputs'!K8,IF($D88="Per Bill (Applicable only)",IF($E88=0,0,$C88*(IF('B&amp;C Inputs'!F90="Y",'B&amp;C Inputs'!G8,0))/$E88),IF($D88="Time % (Applicable only)",IF($F88=0,0,$C88*(IF('B&amp;C Inputs'!F90="Y",'B&amp;C Inputs'!K8,0))/$F88),0))))))</f>
        <v>0</v>
      </c>
      <c r="I88" s="8">
        <f>IF($A88="","",IF($D88="Direct $",'B&amp;C Inputs'!M90,IF($D88="Per Bill",$C88*'B&amp;C Inputs'!H9,IF($D88="Time %",$C88*'B&amp;C Inputs'!K9,IF($D88="Per Bill (Applicable only)",IF($E88=0,0,$C88*(IF('B&amp;C Inputs'!G90="Y",'B&amp;C Inputs'!G9,0))/$E88),IF($D88="Time % (Applicable only)",IF($F88=0,0,$C88*(IF('B&amp;C Inputs'!G90="Y",'B&amp;C Inputs'!K9,0))/$F88),0))))))</f>
        <v>0</v>
      </c>
      <c r="J88" s="8">
        <f>IF($A88="","",IF($D88="Direct $",'B&amp;C Inputs'!N90,IF($D88="Per Bill",$C88*'B&amp;C Inputs'!H10,IF($D88="Time %",$C88*'B&amp;C Inputs'!K10,IF($D88="Per Bill (Applicable only)",IF($E88=0,0,$C88*(IF('B&amp;C Inputs'!H90="Y",'B&amp;C Inputs'!G10,0))/$E88),IF($D88="Time % (Applicable only)",IF($F88=0,0,$C88*(IF('B&amp;C Inputs'!H90="Y",'B&amp;C Inputs'!K10,0))/$F88),0))))))</f>
        <v>0</v>
      </c>
      <c r="K88" s="8">
        <f>IF($A88="","",IF($D88="Direct $",'B&amp;C Inputs'!O90,IF($D88="Per Bill",$C88*'B&amp;C Inputs'!H11,IF($D88="Time %",$C88*'B&amp;C Inputs'!K11,IF($D88="Per Bill (Applicable only)",IF($E88=0,0,$C88*(IF('B&amp;C Inputs'!I90="Y",'B&amp;C Inputs'!G11,0))/$E88),IF($D88="Time % (Applicable only)",IF($F88=0,0,$C88*(IF('B&amp;C Inputs'!I90="Y",'B&amp;C Inputs'!K11,0))/$F88),0))))))</f>
        <v>0</v>
      </c>
      <c r="L88" s="8">
        <f>IF($A88="","",IF($D88="Direct $",'B&amp;C Inputs'!P90,IF($D88="Per Bill",$C88*'B&amp;C Inputs'!H12,IF($D88="Time %",$C88*'B&amp;C Inputs'!K12,IF($D88="Per Bill (Applicable only)",IF($E88=0,0,$C88*(IF('B&amp;C Inputs'!J90="Y",'B&amp;C Inputs'!G12,0))/$E88),IF($D88="Time % (Applicable only)",IF($F88=0,0,$C88*(IF('B&amp;C Inputs'!J90="Y",'B&amp;C Inputs'!K12,0))/$F88),0))))))</f>
        <v>0</v>
      </c>
    </row>
    <row r="89" spans="1:12" hidden="1">
      <c r="A89" s="7">
        <f>'B&amp;C Inputs'!A91</f>
        <v>0</v>
      </c>
      <c r="B89" s="9">
        <f>'B&amp;C Inputs'!B91</f>
        <v>0</v>
      </c>
      <c r="C89" s="8">
        <f>'B&amp;C Inputs'!C91</f>
        <v>0</v>
      </c>
      <c r="D89" s="9">
        <f>'B&amp;C Inputs'!D91</f>
        <v>0</v>
      </c>
      <c r="E89" s="6">
        <f>IF($A89="","",(IF('B&amp;C Inputs'!E91="Y",'B&amp;C Inputs'!G7,0)+IF('B&amp;C Inputs'!F91="Y",'B&amp;C Inputs'!G8,0)+IF('B&amp;C Inputs'!G91="Y",'B&amp;C Inputs'!G9,0)+IF('B&amp;C Inputs'!H91="Y",'B&amp;C Inputs'!G10,0)+IF('B&amp;C Inputs'!I91="Y",'B&amp;C Inputs'!G11,0)+IF('B&amp;C Inputs'!J91="Y",'B&amp;C Inputs'!G12,0)))</f>
        <v>142263.54083628682</v>
      </c>
      <c r="F89" s="10">
        <f>IF($A89="","",(IF('B&amp;C Inputs'!E91="Y",'B&amp;C Inputs'!K7,0)+IF('B&amp;C Inputs'!F91="Y",'B&amp;C Inputs'!K8,0)+IF('B&amp;C Inputs'!G91="Y",'B&amp;C Inputs'!K9,0)+IF('B&amp;C Inputs'!H91="Y",'B&amp;C Inputs'!K10,0)+IF('B&amp;C Inputs'!I91="Y",'B&amp;C Inputs'!K11,0)+IF('B&amp;C Inputs'!J91="Y",'B&amp;C Inputs'!K12,0)))</f>
        <v>1</v>
      </c>
      <c r="G89" s="8">
        <f>IF($A89="","",IF($D89="Direct $",'B&amp;C Inputs'!K91,IF($D89="Per Bill",$C89*'B&amp;C Inputs'!H7,IF($D89="Time %",$C89*'B&amp;C Inputs'!K7,IF($D89="Per Bill (Applicable only)",IF($E89=0,0,$C89*(IF('B&amp;C Inputs'!E91="Y",'B&amp;C Inputs'!G7,0))/$E89),IF($D89="Time % (Applicable only)",IF($F89=0,0,$C89*(IF('B&amp;C Inputs'!E91="Y",'B&amp;C Inputs'!K7,0))/$F89),0))))))</f>
        <v>0</v>
      </c>
      <c r="H89" s="8">
        <f>IF($A89="","",IF($D89="Direct $",'B&amp;C Inputs'!L91,IF($D89="Per Bill",$C89*'B&amp;C Inputs'!H8,IF($D89="Time %",$C89*'B&amp;C Inputs'!K8,IF($D89="Per Bill (Applicable only)",IF($E89=0,0,$C89*(IF('B&amp;C Inputs'!F91="Y",'B&amp;C Inputs'!G8,0))/$E89),IF($D89="Time % (Applicable only)",IF($F89=0,0,$C89*(IF('B&amp;C Inputs'!F91="Y",'B&amp;C Inputs'!K8,0))/$F89),0))))))</f>
        <v>0</v>
      </c>
      <c r="I89" s="8">
        <f>IF($A89="","",IF($D89="Direct $",'B&amp;C Inputs'!M91,IF($D89="Per Bill",$C89*'B&amp;C Inputs'!H9,IF($D89="Time %",$C89*'B&amp;C Inputs'!K9,IF($D89="Per Bill (Applicable only)",IF($E89=0,0,$C89*(IF('B&amp;C Inputs'!G91="Y",'B&amp;C Inputs'!G9,0))/$E89),IF($D89="Time % (Applicable only)",IF($F89=0,0,$C89*(IF('B&amp;C Inputs'!G91="Y",'B&amp;C Inputs'!K9,0))/$F89),0))))))</f>
        <v>0</v>
      </c>
      <c r="J89" s="8">
        <f>IF($A89="","",IF($D89="Direct $",'B&amp;C Inputs'!N91,IF($D89="Per Bill",$C89*'B&amp;C Inputs'!H10,IF($D89="Time %",$C89*'B&amp;C Inputs'!K10,IF($D89="Per Bill (Applicable only)",IF($E89=0,0,$C89*(IF('B&amp;C Inputs'!H91="Y",'B&amp;C Inputs'!G10,0))/$E89),IF($D89="Time % (Applicable only)",IF($F89=0,0,$C89*(IF('B&amp;C Inputs'!H91="Y",'B&amp;C Inputs'!K10,0))/$F89),0))))))</f>
        <v>0</v>
      </c>
      <c r="K89" s="8">
        <f>IF($A89="","",IF($D89="Direct $",'B&amp;C Inputs'!O91,IF($D89="Per Bill",$C89*'B&amp;C Inputs'!H11,IF($D89="Time %",$C89*'B&amp;C Inputs'!K11,IF($D89="Per Bill (Applicable only)",IF($E89=0,0,$C89*(IF('B&amp;C Inputs'!I91="Y",'B&amp;C Inputs'!G11,0))/$E89),IF($D89="Time % (Applicable only)",IF($F89=0,0,$C89*(IF('B&amp;C Inputs'!I91="Y",'B&amp;C Inputs'!K11,0))/$F89),0))))))</f>
        <v>0</v>
      </c>
      <c r="L89" s="8">
        <f>IF($A89="","",IF($D89="Direct $",'B&amp;C Inputs'!P91,IF($D89="Per Bill",$C89*'B&amp;C Inputs'!H12,IF($D89="Time %",$C89*'B&amp;C Inputs'!K12,IF($D89="Per Bill (Applicable only)",IF($E89=0,0,$C89*(IF('B&amp;C Inputs'!J91="Y",'B&amp;C Inputs'!G12,0))/$E89),IF($D89="Time % (Applicable only)",IF($F89=0,0,$C89*(IF('B&amp;C Inputs'!J91="Y",'B&amp;C Inputs'!K12,0))/$F89),0))))))</f>
        <v>0</v>
      </c>
    </row>
    <row r="90" spans="1:12" hidden="1">
      <c r="A90" s="7">
        <f>'B&amp;C Inputs'!A92</f>
        <v>0</v>
      </c>
      <c r="B90" s="9">
        <f>'B&amp;C Inputs'!B92</f>
        <v>0</v>
      </c>
      <c r="C90" s="8">
        <f>'B&amp;C Inputs'!C92</f>
        <v>0</v>
      </c>
      <c r="D90" s="9">
        <f>'B&amp;C Inputs'!D92</f>
        <v>0</v>
      </c>
      <c r="E90" s="6">
        <f>IF($A90="","",(IF('B&amp;C Inputs'!E92="Y",'B&amp;C Inputs'!G7,0)+IF('B&amp;C Inputs'!F92="Y",'B&amp;C Inputs'!G8,0)+IF('B&amp;C Inputs'!G92="Y",'B&amp;C Inputs'!G9,0)+IF('B&amp;C Inputs'!H92="Y",'B&amp;C Inputs'!G10,0)+IF('B&amp;C Inputs'!I92="Y",'B&amp;C Inputs'!G11,0)+IF('B&amp;C Inputs'!J92="Y",'B&amp;C Inputs'!G12,0)))</f>
        <v>142263.54083628682</v>
      </c>
      <c r="F90" s="10">
        <f>IF($A90="","",(IF('B&amp;C Inputs'!E92="Y",'B&amp;C Inputs'!K7,0)+IF('B&amp;C Inputs'!F92="Y",'B&amp;C Inputs'!K8,0)+IF('B&amp;C Inputs'!G92="Y",'B&amp;C Inputs'!K9,0)+IF('B&amp;C Inputs'!H92="Y",'B&amp;C Inputs'!K10,0)+IF('B&amp;C Inputs'!I92="Y",'B&amp;C Inputs'!K11,0)+IF('B&amp;C Inputs'!J92="Y",'B&amp;C Inputs'!K12,0)))</f>
        <v>1</v>
      </c>
      <c r="G90" s="8">
        <f>IF($A90="","",IF($D90="Direct $",'B&amp;C Inputs'!K92,IF($D90="Per Bill",$C90*'B&amp;C Inputs'!H7,IF($D90="Time %",$C90*'B&amp;C Inputs'!K7,IF($D90="Per Bill (Applicable only)",IF($E90=0,0,$C90*(IF('B&amp;C Inputs'!E92="Y",'B&amp;C Inputs'!G7,0))/$E90),IF($D90="Time % (Applicable only)",IF($F90=0,0,$C90*(IF('B&amp;C Inputs'!E92="Y",'B&amp;C Inputs'!K7,0))/$F90),0))))))</f>
        <v>0</v>
      </c>
      <c r="H90" s="8">
        <f>IF($A90="","",IF($D90="Direct $",'B&amp;C Inputs'!L92,IF($D90="Per Bill",$C90*'B&amp;C Inputs'!H8,IF($D90="Time %",$C90*'B&amp;C Inputs'!K8,IF($D90="Per Bill (Applicable only)",IF($E90=0,0,$C90*(IF('B&amp;C Inputs'!F92="Y",'B&amp;C Inputs'!G8,0))/$E90),IF($D90="Time % (Applicable only)",IF($F90=0,0,$C90*(IF('B&amp;C Inputs'!F92="Y",'B&amp;C Inputs'!K8,0))/$F90),0))))))</f>
        <v>0</v>
      </c>
      <c r="I90" s="8">
        <f>IF($A90="","",IF($D90="Direct $",'B&amp;C Inputs'!M92,IF($D90="Per Bill",$C90*'B&amp;C Inputs'!H9,IF($D90="Time %",$C90*'B&amp;C Inputs'!K9,IF($D90="Per Bill (Applicable only)",IF($E90=0,0,$C90*(IF('B&amp;C Inputs'!G92="Y",'B&amp;C Inputs'!G9,0))/$E90),IF($D90="Time % (Applicable only)",IF($F90=0,0,$C90*(IF('B&amp;C Inputs'!G92="Y",'B&amp;C Inputs'!K9,0))/$F90),0))))))</f>
        <v>0</v>
      </c>
      <c r="J90" s="8">
        <f>IF($A90="","",IF($D90="Direct $",'B&amp;C Inputs'!N92,IF($D90="Per Bill",$C90*'B&amp;C Inputs'!H10,IF($D90="Time %",$C90*'B&amp;C Inputs'!K10,IF($D90="Per Bill (Applicable only)",IF($E90=0,0,$C90*(IF('B&amp;C Inputs'!H92="Y",'B&amp;C Inputs'!G10,0))/$E90),IF($D90="Time % (Applicable only)",IF($F90=0,0,$C90*(IF('B&amp;C Inputs'!H92="Y",'B&amp;C Inputs'!K10,0))/$F90),0))))))</f>
        <v>0</v>
      </c>
      <c r="K90" s="8">
        <f>IF($A90="","",IF($D90="Direct $",'B&amp;C Inputs'!O92,IF($D90="Per Bill",$C90*'B&amp;C Inputs'!H11,IF($D90="Time %",$C90*'B&amp;C Inputs'!K11,IF($D90="Per Bill (Applicable only)",IF($E90=0,0,$C90*(IF('B&amp;C Inputs'!I92="Y",'B&amp;C Inputs'!G11,0))/$E90),IF($D90="Time % (Applicable only)",IF($F90=0,0,$C90*(IF('B&amp;C Inputs'!I92="Y",'B&amp;C Inputs'!K11,0))/$F90),0))))))</f>
        <v>0</v>
      </c>
      <c r="L90" s="8">
        <f>IF($A90="","",IF($D90="Direct $",'B&amp;C Inputs'!P92,IF($D90="Per Bill",$C90*'B&amp;C Inputs'!H12,IF($D90="Time %",$C90*'B&amp;C Inputs'!K12,IF($D90="Per Bill (Applicable only)",IF($E90=0,0,$C90*(IF('B&amp;C Inputs'!J92="Y",'B&amp;C Inputs'!G12,0))/$E90),IF($D90="Time % (Applicable only)",IF($F90=0,0,$C90*(IF('B&amp;C Inputs'!J92="Y",'B&amp;C Inputs'!K12,0))/$F90),0))))))</f>
        <v>0</v>
      </c>
    </row>
    <row r="91" spans="1:12" hidden="1">
      <c r="A91" s="7">
        <f>'B&amp;C Inputs'!A93</f>
        <v>0</v>
      </c>
      <c r="B91" s="9">
        <f>'B&amp;C Inputs'!B93</f>
        <v>0</v>
      </c>
      <c r="C91" s="8">
        <f>'B&amp;C Inputs'!C93</f>
        <v>0</v>
      </c>
      <c r="D91" s="9">
        <f>'B&amp;C Inputs'!D93</f>
        <v>0</v>
      </c>
      <c r="E91" s="6">
        <f>IF($A91="","",(IF('B&amp;C Inputs'!E93="Y",'B&amp;C Inputs'!G7,0)+IF('B&amp;C Inputs'!F93="Y",'B&amp;C Inputs'!G8,0)+IF('B&amp;C Inputs'!G93="Y",'B&amp;C Inputs'!G9,0)+IF('B&amp;C Inputs'!H93="Y",'B&amp;C Inputs'!G10,0)+IF('B&amp;C Inputs'!I93="Y",'B&amp;C Inputs'!G11,0)+IF('B&amp;C Inputs'!J93="Y",'B&amp;C Inputs'!G12,0)))</f>
        <v>142263.54083628682</v>
      </c>
      <c r="F91" s="10">
        <f>IF($A91="","",(IF('B&amp;C Inputs'!E93="Y",'B&amp;C Inputs'!K7,0)+IF('B&amp;C Inputs'!F93="Y",'B&amp;C Inputs'!K8,0)+IF('B&amp;C Inputs'!G93="Y",'B&amp;C Inputs'!K9,0)+IF('B&amp;C Inputs'!H93="Y",'B&amp;C Inputs'!K10,0)+IF('B&amp;C Inputs'!I93="Y",'B&amp;C Inputs'!K11,0)+IF('B&amp;C Inputs'!J93="Y",'B&amp;C Inputs'!K12,0)))</f>
        <v>1</v>
      </c>
      <c r="G91" s="8">
        <f>IF($A91="","",IF($D91="Direct $",'B&amp;C Inputs'!K93,IF($D91="Per Bill",$C91*'B&amp;C Inputs'!H7,IF($D91="Time %",$C91*'B&amp;C Inputs'!K7,IF($D91="Per Bill (Applicable only)",IF($E91=0,0,$C91*(IF('B&amp;C Inputs'!E93="Y",'B&amp;C Inputs'!G7,0))/$E91),IF($D91="Time % (Applicable only)",IF($F91=0,0,$C91*(IF('B&amp;C Inputs'!E93="Y",'B&amp;C Inputs'!K7,0))/$F91),0))))))</f>
        <v>0</v>
      </c>
      <c r="H91" s="8">
        <f>IF($A91="","",IF($D91="Direct $",'B&amp;C Inputs'!L93,IF($D91="Per Bill",$C91*'B&amp;C Inputs'!H8,IF($D91="Time %",$C91*'B&amp;C Inputs'!K8,IF($D91="Per Bill (Applicable only)",IF($E91=0,0,$C91*(IF('B&amp;C Inputs'!F93="Y",'B&amp;C Inputs'!G8,0))/$E91),IF($D91="Time % (Applicable only)",IF($F91=0,0,$C91*(IF('B&amp;C Inputs'!F93="Y",'B&amp;C Inputs'!K8,0))/$F91),0))))))</f>
        <v>0</v>
      </c>
      <c r="I91" s="8">
        <f>IF($A91="","",IF($D91="Direct $",'B&amp;C Inputs'!M93,IF($D91="Per Bill",$C91*'B&amp;C Inputs'!H9,IF($D91="Time %",$C91*'B&amp;C Inputs'!K9,IF($D91="Per Bill (Applicable only)",IF($E91=0,0,$C91*(IF('B&amp;C Inputs'!G93="Y",'B&amp;C Inputs'!G9,0))/$E91),IF($D91="Time % (Applicable only)",IF($F91=0,0,$C91*(IF('B&amp;C Inputs'!G93="Y",'B&amp;C Inputs'!K9,0))/$F91),0))))))</f>
        <v>0</v>
      </c>
      <c r="J91" s="8">
        <f>IF($A91="","",IF($D91="Direct $",'B&amp;C Inputs'!N93,IF($D91="Per Bill",$C91*'B&amp;C Inputs'!H10,IF($D91="Time %",$C91*'B&amp;C Inputs'!K10,IF($D91="Per Bill (Applicable only)",IF($E91=0,0,$C91*(IF('B&amp;C Inputs'!H93="Y",'B&amp;C Inputs'!G10,0))/$E91),IF($D91="Time % (Applicable only)",IF($F91=0,0,$C91*(IF('B&amp;C Inputs'!H93="Y",'B&amp;C Inputs'!K10,0))/$F91),0))))))</f>
        <v>0</v>
      </c>
      <c r="K91" s="8">
        <f>IF($A91="","",IF($D91="Direct $",'B&amp;C Inputs'!O93,IF($D91="Per Bill",$C91*'B&amp;C Inputs'!H11,IF($D91="Time %",$C91*'B&amp;C Inputs'!K11,IF($D91="Per Bill (Applicable only)",IF($E91=0,0,$C91*(IF('B&amp;C Inputs'!I93="Y",'B&amp;C Inputs'!G11,0))/$E91),IF($D91="Time % (Applicable only)",IF($F91=0,0,$C91*(IF('B&amp;C Inputs'!I93="Y",'B&amp;C Inputs'!K11,0))/$F91),0))))))</f>
        <v>0</v>
      </c>
      <c r="L91" s="8">
        <f>IF($A91="","",IF($D91="Direct $",'B&amp;C Inputs'!P93,IF($D91="Per Bill",$C91*'B&amp;C Inputs'!H12,IF($D91="Time %",$C91*'B&amp;C Inputs'!K12,IF($D91="Per Bill (Applicable only)",IF($E91=0,0,$C91*(IF('B&amp;C Inputs'!J93="Y",'B&amp;C Inputs'!G12,0))/$E91),IF($D91="Time % (Applicable only)",IF($F91=0,0,$C91*(IF('B&amp;C Inputs'!J93="Y",'B&amp;C Inputs'!K12,0))/$F91),0))))))</f>
        <v>0</v>
      </c>
    </row>
    <row r="92" spans="1:12" hidden="1">
      <c r="A92" s="7">
        <f>'B&amp;C Inputs'!A94</f>
        <v>0</v>
      </c>
      <c r="B92" s="9">
        <f>'B&amp;C Inputs'!B94</f>
        <v>0</v>
      </c>
      <c r="C92" s="8">
        <f>'B&amp;C Inputs'!C94</f>
        <v>0</v>
      </c>
      <c r="D92" s="9">
        <f>'B&amp;C Inputs'!D94</f>
        <v>0</v>
      </c>
      <c r="E92" s="6">
        <f>IF($A92="","",(IF('B&amp;C Inputs'!E94="Y",'B&amp;C Inputs'!G7,0)+IF('B&amp;C Inputs'!F94="Y",'B&amp;C Inputs'!G8,0)+IF('B&amp;C Inputs'!G94="Y",'B&amp;C Inputs'!G9,0)+IF('B&amp;C Inputs'!H94="Y",'B&amp;C Inputs'!G10,0)+IF('B&amp;C Inputs'!I94="Y",'B&amp;C Inputs'!G11,0)+IF('B&amp;C Inputs'!J94="Y",'B&amp;C Inputs'!G12,0)))</f>
        <v>142263.54083628682</v>
      </c>
      <c r="F92" s="10">
        <f>IF($A92="","",(IF('B&amp;C Inputs'!E94="Y",'B&amp;C Inputs'!K7,0)+IF('B&amp;C Inputs'!F94="Y",'B&amp;C Inputs'!K8,0)+IF('B&amp;C Inputs'!G94="Y",'B&amp;C Inputs'!K9,0)+IF('B&amp;C Inputs'!H94="Y",'B&amp;C Inputs'!K10,0)+IF('B&amp;C Inputs'!I94="Y",'B&amp;C Inputs'!K11,0)+IF('B&amp;C Inputs'!J94="Y",'B&amp;C Inputs'!K12,0)))</f>
        <v>1</v>
      </c>
      <c r="G92" s="8">
        <f>IF($A92="","",IF($D92="Direct $",'B&amp;C Inputs'!K94,IF($D92="Per Bill",$C92*'B&amp;C Inputs'!H7,IF($D92="Time %",$C92*'B&amp;C Inputs'!K7,IF($D92="Per Bill (Applicable only)",IF($E92=0,0,$C92*(IF('B&amp;C Inputs'!E94="Y",'B&amp;C Inputs'!G7,0))/$E92),IF($D92="Time % (Applicable only)",IF($F92=0,0,$C92*(IF('B&amp;C Inputs'!E94="Y",'B&amp;C Inputs'!K7,0))/$F92),0))))))</f>
        <v>0</v>
      </c>
      <c r="H92" s="8">
        <f>IF($A92="","",IF($D92="Direct $",'B&amp;C Inputs'!L94,IF($D92="Per Bill",$C92*'B&amp;C Inputs'!H8,IF($D92="Time %",$C92*'B&amp;C Inputs'!K8,IF($D92="Per Bill (Applicable only)",IF($E92=0,0,$C92*(IF('B&amp;C Inputs'!F94="Y",'B&amp;C Inputs'!G8,0))/$E92),IF($D92="Time % (Applicable only)",IF($F92=0,0,$C92*(IF('B&amp;C Inputs'!F94="Y",'B&amp;C Inputs'!K8,0))/$F92),0))))))</f>
        <v>0</v>
      </c>
      <c r="I92" s="8">
        <f>IF($A92="","",IF($D92="Direct $",'B&amp;C Inputs'!M94,IF($D92="Per Bill",$C92*'B&amp;C Inputs'!H9,IF($D92="Time %",$C92*'B&amp;C Inputs'!K9,IF($D92="Per Bill (Applicable only)",IF($E92=0,0,$C92*(IF('B&amp;C Inputs'!G94="Y",'B&amp;C Inputs'!G9,0))/$E92),IF($D92="Time % (Applicable only)",IF($F92=0,0,$C92*(IF('B&amp;C Inputs'!G94="Y",'B&amp;C Inputs'!K9,0))/$F92),0))))))</f>
        <v>0</v>
      </c>
      <c r="J92" s="8">
        <f>IF($A92="","",IF($D92="Direct $",'B&amp;C Inputs'!N94,IF($D92="Per Bill",$C92*'B&amp;C Inputs'!H10,IF($D92="Time %",$C92*'B&amp;C Inputs'!K10,IF($D92="Per Bill (Applicable only)",IF($E92=0,0,$C92*(IF('B&amp;C Inputs'!H94="Y",'B&amp;C Inputs'!G10,0))/$E92),IF($D92="Time % (Applicable only)",IF($F92=0,0,$C92*(IF('B&amp;C Inputs'!H94="Y",'B&amp;C Inputs'!K10,0))/$F92),0))))))</f>
        <v>0</v>
      </c>
      <c r="K92" s="8">
        <f>IF($A92="","",IF($D92="Direct $",'B&amp;C Inputs'!O94,IF($D92="Per Bill",$C92*'B&amp;C Inputs'!H11,IF($D92="Time %",$C92*'B&amp;C Inputs'!K11,IF($D92="Per Bill (Applicable only)",IF($E92=0,0,$C92*(IF('B&amp;C Inputs'!I94="Y",'B&amp;C Inputs'!G11,0))/$E92),IF($D92="Time % (Applicable only)",IF($F92=0,0,$C92*(IF('B&amp;C Inputs'!I94="Y",'B&amp;C Inputs'!K11,0))/$F92),0))))))</f>
        <v>0</v>
      </c>
      <c r="L92" s="8">
        <f>IF($A92="","",IF($D92="Direct $",'B&amp;C Inputs'!P94,IF($D92="Per Bill",$C92*'B&amp;C Inputs'!H12,IF($D92="Time %",$C92*'B&amp;C Inputs'!K12,IF($D92="Per Bill (Applicable only)",IF($E92=0,0,$C92*(IF('B&amp;C Inputs'!J94="Y",'B&amp;C Inputs'!G12,0))/$E92),IF($D92="Time % (Applicable only)",IF($F92=0,0,$C92*(IF('B&amp;C Inputs'!J94="Y",'B&amp;C Inputs'!K12,0))/$F92),0))))))</f>
        <v>0</v>
      </c>
    </row>
    <row r="93" spans="1:12" hidden="1">
      <c r="A93" s="7">
        <f>'B&amp;C Inputs'!A95</f>
        <v>0</v>
      </c>
      <c r="B93" s="9">
        <f>'B&amp;C Inputs'!B95</f>
        <v>0</v>
      </c>
      <c r="C93" s="8">
        <f>'B&amp;C Inputs'!C95</f>
        <v>0</v>
      </c>
      <c r="D93" s="9">
        <f>'B&amp;C Inputs'!D95</f>
        <v>0</v>
      </c>
      <c r="E93" s="6">
        <f>IF($A93="","",(IF('B&amp;C Inputs'!E95="Y",'B&amp;C Inputs'!G7,0)+IF('B&amp;C Inputs'!F95="Y",'B&amp;C Inputs'!G8,0)+IF('B&amp;C Inputs'!G95="Y",'B&amp;C Inputs'!G9,0)+IF('B&amp;C Inputs'!H95="Y",'B&amp;C Inputs'!G10,0)+IF('B&amp;C Inputs'!I95="Y",'B&amp;C Inputs'!G11,0)+IF('B&amp;C Inputs'!J95="Y",'B&amp;C Inputs'!G12,0)))</f>
        <v>142263.54083628682</v>
      </c>
      <c r="F93" s="10">
        <f>IF($A93="","",(IF('B&amp;C Inputs'!E95="Y",'B&amp;C Inputs'!K7,0)+IF('B&amp;C Inputs'!F95="Y",'B&amp;C Inputs'!K8,0)+IF('B&amp;C Inputs'!G95="Y",'B&amp;C Inputs'!K9,0)+IF('B&amp;C Inputs'!H95="Y",'B&amp;C Inputs'!K10,0)+IF('B&amp;C Inputs'!I95="Y",'B&amp;C Inputs'!K11,0)+IF('B&amp;C Inputs'!J95="Y",'B&amp;C Inputs'!K12,0)))</f>
        <v>1</v>
      </c>
      <c r="G93" s="8">
        <f>IF($A93="","",IF($D93="Direct $",'B&amp;C Inputs'!K95,IF($D93="Per Bill",$C93*'B&amp;C Inputs'!H7,IF($D93="Time %",$C93*'B&amp;C Inputs'!K7,IF($D93="Per Bill (Applicable only)",IF($E93=0,0,$C93*(IF('B&amp;C Inputs'!E95="Y",'B&amp;C Inputs'!G7,0))/$E93),IF($D93="Time % (Applicable only)",IF($F93=0,0,$C93*(IF('B&amp;C Inputs'!E95="Y",'B&amp;C Inputs'!K7,0))/$F93),0))))))</f>
        <v>0</v>
      </c>
      <c r="H93" s="8">
        <f>IF($A93="","",IF($D93="Direct $",'B&amp;C Inputs'!L95,IF($D93="Per Bill",$C93*'B&amp;C Inputs'!H8,IF($D93="Time %",$C93*'B&amp;C Inputs'!K8,IF($D93="Per Bill (Applicable only)",IF($E93=0,0,$C93*(IF('B&amp;C Inputs'!F95="Y",'B&amp;C Inputs'!G8,0))/$E93),IF($D93="Time % (Applicable only)",IF($F93=0,0,$C93*(IF('B&amp;C Inputs'!F95="Y",'B&amp;C Inputs'!K8,0))/$F93),0))))))</f>
        <v>0</v>
      </c>
      <c r="I93" s="8">
        <f>IF($A93="","",IF($D93="Direct $",'B&amp;C Inputs'!M95,IF($D93="Per Bill",$C93*'B&amp;C Inputs'!H9,IF($D93="Time %",$C93*'B&amp;C Inputs'!K9,IF($D93="Per Bill (Applicable only)",IF($E93=0,0,$C93*(IF('B&amp;C Inputs'!G95="Y",'B&amp;C Inputs'!G9,0))/$E93),IF($D93="Time % (Applicable only)",IF($F93=0,0,$C93*(IF('B&amp;C Inputs'!G95="Y",'B&amp;C Inputs'!K9,0))/$F93),0))))))</f>
        <v>0</v>
      </c>
      <c r="J93" s="8">
        <f>IF($A93="","",IF($D93="Direct $",'B&amp;C Inputs'!N95,IF($D93="Per Bill",$C93*'B&amp;C Inputs'!H10,IF($D93="Time %",$C93*'B&amp;C Inputs'!K10,IF($D93="Per Bill (Applicable only)",IF($E93=0,0,$C93*(IF('B&amp;C Inputs'!H95="Y",'B&amp;C Inputs'!G10,0))/$E93),IF($D93="Time % (Applicable only)",IF($F93=0,0,$C93*(IF('B&amp;C Inputs'!H95="Y",'B&amp;C Inputs'!K10,0))/$F93),0))))))</f>
        <v>0</v>
      </c>
      <c r="K93" s="8">
        <f>IF($A93="","",IF($D93="Direct $",'B&amp;C Inputs'!O95,IF($D93="Per Bill",$C93*'B&amp;C Inputs'!H11,IF($D93="Time %",$C93*'B&amp;C Inputs'!K11,IF($D93="Per Bill (Applicable only)",IF($E93=0,0,$C93*(IF('B&amp;C Inputs'!I95="Y",'B&amp;C Inputs'!G11,0))/$E93),IF($D93="Time % (Applicable only)",IF($F93=0,0,$C93*(IF('B&amp;C Inputs'!I95="Y",'B&amp;C Inputs'!K11,0))/$F93),0))))))</f>
        <v>0</v>
      </c>
      <c r="L93" s="8">
        <f>IF($A93="","",IF($D93="Direct $",'B&amp;C Inputs'!P95,IF($D93="Per Bill",$C93*'B&amp;C Inputs'!H12,IF($D93="Time %",$C93*'B&amp;C Inputs'!K12,IF($D93="Per Bill (Applicable only)",IF($E93=0,0,$C93*(IF('B&amp;C Inputs'!J95="Y",'B&amp;C Inputs'!G12,0))/$E93),IF($D93="Time % (Applicable only)",IF($F93=0,0,$C93*(IF('B&amp;C Inputs'!J95="Y",'B&amp;C Inputs'!K12,0))/$F93),0))))))</f>
        <v>0</v>
      </c>
    </row>
    <row r="94" spans="1:12" hidden="1">
      <c r="A94" s="7">
        <f>'B&amp;C Inputs'!A96</f>
        <v>0</v>
      </c>
      <c r="B94" s="9">
        <f>'B&amp;C Inputs'!B96</f>
        <v>0</v>
      </c>
      <c r="C94" s="8">
        <f>'B&amp;C Inputs'!C96</f>
        <v>0</v>
      </c>
      <c r="D94" s="9">
        <f>'B&amp;C Inputs'!D96</f>
        <v>0</v>
      </c>
      <c r="E94" s="6">
        <f>IF($A94="","",(IF('B&amp;C Inputs'!E96="Y",'B&amp;C Inputs'!G7,0)+IF('B&amp;C Inputs'!F96="Y",'B&amp;C Inputs'!G8,0)+IF('B&amp;C Inputs'!G96="Y",'B&amp;C Inputs'!G9,0)+IF('B&amp;C Inputs'!H96="Y",'B&amp;C Inputs'!G10,0)+IF('B&amp;C Inputs'!I96="Y",'B&amp;C Inputs'!G11,0)+IF('B&amp;C Inputs'!J96="Y",'B&amp;C Inputs'!G12,0)))</f>
        <v>142263.54083628682</v>
      </c>
      <c r="F94" s="10">
        <f>IF($A94="","",(IF('B&amp;C Inputs'!E96="Y",'B&amp;C Inputs'!K7,0)+IF('B&amp;C Inputs'!F96="Y",'B&amp;C Inputs'!K8,0)+IF('B&amp;C Inputs'!G96="Y",'B&amp;C Inputs'!K9,0)+IF('B&amp;C Inputs'!H96="Y",'B&amp;C Inputs'!K10,0)+IF('B&amp;C Inputs'!I96="Y",'B&amp;C Inputs'!K11,0)+IF('B&amp;C Inputs'!J96="Y",'B&amp;C Inputs'!K12,0)))</f>
        <v>1</v>
      </c>
      <c r="G94" s="8">
        <f>IF($A94="","",IF($D94="Direct $",'B&amp;C Inputs'!K96,IF($D94="Per Bill",$C94*'B&amp;C Inputs'!H7,IF($D94="Time %",$C94*'B&amp;C Inputs'!K7,IF($D94="Per Bill (Applicable only)",IF($E94=0,0,$C94*(IF('B&amp;C Inputs'!E96="Y",'B&amp;C Inputs'!G7,0))/$E94),IF($D94="Time % (Applicable only)",IF($F94=0,0,$C94*(IF('B&amp;C Inputs'!E96="Y",'B&amp;C Inputs'!K7,0))/$F94),0))))))</f>
        <v>0</v>
      </c>
      <c r="H94" s="8">
        <f>IF($A94="","",IF($D94="Direct $",'B&amp;C Inputs'!L96,IF($D94="Per Bill",$C94*'B&amp;C Inputs'!H8,IF($D94="Time %",$C94*'B&amp;C Inputs'!K8,IF($D94="Per Bill (Applicable only)",IF($E94=0,0,$C94*(IF('B&amp;C Inputs'!F96="Y",'B&amp;C Inputs'!G8,0))/$E94),IF($D94="Time % (Applicable only)",IF($F94=0,0,$C94*(IF('B&amp;C Inputs'!F96="Y",'B&amp;C Inputs'!K8,0))/$F94),0))))))</f>
        <v>0</v>
      </c>
      <c r="I94" s="8">
        <f>IF($A94="","",IF($D94="Direct $",'B&amp;C Inputs'!M96,IF($D94="Per Bill",$C94*'B&amp;C Inputs'!H9,IF($D94="Time %",$C94*'B&amp;C Inputs'!K9,IF($D94="Per Bill (Applicable only)",IF($E94=0,0,$C94*(IF('B&amp;C Inputs'!G96="Y",'B&amp;C Inputs'!G9,0))/$E94),IF($D94="Time % (Applicable only)",IF($F94=0,0,$C94*(IF('B&amp;C Inputs'!G96="Y",'B&amp;C Inputs'!K9,0))/$F94),0))))))</f>
        <v>0</v>
      </c>
      <c r="J94" s="8">
        <f>IF($A94="","",IF($D94="Direct $",'B&amp;C Inputs'!N96,IF($D94="Per Bill",$C94*'B&amp;C Inputs'!H10,IF($D94="Time %",$C94*'B&amp;C Inputs'!K10,IF($D94="Per Bill (Applicable only)",IF($E94=0,0,$C94*(IF('B&amp;C Inputs'!H96="Y",'B&amp;C Inputs'!G10,0))/$E94),IF($D94="Time % (Applicable only)",IF($F94=0,0,$C94*(IF('B&amp;C Inputs'!H96="Y",'B&amp;C Inputs'!K10,0))/$F94),0))))))</f>
        <v>0</v>
      </c>
      <c r="K94" s="8">
        <f>IF($A94="","",IF($D94="Direct $",'B&amp;C Inputs'!O96,IF($D94="Per Bill",$C94*'B&amp;C Inputs'!H11,IF($D94="Time %",$C94*'B&amp;C Inputs'!K11,IF($D94="Per Bill (Applicable only)",IF($E94=0,0,$C94*(IF('B&amp;C Inputs'!I96="Y",'B&amp;C Inputs'!G11,0))/$E94),IF($D94="Time % (Applicable only)",IF($F94=0,0,$C94*(IF('B&amp;C Inputs'!I96="Y",'B&amp;C Inputs'!K11,0))/$F94),0))))))</f>
        <v>0</v>
      </c>
      <c r="L94" s="8">
        <f>IF($A94="","",IF($D94="Direct $",'B&amp;C Inputs'!P96,IF($D94="Per Bill",$C94*'B&amp;C Inputs'!H12,IF($D94="Time %",$C94*'B&amp;C Inputs'!K12,IF($D94="Per Bill (Applicable only)",IF($E94=0,0,$C94*(IF('B&amp;C Inputs'!J96="Y",'B&amp;C Inputs'!G12,0))/$E94),IF($D94="Time % (Applicable only)",IF($F94=0,0,$C94*(IF('B&amp;C Inputs'!J96="Y",'B&amp;C Inputs'!K12,0))/$F94),0))))))</f>
        <v>0</v>
      </c>
    </row>
    <row r="95" spans="1:12">
      <c r="A95" s="7">
        <f>'B&amp;C Inputs'!A97</f>
        <v>0</v>
      </c>
      <c r="B95" s="9" t="str">
        <f>'B&amp;C Inputs'!B97</f>
        <v>TOTAL</v>
      </c>
      <c r="C95" s="8">
        <f>'B&amp;C Inputs'!C97</f>
        <v>451455</v>
      </c>
      <c r="D95" s="9">
        <f>'B&amp;C Inputs'!D97</f>
        <v>0</v>
      </c>
      <c r="E95" s="6"/>
      <c r="F95" s="10"/>
      <c r="G95" s="8"/>
      <c r="H95" s="8"/>
      <c r="I95" s="8"/>
      <c r="J95" s="8"/>
      <c r="K95" s="8"/>
      <c r="L95" s="8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CCC5-D778-4CE5-A8A3-6112436B8842}">
  <dimension ref="A1:E84"/>
  <sheetViews>
    <sheetView workbookViewId="0">
      <selection activeCell="E88" sqref="E88"/>
    </sheetView>
  </sheetViews>
  <sheetFormatPr defaultRowHeight="15"/>
  <cols>
    <col min="1" max="1" width="28.28515625" customWidth="1"/>
    <col min="2" max="2" width="21.7109375" bestFit="1" customWidth="1"/>
    <col min="3" max="3" width="14.7109375" bestFit="1" customWidth="1"/>
    <col min="4" max="4" width="22.28515625" bestFit="1" customWidth="1"/>
    <col min="5" max="5" width="21.7109375" bestFit="1" customWidth="1"/>
  </cols>
  <sheetData>
    <row r="1" spans="1:5" ht="18.75">
      <c r="A1" s="1" t="s">
        <v>79</v>
      </c>
    </row>
    <row r="2" spans="1:5" ht="27" customHeight="1">
      <c r="A2" s="53" t="s">
        <v>78</v>
      </c>
      <c r="B2" s="53"/>
      <c r="C2" s="53"/>
      <c r="D2" s="53"/>
      <c r="E2" s="53"/>
    </row>
    <row r="3" spans="1:5">
      <c r="A3" t="s">
        <v>359</v>
      </c>
    </row>
    <row r="4" spans="1:5">
      <c r="A4" t="s">
        <v>360</v>
      </c>
    </row>
    <row r="5" spans="1:5">
      <c r="A5" s="49"/>
      <c r="B5" s="50" t="s">
        <v>6</v>
      </c>
      <c r="C5" s="51" t="s">
        <v>361</v>
      </c>
      <c r="D5" s="51" t="s">
        <v>8</v>
      </c>
      <c r="E5" s="51" t="s">
        <v>67</v>
      </c>
    </row>
    <row r="6" spans="1:5">
      <c r="A6" s="49" t="s">
        <v>362</v>
      </c>
      <c r="B6" s="52">
        <f>E75</f>
        <v>1</v>
      </c>
      <c r="C6" s="52">
        <v>2</v>
      </c>
      <c r="D6" s="52">
        <v>10</v>
      </c>
      <c r="E6" s="52">
        <v>1</v>
      </c>
    </row>
    <row r="9" spans="1:5" ht="30">
      <c r="A9" s="4" t="s">
        <v>72</v>
      </c>
      <c r="B9" s="4" t="s">
        <v>77</v>
      </c>
      <c r="C9" s="4" t="s">
        <v>76</v>
      </c>
      <c r="D9" s="4" t="s">
        <v>75</v>
      </c>
      <c r="E9" s="4" t="s">
        <v>74</v>
      </c>
    </row>
    <row r="10" spans="1:5">
      <c r="A10" s="5" t="s">
        <v>6</v>
      </c>
      <c r="B10" s="5" t="s">
        <v>358</v>
      </c>
      <c r="C10" s="41">
        <f>'B&amp;C Inputs'!E7</f>
        <v>10465.440664430515</v>
      </c>
      <c r="D10" s="38">
        <v>191.61</v>
      </c>
      <c r="E10" s="8">
        <f t="shared" ref="E10:E41" si="0">IF(C10=0,0,C10*D10)</f>
        <v>2005283.0857115311</v>
      </c>
    </row>
    <row r="11" spans="1:5">
      <c r="A11" s="5" t="s">
        <v>7</v>
      </c>
      <c r="B11" s="5" t="s">
        <v>358</v>
      </c>
      <c r="C11" s="41">
        <f>'B&amp;C Inputs'!E8</f>
        <v>1131.2648757195045</v>
      </c>
      <c r="D11" s="38">
        <v>383.21</v>
      </c>
      <c r="E11" s="8">
        <f t="shared" si="0"/>
        <v>433512.01302447129</v>
      </c>
    </row>
    <row r="12" spans="1:5">
      <c r="A12" s="5" t="s">
        <v>8</v>
      </c>
      <c r="B12" s="5" t="s">
        <v>358</v>
      </c>
      <c r="C12" s="41">
        <f>'B&amp;C Inputs'!E9*63/105</f>
        <v>64.967464124189419</v>
      </c>
      <c r="D12" s="38">
        <v>1916</v>
      </c>
      <c r="E12" s="8">
        <f t="shared" si="0"/>
        <v>124477.66126194692</v>
      </c>
    </row>
    <row r="13" spans="1:5">
      <c r="A13" s="5" t="s">
        <v>67</v>
      </c>
      <c r="B13" s="5" t="s">
        <v>358</v>
      </c>
      <c r="C13" s="41">
        <f>'B&amp;C Inputs'!E10</f>
        <v>99.310422666900749</v>
      </c>
      <c r="D13" s="38">
        <v>191.61</v>
      </c>
      <c r="E13" s="8">
        <f t="shared" si="0"/>
        <v>19028.870087204854</v>
      </c>
    </row>
    <row r="14" spans="1:5" hidden="1">
      <c r="A14" s="5"/>
      <c r="B14" s="5"/>
      <c r="C14" s="41"/>
      <c r="D14" s="38"/>
      <c r="E14" s="8">
        <f t="shared" si="0"/>
        <v>0</v>
      </c>
    </row>
    <row r="15" spans="1:5" hidden="1">
      <c r="A15" s="5"/>
      <c r="B15" s="5"/>
      <c r="C15" s="41"/>
      <c r="D15" s="38"/>
      <c r="E15" s="8">
        <f t="shared" si="0"/>
        <v>0</v>
      </c>
    </row>
    <row r="16" spans="1:5" hidden="1">
      <c r="A16" s="5"/>
      <c r="B16" s="5"/>
      <c r="C16" s="41"/>
      <c r="D16" s="38"/>
      <c r="E16" s="8">
        <f t="shared" si="0"/>
        <v>0</v>
      </c>
    </row>
    <row r="17" spans="1:5" hidden="1">
      <c r="A17" s="5"/>
      <c r="B17" s="5"/>
      <c r="C17" s="41"/>
      <c r="D17" s="38"/>
      <c r="E17" s="8">
        <f t="shared" si="0"/>
        <v>0</v>
      </c>
    </row>
    <row r="18" spans="1:5" hidden="1">
      <c r="A18" s="5"/>
      <c r="B18" s="5"/>
      <c r="C18" s="41"/>
      <c r="D18" s="38"/>
      <c r="E18" s="8">
        <f t="shared" si="0"/>
        <v>0</v>
      </c>
    </row>
    <row r="19" spans="1:5" hidden="1">
      <c r="A19" s="5"/>
      <c r="B19" s="5"/>
      <c r="C19" s="41"/>
      <c r="D19" s="38"/>
      <c r="E19" s="8">
        <f t="shared" si="0"/>
        <v>0</v>
      </c>
    </row>
    <row r="20" spans="1:5" hidden="1">
      <c r="A20" s="5"/>
      <c r="B20" s="5"/>
      <c r="C20" s="41"/>
      <c r="D20" s="38"/>
      <c r="E20" s="8">
        <f t="shared" si="0"/>
        <v>0</v>
      </c>
    </row>
    <row r="21" spans="1:5" hidden="1">
      <c r="A21" s="5"/>
      <c r="B21" s="5"/>
      <c r="C21" s="41"/>
      <c r="D21" s="38"/>
      <c r="E21" s="8">
        <f t="shared" si="0"/>
        <v>0</v>
      </c>
    </row>
    <row r="22" spans="1:5" hidden="1">
      <c r="A22" s="5"/>
      <c r="B22" s="5"/>
      <c r="C22" s="41"/>
      <c r="D22" s="38"/>
      <c r="E22" s="8">
        <f t="shared" si="0"/>
        <v>0</v>
      </c>
    </row>
    <row r="23" spans="1:5" hidden="1">
      <c r="A23" s="5"/>
      <c r="B23" s="5"/>
      <c r="C23" s="41"/>
      <c r="D23" s="38"/>
      <c r="E23" s="8">
        <f t="shared" si="0"/>
        <v>0</v>
      </c>
    </row>
    <row r="24" spans="1:5" hidden="1">
      <c r="A24" s="5"/>
      <c r="B24" s="5"/>
      <c r="C24" s="41"/>
      <c r="D24" s="38"/>
      <c r="E24" s="8">
        <f t="shared" si="0"/>
        <v>0</v>
      </c>
    </row>
    <row r="25" spans="1:5" hidden="1">
      <c r="A25" s="5"/>
      <c r="B25" s="5"/>
      <c r="C25" s="41"/>
      <c r="D25" s="38"/>
      <c r="E25" s="8">
        <f t="shared" si="0"/>
        <v>0</v>
      </c>
    </row>
    <row r="26" spans="1:5" hidden="1">
      <c r="A26" s="5"/>
      <c r="B26" s="5"/>
      <c r="C26" s="41"/>
      <c r="D26" s="38"/>
      <c r="E26" s="8">
        <f t="shared" si="0"/>
        <v>0</v>
      </c>
    </row>
    <row r="27" spans="1:5" hidden="1">
      <c r="A27" s="5"/>
      <c r="B27" s="5"/>
      <c r="C27" s="41"/>
      <c r="D27" s="38"/>
      <c r="E27" s="8">
        <f t="shared" si="0"/>
        <v>0</v>
      </c>
    </row>
    <row r="28" spans="1:5" hidden="1">
      <c r="A28" s="5"/>
      <c r="B28" s="5"/>
      <c r="C28" s="41"/>
      <c r="D28" s="38"/>
      <c r="E28" s="8">
        <f t="shared" si="0"/>
        <v>0</v>
      </c>
    </row>
    <row r="29" spans="1:5" hidden="1">
      <c r="A29" s="5"/>
      <c r="B29" s="5"/>
      <c r="C29" s="41"/>
      <c r="D29" s="38"/>
      <c r="E29" s="8">
        <f t="shared" si="0"/>
        <v>0</v>
      </c>
    </row>
    <row r="30" spans="1:5" hidden="1">
      <c r="A30" s="5"/>
      <c r="B30" s="5"/>
      <c r="C30" s="41"/>
      <c r="D30" s="38"/>
      <c r="E30" s="8">
        <f t="shared" si="0"/>
        <v>0</v>
      </c>
    </row>
    <row r="31" spans="1:5" hidden="1">
      <c r="A31" s="5"/>
      <c r="B31" s="5"/>
      <c r="C31" s="41"/>
      <c r="D31" s="38"/>
      <c r="E31" s="8">
        <f t="shared" si="0"/>
        <v>0</v>
      </c>
    </row>
    <row r="32" spans="1:5" hidden="1">
      <c r="A32" s="5"/>
      <c r="B32" s="5"/>
      <c r="C32" s="41"/>
      <c r="D32" s="38"/>
      <c r="E32" s="8">
        <f t="shared" si="0"/>
        <v>0</v>
      </c>
    </row>
    <row r="33" spans="1:5" hidden="1">
      <c r="A33" s="5"/>
      <c r="B33" s="5"/>
      <c r="C33" s="41"/>
      <c r="D33" s="38"/>
      <c r="E33" s="8">
        <f t="shared" si="0"/>
        <v>0</v>
      </c>
    </row>
    <row r="34" spans="1:5" hidden="1">
      <c r="A34" s="5"/>
      <c r="B34" s="5"/>
      <c r="C34" s="41"/>
      <c r="D34" s="38"/>
      <c r="E34" s="8">
        <f t="shared" si="0"/>
        <v>0</v>
      </c>
    </row>
    <row r="35" spans="1:5" hidden="1">
      <c r="A35" s="5"/>
      <c r="B35" s="5"/>
      <c r="C35" s="41"/>
      <c r="D35" s="38"/>
      <c r="E35" s="8">
        <f t="shared" si="0"/>
        <v>0</v>
      </c>
    </row>
    <row r="36" spans="1:5" hidden="1">
      <c r="A36" s="5"/>
      <c r="B36" s="5"/>
      <c r="C36" s="41"/>
      <c r="D36" s="38"/>
      <c r="E36" s="8">
        <f t="shared" si="0"/>
        <v>0</v>
      </c>
    </row>
    <row r="37" spans="1:5" hidden="1">
      <c r="A37" s="5"/>
      <c r="B37" s="5"/>
      <c r="C37" s="41"/>
      <c r="D37" s="38"/>
      <c r="E37" s="8">
        <f t="shared" si="0"/>
        <v>0</v>
      </c>
    </row>
    <row r="38" spans="1:5" hidden="1">
      <c r="A38" s="5"/>
      <c r="B38" s="5"/>
      <c r="C38" s="41"/>
      <c r="D38" s="38"/>
      <c r="E38" s="8">
        <f t="shared" si="0"/>
        <v>0</v>
      </c>
    </row>
    <row r="39" spans="1:5" hidden="1">
      <c r="A39" s="5"/>
      <c r="B39" s="5"/>
      <c r="C39" s="41"/>
      <c r="D39" s="38"/>
      <c r="E39" s="8">
        <f t="shared" si="0"/>
        <v>0</v>
      </c>
    </row>
    <row r="40" spans="1:5" hidden="1">
      <c r="A40" s="5"/>
      <c r="B40" s="5"/>
      <c r="C40" s="41"/>
      <c r="D40" s="38"/>
      <c r="E40" s="8">
        <f t="shared" si="0"/>
        <v>0</v>
      </c>
    </row>
    <row r="41" spans="1:5" hidden="1">
      <c r="A41" s="5"/>
      <c r="B41" s="5"/>
      <c r="C41" s="41"/>
      <c r="D41" s="38"/>
      <c r="E41" s="8">
        <f t="shared" si="0"/>
        <v>0</v>
      </c>
    </row>
    <row r="42" spans="1:5" hidden="1">
      <c r="A42" s="5"/>
      <c r="B42" s="5"/>
      <c r="C42" s="41"/>
      <c r="D42" s="38"/>
      <c r="E42" s="8">
        <f t="shared" ref="E42:E69" si="1">IF(C42=0,0,C42*D42)</f>
        <v>0</v>
      </c>
    </row>
    <row r="43" spans="1:5" hidden="1">
      <c r="A43" s="5"/>
      <c r="B43" s="5"/>
      <c r="C43" s="41"/>
      <c r="D43" s="38"/>
      <c r="E43" s="8">
        <f t="shared" si="1"/>
        <v>0</v>
      </c>
    </row>
    <row r="44" spans="1:5" hidden="1">
      <c r="A44" s="5"/>
      <c r="B44" s="5"/>
      <c r="C44" s="41"/>
      <c r="D44" s="38"/>
      <c r="E44" s="8">
        <f t="shared" si="1"/>
        <v>0</v>
      </c>
    </row>
    <row r="45" spans="1:5" hidden="1">
      <c r="A45" s="5"/>
      <c r="B45" s="5"/>
      <c r="C45" s="41"/>
      <c r="D45" s="38"/>
      <c r="E45" s="8">
        <f t="shared" si="1"/>
        <v>0</v>
      </c>
    </row>
    <row r="46" spans="1:5" hidden="1">
      <c r="A46" s="5"/>
      <c r="B46" s="5"/>
      <c r="C46" s="41"/>
      <c r="D46" s="38"/>
      <c r="E46" s="8">
        <f t="shared" si="1"/>
        <v>0</v>
      </c>
    </row>
    <row r="47" spans="1:5" hidden="1">
      <c r="A47" s="5"/>
      <c r="B47" s="5"/>
      <c r="C47" s="41"/>
      <c r="D47" s="38"/>
      <c r="E47" s="8">
        <f t="shared" si="1"/>
        <v>0</v>
      </c>
    </row>
    <row r="48" spans="1:5" hidden="1">
      <c r="A48" s="5"/>
      <c r="B48" s="5"/>
      <c r="C48" s="41"/>
      <c r="D48" s="38"/>
      <c r="E48" s="8">
        <f t="shared" si="1"/>
        <v>0</v>
      </c>
    </row>
    <row r="49" spans="1:5" hidden="1">
      <c r="A49" s="5"/>
      <c r="B49" s="5"/>
      <c r="C49" s="41"/>
      <c r="D49" s="38"/>
      <c r="E49" s="8">
        <f t="shared" si="1"/>
        <v>0</v>
      </c>
    </row>
    <row r="50" spans="1:5" hidden="1">
      <c r="A50" s="5"/>
      <c r="B50" s="5"/>
      <c r="C50" s="41"/>
      <c r="D50" s="38"/>
      <c r="E50" s="8">
        <f t="shared" si="1"/>
        <v>0</v>
      </c>
    </row>
    <row r="51" spans="1:5" hidden="1">
      <c r="A51" s="5"/>
      <c r="B51" s="5"/>
      <c r="C51" s="41"/>
      <c r="D51" s="38"/>
      <c r="E51" s="8">
        <f t="shared" si="1"/>
        <v>0</v>
      </c>
    </row>
    <row r="52" spans="1:5" hidden="1">
      <c r="A52" s="5"/>
      <c r="B52" s="5"/>
      <c r="C52" s="41"/>
      <c r="D52" s="38"/>
      <c r="E52" s="8">
        <f t="shared" si="1"/>
        <v>0</v>
      </c>
    </row>
    <row r="53" spans="1:5" hidden="1">
      <c r="A53" s="5"/>
      <c r="B53" s="5"/>
      <c r="C53" s="41"/>
      <c r="D53" s="38"/>
      <c r="E53" s="8">
        <f t="shared" si="1"/>
        <v>0</v>
      </c>
    </row>
    <row r="54" spans="1:5" hidden="1">
      <c r="A54" s="5"/>
      <c r="B54" s="5"/>
      <c r="C54" s="41"/>
      <c r="D54" s="38"/>
      <c r="E54" s="8">
        <f t="shared" si="1"/>
        <v>0</v>
      </c>
    </row>
    <row r="55" spans="1:5" hidden="1">
      <c r="A55" s="5"/>
      <c r="B55" s="5"/>
      <c r="C55" s="41"/>
      <c r="D55" s="38"/>
      <c r="E55" s="8">
        <f t="shared" si="1"/>
        <v>0</v>
      </c>
    </row>
    <row r="56" spans="1:5" hidden="1">
      <c r="A56" s="5"/>
      <c r="B56" s="5"/>
      <c r="C56" s="41"/>
      <c r="D56" s="38"/>
      <c r="E56" s="8">
        <f t="shared" si="1"/>
        <v>0</v>
      </c>
    </row>
    <row r="57" spans="1:5" hidden="1">
      <c r="A57" s="5"/>
      <c r="B57" s="5"/>
      <c r="C57" s="41"/>
      <c r="D57" s="38"/>
      <c r="E57" s="8">
        <f t="shared" si="1"/>
        <v>0</v>
      </c>
    </row>
    <row r="58" spans="1:5" hidden="1">
      <c r="A58" s="5"/>
      <c r="B58" s="5"/>
      <c r="C58" s="41"/>
      <c r="D58" s="38"/>
      <c r="E58" s="8">
        <f t="shared" si="1"/>
        <v>0</v>
      </c>
    </row>
    <row r="59" spans="1:5" hidden="1">
      <c r="A59" s="5"/>
      <c r="B59" s="5"/>
      <c r="C59" s="41"/>
      <c r="D59" s="38"/>
      <c r="E59" s="8">
        <f t="shared" si="1"/>
        <v>0</v>
      </c>
    </row>
    <row r="60" spans="1:5" hidden="1">
      <c r="A60" s="5"/>
      <c r="B60" s="5"/>
      <c r="C60" s="41"/>
      <c r="D60" s="38"/>
      <c r="E60" s="8">
        <f t="shared" si="1"/>
        <v>0</v>
      </c>
    </row>
    <row r="61" spans="1:5" hidden="1">
      <c r="A61" s="5"/>
      <c r="B61" s="5"/>
      <c r="C61" s="41"/>
      <c r="D61" s="38"/>
      <c r="E61" s="8">
        <f t="shared" si="1"/>
        <v>0</v>
      </c>
    </row>
    <row r="62" spans="1:5" hidden="1">
      <c r="A62" s="5"/>
      <c r="B62" s="5"/>
      <c r="C62" s="41"/>
      <c r="D62" s="38"/>
      <c r="E62" s="8">
        <f t="shared" si="1"/>
        <v>0</v>
      </c>
    </row>
    <row r="63" spans="1:5" hidden="1">
      <c r="A63" s="5"/>
      <c r="B63" s="5"/>
      <c r="C63" s="41"/>
      <c r="D63" s="38"/>
      <c r="E63" s="8">
        <f t="shared" si="1"/>
        <v>0</v>
      </c>
    </row>
    <row r="64" spans="1:5" hidden="1">
      <c r="A64" s="5"/>
      <c r="B64" s="5"/>
      <c r="C64" s="41"/>
      <c r="D64" s="38"/>
      <c r="E64" s="8">
        <f t="shared" si="1"/>
        <v>0</v>
      </c>
    </row>
    <row r="65" spans="1:5" hidden="1">
      <c r="A65" s="5"/>
      <c r="B65" s="5"/>
      <c r="C65" s="41"/>
      <c r="D65" s="38"/>
      <c r="E65" s="8">
        <f t="shared" si="1"/>
        <v>0</v>
      </c>
    </row>
    <row r="66" spans="1:5" hidden="1">
      <c r="A66" s="5"/>
      <c r="B66" s="5"/>
      <c r="C66" s="41"/>
      <c r="D66" s="38"/>
      <c r="E66" s="8">
        <f t="shared" si="1"/>
        <v>0</v>
      </c>
    </row>
    <row r="67" spans="1:5" hidden="1">
      <c r="A67" s="5"/>
      <c r="B67" s="5"/>
      <c r="C67" s="41"/>
      <c r="D67" s="38"/>
      <c r="E67" s="8">
        <f t="shared" si="1"/>
        <v>0</v>
      </c>
    </row>
    <row r="68" spans="1:5" hidden="1">
      <c r="A68" s="5"/>
      <c r="B68" s="5"/>
      <c r="C68" s="41"/>
      <c r="D68" s="38"/>
      <c r="E68" s="8">
        <f t="shared" si="1"/>
        <v>0</v>
      </c>
    </row>
    <row r="69" spans="1:5" hidden="1">
      <c r="A69" s="5"/>
      <c r="B69" s="5"/>
      <c r="C69" s="41"/>
      <c r="D69" s="38"/>
      <c r="E69" s="8">
        <f t="shared" si="1"/>
        <v>0</v>
      </c>
    </row>
    <row r="70" spans="1:5" hidden="1"/>
    <row r="72" spans="1:5">
      <c r="A72" s="3" t="s">
        <v>73</v>
      </c>
    </row>
    <row r="74" spans="1:5" ht="30">
      <c r="A74" s="40" t="s">
        <v>72</v>
      </c>
      <c r="B74" s="40" t="s">
        <v>71</v>
      </c>
      <c r="C74" s="40" t="s">
        <v>70</v>
      </c>
      <c r="D74" s="40" t="s">
        <v>69</v>
      </c>
      <c r="E74" s="40" t="s">
        <v>68</v>
      </c>
    </row>
    <row r="75" spans="1:5">
      <c r="A75" s="5" t="s">
        <v>6</v>
      </c>
      <c r="B75" s="6">
        <f>SUMIF(A10:A69,A75,C10:C69)</f>
        <v>10465.440664430515</v>
      </c>
      <c r="C75" s="8">
        <f>SUMIF(A10:A69,A75,E10:E69)</f>
        <v>2005283.0857115311</v>
      </c>
      <c r="D75" s="8">
        <f t="shared" ref="D75:D78" si="2">IF(B75=0,0,C75/B75)</f>
        <v>191.61</v>
      </c>
      <c r="E75" s="39">
        <v>1</v>
      </c>
    </row>
    <row r="76" spans="1:5">
      <c r="A76" s="5" t="s">
        <v>7</v>
      </c>
      <c r="B76" s="6">
        <f>SUMIF(A10:A69,A76,C10:C69)</f>
        <v>1131.2648757195045</v>
      </c>
      <c r="C76" s="8">
        <f>SUMIF(A10:A69,A76,E10:E69)</f>
        <v>433512.01302447129</v>
      </c>
      <c r="D76" s="8">
        <f t="shared" si="2"/>
        <v>383.21</v>
      </c>
      <c r="E76" s="39">
        <f>IF(D75=0,0,D76/D75)</f>
        <v>1.9999478106570636</v>
      </c>
    </row>
    <row r="77" spans="1:5">
      <c r="A77" s="5" t="s">
        <v>8</v>
      </c>
      <c r="B77" s="6">
        <f>SUMIF(A10:A69,A77,C10:C69)</f>
        <v>64.967464124189419</v>
      </c>
      <c r="C77" s="8">
        <f>SUMIF(A10:A69,A77,E10:E69)</f>
        <v>124477.66126194692</v>
      </c>
      <c r="D77" s="8">
        <f t="shared" si="2"/>
        <v>1916</v>
      </c>
      <c r="E77" s="39">
        <f>IF(D75=0,0,D77/D75)</f>
        <v>9.9994781065706384</v>
      </c>
    </row>
    <row r="78" spans="1:5">
      <c r="A78" s="5" t="s">
        <v>67</v>
      </c>
      <c r="B78" s="6">
        <f>SUMIF(A10:A69,A78,C10:C69)</f>
        <v>99.310422666900749</v>
      </c>
      <c r="C78" s="8">
        <f>SUMIF(A10:A69,A78,E10:E69)</f>
        <v>19028.870087204854</v>
      </c>
      <c r="D78" s="8">
        <f t="shared" si="2"/>
        <v>191.61</v>
      </c>
      <c r="E78" s="39">
        <f>IF(D75=0,0,D78/D75)</f>
        <v>1</v>
      </c>
    </row>
    <row r="81" spans="1:2">
      <c r="A81" s="3" t="s">
        <v>66</v>
      </c>
    </row>
    <row r="82" spans="1:2">
      <c r="A82" s="5" t="s">
        <v>65</v>
      </c>
      <c r="B82" s="8">
        <f>SUM(E10:E69)</f>
        <v>2582301.6300851544</v>
      </c>
    </row>
    <row r="83" spans="1:2">
      <c r="A83" s="5" t="s">
        <v>64</v>
      </c>
      <c r="B83" s="38">
        <v>2582266</v>
      </c>
    </row>
    <row r="84" spans="1:2">
      <c r="A84" s="5" t="s">
        <v>63</v>
      </c>
      <c r="B84" s="8">
        <f>B82-B83</f>
        <v>35.630085154436529</v>
      </c>
    </row>
  </sheetData>
  <mergeCells count="1">
    <mergeCell ref="A2:E2"/>
  </mergeCells>
  <dataValidations disablePrompts="1" count="1">
    <dataValidation type="list" allowBlank="1" showInputMessage="1" showErrorMessage="1" sqref="A10:A69" xr:uid="{C9C2BBA5-6FA2-4150-9D31-67EDA29622CA}">
      <formula1>$A$75:$A$78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5A48-7650-4198-B98A-74C19C1A2730}">
  <dimension ref="A1:S111"/>
  <sheetViews>
    <sheetView workbookViewId="0">
      <selection activeCell="A11" sqref="A11"/>
    </sheetView>
  </sheetViews>
  <sheetFormatPr defaultRowHeight="15"/>
  <cols>
    <col min="1" max="1" width="16.140625" bestFit="1" customWidth="1"/>
    <col min="2" max="2" width="11.5703125" customWidth="1"/>
    <col min="3" max="3" width="14.85546875" bestFit="1" customWidth="1"/>
    <col min="4" max="4" width="17.7109375" bestFit="1" customWidth="1"/>
    <col min="5" max="5" width="20.42578125" bestFit="1" customWidth="1"/>
    <col min="6" max="6" width="10.7109375" bestFit="1" customWidth="1"/>
    <col min="7" max="7" width="25.85546875" bestFit="1" customWidth="1"/>
    <col min="8" max="8" width="14.7109375" bestFit="1" customWidth="1"/>
    <col min="9" max="9" width="15.42578125" bestFit="1" customWidth="1"/>
    <col min="10" max="10" width="21.5703125" bestFit="1" customWidth="1"/>
    <col min="11" max="11" width="22.5703125" bestFit="1" customWidth="1"/>
    <col min="12" max="12" width="14" bestFit="1" customWidth="1"/>
    <col min="13" max="13" width="27.140625" bestFit="1" customWidth="1"/>
    <col min="14" max="17" width="11.7109375" bestFit="1" customWidth="1"/>
    <col min="18" max="18" width="18.28515625" bestFit="1" customWidth="1"/>
    <col min="19" max="19" width="18" bestFit="1" customWidth="1"/>
    <col min="20" max="20" width="21.140625" bestFit="1" customWidth="1"/>
    <col min="21" max="21" width="14.5703125" bestFit="1" customWidth="1"/>
    <col min="22" max="22" width="20.42578125" bestFit="1" customWidth="1"/>
    <col min="23" max="23" width="14.85546875" bestFit="1" customWidth="1"/>
    <col min="24" max="24" width="13.42578125" bestFit="1" customWidth="1"/>
    <col min="25" max="25" width="16.7109375" bestFit="1" customWidth="1"/>
    <col min="26" max="26" width="21.85546875" bestFit="1" customWidth="1"/>
    <col min="27" max="27" width="15.5703125" bestFit="1" customWidth="1"/>
    <col min="28" max="28" width="12.28515625" bestFit="1" customWidth="1"/>
    <col min="29" max="29" width="15.42578125" bestFit="1" customWidth="1"/>
    <col min="30" max="30" width="16.5703125" bestFit="1" customWidth="1"/>
    <col min="31" max="31" width="36.28515625" bestFit="1" customWidth="1"/>
    <col min="32" max="32" width="29.7109375" bestFit="1" customWidth="1"/>
    <col min="33" max="33" width="34" bestFit="1" customWidth="1"/>
    <col min="34" max="34" width="17.140625" bestFit="1" customWidth="1"/>
    <col min="35" max="35" width="18.42578125" bestFit="1" customWidth="1"/>
    <col min="36" max="36" width="12.5703125" bestFit="1" customWidth="1"/>
    <col min="37" max="37" width="16.28515625" bestFit="1" customWidth="1"/>
    <col min="38" max="38" width="16.140625" bestFit="1" customWidth="1"/>
    <col min="39" max="39" width="19.28515625" bestFit="1" customWidth="1"/>
    <col min="40" max="40" width="18.7109375" bestFit="1" customWidth="1"/>
    <col min="41" max="41" width="38.42578125" bestFit="1" customWidth="1"/>
    <col min="42" max="42" width="16.140625" bestFit="1" customWidth="1"/>
    <col min="43" max="43" width="13.28515625" bestFit="1" customWidth="1"/>
    <col min="44" max="44" width="14" bestFit="1" customWidth="1"/>
    <col min="45" max="45" width="9.28515625" bestFit="1" customWidth="1"/>
    <col min="46" max="46" width="8.7109375" bestFit="1" customWidth="1"/>
    <col min="47" max="47" width="30.42578125" bestFit="1" customWidth="1"/>
    <col min="48" max="48" width="32.85546875" bestFit="1" customWidth="1"/>
    <col min="49" max="49" width="18" bestFit="1" customWidth="1"/>
    <col min="50" max="50" width="17.5703125" bestFit="1" customWidth="1"/>
    <col min="51" max="51" width="11.28515625" bestFit="1" customWidth="1"/>
    <col min="52" max="52" width="12.85546875" bestFit="1" customWidth="1"/>
    <col min="53" max="53" width="22.140625" bestFit="1" customWidth="1"/>
    <col min="54" max="54" width="24.140625" bestFit="1" customWidth="1"/>
    <col min="55" max="55" width="16.28515625" bestFit="1" customWidth="1"/>
    <col min="56" max="56" width="13.140625" bestFit="1" customWidth="1"/>
    <col min="57" max="57" width="32.85546875" bestFit="1" customWidth="1"/>
    <col min="58" max="58" width="12.5703125" bestFit="1" customWidth="1"/>
    <col min="59" max="59" width="12.42578125" bestFit="1" customWidth="1"/>
    <col min="60" max="60" width="24.5703125" bestFit="1" customWidth="1"/>
    <col min="61" max="61" width="28.42578125" bestFit="1" customWidth="1"/>
    <col min="62" max="62" width="27" bestFit="1" customWidth="1"/>
    <col min="63" max="63" width="23.28515625" bestFit="1" customWidth="1"/>
    <col min="64" max="64" width="26.42578125" bestFit="1" customWidth="1"/>
    <col min="65" max="65" width="31" bestFit="1" customWidth="1"/>
    <col min="66" max="66" width="25.42578125" bestFit="1" customWidth="1"/>
    <col min="67" max="67" width="22.42578125" bestFit="1" customWidth="1"/>
    <col min="68" max="68" width="63.7109375" bestFit="1" customWidth="1"/>
    <col min="69" max="69" width="24.7109375" bestFit="1" customWidth="1"/>
    <col min="70" max="70" width="30.5703125" bestFit="1" customWidth="1"/>
    <col min="71" max="71" width="19.85546875" bestFit="1" customWidth="1"/>
    <col min="72" max="72" width="23.7109375" bestFit="1" customWidth="1"/>
    <col min="73" max="73" width="21.85546875" bestFit="1" customWidth="1"/>
    <col min="74" max="74" width="18" bestFit="1" customWidth="1"/>
    <col min="75" max="75" width="11.42578125" bestFit="1" customWidth="1"/>
    <col min="76" max="76" width="24.28515625" bestFit="1" customWidth="1"/>
    <col min="77" max="77" width="18.28515625" bestFit="1" customWidth="1"/>
    <col min="78" max="78" width="16" bestFit="1" customWidth="1"/>
    <col min="79" max="79" width="19.85546875" bestFit="1" customWidth="1"/>
    <col min="80" max="80" width="18.42578125" bestFit="1" customWidth="1"/>
    <col min="81" max="81" width="16" bestFit="1" customWidth="1"/>
    <col min="82" max="82" width="19.5703125" bestFit="1" customWidth="1"/>
    <col min="83" max="83" width="14.28515625" bestFit="1" customWidth="1"/>
    <col min="84" max="84" width="17.7109375" bestFit="1" customWidth="1"/>
    <col min="85" max="85" width="14.5703125" bestFit="1" customWidth="1"/>
    <col min="86" max="86" width="34.28515625" bestFit="1" customWidth="1"/>
    <col min="87" max="87" width="16.28515625" bestFit="1" customWidth="1"/>
    <col min="88" max="88" width="14.28515625" bestFit="1" customWidth="1"/>
    <col min="89" max="89" width="25.5703125" bestFit="1" customWidth="1"/>
    <col min="90" max="90" width="14.28515625" bestFit="1" customWidth="1"/>
    <col min="91" max="91" width="15.5703125" bestFit="1" customWidth="1"/>
    <col min="92" max="92" width="25" bestFit="1" customWidth="1"/>
    <col min="93" max="93" width="34.42578125" bestFit="1" customWidth="1"/>
    <col min="94" max="94" width="23.140625" bestFit="1" customWidth="1"/>
    <col min="95" max="95" width="16.7109375" bestFit="1" customWidth="1"/>
    <col min="96" max="96" width="22.7109375" bestFit="1" customWidth="1"/>
    <col min="97" max="97" width="20.85546875" bestFit="1" customWidth="1"/>
    <col min="98" max="98" width="22.42578125" bestFit="1" customWidth="1"/>
    <col min="99" max="99" width="16.5703125" bestFit="1" customWidth="1"/>
    <col min="100" max="103" width="12.140625" bestFit="1" customWidth="1"/>
    <col min="104" max="104" width="20" bestFit="1" customWidth="1"/>
    <col min="105" max="105" width="19" bestFit="1" customWidth="1"/>
    <col min="106" max="106" width="14.7109375" bestFit="1" customWidth="1"/>
    <col min="107" max="108" width="14.5703125" bestFit="1" customWidth="1"/>
    <col min="109" max="109" width="18.28515625" bestFit="1" customWidth="1"/>
    <col min="110" max="110" width="16.85546875" bestFit="1" customWidth="1"/>
    <col min="111" max="112" width="16.5703125" bestFit="1" customWidth="1"/>
    <col min="113" max="113" width="18.85546875" bestFit="1" customWidth="1"/>
    <col min="114" max="114" width="9.7109375" bestFit="1" customWidth="1"/>
    <col min="115" max="115" width="12" bestFit="1" customWidth="1"/>
    <col min="116" max="116" width="26.85546875" bestFit="1" customWidth="1"/>
    <col min="117" max="117" width="19.28515625" bestFit="1" customWidth="1"/>
    <col min="118" max="118" width="15" bestFit="1" customWidth="1"/>
    <col min="119" max="119" width="20.42578125" bestFit="1" customWidth="1"/>
    <col min="120" max="121" width="81.140625" bestFit="1" customWidth="1"/>
  </cols>
  <sheetData>
    <row r="1" spans="1:19" ht="15.75">
      <c r="A1" s="45" t="s">
        <v>237</v>
      </c>
    </row>
    <row r="4" spans="1:19">
      <c r="A4" s="18" t="s">
        <v>234</v>
      </c>
      <c r="B4" s="18" t="s">
        <v>90</v>
      </c>
      <c r="C4" s="18" t="s">
        <v>236</v>
      </c>
      <c r="D4" s="18" t="s">
        <v>306</v>
      </c>
    </row>
    <row r="5" spans="1:19">
      <c r="A5" t="s">
        <v>101</v>
      </c>
      <c r="B5" t="s">
        <v>299</v>
      </c>
      <c r="C5" s="43">
        <f>Data[[#Totals],[Total]]</f>
        <v>195278.66999999998</v>
      </c>
    </row>
    <row r="6" spans="1:19">
      <c r="A6" t="s">
        <v>235</v>
      </c>
      <c r="B6" t="s">
        <v>300</v>
      </c>
      <c r="C6" s="43">
        <v>26728.66</v>
      </c>
    </row>
    <row r="7" spans="1:19" ht="15.75" thickBot="1">
      <c r="A7" s="18" t="s">
        <v>86</v>
      </c>
      <c r="C7" s="44">
        <f>SUM(C5:C6)</f>
        <v>222007.33</v>
      </c>
      <c r="D7" s="18" t="s">
        <v>238</v>
      </c>
    </row>
    <row r="8" spans="1:19" ht="15.75" thickTop="1"/>
    <row r="9" spans="1:19">
      <c r="A9" s="47" t="s">
        <v>354</v>
      </c>
    </row>
    <row r="10" spans="1:19">
      <c r="A10" s="47" t="s">
        <v>355</v>
      </c>
    </row>
    <row r="11" spans="1:19">
      <c r="A11" s="47"/>
    </row>
    <row r="14" spans="1:19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 t="s">
        <v>90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  <c r="P14" t="s">
        <v>96</v>
      </c>
      <c r="Q14" t="s">
        <v>97</v>
      </c>
      <c r="R14" t="s">
        <v>98</v>
      </c>
      <c r="S14" t="s">
        <v>99</v>
      </c>
    </row>
    <row r="15" spans="1:19">
      <c r="A15">
        <v>16455</v>
      </c>
      <c r="B15" t="s">
        <v>100</v>
      </c>
      <c r="C15" s="42">
        <v>45658</v>
      </c>
      <c r="D15" t="s">
        <v>101</v>
      </c>
      <c r="E15" t="s">
        <v>102</v>
      </c>
      <c r="F15" s="43">
        <v>-1152.4000000000001</v>
      </c>
      <c r="G15" t="s">
        <v>103</v>
      </c>
      <c r="H15" t="s">
        <v>104</v>
      </c>
      <c r="J15" t="s">
        <v>105</v>
      </c>
      <c r="K15" t="s">
        <v>106</v>
      </c>
      <c r="L15" t="s">
        <v>107</v>
      </c>
      <c r="M15" t="s">
        <v>108</v>
      </c>
      <c r="N15" t="s">
        <v>109</v>
      </c>
      <c r="O15" t="s">
        <v>110</v>
      </c>
      <c r="P15" t="s">
        <v>111</v>
      </c>
      <c r="Q15" t="s">
        <v>112</v>
      </c>
      <c r="R15" t="s">
        <v>113</v>
      </c>
      <c r="S15" t="s">
        <v>114</v>
      </c>
    </row>
    <row r="16" spans="1:19">
      <c r="A16">
        <v>16112</v>
      </c>
      <c r="B16" t="s">
        <v>100</v>
      </c>
      <c r="C16" s="42">
        <v>45660</v>
      </c>
      <c r="D16" t="s">
        <v>101</v>
      </c>
      <c r="E16" t="s">
        <v>102</v>
      </c>
      <c r="F16" s="43">
        <v>705.56</v>
      </c>
      <c r="G16" t="s">
        <v>103</v>
      </c>
      <c r="H16" t="s">
        <v>104</v>
      </c>
      <c r="J16" t="s">
        <v>105</v>
      </c>
      <c r="K16" t="s">
        <v>115</v>
      </c>
      <c r="L16" t="s">
        <v>107</v>
      </c>
      <c r="M16" t="s">
        <v>116</v>
      </c>
      <c r="N16" t="s">
        <v>109</v>
      </c>
      <c r="O16" t="s">
        <v>110</v>
      </c>
      <c r="P16" t="s">
        <v>111</v>
      </c>
      <c r="Q16" t="s">
        <v>112</v>
      </c>
      <c r="R16" t="s">
        <v>113</v>
      </c>
      <c r="S16" t="s">
        <v>114</v>
      </c>
    </row>
    <row r="17" spans="1:19">
      <c r="A17">
        <v>16112</v>
      </c>
      <c r="B17" t="s">
        <v>100</v>
      </c>
      <c r="C17" s="42">
        <v>45660</v>
      </c>
      <c r="D17" t="s">
        <v>101</v>
      </c>
      <c r="E17" t="s">
        <v>102</v>
      </c>
      <c r="F17" s="43">
        <v>940.73</v>
      </c>
      <c r="G17" t="s">
        <v>103</v>
      </c>
      <c r="H17" t="s">
        <v>104</v>
      </c>
      <c r="J17" t="s">
        <v>105</v>
      </c>
      <c r="K17" t="s">
        <v>115</v>
      </c>
      <c r="L17" t="s">
        <v>107</v>
      </c>
      <c r="M17" t="s">
        <v>116</v>
      </c>
      <c r="N17" t="s">
        <v>109</v>
      </c>
      <c r="O17" t="s">
        <v>110</v>
      </c>
      <c r="P17" t="s">
        <v>111</v>
      </c>
      <c r="Q17" t="s">
        <v>112</v>
      </c>
      <c r="R17" t="s">
        <v>113</v>
      </c>
      <c r="S17" t="s">
        <v>114</v>
      </c>
    </row>
    <row r="18" spans="1:19">
      <c r="A18">
        <v>17458</v>
      </c>
      <c r="B18" t="s">
        <v>100</v>
      </c>
      <c r="C18" s="42">
        <v>45674</v>
      </c>
      <c r="D18" t="s">
        <v>101</v>
      </c>
      <c r="E18" t="s">
        <v>102</v>
      </c>
      <c r="F18" s="43">
        <v>4146.8</v>
      </c>
      <c r="G18" t="s">
        <v>103</v>
      </c>
      <c r="H18" t="s">
        <v>104</v>
      </c>
      <c r="J18" t="s">
        <v>105</v>
      </c>
      <c r="K18" t="s">
        <v>117</v>
      </c>
      <c r="L18" t="s">
        <v>107</v>
      </c>
      <c r="M18" t="s">
        <v>118</v>
      </c>
      <c r="N18" t="s">
        <v>109</v>
      </c>
      <c r="O18" t="s">
        <v>110</v>
      </c>
      <c r="P18" t="s">
        <v>111</v>
      </c>
      <c r="Q18" t="s">
        <v>112</v>
      </c>
      <c r="R18" t="s">
        <v>113</v>
      </c>
      <c r="S18" t="s">
        <v>114</v>
      </c>
    </row>
    <row r="19" spans="1:19">
      <c r="A19">
        <v>17458</v>
      </c>
      <c r="B19" t="s">
        <v>100</v>
      </c>
      <c r="C19" s="42">
        <v>45674</v>
      </c>
      <c r="D19" t="s">
        <v>101</v>
      </c>
      <c r="E19" t="s">
        <v>102</v>
      </c>
      <c r="F19" s="43">
        <v>5529.04</v>
      </c>
      <c r="G19" t="s">
        <v>103</v>
      </c>
      <c r="H19" t="s">
        <v>104</v>
      </c>
      <c r="J19" t="s">
        <v>105</v>
      </c>
      <c r="K19" t="s">
        <v>117</v>
      </c>
      <c r="L19" t="s">
        <v>107</v>
      </c>
      <c r="M19" t="s">
        <v>118</v>
      </c>
      <c r="N19" t="s">
        <v>109</v>
      </c>
      <c r="O19" t="s">
        <v>110</v>
      </c>
      <c r="P19" t="s">
        <v>111</v>
      </c>
      <c r="Q19" t="s">
        <v>112</v>
      </c>
      <c r="R19" t="s">
        <v>113</v>
      </c>
      <c r="S19" t="s">
        <v>114</v>
      </c>
    </row>
    <row r="20" spans="1:19">
      <c r="A20">
        <v>19121</v>
      </c>
      <c r="B20" t="s">
        <v>100</v>
      </c>
      <c r="C20" s="42">
        <v>45688</v>
      </c>
      <c r="D20" t="s">
        <v>101</v>
      </c>
      <c r="E20" t="s">
        <v>102</v>
      </c>
      <c r="F20" s="43">
        <v>2726.56</v>
      </c>
      <c r="G20" t="s">
        <v>103</v>
      </c>
      <c r="H20" t="s">
        <v>104</v>
      </c>
      <c r="J20" t="s">
        <v>105</v>
      </c>
      <c r="K20" t="s">
        <v>119</v>
      </c>
      <c r="L20" t="s">
        <v>107</v>
      </c>
      <c r="M20" t="s">
        <v>120</v>
      </c>
      <c r="N20" t="s">
        <v>109</v>
      </c>
      <c r="O20" t="s">
        <v>110</v>
      </c>
      <c r="P20" t="s">
        <v>111</v>
      </c>
      <c r="Q20" t="s">
        <v>112</v>
      </c>
      <c r="R20" t="s">
        <v>113</v>
      </c>
      <c r="S20" t="s">
        <v>114</v>
      </c>
    </row>
    <row r="21" spans="1:19">
      <c r="A21">
        <v>17513</v>
      </c>
      <c r="B21" t="s">
        <v>100</v>
      </c>
      <c r="C21" s="42">
        <v>45688</v>
      </c>
      <c r="D21" t="s">
        <v>101</v>
      </c>
      <c r="E21" t="s">
        <v>102</v>
      </c>
      <c r="F21" s="43">
        <v>4896.6099999999997</v>
      </c>
      <c r="G21" t="s">
        <v>103</v>
      </c>
      <c r="H21" t="s">
        <v>104</v>
      </c>
      <c r="J21" t="s">
        <v>105</v>
      </c>
      <c r="K21" t="s">
        <v>121</v>
      </c>
      <c r="L21" t="s">
        <v>107</v>
      </c>
      <c r="M21" t="s">
        <v>122</v>
      </c>
      <c r="N21" t="s">
        <v>109</v>
      </c>
      <c r="O21" t="s">
        <v>110</v>
      </c>
      <c r="P21" t="s">
        <v>111</v>
      </c>
      <c r="Q21" t="s">
        <v>112</v>
      </c>
      <c r="R21" t="s">
        <v>113</v>
      </c>
      <c r="S21" t="s">
        <v>114</v>
      </c>
    </row>
    <row r="22" spans="1:19">
      <c r="A22">
        <v>17513</v>
      </c>
      <c r="B22" t="s">
        <v>100</v>
      </c>
      <c r="C22" s="42">
        <v>45688</v>
      </c>
      <c r="D22" t="s">
        <v>101</v>
      </c>
      <c r="E22" t="s">
        <v>102</v>
      </c>
      <c r="F22" s="43">
        <v>3672.47</v>
      </c>
      <c r="G22" t="s">
        <v>103</v>
      </c>
      <c r="H22" t="s">
        <v>104</v>
      </c>
      <c r="J22" t="s">
        <v>105</v>
      </c>
      <c r="K22" t="s">
        <v>121</v>
      </c>
      <c r="L22" t="s">
        <v>107</v>
      </c>
      <c r="M22" t="s">
        <v>122</v>
      </c>
      <c r="N22" t="s">
        <v>109</v>
      </c>
      <c r="O22" t="s">
        <v>110</v>
      </c>
      <c r="P22" t="s">
        <v>111</v>
      </c>
      <c r="Q22" t="s">
        <v>112</v>
      </c>
      <c r="R22" t="s">
        <v>113</v>
      </c>
      <c r="S22" t="s">
        <v>114</v>
      </c>
    </row>
    <row r="23" spans="1:19">
      <c r="A23">
        <v>19121</v>
      </c>
      <c r="B23" t="s">
        <v>100</v>
      </c>
      <c r="C23" s="42">
        <v>45689</v>
      </c>
      <c r="D23" t="s">
        <v>101</v>
      </c>
      <c r="E23" t="s">
        <v>102</v>
      </c>
      <c r="F23" s="43">
        <v>-2726.56</v>
      </c>
      <c r="G23" t="s">
        <v>103</v>
      </c>
      <c r="H23" t="s">
        <v>104</v>
      </c>
      <c r="J23" t="s">
        <v>105</v>
      </c>
      <c r="K23" t="s">
        <v>123</v>
      </c>
      <c r="L23" t="s">
        <v>107</v>
      </c>
      <c r="M23" t="s">
        <v>120</v>
      </c>
      <c r="N23" t="s">
        <v>109</v>
      </c>
      <c r="O23" t="s">
        <v>110</v>
      </c>
      <c r="P23" t="s">
        <v>111</v>
      </c>
      <c r="Q23" t="s">
        <v>112</v>
      </c>
      <c r="R23" t="s">
        <v>113</v>
      </c>
      <c r="S23" t="s">
        <v>114</v>
      </c>
    </row>
    <row r="24" spans="1:19">
      <c r="A24">
        <v>19036</v>
      </c>
      <c r="B24" t="s">
        <v>100</v>
      </c>
      <c r="C24" s="42">
        <v>45702</v>
      </c>
      <c r="D24" t="s">
        <v>101</v>
      </c>
      <c r="E24" t="s">
        <v>102</v>
      </c>
      <c r="F24" s="43">
        <v>3046.73</v>
      </c>
      <c r="G24" t="s">
        <v>103</v>
      </c>
      <c r="H24" t="s">
        <v>104</v>
      </c>
      <c r="J24" t="s">
        <v>105</v>
      </c>
      <c r="K24" t="s">
        <v>124</v>
      </c>
      <c r="L24" t="s">
        <v>107</v>
      </c>
      <c r="M24" t="s">
        <v>125</v>
      </c>
      <c r="N24" t="s">
        <v>109</v>
      </c>
      <c r="O24" t="s">
        <v>110</v>
      </c>
      <c r="P24" t="s">
        <v>111</v>
      </c>
      <c r="Q24" t="s">
        <v>112</v>
      </c>
      <c r="R24" t="s">
        <v>113</v>
      </c>
      <c r="S24" t="s">
        <v>114</v>
      </c>
    </row>
    <row r="25" spans="1:19">
      <c r="A25">
        <v>19036</v>
      </c>
      <c r="B25" t="s">
        <v>100</v>
      </c>
      <c r="C25" s="42">
        <v>45702</v>
      </c>
      <c r="D25" t="s">
        <v>101</v>
      </c>
      <c r="E25" t="s">
        <v>102</v>
      </c>
      <c r="F25" s="43">
        <v>4062.29</v>
      </c>
      <c r="G25" t="s">
        <v>103</v>
      </c>
      <c r="H25" t="s">
        <v>104</v>
      </c>
      <c r="J25" t="s">
        <v>105</v>
      </c>
      <c r="K25" t="s">
        <v>124</v>
      </c>
      <c r="L25" t="s">
        <v>107</v>
      </c>
      <c r="M25" t="s">
        <v>125</v>
      </c>
      <c r="N25" t="s">
        <v>109</v>
      </c>
      <c r="O25" t="s">
        <v>110</v>
      </c>
      <c r="P25" t="s">
        <v>111</v>
      </c>
      <c r="Q25" t="s">
        <v>112</v>
      </c>
      <c r="R25" t="s">
        <v>113</v>
      </c>
      <c r="S25" t="s">
        <v>114</v>
      </c>
    </row>
    <row r="26" spans="1:19">
      <c r="A26">
        <v>19042</v>
      </c>
      <c r="B26" t="s">
        <v>100</v>
      </c>
      <c r="C26" s="42">
        <v>45716</v>
      </c>
      <c r="D26" t="s">
        <v>101</v>
      </c>
      <c r="E26" t="s">
        <v>102</v>
      </c>
      <c r="F26" s="43">
        <v>2552.48</v>
      </c>
      <c r="G26" t="s">
        <v>103</v>
      </c>
      <c r="H26" t="s">
        <v>104</v>
      </c>
      <c r="J26" t="s">
        <v>105</v>
      </c>
      <c r="K26" t="s">
        <v>126</v>
      </c>
      <c r="L26" t="s">
        <v>107</v>
      </c>
      <c r="M26" t="s">
        <v>127</v>
      </c>
      <c r="N26" t="s">
        <v>109</v>
      </c>
      <c r="O26" t="s">
        <v>110</v>
      </c>
      <c r="P26" t="s">
        <v>111</v>
      </c>
      <c r="Q26" t="s">
        <v>112</v>
      </c>
      <c r="R26" t="s">
        <v>113</v>
      </c>
      <c r="S26" t="s">
        <v>114</v>
      </c>
    </row>
    <row r="27" spans="1:19">
      <c r="A27">
        <v>19042</v>
      </c>
      <c r="B27" t="s">
        <v>100</v>
      </c>
      <c r="C27" s="42">
        <v>45716</v>
      </c>
      <c r="D27" t="s">
        <v>101</v>
      </c>
      <c r="E27" t="s">
        <v>102</v>
      </c>
      <c r="F27" s="43">
        <v>3403.3</v>
      </c>
      <c r="G27" t="s">
        <v>103</v>
      </c>
      <c r="H27" t="s">
        <v>104</v>
      </c>
      <c r="J27" t="s">
        <v>105</v>
      </c>
      <c r="K27" t="s">
        <v>126</v>
      </c>
      <c r="L27" t="s">
        <v>107</v>
      </c>
      <c r="M27" t="s">
        <v>127</v>
      </c>
      <c r="N27" t="s">
        <v>109</v>
      </c>
      <c r="O27" t="s">
        <v>110</v>
      </c>
      <c r="P27" t="s">
        <v>111</v>
      </c>
      <c r="Q27" t="s">
        <v>112</v>
      </c>
      <c r="R27" t="s">
        <v>113</v>
      </c>
      <c r="S27" t="s">
        <v>114</v>
      </c>
    </row>
    <row r="28" spans="1:19">
      <c r="A28">
        <v>19124</v>
      </c>
      <c r="B28" t="s">
        <v>100</v>
      </c>
      <c r="C28" s="42">
        <v>45716</v>
      </c>
      <c r="D28" t="s">
        <v>101</v>
      </c>
      <c r="E28" t="s">
        <v>102</v>
      </c>
      <c r="F28" s="43">
        <v>2450.36</v>
      </c>
      <c r="G28" t="s">
        <v>103</v>
      </c>
      <c r="H28" t="s">
        <v>104</v>
      </c>
      <c r="J28" t="s">
        <v>105</v>
      </c>
      <c r="K28" t="s">
        <v>119</v>
      </c>
      <c r="L28" t="s">
        <v>107</v>
      </c>
      <c r="M28" t="s">
        <v>128</v>
      </c>
      <c r="N28" t="s">
        <v>109</v>
      </c>
      <c r="O28" t="s">
        <v>110</v>
      </c>
      <c r="P28" t="s">
        <v>111</v>
      </c>
      <c r="Q28" t="s">
        <v>112</v>
      </c>
      <c r="R28" t="s">
        <v>113</v>
      </c>
      <c r="S28" t="s">
        <v>114</v>
      </c>
    </row>
    <row r="29" spans="1:19">
      <c r="A29">
        <v>19124</v>
      </c>
      <c r="B29" t="s">
        <v>100</v>
      </c>
      <c r="C29" s="42">
        <v>45717</v>
      </c>
      <c r="D29" t="s">
        <v>101</v>
      </c>
      <c r="E29" t="s">
        <v>102</v>
      </c>
      <c r="F29" s="43">
        <v>-2450.36</v>
      </c>
      <c r="G29" t="s">
        <v>103</v>
      </c>
      <c r="H29" t="s">
        <v>104</v>
      </c>
      <c r="J29" t="s">
        <v>105</v>
      </c>
      <c r="K29" t="s">
        <v>123</v>
      </c>
      <c r="L29" t="s">
        <v>107</v>
      </c>
      <c r="M29" t="s">
        <v>128</v>
      </c>
      <c r="N29" t="s">
        <v>109</v>
      </c>
      <c r="O29" t="s">
        <v>110</v>
      </c>
      <c r="P29" t="s">
        <v>111</v>
      </c>
      <c r="Q29" t="s">
        <v>112</v>
      </c>
      <c r="R29" t="s">
        <v>113</v>
      </c>
      <c r="S29" t="s">
        <v>114</v>
      </c>
    </row>
    <row r="30" spans="1:19">
      <c r="A30">
        <v>19708</v>
      </c>
      <c r="B30" t="s">
        <v>100</v>
      </c>
      <c r="C30" s="42">
        <v>45730</v>
      </c>
      <c r="D30" t="s">
        <v>101</v>
      </c>
      <c r="E30" t="s">
        <v>102</v>
      </c>
      <c r="F30" s="43">
        <v>3057.46</v>
      </c>
      <c r="G30" t="s">
        <v>103</v>
      </c>
      <c r="H30" t="s">
        <v>104</v>
      </c>
      <c r="J30" t="s">
        <v>105</v>
      </c>
      <c r="K30" t="s">
        <v>129</v>
      </c>
      <c r="L30" t="s">
        <v>107</v>
      </c>
      <c r="M30" t="s">
        <v>130</v>
      </c>
      <c r="N30" t="s">
        <v>109</v>
      </c>
      <c r="O30" t="s">
        <v>110</v>
      </c>
      <c r="P30" t="s">
        <v>111</v>
      </c>
      <c r="Q30" t="s">
        <v>112</v>
      </c>
      <c r="R30" t="s">
        <v>113</v>
      </c>
      <c r="S30" t="s">
        <v>114</v>
      </c>
    </row>
    <row r="31" spans="1:19">
      <c r="A31">
        <v>19708</v>
      </c>
      <c r="B31" t="s">
        <v>100</v>
      </c>
      <c r="C31" s="42">
        <v>45730</v>
      </c>
      <c r="D31" t="s">
        <v>101</v>
      </c>
      <c r="E31" t="s">
        <v>102</v>
      </c>
      <c r="F31" s="43">
        <v>4076.59</v>
      </c>
      <c r="G31" t="s">
        <v>103</v>
      </c>
      <c r="H31" t="s">
        <v>104</v>
      </c>
      <c r="J31" t="s">
        <v>105</v>
      </c>
      <c r="K31" t="s">
        <v>129</v>
      </c>
      <c r="L31" t="s">
        <v>107</v>
      </c>
      <c r="M31" t="s">
        <v>130</v>
      </c>
      <c r="N31" t="s">
        <v>109</v>
      </c>
      <c r="O31" t="s">
        <v>110</v>
      </c>
      <c r="P31" t="s">
        <v>111</v>
      </c>
      <c r="Q31" t="s">
        <v>112</v>
      </c>
      <c r="R31" t="s">
        <v>113</v>
      </c>
      <c r="S31" t="s">
        <v>114</v>
      </c>
    </row>
    <row r="32" spans="1:19">
      <c r="A32">
        <v>19715</v>
      </c>
      <c r="B32" t="s">
        <v>100</v>
      </c>
      <c r="C32" s="42">
        <v>45744</v>
      </c>
      <c r="D32" t="s">
        <v>101</v>
      </c>
      <c r="E32" t="s">
        <v>102</v>
      </c>
      <c r="F32" s="43">
        <v>3707.38</v>
      </c>
      <c r="G32" t="s">
        <v>103</v>
      </c>
      <c r="H32" t="s">
        <v>104</v>
      </c>
      <c r="J32" t="s">
        <v>105</v>
      </c>
      <c r="K32" t="s">
        <v>131</v>
      </c>
      <c r="L32" t="s">
        <v>107</v>
      </c>
      <c r="M32" t="s">
        <v>132</v>
      </c>
      <c r="N32" t="s">
        <v>109</v>
      </c>
      <c r="O32" t="s">
        <v>110</v>
      </c>
      <c r="P32" t="s">
        <v>111</v>
      </c>
      <c r="Q32" t="s">
        <v>112</v>
      </c>
      <c r="R32" t="s">
        <v>113</v>
      </c>
      <c r="S32" t="s">
        <v>114</v>
      </c>
    </row>
    <row r="33" spans="1:19">
      <c r="A33">
        <v>19715</v>
      </c>
      <c r="B33" t="s">
        <v>100</v>
      </c>
      <c r="C33" s="42">
        <v>45744</v>
      </c>
      <c r="D33" t="s">
        <v>101</v>
      </c>
      <c r="E33" t="s">
        <v>102</v>
      </c>
      <c r="F33" s="43">
        <v>2780.55</v>
      </c>
      <c r="G33" t="s">
        <v>103</v>
      </c>
      <c r="H33" t="s">
        <v>104</v>
      </c>
      <c r="J33" t="s">
        <v>105</v>
      </c>
      <c r="K33" t="s">
        <v>131</v>
      </c>
      <c r="L33" t="s">
        <v>107</v>
      </c>
      <c r="M33" t="s">
        <v>132</v>
      </c>
      <c r="N33" t="s">
        <v>109</v>
      </c>
      <c r="O33" t="s">
        <v>110</v>
      </c>
      <c r="P33" t="s">
        <v>111</v>
      </c>
      <c r="Q33" t="s">
        <v>112</v>
      </c>
      <c r="R33" t="s">
        <v>113</v>
      </c>
      <c r="S33" t="s">
        <v>114</v>
      </c>
    </row>
    <row r="34" spans="1:19">
      <c r="A34">
        <v>20208</v>
      </c>
      <c r="B34" t="s">
        <v>100</v>
      </c>
      <c r="C34" s="42">
        <v>45747</v>
      </c>
      <c r="D34" t="s">
        <v>101</v>
      </c>
      <c r="E34" t="s">
        <v>102</v>
      </c>
      <c r="F34" s="43">
        <v>648.79</v>
      </c>
      <c r="G34" t="s">
        <v>103</v>
      </c>
      <c r="H34" t="s">
        <v>104</v>
      </c>
      <c r="J34" t="s">
        <v>105</v>
      </c>
      <c r="K34" t="s">
        <v>133</v>
      </c>
      <c r="L34" t="s">
        <v>107</v>
      </c>
      <c r="M34" t="s">
        <v>134</v>
      </c>
      <c r="N34" t="s">
        <v>109</v>
      </c>
      <c r="O34" t="s">
        <v>110</v>
      </c>
      <c r="P34" t="s">
        <v>111</v>
      </c>
      <c r="Q34" t="s">
        <v>112</v>
      </c>
      <c r="R34" t="s">
        <v>113</v>
      </c>
      <c r="S34" t="s">
        <v>114</v>
      </c>
    </row>
    <row r="35" spans="1:19">
      <c r="A35">
        <v>20221</v>
      </c>
      <c r="B35" t="s">
        <v>100</v>
      </c>
      <c r="C35" s="42">
        <v>45747</v>
      </c>
      <c r="D35" t="s">
        <v>101</v>
      </c>
      <c r="E35" t="s">
        <v>102</v>
      </c>
      <c r="F35" s="43">
        <v>-4080.14</v>
      </c>
      <c r="G35" t="s">
        <v>103</v>
      </c>
      <c r="H35" t="s">
        <v>104</v>
      </c>
      <c r="J35" t="s">
        <v>105</v>
      </c>
      <c r="K35" t="s">
        <v>135</v>
      </c>
      <c r="L35" t="s">
        <v>107</v>
      </c>
      <c r="M35" t="s">
        <v>136</v>
      </c>
      <c r="N35" t="s">
        <v>109</v>
      </c>
      <c r="O35" t="s">
        <v>110</v>
      </c>
      <c r="P35" t="s">
        <v>111</v>
      </c>
      <c r="Q35" t="s">
        <v>112</v>
      </c>
      <c r="R35" t="s">
        <v>113</v>
      </c>
      <c r="S35" t="s">
        <v>114</v>
      </c>
    </row>
    <row r="36" spans="1:19">
      <c r="A36">
        <v>20508</v>
      </c>
      <c r="B36" t="s">
        <v>100</v>
      </c>
      <c r="C36" s="42">
        <v>45747</v>
      </c>
      <c r="D36" t="s">
        <v>101</v>
      </c>
      <c r="E36" t="s">
        <v>102</v>
      </c>
      <c r="F36" s="43">
        <v>5176.24</v>
      </c>
      <c r="G36" t="s">
        <v>103</v>
      </c>
      <c r="H36" t="s">
        <v>104</v>
      </c>
      <c r="J36" t="s">
        <v>105</v>
      </c>
      <c r="K36" t="s">
        <v>137</v>
      </c>
      <c r="L36" t="s">
        <v>107</v>
      </c>
      <c r="M36" t="s">
        <v>138</v>
      </c>
      <c r="N36" t="s">
        <v>109</v>
      </c>
      <c r="O36" t="s">
        <v>110</v>
      </c>
      <c r="P36" t="s">
        <v>111</v>
      </c>
      <c r="Q36" t="s">
        <v>112</v>
      </c>
      <c r="R36" t="s">
        <v>113</v>
      </c>
      <c r="S36" t="s">
        <v>114</v>
      </c>
    </row>
    <row r="37" spans="1:19">
      <c r="A37">
        <v>20508</v>
      </c>
      <c r="B37" t="s">
        <v>100</v>
      </c>
      <c r="C37" s="42">
        <v>45748</v>
      </c>
      <c r="D37" t="s">
        <v>101</v>
      </c>
      <c r="E37" t="s">
        <v>102</v>
      </c>
      <c r="F37" s="43">
        <v>-5176.24</v>
      </c>
      <c r="G37" t="s">
        <v>103</v>
      </c>
      <c r="H37" t="s">
        <v>104</v>
      </c>
      <c r="J37" t="s">
        <v>105</v>
      </c>
      <c r="K37" t="s">
        <v>139</v>
      </c>
      <c r="L37" t="s">
        <v>107</v>
      </c>
      <c r="M37" t="s">
        <v>138</v>
      </c>
      <c r="N37" t="s">
        <v>109</v>
      </c>
      <c r="O37" t="s">
        <v>110</v>
      </c>
      <c r="P37" t="s">
        <v>111</v>
      </c>
      <c r="Q37" t="s">
        <v>112</v>
      </c>
      <c r="R37" t="s">
        <v>113</v>
      </c>
      <c r="S37" t="s">
        <v>114</v>
      </c>
    </row>
    <row r="38" spans="1:19">
      <c r="A38">
        <v>20221</v>
      </c>
      <c r="B38" t="s">
        <v>100</v>
      </c>
      <c r="C38" s="42">
        <v>45748</v>
      </c>
      <c r="D38" t="s">
        <v>101</v>
      </c>
      <c r="E38" t="s">
        <v>102</v>
      </c>
      <c r="F38" s="43">
        <v>4080.14</v>
      </c>
      <c r="G38" t="s">
        <v>103</v>
      </c>
      <c r="H38" t="s">
        <v>104</v>
      </c>
      <c r="J38" t="s">
        <v>105</v>
      </c>
      <c r="K38" t="s">
        <v>140</v>
      </c>
      <c r="L38" t="s">
        <v>107</v>
      </c>
      <c r="M38" t="s">
        <v>136</v>
      </c>
      <c r="N38" t="s">
        <v>109</v>
      </c>
      <c r="O38" t="s">
        <v>110</v>
      </c>
      <c r="P38" t="s">
        <v>111</v>
      </c>
      <c r="Q38" t="s">
        <v>112</v>
      </c>
      <c r="R38" t="s">
        <v>113</v>
      </c>
      <c r="S38" t="s">
        <v>114</v>
      </c>
    </row>
    <row r="39" spans="1:19">
      <c r="A39">
        <v>20208</v>
      </c>
      <c r="B39" t="s">
        <v>100</v>
      </c>
      <c r="C39" s="42">
        <v>45748</v>
      </c>
      <c r="D39" t="s">
        <v>101</v>
      </c>
      <c r="E39" t="s">
        <v>102</v>
      </c>
      <c r="F39" s="43">
        <v>-648.79</v>
      </c>
      <c r="G39" t="s">
        <v>103</v>
      </c>
      <c r="H39" t="s">
        <v>104</v>
      </c>
      <c r="J39" t="s">
        <v>105</v>
      </c>
      <c r="K39" t="s">
        <v>141</v>
      </c>
      <c r="L39" t="s">
        <v>107</v>
      </c>
      <c r="M39" t="s">
        <v>134</v>
      </c>
      <c r="N39" t="s">
        <v>109</v>
      </c>
      <c r="O39" t="s">
        <v>110</v>
      </c>
      <c r="P39" t="s">
        <v>111</v>
      </c>
      <c r="Q39" t="s">
        <v>112</v>
      </c>
      <c r="R39" t="s">
        <v>113</v>
      </c>
      <c r="S39" t="s">
        <v>114</v>
      </c>
    </row>
    <row r="40" spans="1:19">
      <c r="A40">
        <v>20387</v>
      </c>
      <c r="B40" t="s">
        <v>100</v>
      </c>
      <c r="C40" s="42">
        <v>45758</v>
      </c>
      <c r="D40" t="s">
        <v>101</v>
      </c>
      <c r="E40" t="s">
        <v>102</v>
      </c>
      <c r="F40" s="43">
        <v>4595.6000000000004</v>
      </c>
      <c r="G40" t="s">
        <v>103</v>
      </c>
      <c r="H40" t="s">
        <v>104</v>
      </c>
      <c r="J40" t="s">
        <v>105</v>
      </c>
      <c r="K40" t="s">
        <v>142</v>
      </c>
      <c r="L40" t="s">
        <v>107</v>
      </c>
      <c r="M40" t="s">
        <v>143</v>
      </c>
      <c r="N40" t="s">
        <v>109</v>
      </c>
      <c r="O40" t="s">
        <v>110</v>
      </c>
      <c r="P40" t="s">
        <v>111</v>
      </c>
      <c r="Q40" t="s">
        <v>112</v>
      </c>
      <c r="R40" t="s">
        <v>113</v>
      </c>
      <c r="S40" t="s">
        <v>144</v>
      </c>
    </row>
    <row r="41" spans="1:19">
      <c r="A41">
        <v>20387</v>
      </c>
      <c r="B41" t="s">
        <v>100</v>
      </c>
      <c r="C41" s="42">
        <v>45758</v>
      </c>
      <c r="D41" t="s">
        <v>101</v>
      </c>
      <c r="E41" t="s">
        <v>102</v>
      </c>
      <c r="F41" s="43">
        <v>3554.89</v>
      </c>
      <c r="G41" t="s">
        <v>103</v>
      </c>
      <c r="H41" t="s">
        <v>104</v>
      </c>
      <c r="J41" t="s">
        <v>105</v>
      </c>
      <c r="K41" t="s">
        <v>142</v>
      </c>
      <c r="L41" t="s">
        <v>107</v>
      </c>
      <c r="M41" t="s">
        <v>143</v>
      </c>
      <c r="N41" t="s">
        <v>109</v>
      </c>
      <c r="O41" t="s">
        <v>110</v>
      </c>
      <c r="P41" t="s">
        <v>111</v>
      </c>
      <c r="Q41" t="s">
        <v>112</v>
      </c>
      <c r="R41" t="s">
        <v>113</v>
      </c>
      <c r="S41" t="s">
        <v>144</v>
      </c>
    </row>
    <row r="42" spans="1:19">
      <c r="A42">
        <v>20392</v>
      </c>
      <c r="B42" t="s">
        <v>100</v>
      </c>
      <c r="C42" s="42">
        <v>45772</v>
      </c>
      <c r="D42" t="s">
        <v>101</v>
      </c>
      <c r="E42" t="s">
        <v>102</v>
      </c>
      <c r="F42" s="43">
        <v>3747.57</v>
      </c>
      <c r="G42" t="s">
        <v>103</v>
      </c>
      <c r="H42" t="s">
        <v>104</v>
      </c>
      <c r="J42" t="s">
        <v>105</v>
      </c>
      <c r="K42" t="s">
        <v>145</v>
      </c>
      <c r="L42" t="s">
        <v>107</v>
      </c>
      <c r="M42" t="s">
        <v>146</v>
      </c>
      <c r="N42" t="s">
        <v>109</v>
      </c>
      <c r="O42" t="s">
        <v>110</v>
      </c>
      <c r="P42" t="s">
        <v>111</v>
      </c>
      <c r="Q42" t="s">
        <v>112</v>
      </c>
      <c r="R42" t="s">
        <v>113</v>
      </c>
      <c r="S42" t="s">
        <v>144</v>
      </c>
    </row>
    <row r="43" spans="1:19">
      <c r="A43">
        <v>20392</v>
      </c>
      <c r="B43" t="s">
        <v>100</v>
      </c>
      <c r="C43" s="42">
        <v>45772</v>
      </c>
      <c r="D43" t="s">
        <v>101</v>
      </c>
      <c r="E43" t="s">
        <v>102</v>
      </c>
      <c r="F43" s="43">
        <v>2810.68</v>
      </c>
      <c r="G43" t="s">
        <v>103</v>
      </c>
      <c r="H43" t="s">
        <v>104</v>
      </c>
      <c r="J43" t="s">
        <v>105</v>
      </c>
      <c r="K43" t="s">
        <v>145</v>
      </c>
      <c r="L43" t="s">
        <v>107</v>
      </c>
      <c r="M43" t="s">
        <v>146</v>
      </c>
      <c r="N43" t="s">
        <v>109</v>
      </c>
      <c r="O43" t="s">
        <v>110</v>
      </c>
      <c r="P43" t="s">
        <v>111</v>
      </c>
      <c r="Q43" t="s">
        <v>112</v>
      </c>
      <c r="R43" t="s">
        <v>113</v>
      </c>
      <c r="S43" t="s">
        <v>144</v>
      </c>
    </row>
    <row r="44" spans="1:19">
      <c r="A44">
        <v>20931</v>
      </c>
      <c r="B44" t="s">
        <v>100</v>
      </c>
      <c r="C44" s="42">
        <v>45777</v>
      </c>
      <c r="D44" t="s">
        <v>101</v>
      </c>
      <c r="E44" t="s">
        <v>102</v>
      </c>
      <c r="F44" s="43">
        <v>1967.48</v>
      </c>
      <c r="G44" t="s">
        <v>103</v>
      </c>
      <c r="H44" t="s">
        <v>104</v>
      </c>
      <c r="J44" t="s">
        <v>105</v>
      </c>
      <c r="K44" t="s">
        <v>147</v>
      </c>
      <c r="L44" t="s">
        <v>107</v>
      </c>
      <c r="M44" t="s">
        <v>148</v>
      </c>
      <c r="N44" t="s">
        <v>109</v>
      </c>
      <c r="O44" t="s">
        <v>110</v>
      </c>
      <c r="P44" t="s">
        <v>111</v>
      </c>
      <c r="Q44" t="s">
        <v>112</v>
      </c>
      <c r="R44" t="s">
        <v>113</v>
      </c>
      <c r="S44" t="s">
        <v>114</v>
      </c>
    </row>
    <row r="45" spans="1:19">
      <c r="A45">
        <v>22766</v>
      </c>
      <c r="B45" t="s">
        <v>100</v>
      </c>
      <c r="C45" s="42">
        <v>45777</v>
      </c>
      <c r="D45" t="s">
        <v>101</v>
      </c>
      <c r="E45" t="s">
        <v>102</v>
      </c>
      <c r="F45" s="43">
        <v>-50.4</v>
      </c>
      <c r="G45" t="s">
        <v>103</v>
      </c>
      <c r="H45" t="s">
        <v>104</v>
      </c>
      <c r="J45" t="s">
        <v>105</v>
      </c>
      <c r="K45" t="s">
        <v>149</v>
      </c>
      <c r="L45" t="s">
        <v>107</v>
      </c>
      <c r="M45" t="s">
        <v>150</v>
      </c>
      <c r="N45" t="s">
        <v>109</v>
      </c>
      <c r="O45" t="s">
        <v>110</v>
      </c>
      <c r="P45" t="s">
        <v>111</v>
      </c>
      <c r="Q45" t="s">
        <v>112</v>
      </c>
      <c r="R45" t="s">
        <v>113</v>
      </c>
      <c r="S45" t="s">
        <v>114</v>
      </c>
    </row>
    <row r="46" spans="1:19">
      <c r="A46">
        <v>20931</v>
      </c>
      <c r="B46" t="s">
        <v>100</v>
      </c>
      <c r="C46" s="42">
        <v>45778</v>
      </c>
      <c r="D46" t="s">
        <v>101</v>
      </c>
      <c r="E46" t="s">
        <v>102</v>
      </c>
      <c r="F46" s="43">
        <v>-1967.48</v>
      </c>
      <c r="G46" t="s">
        <v>103</v>
      </c>
      <c r="H46" t="s">
        <v>104</v>
      </c>
      <c r="J46" t="s">
        <v>105</v>
      </c>
      <c r="K46" t="s">
        <v>151</v>
      </c>
      <c r="L46" t="s">
        <v>107</v>
      </c>
      <c r="M46" t="s">
        <v>148</v>
      </c>
      <c r="N46" t="s">
        <v>109</v>
      </c>
      <c r="O46" t="s">
        <v>110</v>
      </c>
      <c r="P46" t="s">
        <v>111</v>
      </c>
      <c r="Q46" t="s">
        <v>112</v>
      </c>
      <c r="R46" t="s">
        <v>113</v>
      </c>
      <c r="S46" t="s">
        <v>114</v>
      </c>
    </row>
    <row r="47" spans="1:19">
      <c r="A47">
        <v>22766</v>
      </c>
      <c r="B47" t="s">
        <v>100</v>
      </c>
      <c r="C47" s="42">
        <v>45778</v>
      </c>
      <c r="D47" t="s">
        <v>101</v>
      </c>
      <c r="E47" t="s">
        <v>102</v>
      </c>
      <c r="F47" s="43">
        <v>50.4</v>
      </c>
      <c r="G47" t="s">
        <v>103</v>
      </c>
      <c r="H47" t="s">
        <v>104</v>
      </c>
      <c r="J47" t="s">
        <v>105</v>
      </c>
      <c r="K47" t="s">
        <v>152</v>
      </c>
      <c r="L47" t="s">
        <v>107</v>
      </c>
      <c r="M47" t="s">
        <v>150</v>
      </c>
      <c r="N47" t="s">
        <v>109</v>
      </c>
      <c r="O47" t="s">
        <v>110</v>
      </c>
      <c r="P47" t="s">
        <v>111</v>
      </c>
      <c r="Q47" t="s">
        <v>112</v>
      </c>
      <c r="R47" t="s">
        <v>113</v>
      </c>
      <c r="S47" t="s">
        <v>114</v>
      </c>
    </row>
    <row r="48" spans="1:19">
      <c r="A48">
        <v>21144</v>
      </c>
      <c r="B48" t="s">
        <v>100</v>
      </c>
      <c r="C48" s="42">
        <v>45786</v>
      </c>
      <c r="D48" t="s">
        <v>101</v>
      </c>
      <c r="E48" t="s">
        <v>102</v>
      </c>
      <c r="F48" s="43">
        <v>3897.83</v>
      </c>
      <c r="G48" t="s">
        <v>103</v>
      </c>
      <c r="H48" t="s">
        <v>104</v>
      </c>
      <c r="J48" t="s">
        <v>105</v>
      </c>
      <c r="K48" t="s">
        <v>153</v>
      </c>
      <c r="L48" t="s">
        <v>107</v>
      </c>
      <c r="M48" t="s">
        <v>154</v>
      </c>
      <c r="N48" t="s">
        <v>109</v>
      </c>
      <c r="O48" t="s">
        <v>110</v>
      </c>
      <c r="P48" t="s">
        <v>111</v>
      </c>
      <c r="Q48" t="s">
        <v>112</v>
      </c>
      <c r="R48" t="s">
        <v>113</v>
      </c>
      <c r="S48" t="s">
        <v>114</v>
      </c>
    </row>
    <row r="49" spans="1:19">
      <c r="A49">
        <v>21144</v>
      </c>
      <c r="B49" t="s">
        <v>100</v>
      </c>
      <c r="C49" s="42">
        <v>45786</v>
      </c>
      <c r="D49" t="s">
        <v>101</v>
      </c>
      <c r="E49" t="s">
        <v>102</v>
      </c>
      <c r="F49" s="43">
        <v>5197.09</v>
      </c>
      <c r="G49" t="s">
        <v>103</v>
      </c>
      <c r="H49" t="s">
        <v>104</v>
      </c>
      <c r="J49" t="s">
        <v>105</v>
      </c>
      <c r="K49" t="s">
        <v>153</v>
      </c>
      <c r="L49" t="s">
        <v>107</v>
      </c>
      <c r="M49" t="s">
        <v>154</v>
      </c>
      <c r="N49" t="s">
        <v>109</v>
      </c>
      <c r="O49" t="s">
        <v>110</v>
      </c>
      <c r="P49" t="s">
        <v>111</v>
      </c>
      <c r="Q49" t="s">
        <v>112</v>
      </c>
      <c r="R49" t="s">
        <v>113</v>
      </c>
      <c r="S49" t="s">
        <v>114</v>
      </c>
    </row>
    <row r="50" spans="1:19">
      <c r="A50">
        <v>21148</v>
      </c>
      <c r="B50" t="s">
        <v>100</v>
      </c>
      <c r="C50" s="42">
        <v>45800</v>
      </c>
      <c r="D50" t="s">
        <v>101</v>
      </c>
      <c r="E50" t="s">
        <v>102</v>
      </c>
      <c r="F50" s="43">
        <v>3184.18</v>
      </c>
      <c r="G50" t="s">
        <v>103</v>
      </c>
      <c r="H50" t="s">
        <v>104</v>
      </c>
      <c r="J50" t="s">
        <v>105</v>
      </c>
      <c r="K50" t="s">
        <v>155</v>
      </c>
      <c r="L50" t="s">
        <v>107</v>
      </c>
      <c r="M50" t="s">
        <v>156</v>
      </c>
      <c r="N50" t="s">
        <v>109</v>
      </c>
      <c r="O50" t="s">
        <v>110</v>
      </c>
      <c r="P50" t="s">
        <v>111</v>
      </c>
      <c r="Q50" t="s">
        <v>112</v>
      </c>
      <c r="R50" t="s">
        <v>113</v>
      </c>
      <c r="S50" t="s">
        <v>157</v>
      </c>
    </row>
    <row r="51" spans="1:19">
      <c r="A51">
        <v>21148</v>
      </c>
      <c r="B51" t="s">
        <v>100</v>
      </c>
      <c r="C51" s="42">
        <v>45800</v>
      </c>
      <c r="D51" t="s">
        <v>101</v>
      </c>
      <c r="E51" t="s">
        <v>102</v>
      </c>
      <c r="F51" s="43">
        <v>3957.05</v>
      </c>
      <c r="G51" t="s">
        <v>103</v>
      </c>
      <c r="H51" t="s">
        <v>104</v>
      </c>
      <c r="J51" t="s">
        <v>105</v>
      </c>
      <c r="K51" t="s">
        <v>155</v>
      </c>
      <c r="L51" t="s">
        <v>107</v>
      </c>
      <c r="M51" t="s">
        <v>156</v>
      </c>
      <c r="N51" t="s">
        <v>109</v>
      </c>
      <c r="O51" t="s">
        <v>110</v>
      </c>
      <c r="P51" t="s">
        <v>111</v>
      </c>
      <c r="Q51" t="s">
        <v>112</v>
      </c>
      <c r="R51" t="s">
        <v>113</v>
      </c>
      <c r="S51" t="s">
        <v>157</v>
      </c>
    </row>
    <row r="52" spans="1:19">
      <c r="A52">
        <v>23029</v>
      </c>
      <c r="B52" t="s">
        <v>100</v>
      </c>
      <c r="C52" s="42">
        <v>45808</v>
      </c>
      <c r="D52" t="s">
        <v>101</v>
      </c>
      <c r="E52" t="s">
        <v>102</v>
      </c>
      <c r="F52" s="43">
        <v>3498.89</v>
      </c>
      <c r="G52" t="s">
        <v>103</v>
      </c>
      <c r="H52" t="s">
        <v>104</v>
      </c>
      <c r="J52" t="s">
        <v>105</v>
      </c>
      <c r="K52" t="s">
        <v>158</v>
      </c>
      <c r="L52" t="s">
        <v>107</v>
      </c>
      <c r="M52" t="s">
        <v>159</v>
      </c>
      <c r="N52" t="s">
        <v>109</v>
      </c>
      <c r="O52" t="s">
        <v>110</v>
      </c>
      <c r="P52" t="s">
        <v>111</v>
      </c>
      <c r="Q52" t="s">
        <v>112</v>
      </c>
      <c r="R52" t="s">
        <v>113</v>
      </c>
      <c r="S52" t="s">
        <v>114</v>
      </c>
    </row>
    <row r="53" spans="1:19">
      <c r="A53">
        <v>23138</v>
      </c>
      <c r="B53" t="s">
        <v>100</v>
      </c>
      <c r="C53" s="42">
        <v>45808</v>
      </c>
      <c r="D53" t="s">
        <v>101</v>
      </c>
      <c r="E53" t="s">
        <v>102</v>
      </c>
      <c r="F53" s="43">
        <v>1823.27</v>
      </c>
      <c r="G53" t="s">
        <v>103</v>
      </c>
      <c r="H53" t="s">
        <v>104</v>
      </c>
      <c r="J53" t="s">
        <v>105</v>
      </c>
      <c r="K53" t="s">
        <v>160</v>
      </c>
      <c r="L53" t="s">
        <v>107</v>
      </c>
      <c r="M53" t="s">
        <v>161</v>
      </c>
      <c r="N53" t="s">
        <v>109</v>
      </c>
      <c r="O53" t="s">
        <v>110</v>
      </c>
      <c r="P53" t="s">
        <v>111</v>
      </c>
      <c r="Q53" t="s">
        <v>112</v>
      </c>
      <c r="R53" t="s">
        <v>113</v>
      </c>
      <c r="S53" t="s">
        <v>114</v>
      </c>
    </row>
    <row r="54" spans="1:19">
      <c r="A54">
        <v>23029</v>
      </c>
      <c r="B54" t="s">
        <v>100</v>
      </c>
      <c r="C54" s="42">
        <v>45809</v>
      </c>
      <c r="D54" t="s">
        <v>101</v>
      </c>
      <c r="E54" t="s">
        <v>102</v>
      </c>
      <c r="F54" s="43">
        <v>-3498.89</v>
      </c>
      <c r="G54" t="s">
        <v>103</v>
      </c>
      <c r="H54" t="s">
        <v>104</v>
      </c>
      <c r="J54" t="s">
        <v>105</v>
      </c>
      <c r="K54" t="s">
        <v>162</v>
      </c>
      <c r="L54" t="s">
        <v>107</v>
      </c>
      <c r="M54" t="s">
        <v>159</v>
      </c>
      <c r="N54" t="s">
        <v>109</v>
      </c>
      <c r="O54" t="s">
        <v>110</v>
      </c>
      <c r="P54" t="s">
        <v>111</v>
      </c>
      <c r="Q54" t="s">
        <v>112</v>
      </c>
      <c r="R54" t="s">
        <v>113</v>
      </c>
      <c r="S54" t="s">
        <v>114</v>
      </c>
    </row>
    <row r="55" spans="1:19">
      <c r="A55">
        <v>23138</v>
      </c>
      <c r="B55" t="s">
        <v>100</v>
      </c>
      <c r="C55" s="42">
        <v>45809</v>
      </c>
      <c r="D55" t="s">
        <v>101</v>
      </c>
      <c r="E55" t="s">
        <v>102</v>
      </c>
      <c r="F55" s="43">
        <v>-1823.27</v>
      </c>
      <c r="G55" t="s">
        <v>103</v>
      </c>
      <c r="H55" t="s">
        <v>104</v>
      </c>
      <c r="J55" t="s">
        <v>105</v>
      </c>
      <c r="K55" t="s">
        <v>163</v>
      </c>
      <c r="L55" t="s">
        <v>107</v>
      </c>
      <c r="M55" t="s">
        <v>161</v>
      </c>
      <c r="N55" t="s">
        <v>109</v>
      </c>
      <c r="O55" t="s">
        <v>110</v>
      </c>
      <c r="P55" t="s">
        <v>111</v>
      </c>
      <c r="Q55" t="s">
        <v>112</v>
      </c>
      <c r="R55" t="s">
        <v>113</v>
      </c>
      <c r="S55" t="s">
        <v>114</v>
      </c>
    </row>
    <row r="56" spans="1:19">
      <c r="A56">
        <v>21623</v>
      </c>
      <c r="B56" t="s">
        <v>100</v>
      </c>
      <c r="C56" s="42">
        <v>45814</v>
      </c>
      <c r="D56" t="s">
        <v>101</v>
      </c>
      <c r="E56" t="s">
        <v>102</v>
      </c>
      <c r="F56" s="43">
        <v>3998.72</v>
      </c>
      <c r="G56" t="s">
        <v>103</v>
      </c>
      <c r="H56" t="s">
        <v>104</v>
      </c>
      <c r="J56" t="s">
        <v>105</v>
      </c>
      <c r="K56" t="s">
        <v>164</v>
      </c>
      <c r="L56" t="s">
        <v>107</v>
      </c>
      <c r="M56" t="s">
        <v>165</v>
      </c>
      <c r="N56" t="s">
        <v>109</v>
      </c>
      <c r="O56" t="s">
        <v>110</v>
      </c>
      <c r="P56" t="s">
        <v>111</v>
      </c>
      <c r="Q56" t="s">
        <v>112</v>
      </c>
      <c r="R56" t="s">
        <v>113</v>
      </c>
      <c r="S56" t="s">
        <v>114</v>
      </c>
    </row>
    <row r="57" spans="1:19">
      <c r="A57">
        <v>21623</v>
      </c>
      <c r="B57" t="s">
        <v>100</v>
      </c>
      <c r="C57" s="42">
        <v>45814</v>
      </c>
      <c r="D57" t="s">
        <v>101</v>
      </c>
      <c r="E57" t="s">
        <v>102</v>
      </c>
      <c r="F57" s="43">
        <v>2999.05</v>
      </c>
      <c r="G57" t="s">
        <v>103</v>
      </c>
      <c r="H57" t="s">
        <v>104</v>
      </c>
      <c r="J57" t="s">
        <v>105</v>
      </c>
      <c r="K57" t="s">
        <v>164</v>
      </c>
      <c r="L57" t="s">
        <v>107</v>
      </c>
      <c r="M57" t="s">
        <v>165</v>
      </c>
      <c r="N57" t="s">
        <v>109</v>
      </c>
      <c r="O57" t="s">
        <v>110</v>
      </c>
      <c r="P57" t="s">
        <v>111</v>
      </c>
      <c r="Q57" t="s">
        <v>112</v>
      </c>
      <c r="R57" t="s">
        <v>113</v>
      </c>
      <c r="S57" t="s">
        <v>114</v>
      </c>
    </row>
    <row r="58" spans="1:19">
      <c r="A58">
        <v>22623</v>
      </c>
      <c r="B58" t="s">
        <v>100</v>
      </c>
      <c r="C58" s="42">
        <v>45828</v>
      </c>
      <c r="D58" t="s">
        <v>101</v>
      </c>
      <c r="E58" t="s">
        <v>102</v>
      </c>
      <c r="F58" s="43">
        <v>3863.89</v>
      </c>
      <c r="G58" t="s">
        <v>103</v>
      </c>
      <c r="H58" t="s">
        <v>104</v>
      </c>
      <c r="J58" t="s">
        <v>105</v>
      </c>
      <c r="K58" t="s">
        <v>166</v>
      </c>
      <c r="L58" t="s">
        <v>107</v>
      </c>
      <c r="M58" t="s">
        <v>167</v>
      </c>
      <c r="N58" t="s">
        <v>109</v>
      </c>
      <c r="O58" t="s">
        <v>110</v>
      </c>
      <c r="P58" t="s">
        <v>111</v>
      </c>
      <c r="Q58" t="s">
        <v>112</v>
      </c>
      <c r="R58" t="s">
        <v>113</v>
      </c>
      <c r="S58" t="s">
        <v>114</v>
      </c>
    </row>
    <row r="59" spans="1:19">
      <c r="A59">
        <v>22623</v>
      </c>
      <c r="B59" t="s">
        <v>100</v>
      </c>
      <c r="C59" s="42">
        <v>45828</v>
      </c>
      <c r="D59" t="s">
        <v>101</v>
      </c>
      <c r="E59" t="s">
        <v>102</v>
      </c>
      <c r="F59" s="43">
        <v>2897.93</v>
      </c>
      <c r="G59" t="s">
        <v>103</v>
      </c>
      <c r="H59" t="s">
        <v>104</v>
      </c>
      <c r="J59" t="s">
        <v>105</v>
      </c>
      <c r="K59" t="s">
        <v>166</v>
      </c>
      <c r="L59" t="s">
        <v>107</v>
      </c>
      <c r="M59" t="s">
        <v>167</v>
      </c>
      <c r="N59" t="s">
        <v>109</v>
      </c>
      <c r="O59" t="s">
        <v>110</v>
      </c>
      <c r="P59" t="s">
        <v>111</v>
      </c>
      <c r="Q59" t="s">
        <v>112</v>
      </c>
      <c r="R59" t="s">
        <v>113</v>
      </c>
      <c r="S59" t="s">
        <v>114</v>
      </c>
    </row>
    <row r="60" spans="1:19">
      <c r="A60">
        <v>23093</v>
      </c>
      <c r="B60" t="s">
        <v>100</v>
      </c>
      <c r="C60" s="42">
        <v>45838</v>
      </c>
      <c r="D60" t="s">
        <v>101</v>
      </c>
      <c r="E60" t="s">
        <v>102</v>
      </c>
      <c r="F60" s="43">
        <v>4490</v>
      </c>
      <c r="G60" t="s">
        <v>103</v>
      </c>
      <c r="H60" t="s">
        <v>104</v>
      </c>
      <c r="J60" t="s">
        <v>105</v>
      </c>
      <c r="K60" t="s">
        <v>168</v>
      </c>
      <c r="L60" t="s">
        <v>107</v>
      </c>
      <c r="M60" t="s">
        <v>169</v>
      </c>
      <c r="N60" t="s">
        <v>109</v>
      </c>
      <c r="O60" t="s">
        <v>110</v>
      </c>
      <c r="P60" t="s">
        <v>111</v>
      </c>
      <c r="Q60" t="s">
        <v>112</v>
      </c>
      <c r="R60" t="s">
        <v>113</v>
      </c>
      <c r="S60" t="s">
        <v>114</v>
      </c>
    </row>
    <row r="61" spans="1:19">
      <c r="A61">
        <v>23152</v>
      </c>
      <c r="B61" t="s">
        <v>100</v>
      </c>
      <c r="C61" s="42">
        <v>45838</v>
      </c>
      <c r="D61" t="s">
        <v>101</v>
      </c>
      <c r="E61" t="s">
        <v>102</v>
      </c>
      <c r="F61" s="43">
        <v>-1161.44</v>
      </c>
      <c r="G61" t="s">
        <v>103</v>
      </c>
      <c r="H61" t="s">
        <v>104</v>
      </c>
      <c r="J61" t="s">
        <v>105</v>
      </c>
      <c r="K61" t="s">
        <v>170</v>
      </c>
      <c r="L61" t="s">
        <v>107</v>
      </c>
      <c r="M61" t="s">
        <v>171</v>
      </c>
      <c r="N61" t="s">
        <v>109</v>
      </c>
      <c r="O61" t="s">
        <v>110</v>
      </c>
      <c r="P61" t="s">
        <v>111</v>
      </c>
      <c r="Q61" t="s">
        <v>112</v>
      </c>
      <c r="R61" t="s">
        <v>113</v>
      </c>
      <c r="S61" t="s">
        <v>114</v>
      </c>
    </row>
    <row r="62" spans="1:19">
      <c r="A62">
        <v>23152</v>
      </c>
      <c r="B62" t="s">
        <v>100</v>
      </c>
      <c r="C62" s="42">
        <v>45839</v>
      </c>
      <c r="D62" t="s">
        <v>101</v>
      </c>
      <c r="E62" t="s">
        <v>102</v>
      </c>
      <c r="F62" s="43">
        <v>1161.44</v>
      </c>
      <c r="G62" t="s">
        <v>103</v>
      </c>
      <c r="H62" t="s">
        <v>104</v>
      </c>
      <c r="J62" t="s">
        <v>105</v>
      </c>
      <c r="K62" t="s">
        <v>172</v>
      </c>
      <c r="L62" t="s">
        <v>107</v>
      </c>
      <c r="M62" t="s">
        <v>171</v>
      </c>
      <c r="N62" t="s">
        <v>109</v>
      </c>
      <c r="O62" t="s">
        <v>110</v>
      </c>
      <c r="P62" t="s">
        <v>111</v>
      </c>
      <c r="Q62" t="s">
        <v>112</v>
      </c>
      <c r="R62" t="s">
        <v>113</v>
      </c>
      <c r="S62" t="s">
        <v>114</v>
      </c>
    </row>
    <row r="63" spans="1:19">
      <c r="A63">
        <v>23093</v>
      </c>
      <c r="B63" t="s">
        <v>100</v>
      </c>
      <c r="C63" s="42">
        <v>45839</v>
      </c>
      <c r="D63" t="s">
        <v>101</v>
      </c>
      <c r="E63" t="s">
        <v>102</v>
      </c>
      <c r="F63" s="43">
        <v>-4490</v>
      </c>
      <c r="G63" t="s">
        <v>103</v>
      </c>
      <c r="H63" t="s">
        <v>104</v>
      </c>
      <c r="J63" t="s">
        <v>105</v>
      </c>
      <c r="K63" t="s">
        <v>173</v>
      </c>
      <c r="L63" t="s">
        <v>107</v>
      </c>
      <c r="M63" t="s">
        <v>169</v>
      </c>
      <c r="N63" t="s">
        <v>109</v>
      </c>
      <c r="O63" t="s">
        <v>110</v>
      </c>
      <c r="P63" t="s">
        <v>111</v>
      </c>
      <c r="Q63" t="s">
        <v>112</v>
      </c>
      <c r="R63" t="s">
        <v>113</v>
      </c>
      <c r="S63" t="s">
        <v>114</v>
      </c>
    </row>
    <row r="64" spans="1:19">
      <c r="A64">
        <v>22670</v>
      </c>
      <c r="B64" t="s">
        <v>100</v>
      </c>
      <c r="C64" s="42">
        <v>45842</v>
      </c>
      <c r="D64" t="s">
        <v>101</v>
      </c>
      <c r="E64" t="s">
        <v>102</v>
      </c>
      <c r="F64" s="43">
        <v>4276.1899999999996</v>
      </c>
      <c r="G64" t="s">
        <v>103</v>
      </c>
      <c r="H64" t="s">
        <v>104</v>
      </c>
      <c r="J64" t="s">
        <v>105</v>
      </c>
      <c r="K64" t="s">
        <v>174</v>
      </c>
      <c r="L64" t="s">
        <v>107</v>
      </c>
      <c r="M64" t="s">
        <v>175</v>
      </c>
      <c r="N64" t="s">
        <v>109</v>
      </c>
      <c r="O64" t="s">
        <v>110</v>
      </c>
      <c r="P64" t="s">
        <v>111</v>
      </c>
      <c r="Q64" t="s">
        <v>112</v>
      </c>
      <c r="R64" t="s">
        <v>113</v>
      </c>
      <c r="S64" t="s">
        <v>114</v>
      </c>
    </row>
    <row r="65" spans="1:19">
      <c r="A65">
        <v>22670</v>
      </c>
      <c r="B65" t="s">
        <v>100</v>
      </c>
      <c r="C65" s="42">
        <v>45842</v>
      </c>
      <c r="D65" t="s">
        <v>101</v>
      </c>
      <c r="E65" t="s">
        <v>102</v>
      </c>
      <c r="F65" s="43">
        <v>3207.15</v>
      </c>
      <c r="G65" t="s">
        <v>103</v>
      </c>
      <c r="H65" t="s">
        <v>104</v>
      </c>
      <c r="J65" t="s">
        <v>105</v>
      </c>
      <c r="K65" t="s">
        <v>174</v>
      </c>
      <c r="L65" t="s">
        <v>107</v>
      </c>
      <c r="M65" t="s">
        <v>175</v>
      </c>
      <c r="N65" t="s">
        <v>109</v>
      </c>
      <c r="O65" t="s">
        <v>110</v>
      </c>
      <c r="P65" t="s">
        <v>111</v>
      </c>
      <c r="Q65" t="s">
        <v>112</v>
      </c>
      <c r="R65" t="s">
        <v>113</v>
      </c>
      <c r="S65" t="s">
        <v>114</v>
      </c>
    </row>
    <row r="66" spans="1:19">
      <c r="A66">
        <v>22716</v>
      </c>
      <c r="B66" t="s">
        <v>100</v>
      </c>
      <c r="C66" s="42">
        <v>45856</v>
      </c>
      <c r="D66" t="s">
        <v>101</v>
      </c>
      <c r="E66" t="s">
        <v>102</v>
      </c>
      <c r="F66" s="43">
        <v>2656.58</v>
      </c>
      <c r="G66" t="s">
        <v>103</v>
      </c>
      <c r="H66" t="s">
        <v>104</v>
      </c>
      <c r="J66" t="s">
        <v>105</v>
      </c>
      <c r="K66" t="s">
        <v>176</v>
      </c>
      <c r="L66" t="s">
        <v>107</v>
      </c>
      <c r="M66" t="s">
        <v>177</v>
      </c>
      <c r="N66" t="s">
        <v>109</v>
      </c>
      <c r="O66" t="s">
        <v>110</v>
      </c>
      <c r="P66" t="s">
        <v>111</v>
      </c>
      <c r="Q66" t="s">
        <v>112</v>
      </c>
      <c r="R66" t="s">
        <v>113</v>
      </c>
      <c r="S66" t="s">
        <v>114</v>
      </c>
    </row>
    <row r="67" spans="1:19">
      <c r="A67">
        <v>22716</v>
      </c>
      <c r="B67" t="s">
        <v>100</v>
      </c>
      <c r="C67" s="42">
        <v>45856</v>
      </c>
      <c r="D67" t="s">
        <v>101</v>
      </c>
      <c r="E67" t="s">
        <v>102</v>
      </c>
      <c r="F67" s="43">
        <v>3542.1</v>
      </c>
      <c r="G67" t="s">
        <v>103</v>
      </c>
      <c r="H67" t="s">
        <v>104</v>
      </c>
      <c r="J67" t="s">
        <v>105</v>
      </c>
      <c r="K67" t="s">
        <v>176</v>
      </c>
      <c r="L67" t="s">
        <v>107</v>
      </c>
      <c r="M67" t="s">
        <v>177</v>
      </c>
      <c r="N67" t="s">
        <v>109</v>
      </c>
      <c r="O67" t="s">
        <v>110</v>
      </c>
      <c r="P67" t="s">
        <v>111</v>
      </c>
      <c r="Q67" t="s">
        <v>112</v>
      </c>
      <c r="R67" t="s">
        <v>113</v>
      </c>
      <c r="S67" t="s">
        <v>114</v>
      </c>
    </row>
    <row r="68" spans="1:19">
      <c r="A68">
        <v>24292</v>
      </c>
      <c r="B68" t="s">
        <v>100</v>
      </c>
      <c r="C68" s="42">
        <v>45869</v>
      </c>
      <c r="D68" t="s">
        <v>101</v>
      </c>
      <c r="E68" t="s">
        <v>102</v>
      </c>
      <c r="F68" s="43">
        <v>-1899.06</v>
      </c>
      <c r="G68" t="s">
        <v>103</v>
      </c>
      <c r="H68" t="s">
        <v>104</v>
      </c>
      <c r="J68" t="s">
        <v>105</v>
      </c>
      <c r="K68" t="s">
        <v>178</v>
      </c>
      <c r="L68" t="s">
        <v>107</v>
      </c>
      <c r="M68" t="s">
        <v>179</v>
      </c>
      <c r="N68" t="s">
        <v>109</v>
      </c>
      <c r="O68" t="s">
        <v>110</v>
      </c>
      <c r="P68" t="s">
        <v>111</v>
      </c>
      <c r="Q68" t="s">
        <v>112</v>
      </c>
      <c r="R68" t="s">
        <v>113</v>
      </c>
      <c r="S68" t="s">
        <v>144</v>
      </c>
    </row>
    <row r="69" spans="1:19">
      <c r="A69">
        <v>23890</v>
      </c>
      <c r="B69" t="s">
        <v>100</v>
      </c>
      <c r="C69" s="42">
        <v>45869</v>
      </c>
      <c r="D69" t="s">
        <v>101</v>
      </c>
      <c r="E69" t="s">
        <v>102</v>
      </c>
      <c r="F69" s="43">
        <v>8632.75</v>
      </c>
      <c r="G69" t="s">
        <v>103</v>
      </c>
      <c r="H69" t="s">
        <v>104</v>
      </c>
      <c r="J69" t="s">
        <v>105</v>
      </c>
      <c r="K69" t="s">
        <v>180</v>
      </c>
      <c r="L69" t="s">
        <v>107</v>
      </c>
      <c r="M69" t="s">
        <v>181</v>
      </c>
      <c r="N69" t="s">
        <v>109</v>
      </c>
      <c r="O69" t="s">
        <v>110</v>
      </c>
      <c r="P69" t="s">
        <v>111</v>
      </c>
      <c r="Q69" t="s">
        <v>112</v>
      </c>
      <c r="R69" t="s">
        <v>113</v>
      </c>
      <c r="S69" t="s">
        <v>114</v>
      </c>
    </row>
    <row r="70" spans="1:19">
      <c r="A70">
        <v>22852</v>
      </c>
      <c r="B70" t="s">
        <v>100</v>
      </c>
      <c r="C70" s="42">
        <v>45870</v>
      </c>
      <c r="D70" t="s">
        <v>101</v>
      </c>
      <c r="E70" t="s">
        <v>102</v>
      </c>
      <c r="F70" s="43">
        <v>4110.84</v>
      </c>
      <c r="G70" t="s">
        <v>103</v>
      </c>
      <c r="H70" t="s">
        <v>104</v>
      </c>
      <c r="J70" t="s">
        <v>105</v>
      </c>
      <c r="K70" t="s">
        <v>182</v>
      </c>
      <c r="L70" t="s">
        <v>107</v>
      </c>
      <c r="M70" t="s">
        <v>183</v>
      </c>
      <c r="N70" t="s">
        <v>109</v>
      </c>
      <c r="O70" t="s">
        <v>110</v>
      </c>
      <c r="P70" t="s">
        <v>111</v>
      </c>
      <c r="Q70" t="s">
        <v>112</v>
      </c>
      <c r="R70" t="s">
        <v>113</v>
      </c>
      <c r="S70" t="s">
        <v>114</v>
      </c>
    </row>
    <row r="71" spans="1:19">
      <c r="A71">
        <v>24292</v>
      </c>
      <c r="B71" t="s">
        <v>100</v>
      </c>
      <c r="C71" s="42">
        <v>45870</v>
      </c>
      <c r="D71" t="s">
        <v>101</v>
      </c>
      <c r="E71" t="s">
        <v>102</v>
      </c>
      <c r="F71" s="43">
        <v>1899.06</v>
      </c>
      <c r="G71" t="s">
        <v>103</v>
      </c>
      <c r="H71" t="s">
        <v>104</v>
      </c>
      <c r="J71" t="s">
        <v>105</v>
      </c>
      <c r="K71" t="s">
        <v>184</v>
      </c>
      <c r="L71" t="s">
        <v>107</v>
      </c>
      <c r="M71" t="s">
        <v>179</v>
      </c>
      <c r="N71" t="s">
        <v>109</v>
      </c>
      <c r="O71" t="s">
        <v>110</v>
      </c>
      <c r="P71" t="s">
        <v>111</v>
      </c>
      <c r="Q71" t="s">
        <v>112</v>
      </c>
      <c r="R71" t="s">
        <v>113</v>
      </c>
      <c r="S71" t="s">
        <v>144</v>
      </c>
    </row>
    <row r="72" spans="1:19">
      <c r="A72">
        <v>23890</v>
      </c>
      <c r="B72" t="s">
        <v>100</v>
      </c>
      <c r="C72" s="42">
        <v>45870</v>
      </c>
      <c r="D72" t="s">
        <v>101</v>
      </c>
      <c r="E72" t="s">
        <v>102</v>
      </c>
      <c r="F72" s="43">
        <v>-8632.75</v>
      </c>
      <c r="G72" t="s">
        <v>103</v>
      </c>
      <c r="H72" t="s">
        <v>104</v>
      </c>
      <c r="J72" t="s">
        <v>105</v>
      </c>
      <c r="K72" t="s">
        <v>185</v>
      </c>
      <c r="L72" t="s">
        <v>107</v>
      </c>
      <c r="M72" t="s">
        <v>181</v>
      </c>
      <c r="N72" t="s">
        <v>109</v>
      </c>
      <c r="O72" t="s">
        <v>110</v>
      </c>
      <c r="P72" t="s">
        <v>111</v>
      </c>
      <c r="Q72" t="s">
        <v>112</v>
      </c>
      <c r="R72" t="s">
        <v>113</v>
      </c>
      <c r="S72" t="s">
        <v>114</v>
      </c>
    </row>
    <row r="73" spans="1:19">
      <c r="A73">
        <v>22852</v>
      </c>
      <c r="B73" t="s">
        <v>100</v>
      </c>
      <c r="C73" s="42">
        <v>45870</v>
      </c>
      <c r="D73" t="s">
        <v>101</v>
      </c>
      <c r="E73" t="s">
        <v>102</v>
      </c>
      <c r="F73" s="43">
        <v>5481.1</v>
      </c>
      <c r="G73" t="s">
        <v>103</v>
      </c>
      <c r="H73" t="s">
        <v>104</v>
      </c>
      <c r="J73" t="s">
        <v>105</v>
      </c>
      <c r="K73" t="s">
        <v>182</v>
      </c>
      <c r="L73" t="s">
        <v>107</v>
      </c>
      <c r="M73" t="s">
        <v>183</v>
      </c>
      <c r="N73" t="s">
        <v>109</v>
      </c>
      <c r="O73" t="s">
        <v>110</v>
      </c>
      <c r="P73" t="s">
        <v>111</v>
      </c>
      <c r="Q73" t="s">
        <v>112</v>
      </c>
      <c r="R73" t="s">
        <v>113</v>
      </c>
      <c r="S73" t="s">
        <v>114</v>
      </c>
    </row>
    <row r="74" spans="1:19">
      <c r="A74">
        <v>23654</v>
      </c>
      <c r="B74" t="s">
        <v>100</v>
      </c>
      <c r="C74" s="42">
        <v>45884</v>
      </c>
      <c r="D74" t="s">
        <v>101</v>
      </c>
      <c r="E74" t="s">
        <v>102</v>
      </c>
      <c r="F74" s="43">
        <v>4860.4799999999996</v>
      </c>
      <c r="G74" t="s">
        <v>103</v>
      </c>
      <c r="H74" t="s">
        <v>104</v>
      </c>
      <c r="J74" t="s">
        <v>105</v>
      </c>
      <c r="K74" t="s">
        <v>186</v>
      </c>
      <c r="L74" t="s">
        <v>107</v>
      </c>
      <c r="M74" t="s">
        <v>187</v>
      </c>
      <c r="N74" t="s">
        <v>109</v>
      </c>
      <c r="O74" t="s">
        <v>110</v>
      </c>
      <c r="P74" t="s">
        <v>111</v>
      </c>
      <c r="Q74" t="s">
        <v>112</v>
      </c>
      <c r="R74" t="s">
        <v>113</v>
      </c>
      <c r="S74" t="s">
        <v>114</v>
      </c>
    </row>
    <row r="75" spans="1:19">
      <c r="A75">
        <v>23654</v>
      </c>
      <c r="B75" t="s">
        <v>100</v>
      </c>
      <c r="C75" s="42">
        <v>45884</v>
      </c>
      <c r="D75" t="s">
        <v>101</v>
      </c>
      <c r="E75" t="s">
        <v>102</v>
      </c>
      <c r="F75" s="43">
        <v>3645.37</v>
      </c>
      <c r="G75" t="s">
        <v>103</v>
      </c>
      <c r="H75" t="s">
        <v>104</v>
      </c>
      <c r="J75" t="s">
        <v>105</v>
      </c>
      <c r="K75" t="s">
        <v>186</v>
      </c>
      <c r="L75" t="s">
        <v>107</v>
      </c>
      <c r="M75" t="s">
        <v>187</v>
      </c>
      <c r="N75" t="s">
        <v>109</v>
      </c>
      <c r="O75" t="s">
        <v>110</v>
      </c>
      <c r="P75" t="s">
        <v>111</v>
      </c>
      <c r="Q75" t="s">
        <v>112</v>
      </c>
      <c r="R75" t="s">
        <v>113</v>
      </c>
      <c r="S75" t="s">
        <v>114</v>
      </c>
    </row>
    <row r="76" spans="1:19">
      <c r="A76">
        <v>23658</v>
      </c>
      <c r="B76" t="s">
        <v>100</v>
      </c>
      <c r="C76" s="42">
        <v>45898</v>
      </c>
      <c r="D76" t="s">
        <v>101</v>
      </c>
      <c r="E76" t="s">
        <v>102</v>
      </c>
      <c r="F76" s="43">
        <v>4647.6499999999996</v>
      </c>
      <c r="G76" t="s">
        <v>103</v>
      </c>
      <c r="H76" t="s">
        <v>104</v>
      </c>
      <c r="J76" t="s">
        <v>105</v>
      </c>
      <c r="K76" t="s">
        <v>188</v>
      </c>
      <c r="L76" t="s">
        <v>107</v>
      </c>
      <c r="M76" t="s">
        <v>189</v>
      </c>
      <c r="N76" t="s">
        <v>109</v>
      </c>
      <c r="O76" t="s">
        <v>110</v>
      </c>
      <c r="P76" t="s">
        <v>111</v>
      </c>
      <c r="Q76" t="s">
        <v>112</v>
      </c>
      <c r="R76" t="s">
        <v>113</v>
      </c>
      <c r="S76" t="s">
        <v>114</v>
      </c>
    </row>
    <row r="77" spans="1:19">
      <c r="A77">
        <v>23658</v>
      </c>
      <c r="B77" t="s">
        <v>100</v>
      </c>
      <c r="C77" s="42">
        <v>45898</v>
      </c>
      <c r="D77" t="s">
        <v>101</v>
      </c>
      <c r="E77" t="s">
        <v>102</v>
      </c>
      <c r="F77" s="43">
        <v>5646.31</v>
      </c>
      <c r="G77" t="s">
        <v>103</v>
      </c>
      <c r="H77" t="s">
        <v>104</v>
      </c>
      <c r="J77" t="s">
        <v>105</v>
      </c>
      <c r="K77" t="s">
        <v>188</v>
      </c>
      <c r="L77" t="s">
        <v>107</v>
      </c>
      <c r="M77" t="s">
        <v>189</v>
      </c>
      <c r="N77" t="s">
        <v>109</v>
      </c>
      <c r="O77" t="s">
        <v>110</v>
      </c>
      <c r="P77" t="s">
        <v>111</v>
      </c>
      <c r="Q77" t="s">
        <v>112</v>
      </c>
      <c r="R77" t="s">
        <v>113</v>
      </c>
      <c r="S77" t="s">
        <v>114</v>
      </c>
    </row>
    <row r="78" spans="1:19">
      <c r="A78">
        <v>24687</v>
      </c>
      <c r="B78" t="s">
        <v>100</v>
      </c>
      <c r="C78" s="42">
        <v>45900</v>
      </c>
      <c r="D78" t="s">
        <v>101</v>
      </c>
      <c r="E78" t="s">
        <v>102</v>
      </c>
      <c r="F78" s="43">
        <v>-5391.91</v>
      </c>
      <c r="G78" t="s">
        <v>103</v>
      </c>
      <c r="H78" t="s">
        <v>104</v>
      </c>
      <c r="J78" t="s">
        <v>105</v>
      </c>
      <c r="K78" t="s">
        <v>190</v>
      </c>
      <c r="L78" t="s">
        <v>107</v>
      </c>
      <c r="M78" t="s">
        <v>191</v>
      </c>
      <c r="N78" t="s">
        <v>109</v>
      </c>
      <c r="O78" t="s">
        <v>110</v>
      </c>
      <c r="P78" t="s">
        <v>111</v>
      </c>
      <c r="Q78" t="s">
        <v>112</v>
      </c>
      <c r="R78" t="s">
        <v>113</v>
      </c>
      <c r="S78" t="s">
        <v>144</v>
      </c>
    </row>
    <row r="79" spans="1:19">
      <c r="A79">
        <v>24687</v>
      </c>
      <c r="B79" t="s">
        <v>100</v>
      </c>
      <c r="C79" s="42">
        <v>45901</v>
      </c>
      <c r="D79" t="s">
        <v>101</v>
      </c>
      <c r="E79" t="s">
        <v>102</v>
      </c>
      <c r="F79" s="43">
        <v>5391.91</v>
      </c>
      <c r="G79" t="s">
        <v>103</v>
      </c>
      <c r="H79" t="s">
        <v>104</v>
      </c>
      <c r="J79" t="s">
        <v>105</v>
      </c>
      <c r="K79" t="s">
        <v>192</v>
      </c>
      <c r="L79" t="s">
        <v>107</v>
      </c>
      <c r="M79" t="s">
        <v>191</v>
      </c>
      <c r="N79" t="s">
        <v>109</v>
      </c>
      <c r="O79" t="s">
        <v>110</v>
      </c>
      <c r="P79" t="s">
        <v>111</v>
      </c>
      <c r="Q79" t="s">
        <v>112</v>
      </c>
      <c r="R79" t="s">
        <v>113</v>
      </c>
      <c r="S79" t="s">
        <v>144</v>
      </c>
    </row>
    <row r="80" spans="1:19">
      <c r="A80">
        <v>23951</v>
      </c>
      <c r="B80" t="s">
        <v>100</v>
      </c>
      <c r="C80" s="42">
        <v>45912</v>
      </c>
      <c r="D80" t="s">
        <v>101</v>
      </c>
      <c r="E80" t="s">
        <v>102</v>
      </c>
      <c r="F80" s="43">
        <v>3877.11</v>
      </c>
      <c r="G80" t="s">
        <v>103</v>
      </c>
      <c r="H80" t="s">
        <v>104</v>
      </c>
      <c r="J80" t="s">
        <v>105</v>
      </c>
      <c r="K80" t="s">
        <v>193</v>
      </c>
      <c r="L80" t="s">
        <v>107</v>
      </c>
      <c r="M80" t="s">
        <v>194</v>
      </c>
      <c r="N80" t="s">
        <v>109</v>
      </c>
      <c r="O80" t="s">
        <v>110</v>
      </c>
      <c r="P80" t="s">
        <v>111</v>
      </c>
      <c r="Q80" t="s">
        <v>112</v>
      </c>
      <c r="R80" t="s">
        <v>113</v>
      </c>
      <c r="S80" t="s">
        <v>114</v>
      </c>
    </row>
    <row r="81" spans="1:19">
      <c r="A81">
        <v>23951</v>
      </c>
      <c r="B81" t="s">
        <v>100</v>
      </c>
      <c r="C81" s="42">
        <v>45912</v>
      </c>
      <c r="D81" t="s">
        <v>101</v>
      </c>
      <c r="E81" t="s">
        <v>102</v>
      </c>
      <c r="F81" s="43">
        <v>5169.46</v>
      </c>
      <c r="G81" t="s">
        <v>103</v>
      </c>
      <c r="H81" t="s">
        <v>104</v>
      </c>
      <c r="J81" t="s">
        <v>105</v>
      </c>
      <c r="K81" t="s">
        <v>193</v>
      </c>
      <c r="L81" t="s">
        <v>107</v>
      </c>
      <c r="M81" t="s">
        <v>194</v>
      </c>
      <c r="N81" t="s">
        <v>109</v>
      </c>
      <c r="O81" t="s">
        <v>110</v>
      </c>
      <c r="P81" t="s">
        <v>111</v>
      </c>
      <c r="Q81" t="s">
        <v>112</v>
      </c>
      <c r="R81" t="s">
        <v>113</v>
      </c>
      <c r="S81" t="s">
        <v>114</v>
      </c>
    </row>
    <row r="82" spans="1:19">
      <c r="A82">
        <v>24723</v>
      </c>
      <c r="B82" t="s">
        <v>100</v>
      </c>
      <c r="C82" s="42">
        <v>45926</v>
      </c>
      <c r="D82" t="s">
        <v>101</v>
      </c>
      <c r="E82" t="s">
        <v>102</v>
      </c>
      <c r="F82" s="43">
        <v>4136.79</v>
      </c>
      <c r="G82" t="s">
        <v>103</v>
      </c>
      <c r="H82" t="s">
        <v>104</v>
      </c>
      <c r="J82" t="s">
        <v>105</v>
      </c>
      <c r="K82" t="s">
        <v>195</v>
      </c>
      <c r="L82" t="s">
        <v>107</v>
      </c>
      <c r="M82" t="s">
        <v>196</v>
      </c>
      <c r="N82" t="s">
        <v>109</v>
      </c>
      <c r="O82" t="s">
        <v>110</v>
      </c>
      <c r="P82" t="s">
        <v>111</v>
      </c>
      <c r="Q82" t="s">
        <v>112</v>
      </c>
      <c r="R82" t="s">
        <v>113</v>
      </c>
      <c r="S82" t="s">
        <v>144</v>
      </c>
    </row>
    <row r="83" spans="1:19">
      <c r="A83">
        <v>24723</v>
      </c>
      <c r="B83" t="s">
        <v>100</v>
      </c>
      <c r="C83" s="42">
        <v>45926</v>
      </c>
      <c r="D83" t="s">
        <v>101</v>
      </c>
      <c r="E83" t="s">
        <v>102</v>
      </c>
      <c r="F83" s="43">
        <v>5515.7</v>
      </c>
      <c r="G83" t="s">
        <v>103</v>
      </c>
      <c r="H83" t="s">
        <v>104</v>
      </c>
      <c r="J83" t="s">
        <v>105</v>
      </c>
      <c r="K83" t="s">
        <v>195</v>
      </c>
      <c r="L83" t="s">
        <v>107</v>
      </c>
      <c r="M83" t="s">
        <v>196</v>
      </c>
      <c r="N83" t="s">
        <v>109</v>
      </c>
      <c r="O83" t="s">
        <v>110</v>
      </c>
      <c r="P83" t="s">
        <v>111</v>
      </c>
      <c r="Q83" t="s">
        <v>112</v>
      </c>
      <c r="R83" t="s">
        <v>113</v>
      </c>
      <c r="S83" t="s">
        <v>144</v>
      </c>
    </row>
    <row r="84" spans="1:19">
      <c r="A84">
        <v>25289</v>
      </c>
      <c r="B84" t="s">
        <v>100</v>
      </c>
      <c r="C84" s="42">
        <v>45930</v>
      </c>
      <c r="D84" t="s">
        <v>101</v>
      </c>
      <c r="E84" t="s">
        <v>102</v>
      </c>
      <c r="F84" s="43">
        <v>-7539.45</v>
      </c>
      <c r="G84" t="s">
        <v>103</v>
      </c>
      <c r="H84" t="s">
        <v>104</v>
      </c>
      <c r="J84" t="s">
        <v>105</v>
      </c>
      <c r="K84" t="s">
        <v>197</v>
      </c>
      <c r="L84" t="s">
        <v>107</v>
      </c>
      <c r="M84" t="s">
        <v>198</v>
      </c>
      <c r="N84" t="s">
        <v>109</v>
      </c>
      <c r="O84" t="s">
        <v>110</v>
      </c>
      <c r="P84" t="s">
        <v>111</v>
      </c>
      <c r="Q84" t="s">
        <v>112</v>
      </c>
      <c r="R84" t="s">
        <v>113</v>
      </c>
      <c r="S84" t="s">
        <v>144</v>
      </c>
    </row>
    <row r="85" spans="1:19">
      <c r="A85">
        <v>24976</v>
      </c>
      <c r="B85" t="s">
        <v>100</v>
      </c>
      <c r="C85" s="42">
        <v>45930</v>
      </c>
      <c r="D85" t="s">
        <v>101</v>
      </c>
      <c r="E85" t="s">
        <v>102</v>
      </c>
      <c r="F85" s="43">
        <v>1786.88</v>
      </c>
      <c r="G85" t="s">
        <v>103</v>
      </c>
      <c r="H85" t="s">
        <v>104</v>
      </c>
      <c r="J85" t="s">
        <v>105</v>
      </c>
      <c r="K85" t="s">
        <v>199</v>
      </c>
      <c r="L85" t="s">
        <v>107</v>
      </c>
      <c r="M85" t="s">
        <v>200</v>
      </c>
      <c r="N85" t="s">
        <v>109</v>
      </c>
      <c r="O85" t="s">
        <v>110</v>
      </c>
      <c r="P85" t="s">
        <v>111</v>
      </c>
      <c r="Q85" t="s">
        <v>112</v>
      </c>
      <c r="R85" t="s">
        <v>113</v>
      </c>
      <c r="S85" t="s">
        <v>144</v>
      </c>
    </row>
    <row r="86" spans="1:19">
      <c r="A86">
        <v>24976</v>
      </c>
      <c r="B86" t="s">
        <v>100</v>
      </c>
      <c r="C86" s="42">
        <v>45931</v>
      </c>
      <c r="D86" t="s">
        <v>101</v>
      </c>
      <c r="E86" t="s">
        <v>102</v>
      </c>
      <c r="F86" s="43">
        <v>-1786.88</v>
      </c>
      <c r="G86" t="s">
        <v>103</v>
      </c>
      <c r="H86" t="s">
        <v>104</v>
      </c>
      <c r="J86" t="s">
        <v>105</v>
      </c>
      <c r="K86" t="s">
        <v>201</v>
      </c>
      <c r="L86" t="s">
        <v>107</v>
      </c>
      <c r="M86" t="s">
        <v>200</v>
      </c>
      <c r="N86" t="s">
        <v>109</v>
      </c>
      <c r="O86" t="s">
        <v>110</v>
      </c>
      <c r="P86" t="s">
        <v>111</v>
      </c>
      <c r="Q86" t="s">
        <v>112</v>
      </c>
      <c r="R86" t="s">
        <v>113</v>
      </c>
      <c r="S86" t="s">
        <v>144</v>
      </c>
    </row>
    <row r="87" spans="1:19">
      <c r="A87">
        <v>25289</v>
      </c>
      <c r="B87" t="s">
        <v>100</v>
      </c>
      <c r="C87" s="42">
        <v>45931</v>
      </c>
      <c r="D87" t="s">
        <v>101</v>
      </c>
      <c r="E87" t="s">
        <v>102</v>
      </c>
      <c r="F87" s="43">
        <v>7539.45</v>
      </c>
      <c r="G87" t="s">
        <v>103</v>
      </c>
      <c r="H87" t="s">
        <v>104</v>
      </c>
      <c r="J87" t="s">
        <v>105</v>
      </c>
      <c r="K87" t="s">
        <v>202</v>
      </c>
      <c r="L87" t="s">
        <v>107</v>
      </c>
      <c r="M87" t="s">
        <v>198</v>
      </c>
      <c r="N87" t="s">
        <v>109</v>
      </c>
      <c r="O87" t="s">
        <v>110</v>
      </c>
      <c r="P87" t="s">
        <v>111</v>
      </c>
      <c r="Q87" t="s">
        <v>112</v>
      </c>
      <c r="R87" t="s">
        <v>113</v>
      </c>
      <c r="S87" t="s">
        <v>144</v>
      </c>
    </row>
    <row r="88" spans="1:19">
      <c r="A88">
        <v>24776</v>
      </c>
      <c r="B88" t="s">
        <v>100</v>
      </c>
      <c r="C88" s="42">
        <v>45940</v>
      </c>
      <c r="D88" t="s">
        <v>101</v>
      </c>
      <c r="E88" t="s">
        <v>102</v>
      </c>
      <c r="F88" s="43">
        <v>3829.04</v>
      </c>
      <c r="G88" t="s">
        <v>103</v>
      </c>
      <c r="H88" t="s">
        <v>104</v>
      </c>
      <c r="J88" t="s">
        <v>105</v>
      </c>
      <c r="K88" t="s">
        <v>203</v>
      </c>
      <c r="L88" t="s">
        <v>107</v>
      </c>
      <c r="M88" t="s">
        <v>204</v>
      </c>
      <c r="N88" t="s">
        <v>109</v>
      </c>
      <c r="O88" t="s">
        <v>110</v>
      </c>
      <c r="P88" t="s">
        <v>111</v>
      </c>
      <c r="Q88" t="s">
        <v>112</v>
      </c>
      <c r="R88" t="s">
        <v>113</v>
      </c>
      <c r="S88" t="s">
        <v>144</v>
      </c>
    </row>
    <row r="89" spans="1:19">
      <c r="A89">
        <v>24776</v>
      </c>
      <c r="B89" t="s">
        <v>100</v>
      </c>
      <c r="C89" s="42">
        <v>45940</v>
      </c>
      <c r="D89" t="s">
        <v>101</v>
      </c>
      <c r="E89" t="s">
        <v>102</v>
      </c>
      <c r="F89" s="43">
        <v>5105.37</v>
      </c>
      <c r="G89" t="s">
        <v>103</v>
      </c>
      <c r="H89" t="s">
        <v>104</v>
      </c>
      <c r="J89" t="s">
        <v>105</v>
      </c>
      <c r="K89" t="s">
        <v>203</v>
      </c>
      <c r="L89" t="s">
        <v>107</v>
      </c>
      <c r="M89" t="s">
        <v>204</v>
      </c>
      <c r="N89" t="s">
        <v>109</v>
      </c>
      <c r="O89" t="s">
        <v>110</v>
      </c>
      <c r="P89" t="s">
        <v>111</v>
      </c>
      <c r="Q89" t="s">
        <v>112</v>
      </c>
      <c r="R89" t="s">
        <v>113</v>
      </c>
      <c r="S89" t="s">
        <v>144</v>
      </c>
    </row>
    <row r="90" spans="1:19">
      <c r="A90">
        <v>25204</v>
      </c>
      <c r="B90" t="s">
        <v>100</v>
      </c>
      <c r="C90" s="42">
        <v>45954</v>
      </c>
      <c r="D90" t="s">
        <v>101</v>
      </c>
      <c r="E90" t="s">
        <v>102</v>
      </c>
      <c r="F90" s="43">
        <v>4059.1</v>
      </c>
      <c r="G90" t="s">
        <v>103</v>
      </c>
      <c r="H90" t="s">
        <v>104</v>
      </c>
      <c r="J90" t="s">
        <v>105</v>
      </c>
      <c r="K90" t="s">
        <v>205</v>
      </c>
      <c r="L90" t="s">
        <v>107</v>
      </c>
      <c r="M90" t="s">
        <v>206</v>
      </c>
      <c r="N90" t="s">
        <v>109</v>
      </c>
      <c r="O90" t="s">
        <v>110</v>
      </c>
      <c r="P90" t="s">
        <v>111</v>
      </c>
      <c r="Q90" t="s">
        <v>112</v>
      </c>
      <c r="R90" t="s">
        <v>113</v>
      </c>
      <c r="S90" t="s">
        <v>144</v>
      </c>
    </row>
    <row r="91" spans="1:19">
      <c r="A91">
        <v>25204</v>
      </c>
      <c r="B91" t="s">
        <v>100</v>
      </c>
      <c r="C91" s="42">
        <v>45954</v>
      </c>
      <c r="D91" t="s">
        <v>101</v>
      </c>
      <c r="E91" t="s">
        <v>102</v>
      </c>
      <c r="F91" s="43">
        <v>3044.34</v>
      </c>
      <c r="G91" t="s">
        <v>103</v>
      </c>
      <c r="H91" t="s">
        <v>104</v>
      </c>
      <c r="J91" t="s">
        <v>105</v>
      </c>
      <c r="K91" t="s">
        <v>205</v>
      </c>
      <c r="L91" t="s">
        <v>107</v>
      </c>
      <c r="M91" t="s">
        <v>206</v>
      </c>
      <c r="N91" t="s">
        <v>109</v>
      </c>
      <c r="O91" t="s">
        <v>110</v>
      </c>
      <c r="P91" t="s">
        <v>111</v>
      </c>
      <c r="Q91" t="s">
        <v>112</v>
      </c>
      <c r="R91" t="s">
        <v>113</v>
      </c>
      <c r="S91" t="s">
        <v>144</v>
      </c>
    </row>
    <row r="92" spans="1:19">
      <c r="A92">
        <v>25597</v>
      </c>
      <c r="B92" t="s">
        <v>100</v>
      </c>
      <c r="C92" s="42">
        <v>45961</v>
      </c>
      <c r="D92" t="s">
        <v>101</v>
      </c>
      <c r="E92" t="s">
        <v>102</v>
      </c>
      <c r="F92" s="43">
        <v>4152.92</v>
      </c>
      <c r="G92" t="s">
        <v>103</v>
      </c>
      <c r="H92" t="s">
        <v>104</v>
      </c>
      <c r="J92" t="s">
        <v>105</v>
      </c>
      <c r="K92" t="s">
        <v>207</v>
      </c>
      <c r="L92" t="s">
        <v>107</v>
      </c>
      <c r="M92" t="s">
        <v>208</v>
      </c>
      <c r="N92" t="s">
        <v>109</v>
      </c>
      <c r="O92" t="s">
        <v>110</v>
      </c>
      <c r="P92" t="s">
        <v>111</v>
      </c>
      <c r="Q92" t="s">
        <v>112</v>
      </c>
      <c r="R92" t="s">
        <v>113</v>
      </c>
      <c r="S92" t="s">
        <v>144</v>
      </c>
    </row>
    <row r="93" spans="1:19">
      <c r="A93">
        <v>25640</v>
      </c>
      <c r="B93" t="s">
        <v>100</v>
      </c>
      <c r="C93" s="42">
        <v>45961</v>
      </c>
      <c r="D93" t="s">
        <v>101</v>
      </c>
      <c r="E93" t="s">
        <v>102</v>
      </c>
      <c r="F93" s="43">
        <v>-7444.37</v>
      </c>
      <c r="G93" t="s">
        <v>103</v>
      </c>
      <c r="H93" t="s">
        <v>104</v>
      </c>
      <c r="J93" t="s">
        <v>105</v>
      </c>
      <c r="K93" t="s">
        <v>209</v>
      </c>
      <c r="L93" t="s">
        <v>107</v>
      </c>
      <c r="M93" t="s">
        <v>210</v>
      </c>
      <c r="N93" t="s">
        <v>109</v>
      </c>
      <c r="O93" t="s">
        <v>110</v>
      </c>
      <c r="P93" t="s">
        <v>111</v>
      </c>
      <c r="Q93" t="s">
        <v>112</v>
      </c>
      <c r="R93" t="s">
        <v>113</v>
      </c>
      <c r="S93" t="s">
        <v>144</v>
      </c>
    </row>
    <row r="94" spans="1:19">
      <c r="A94">
        <v>25597</v>
      </c>
      <c r="B94" t="s">
        <v>100</v>
      </c>
      <c r="C94" s="42">
        <v>45962</v>
      </c>
      <c r="D94" t="s">
        <v>101</v>
      </c>
      <c r="E94" t="s">
        <v>102</v>
      </c>
      <c r="F94" s="43">
        <v>-4152.92</v>
      </c>
      <c r="G94" t="s">
        <v>103</v>
      </c>
      <c r="H94" t="s">
        <v>104</v>
      </c>
      <c r="J94" t="s">
        <v>105</v>
      </c>
      <c r="K94" t="s">
        <v>211</v>
      </c>
      <c r="L94" t="s">
        <v>107</v>
      </c>
      <c r="M94" t="s">
        <v>208</v>
      </c>
      <c r="N94" t="s">
        <v>109</v>
      </c>
      <c r="O94" t="s">
        <v>110</v>
      </c>
      <c r="P94" t="s">
        <v>111</v>
      </c>
      <c r="Q94" t="s">
        <v>112</v>
      </c>
      <c r="R94" t="s">
        <v>113</v>
      </c>
      <c r="S94" t="s">
        <v>144</v>
      </c>
    </row>
    <row r="95" spans="1:19">
      <c r="A95">
        <v>25640</v>
      </c>
      <c r="B95" t="s">
        <v>100</v>
      </c>
      <c r="C95" s="42">
        <v>45962</v>
      </c>
      <c r="D95" t="s">
        <v>101</v>
      </c>
      <c r="E95" t="s">
        <v>102</v>
      </c>
      <c r="F95" s="43">
        <v>7444.37</v>
      </c>
      <c r="G95" t="s">
        <v>103</v>
      </c>
      <c r="H95" t="s">
        <v>104</v>
      </c>
      <c r="J95" t="s">
        <v>105</v>
      </c>
      <c r="K95" t="s">
        <v>212</v>
      </c>
      <c r="L95" t="s">
        <v>107</v>
      </c>
      <c r="M95" t="s">
        <v>210</v>
      </c>
      <c r="N95" t="s">
        <v>109</v>
      </c>
      <c r="O95" t="s">
        <v>110</v>
      </c>
      <c r="P95" t="s">
        <v>111</v>
      </c>
      <c r="Q95" t="s">
        <v>112</v>
      </c>
      <c r="R95" t="s">
        <v>113</v>
      </c>
      <c r="S95" t="s">
        <v>144</v>
      </c>
    </row>
    <row r="96" spans="1:19">
      <c r="A96">
        <v>25507</v>
      </c>
      <c r="B96" t="s">
        <v>100</v>
      </c>
      <c r="C96" s="42">
        <v>45968</v>
      </c>
      <c r="D96" t="s">
        <v>101</v>
      </c>
      <c r="E96" t="s">
        <v>102</v>
      </c>
      <c r="F96" s="43">
        <v>3559.66</v>
      </c>
      <c r="G96" t="s">
        <v>103</v>
      </c>
      <c r="H96" t="s">
        <v>104</v>
      </c>
      <c r="J96" t="s">
        <v>105</v>
      </c>
      <c r="K96" t="s">
        <v>213</v>
      </c>
      <c r="L96" t="s">
        <v>107</v>
      </c>
      <c r="M96" t="s">
        <v>214</v>
      </c>
      <c r="N96" t="s">
        <v>109</v>
      </c>
      <c r="O96" t="s">
        <v>110</v>
      </c>
      <c r="P96" t="s">
        <v>111</v>
      </c>
      <c r="Q96" t="s">
        <v>112</v>
      </c>
      <c r="R96" t="s">
        <v>113</v>
      </c>
      <c r="S96" t="s">
        <v>144</v>
      </c>
    </row>
    <row r="97" spans="1:19">
      <c r="A97">
        <v>25507</v>
      </c>
      <c r="B97" t="s">
        <v>100</v>
      </c>
      <c r="C97" s="42">
        <v>45968</v>
      </c>
      <c r="D97" t="s">
        <v>101</v>
      </c>
      <c r="E97" t="s">
        <v>102</v>
      </c>
      <c r="F97" s="43">
        <v>4746.18</v>
      </c>
      <c r="G97" t="s">
        <v>103</v>
      </c>
      <c r="H97" t="s">
        <v>104</v>
      </c>
      <c r="J97" t="s">
        <v>105</v>
      </c>
      <c r="K97" t="s">
        <v>213</v>
      </c>
      <c r="L97" t="s">
        <v>107</v>
      </c>
      <c r="M97" t="s">
        <v>214</v>
      </c>
      <c r="N97" t="s">
        <v>109</v>
      </c>
      <c r="O97" t="s">
        <v>110</v>
      </c>
      <c r="P97" t="s">
        <v>111</v>
      </c>
      <c r="Q97" t="s">
        <v>112</v>
      </c>
      <c r="R97" t="s">
        <v>113</v>
      </c>
      <c r="S97" t="s">
        <v>144</v>
      </c>
    </row>
    <row r="98" spans="1:19">
      <c r="A98">
        <v>26099</v>
      </c>
      <c r="B98" t="s">
        <v>100</v>
      </c>
      <c r="C98" s="42">
        <v>45982</v>
      </c>
      <c r="D98" t="s">
        <v>101</v>
      </c>
      <c r="E98" t="s">
        <v>102</v>
      </c>
      <c r="F98" s="43">
        <v>4595.71</v>
      </c>
      <c r="G98" t="s">
        <v>103</v>
      </c>
      <c r="H98" t="s">
        <v>104</v>
      </c>
      <c r="J98" t="s">
        <v>105</v>
      </c>
      <c r="K98" t="s">
        <v>215</v>
      </c>
      <c r="L98" t="s">
        <v>107</v>
      </c>
      <c r="M98" t="s">
        <v>216</v>
      </c>
      <c r="N98" t="s">
        <v>109</v>
      </c>
      <c r="O98" t="s">
        <v>110</v>
      </c>
      <c r="P98" t="s">
        <v>111</v>
      </c>
      <c r="Q98" t="s">
        <v>112</v>
      </c>
      <c r="R98" t="s">
        <v>113</v>
      </c>
      <c r="S98" t="s">
        <v>217</v>
      </c>
    </row>
    <row r="99" spans="1:19">
      <c r="A99">
        <v>26099</v>
      </c>
      <c r="B99" t="s">
        <v>100</v>
      </c>
      <c r="C99" s="42">
        <v>45982</v>
      </c>
      <c r="D99" t="s">
        <v>101</v>
      </c>
      <c r="E99" t="s">
        <v>102</v>
      </c>
      <c r="F99" s="43">
        <v>3446.79</v>
      </c>
      <c r="G99" t="s">
        <v>103</v>
      </c>
      <c r="H99" t="s">
        <v>104</v>
      </c>
      <c r="J99" t="s">
        <v>105</v>
      </c>
      <c r="K99" t="s">
        <v>215</v>
      </c>
      <c r="L99" t="s">
        <v>107</v>
      </c>
      <c r="M99" t="s">
        <v>216</v>
      </c>
      <c r="N99" t="s">
        <v>109</v>
      </c>
      <c r="O99" t="s">
        <v>110</v>
      </c>
      <c r="P99" t="s">
        <v>111</v>
      </c>
      <c r="Q99" t="s">
        <v>112</v>
      </c>
      <c r="R99" t="s">
        <v>113</v>
      </c>
      <c r="S99" t="s">
        <v>217</v>
      </c>
    </row>
    <row r="100" spans="1:19">
      <c r="A100">
        <v>26250</v>
      </c>
      <c r="B100" t="s">
        <v>100</v>
      </c>
      <c r="C100" s="42">
        <v>45991</v>
      </c>
      <c r="D100" t="s">
        <v>101</v>
      </c>
      <c r="E100" t="s">
        <v>102</v>
      </c>
      <c r="F100" s="43">
        <v>4575.87</v>
      </c>
      <c r="G100" t="s">
        <v>103</v>
      </c>
      <c r="H100" t="s">
        <v>104</v>
      </c>
      <c r="J100" t="s">
        <v>105</v>
      </c>
      <c r="K100" t="s">
        <v>218</v>
      </c>
      <c r="L100" t="s">
        <v>107</v>
      </c>
      <c r="M100" t="s">
        <v>219</v>
      </c>
      <c r="N100" t="s">
        <v>109</v>
      </c>
      <c r="O100" t="s">
        <v>110</v>
      </c>
      <c r="P100" t="s">
        <v>111</v>
      </c>
      <c r="Q100" t="s">
        <v>112</v>
      </c>
      <c r="R100" t="s">
        <v>113</v>
      </c>
      <c r="S100" t="s">
        <v>217</v>
      </c>
    </row>
    <row r="101" spans="1:19">
      <c r="A101">
        <v>26302</v>
      </c>
      <c r="B101" t="s">
        <v>100</v>
      </c>
      <c r="C101" s="42">
        <v>45991</v>
      </c>
      <c r="D101" t="s">
        <v>101</v>
      </c>
      <c r="E101" t="s">
        <v>102</v>
      </c>
      <c r="F101" s="43">
        <v>-9599.5</v>
      </c>
      <c r="G101" t="s">
        <v>103</v>
      </c>
      <c r="H101" t="s">
        <v>104</v>
      </c>
      <c r="J101" t="s">
        <v>105</v>
      </c>
      <c r="K101" t="s">
        <v>220</v>
      </c>
      <c r="L101" t="s">
        <v>107</v>
      </c>
      <c r="M101" t="s">
        <v>221</v>
      </c>
      <c r="N101" t="s">
        <v>109</v>
      </c>
      <c r="O101" t="s">
        <v>110</v>
      </c>
      <c r="P101" t="s">
        <v>111</v>
      </c>
      <c r="Q101" t="s">
        <v>112</v>
      </c>
      <c r="R101" t="s">
        <v>113</v>
      </c>
      <c r="S101" t="s">
        <v>217</v>
      </c>
    </row>
    <row r="102" spans="1:19">
      <c r="A102">
        <v>26250</v>
      </c>
      <c r="B102" t="s">
        <v>100</v>
      </c>
      <c r="C102" s="42">
        <v>45992</v>
      </c>
      <c r="D102" t="s">
        <v>101</v>
      </c>
      <c r="E102" t="s">
        <v>102</v>
      </c>
      <c r="F102" s="43">
        <v>-4575.87</v>
      </c>
      <c r="G102" t="s">
        <v>103</v>
      </c>
      <c r="H102" t="s">
        <v>104</v>
      </c>
      <c r="J102" t="s">
        <v>105</v>
      </c>
      <c r="K102" t="s">
        <v>222</v>
      </c>
      <c r="L102" t="s">
        <v>107</v>
      </c>
      <c r="M102" t="s">
        <v>219</v>
      </c>
      <c r="N102" t="s">
        <v>109</v>
      </c>
      <c r="O102" t="s">
        <v>110</v>
      </c>
      <c r="P102" t="s">
        <v>111</v>
      </c>
      <c r="Q102" t="s">
        <v>112</v>
      </c>
      <c r="R102" t="s">
        <v>113</v>
      </c>
      <c r="S102" t="s">
        <v>217</v>
      </c>
    </row>
    <row r="103" spans="1:19">
      <c r="A103">
        <v>26302</v>
      </c>
      <c r="B103" t="s">
        <v>100</v>
      </c>
      <c r="C103" s="42">
        <v>45992</v>
      </c>
      <c r="D103" t="s">
        <v>101</v>
      </c>
      <c r="E103" t="s">
        <v>102</v>
      </c>
      <c r="F103" s="43">
        <v>9599.5</v>
      </c>
      <c r="G103" t="s">
        <v>103</v>
      </c>
      <c r="H103" t="s">
        <v>104</v>
      </c>
      <c r="J103" t="s">
        <v>105</v>
      </c>
      <c r="K103" t="s">
        <v>223</v>
      </c>
      <c r="L103" t="s">
        <v>107</v>
      </c>
      <c r="M103" t="s">
        <v>221</v>
      </c>
      <c r="N103" t="s">
        <v>109</v>
      </c>
      <c r="O103" t="s">
        <v>110</v>
      </c>
      <c r="P103" t="s">
        <v>111</v>
      </c>
      <c r="Q103" t="s">
        <v>112</v>
      </c>
      <c r="R103" t="s">
        <v>113</v>
      </c>
      <c r="S103" t="s">
        <v>217</v>
      </c>
    </row>
    <row r="104" spans="1:19">
      <c r="A104">
        <v>26245</v>
      </c>
      <c r="B104" t="s">
        <v>100</v>
      </c>
      <c r="C104" s="42">
        <v>45996</v>
      </c>
      <c r="D104" t="s">
        <v>101</v>
      </c>
      <c r="E104" t="s">
        <v>102</v>
      </c>
      <c r="F104" s="43">
        <v>3922.18</v>
      </c>
      <c r="G104" t="s">
        <v>103</v>
      </c>
      <c r="H104" t="s">
        <v>104</v>
      </c>
      <c r="J104" t="s">
        <v>105</v>
      </c>
      <c r="K104" t="s">
        <v>224</v>
      </c>
      <c r="L104" t="s">
        <v>107</v>
      </c>
      <c r="M104" t="s">
        <v>225</v>
      </c>
      <c r="N104" t="s">
        <v>109</v>
      </c>
      <c r="O104" t="s">
        <v>110</v>
      </c>
      <c r="P104" t="s">
        <v>111</v>
      </c>
      <c r="Q104" t="s">
        <v>112</v>
      </c>
      <c r="R104" t="s">
        <v>113</v>
      </c>
      <c r="S104" t="s">
        <v>217</v>
      </c>
    </row>
    <row r="105" spans="1:19">
      <c r="A105">
        <v>26245</v>
      </c>
      <c r="B105" t="s">
        <v>100</v>
      </c>
      <c r="C105" s="42">
        <v>45996</v>
      </c>
      <c r="D105" t="s">
        <v>101</v>
      </c>
      <c r="E105" t="s">
        <v>102</v>
      </c>
      <c r="F105" s="43">
        <v>5229.55</v>
      </c>
      <c r="G105" t="s">
        <v>103</v>
      </c>
      <c r="H105" t="s">
        <v>104</v>
      </c>
      <c r="J105" t="s">
        <v>105</v>
      </c>
      <c r="K105" t="s">
        <v>224</v>
      </c>
      <c r="L105" t="s">
        <v>107</v>
      </c>
      <c r="M105" t="s">
        <v>225</v>
      </c>
      <c r="N105" t="s">
        <v>109</v>
      </c>
      <c r="O105" t="s">
        <v>110</v>
      </c>
      <c r="P105" t="s">
        <v>111</v>
      </c>
      <c r="Q105" t="s">
        <v>112</v>
      </c>
      <c r="R105" t="s">
        <v>113</v>
      </c>
      <c r="S105" t="s">
        <v>217</v>
      </c>
    </row>
    <row r="106" spans="1:19">
      <c r="A106">
        <v>26931</v>
      </c>
      <c r="B106" t="s">
        <v>100</v>
      </c>
      <c r="C106" s="42">
        <v>46010</v>
      </c>
      <c r="D106" t="s">
        <v>101</v>
      </c>
      <c r="E106" t="s">
        <v>102</v>
      </c>
      <c r="F106" s="43">
        <v>4311.54</v>
      </c>
      <c r="G106" t="s">
        <v>103</v>
      </c>
      <c r="H106" t="s">
        <v>104</v>
      </c>
      <c r="J106" t="s">
        <v>105</v>
      </c>
      <c r="K106" t="s">
        <v>226</v>
      </c>
      <c r="L106" t="s">
        <v>107</v>
      </c>
      <c r="M106" t="s">
        <v>227</v>
      </c>
      <c r="N106" t="s">
        <v>109</v>
      </c>
      <c r="O106" t="s">
        <v>110</v>
      </c>
      <c r="P106" t="s">
        <v>111</v>
      </c>
      <c r="Q106" t="s">
        <v>112</v>
      </c>
      <c r="R106" t="s">
        <v>113</v>
      </c>
      <c r="S106" t="s">
        <v>217</v>
      </c>
    </row>
    <row r="107" spans="1:19">
      <c r="A107">
        <v>26931</v>
      </c>
      <c r="B107" t="s">
        <v>100</v>
      </c>
      <c r="C107" s="42">
        <v>46010</v>
      </c>
      <c r="D107" t="s">
        <v>101</v>
      </c>
      <c r="E107" t="s">
        <v>102</v>
      </c>
      <c r="F107" s="43">
        <v>5748.72</v>
      </c>
      <c r="G107" t="s">
        <v>103</v>
      </c>
      <c r="H107" t="s">
        <v>104</v>
      </c>
      <c r="J107" t="s">
        <v>105</v>
      </c>
      <c r="K107" t="s">
        <v>226</v>
      </c>
      <c r="L107" t="s">
        <v>107</v>
      </c>
      <c r="M107" t="s">
        <v>227</v>
      </c>
      <c r="N107" t="s">
        <v>109</v>
      </c>
      <c r="O107" t="s">
        <v>110</v>
      </c>
      <c r="P107" t="s">
        <v>111</v>
      </c>
      <c r="Q107" t="s">
        <v>112</v>
      </c>
      <c r="R107" t="s">
        <v>113</v>
      </c>
      <c r="S107" t="s">
        <v>217</v>
      </c>
    </row>
    <row r="108" spans="1:19">
      <c r="A108">
        <v>27583</v>
      </c>
      <c r="B108" t="s">
        <v>100</v>
      </c>
      <c r="C108" s="42">
        <v>46022</v>
      </c>
      <c r="D108" t="s">
        <v>101</v>
      </c>
      <c r="E108" t="s">
        <v>102</v>
      </c>
      <c r="F108" s="43">
        <v>-11231.86</v>
      </c>
      <c r="G108" t="s">
        <v>103</v>
      </c>
      <c r="H108" t="s">
        <v>104</v>
      </c>
      <c r="J108" t="s">
        <v>105</v>
      </c>
      <c r="K108" t="s">
        <v>228</v>
      </c>
      <c r="L108" t="s">
        <v>107</v>
      </c>
      <c r="M108" t="s">
        <v>229</v>
      </c>
      <c r="N108" t="s">
        <v>109</v>
      </c>
      <c r="O108" t="s">
        <v>110</v>
      </c>
      <c r="P108" t="s">
        <v>111</v>
      </c>
      <c r="Q108" t="s">
        <v>112</v>
      </c>
      <c r="R108" t="s">
        <v>113</v>
      </c>
      <c r="S108" t="s">
        <v>217</v>
      </c>
    </row>
    <row r="109" spans="1:19">
      <c r="A109">
        <v>27053</v>
      </c>
      <c r="B109" t="s">
        <v>100</v>
      </c>
      <c r="C109" s="42">
        <v>46022</v>
      </c>
      <c r="D109" t="s">
        <v>101</v>
      </c>
      <c r="E109" t="s">
        <v>102</v>
      </c>
      <c r="F109" s="43">
        <v>1425.25</v>
      </c>
      <c r="G109" t="s">
        <v>103</v>
      </c>
      <c r="H109" t="s">
        <v>104</v>
      </c>
      <c r="J109" t="s">
        <v>105</v>
      </c>
      <c r="K109" t="s">
        <v>230</v>
      </c>
      <c r="L109" t="s">
        <v>107</v>
      </c>
      <c r="M109" t="s">
        <v>231</v>
      </c>
      <c r="N109" t="s">
        <v>109</v>
      </c>
      <c r="O109" t="s">
        <v>110</v>
      </c>
      <c r="P109" t="s">
        <v>111</v>
      </c>
      <c r="Q109" t="s">
        <v>112</v>
      </c>
      <c r="R109" t="s">
        <v>113</v>
      </c>
      <c r="S109" t="s">
        <v>217</v>
      </c>
    </row>
    <row r="110" spans="1:19">
      <c r="A110">
        <v>28368</v>
      </c>
      <c r="B110" t="s">
        <v>100</v>
      </c>
      <c r="C110" s="42">
        <v>46022</v>
      </c>
      <c r="D110" t="s">
        <v>101</v>
      </c>
      <c r="E110" t="s">
        <v>102</v>
      </c>
      <c r="F110" s="43">
        <v>2584.1999999999998</v>
      </c>
      <c r="G110" t="s">
        <v>103</v>
      </c>
      <c r="H110" t="s">
        <v>104</v>
      </c>
      <c r="J110" t="s">
        <v>105</v>
      </c>
      <c r="K110" t="s">
        <v>232</v>
      </c>
      <c r="L110" t="s">
        <v>107</v>
      </c>
      <c r="M110" t="s">
        <v>233</v>
      </c>
      <c r="N110" t="s">
        <v>109</v>
      </c>
      <c r="O110" t="s">
        <v>110</v>
      </c>
      <c r="P110" t="s">
        <v>111</v>
      </c>
      <c r="Q110" t="s">
        <v>112</v>
      </c>
      <c r="R110" t="s">
        <v>113</v>
      </c>
      <c r="S110" t="s">
        <v>217</v>
      </c>
    </row>
    <row r="111" spans="1:19">
      <c r="C111" s="42"/>
      <c r="F111" s="43">
        <f>SUBTOTAL(109,Data[Total])</f>
        <v>195278.66999999998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E5-057E-4AE8-9685-A0BACCF378E6}">
  <dimension ref="A1:S202"/>
  <sheetViews>
    <sheetView workbookViewId="0">
      <selection activeCell="A11" sqref="A11"/>
    </sheetView>
  </sheetViews>
  <sheetFormatPr defaultRowHeight="15"/>
  <cols>
    <col min="1" max="1" width="15.85546875" customWidth="1"/>
    <col min="2" max="2" width="14.28515625" customWidth="1"/>
    <col min="3" max="3" width="14.85546875" bestFit="1" customWidth="1"/>
    <col min="4" max="4" width="17.7109375" bestFit="1" customWidth="1"/>
    <col min="5" max="5" width="20.42578125" bestFit="1" customWidth="1"/>
    <col min="6" max="6" width="9.7109375" bestFit="1" customWidth="1"/>
    <col min="7" max="7" width="25.85546875" bestFit="1" customWidth="1"/>
    <col min="8" max="8" width="14.7109375" bestFit="1" customWidth="1"/>
    <col min="9" max="9" width="15.42578125" bestFit="1" customWidth="1"/>
    <col min="10" max="10" width="22.28515625" bestFit="1" customWidth="1"/>
    <col min="11" max="11" width="22.5703125" bestFit="1" customWidth="1"/>
    <col min="12" max="12" width="14" bestFit="1" customWidth="1"/>
    <col min="13" max="13" width="27.140625" bestFit="1" customWidth="1"/>
    <col min="14" max="17" width="11.7109375" bestFit="1" customWidth="1"/>
    <col min="18" max="18" width="18.28515625" bestFit="1" customWidth="1"/>
    <col min="19" max="19" width="18" bestFit="1" customWidth="1"/>
    <col min="20" max="20" width="21.140625" bestFit="1" customWidth="1"/>
    <col min="21" max="21" width="14.5703125" bestFit="1" customWidth="1"/>
    <col min="22" max="22" width="20.42578125" bestFit="1" customWidth="1"/>
    <col min="23" max="23" width="14.85546875" bestFit="1" customWidth="1"/>
    <col min="24" max="24" width="13.42578125" bestFit="1" customWidth="1"/>
    <col min="25" max="25" width="16.7109375" bestFit="1" customWidth="1"/>
    <col min="26" max="26" width="21.85546875" bestFit="1" customWidth="1"/>
    <col min="27" max="27" width="15.5703125" bestFit="1" customWidth="1"/>
    <col min="28" max="28" width="12.28515625" bestFit="1" customWidth="1"/>
    <col min="29" max="29" width="15.42578125" bestFit="1" customWidth="1"/>
    <col min="30" max="30" width="16.5703125" bestFit="1" customWidth="1"/>
    <col min="31" max="31" width="36.28515625" bestFit="1" customWidth="1"/>
    <col min="32" max="32" width="29.7109375" bestFit="1" customWidth="1"/>
    <col min="33" max="33" width="34" bestFit="1" customWidth="1"/>
    <col min="34" max="34" width="17.140625" bestFit="1" customWidth="1"/>
    <col min="35" max="35" width="18.42578125" bestFit="1" customWidth="1"/>
    <col min="36" max="36" width="12.5703125" bestFit="1" customWidth="1"/>
    <col min="37" max="37" width="16.28515625" bestFit="1" customWidth="1"/>
    <col min="38" max="38" width="16.140625" bestFit="1" customWidth="1"/>
    <col min="39" max="39" width="19.28515625" bestFit="1" customWidth="1"/>
    <col min="40" max="40" width="18.7109375" bestFit="1" customWidth="1"/>
    <col min="41" max="41" width="38.42578125" bestFit="1" customWidth="1"/>
    <col min="42" max="42" width="16.140625" bestFit="1" customWidth="1"/>
    <col min="43" max="43" width="13.28515625" bestFit="1" customWidth="1"/>
    <col min="44" max="44" width="14" bestFit="1" customWidth="1"/>
    <col min="45" max="45" width="9.28515625" bestFit="1" customWidth="1"/>
    <col min="46" max="46" width="8.7109375" bestFit="1" customWidth="1"/>
    <col min="47" max="47" width="30.42578125" bestFit="1" customWidth="1"/>
    <col min="48" max="48" width="32.85546875" bestFit="1" customWidth="1"/>
    <col min="49" max="49" width="18" bestFit="1" customWidth="1"/>
    <col min="50" max="50" width="17.5703125" bestFit="1" customWidth="1"/>
    <col min="51" max="51" width="11.28515625" bestFit="1" customWidth="1"/>
    <col min="52" max="52" width="12.85546875" bestFit="1" customWidth="1"/>
    <col min="53" max="53" width="22.140625" bestFit="1" customWidth="1"/>
    <col min="54" max="54" width="24.140625" bestFit="1" customWidth="1"/>
    <col min="55" max="55" width="16.28515625" bestFit="1" customWidth="1"/>
    <col min="56" max="56" width="13.140625" bestFit="1" customWidth="1"/>
    <col min="57" max="57" width="32.85546875" bestFit="1" customWidth="1"/>
    <col min="58" max="58" width="12.5703125" bestFit="1" customWidth="1"/>
    <col min="59" max="59" width="12.42578125" bestFit="1" customWidth="1"/>
    <col min="60" max="60" width="24.5703125" bestFit="1" customWidth="1"/>
    <col min="61" max="61" width="28.42578125" bestFit="1" customWidth="1"/>
    <col min="62" max="62" width="27" bestFit="1" customWidth="1"/>
    <col min="63" max="63" width="23.28515625" bestFit="1" customWidth="1"/>
    <col min="64" max="64" width="26.42578125" bestFit="1" customWidth="1"/>
    <col min="65" max="65" width="31" bestFit="1" customWidth="1"/>
    <col min="66" max="66" width="25.42578125" bestFit="1" customWidth="1"/>
    <col min="67" max="67" width="22.42578125" bestFit="1" customWidth="1"/>
    <col min="68" max="68" width="63.7109375" bestFit="1" customWidth="1"/>
    <col min="69" max="69" width="24.7109375" bestFit="1" customWidth="1"/>
    <col min="70" max="70" width="30.5703125" bestFit="1" customWidth="1"/>
    <col min="71" max="71" width="19.85546875" bestFit="1" customWidth="1"/>
    <col min="72" max="72" width="23.7109375" bestFit="1" customWidth="1"/>
    <col min="73" max="73" width="21.85546875" bestFit="1" customWidth="1"/>
    <col min="74" max="74" width="18" bestFit="1" customWidth="1"/>
    <col min="75" max="75" width="11.42578125" bestFit="1" customWidth="1"/>
    <col min="76" max="76" width="24.28515625" bestFit="1" customWidth="1"/>
    <col min="77" max="77" width="18.28515625" bestFit="1" customWidth="1"/>
    <col min="78" max="78" width="16" bestFit="1" customWidth="1"/>
    <col min="79" max="79" width="19.85546875" bestFit="1" customWidth="1"/>
    <col min="80" max="80" width="18.42578125" bestFit="1" customWidth="1"/>
    <col min="81" max="81" width="16" bestFit="1" customWidth="1"/>
    <col min="82" max="82" width="19.5703125" bestFit="1" customWidth="1"/>
    <col min="83" max="83" width="14.28515625" bestFit="1" customWidth="1"/>
    <col min="84" max="84" width="17.7109375" bestFit="1" customWidth="1"/>
    <col min="85" max="85" width="14.5703125" bestFit="1" customWidth="1"/>
    <col min="86" max="86" width="34.28515625" bestFit="1" customWidth="1"/>
    <col min="87" max="87" width="16.28515625" bestFit="1" customWidth="1"/>
    <col min="88" max="88" width="14.28515625" bestFit="1" customWidth="1"/>
    <col min="89" max="89" width="25.5703125" bestFit="1" customWidth="1"/>
    <col min="90" max="90" width="14.28515625" bestFit="1" customWidth="1"/>
    <col min="91" max="91" width="15.5703125" bestFit="1" customWidth="1"/>
    <col min="92" max="92" width="25" bestFit="1" customWidth="1"/>
    <col min="93" max="93" width="34.42578125" bestFit="1" customWidth="1"/>
    <col min="94" max="94" width="23.140625" bestFit="1" customWidth="1"/>
    <col min="95" max="95" width="16.7109375" bestFit="1" customWidth="1"/>
    <col min="96" max="96" width="22.7109375" bestFit="1" customWidth="1"/>
    <col min="97" max="97" width="20.85546875" bestFit="1" customWidth="1"/>
    <col min="98" max="98" width="22.42578125" bestFit="1" customWidth="1"/>
    <col min="99" max="99" width="16.5703125" bestFit="1" customWidth="1"/>
    <col min="100" max="103" width="12.140625" bestFit="1" customWidth="1"/>
    <col min="104" max="104" width="20" bestFit="1" customWidth="1"/>
    <col min="105" max="105" width="19" bestFit="1" customWidth="1"/>
    <col min="106" max="106" width="14.7109375" bestFit="1" customWidth="1"/>
    <col min="107" max="108" width="14.5703125" bestFit="1" customWidth="1"/>
    <col min="109" max="109" width="18.28515625" bestFit="1" customWidth="1"/>
    <col min="110" max="110" width="16.85546875" bestFit="1" customWidth="1"/>
    <col min="111" max="112" width="16.5703125" bestFit="1" customWidth="1"/>
    <col min="113" max="113" width="18.85546875" bestFit="1" customWidth="1"/>
    <col min="114" max="114" width="9.7109375" bestFit="1" customWidth="1"/>
    <col min="115" max="115" width="12" bestFit="1" customWidth="1"/>
    <col min="116" max="116" width="26.85546875" bestFit="1" customWidth="1"/>
    <col min="117" max="117" width="19.28515625" bestFit="1" customWidth="1"/>
    <col min="118" max="118" width="15" bestFit="1" customWidth="1"/>
    <col min="119" max="119" width="20.42578125" bestFit="1" customWidth="1"/>
    <col min="120" max="121" width="81.140625" bestFit="1" customWidth="1"/>
  </cols>
  <sheetData>
    <row r="1" spans="1:19" ht="15.75">
      <c r="A1" s="45" t="s">
        <v>237</v>
      </c>
    </row>
    <row r="4" spans="1:19">
      <c r="A4" s="18" t="s">
        <v>234</v>
      </c>
      <c r="B4" s="18" t="s">
        <v>90</v>
      </c>
      <c r="C4" s="18" t="s">
        <v>236</v>
      </c>
      <c r="D4" s="18" t="s">
        <v>306</v>
      </c>
    </row>
    <row r="5" spans="1:19">
      <c r="A5" t="s">
        <v>241</v>
      </c>
      <c r="B5" t="s">
        <v>302</v>
      </c>
      <c r="C5" s="43">
        <f>Data3[[#Totals],[Total]]-C6</f>
        <v>43760.530000000013</v>
      </c>
      <c r="D5" s="46">
        <f>C5/C$8</f>
        <v>0.86823313126391077</v>
      </c>
    </row>
    <row r="6" spans="1:19">
      <c r="B6" t="s">
        <v>303</v>
      </c>
      <c r="C6" s="43">
        <v>564.17999999999995</v>
      </c>
      <c r="D6" s="46">
        <f>C6/C$8</f>
        <v>1.119364340414691E-2</v>
      </c>
    </row>
    <row r="7" spans="1:19">
      <c r="A7" t="s">
        <v>301</v>
      </c>
      <c r="B7" t="s">
        <v>300</v>
      </c>
      <c r="C7" s="43">
        <v>6077.11</v>
      </c>
      <c r="D7" s="46">
        <f>C7/C$8</f>
        <v>0.12057322533194234</v>
      </c>
    </row>
    <row r="8" spans="1:19" ht="15.75" thickBot="1">
      <c r="A8" s="18" t="s">
        <v>86</v>
      </c>
      <c r="C8" s="44">
        <f>SUM(C5:C7)</f>
        <v>50401.820000000014</v>
      </c>
      <c r="D8" s="18"/>
    </row>
    <row r="9" spans="1:19" ht="15.75" thickTop="1">
      <c r="A9" s="18"/>
      <c r="C9" s="48"/>
      <c r="D9" s="18"/>
    </row>
    <row r="10" spans="1:19">
      <c r="A10" s="47" t="s">
        <v>356</v>
      </c>
      <c r="C10" s="48"/>
      <c r="D10" s="18"/>
    </row>
    <row r="11" spans="1:19">
      <c r="A11" s="47" t="s">
        <v>357</v>
      </c>
      <c r="C11" s="48"/>
      <c r="D11" s="18"/>
    </row>
    <row r="12" spans="1:19">
      <c r="A12" s="47"/>
    </row>
    <row r="14" spans="1:19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 t="s">
        <v>90</v>
      </c>
      <c r="K14" t="s">
        <v>91</v>
      </c>
      <c r="L14" t="s">
        <v>92</v>
      </c>
      <c r="M14" t="s">
        <v>93</v>
      </c>
      <c r="N14" t="s">
        <v>94</v>
      </c>
      <c r="O14" t="s">
        <v>95</v>
      </c>
      <c r="P14" t="s">
        <v>96</v>
      </c>
      <c r="Q14" t="s">
        <v>97</v>
      </c>
      <c r="R14" t="s">
        <v>98</v>
      </c>
      <c r="S14" t="s">
        <v>99</v>
      </c>
    </row>
    <row r="15" spans="1:19">
      <c r="A15">
        <v>16455</v>
      </c>
      <c r="B15" t="s">
        <v>100</v>
      </c>
      <c r="C15" s="42">
        <v>45658</v>
      </c>
      <c r="D15" t="s">
        <v>241</v>
      </c>
      <c r="E15" t="s">
        <v>242</v>
      </c>
      <c r="F15" s="43">
        <v>-83.82</v>
      </c>
      <c r="G15" t="s">
        <v>103</v>
      </c>
      <c r="H15" t="s">
        <v>104</v>
      </c>
      <c r="J15" t="s">
        <v>243</v>
      </c>
      <c r="K15" t="s">
        <v>106</v>
      </c>
      <c r="L15" t="s">
        <v>107</v>
      </c>
      <c r="M15" t="s">
        <v>108</v>
      </c>
      <c r="N15" t="s">
        <v>109</v>
      </c>
      <c r="O15" t="s">
        <v>110</v>
      </c>
      <c r="P15" t="s">
        <v>244</v>
      </c>
      <c r="Q15" t="s">
        <v>112</v>
      </c>
      <c r="R15" t="s">
        <v>113</v>
      </c>
      <c r="S15" t="s">
        <v>114</v>
      </c>
    </row>
    <row r="16" spans="1:19">
      <c r="A16">
        <v>16112</v>
      </c>
      <c r="B16" t="s">
        <v>100</v>
      </c>
      <c r="C16" s="42">
        <v>45660</v>
      </c>
      <c r="D16" t="s">
        <v>241</v>
      </c>
      <c r="E16" t="s">
        <v>242</v>
      </c>
      <c r="F16" s="43">
        <v>51.32</v>
      </c>
      <c r="G16" t="s">
        <v>103</v>
      </c>
      <c r="H16" t="s">
        <v>104</v>
      </c>
      <c r="J16" t="s">
        <v>243</v>
      </c>
      <c r="K16" t="s">
        <v>115</v>
      </c>
      <c r="L16" t="s">
        <v>107</v>
      </c>
      <c r="M16" t="s">
        <v>116</v>
      </c>
      <c r="N16" t="s">
        <v>109</v>
      </c>
      <c r="O16" t="s">
        <v>110</v>
      </c>
      <c r="P16" t="s">
        <v>244</v>
      </c>
      <c r="Q16" t="s">
        <v>112</v>
      </c>
      <c r="R16" t="s">
        <v>113</v>
      </c>
      <c r="S16" t="s">
        <v>114</v>
      </c>
    </row>
    <row r="17" spans="1:19">
      <c r="A17">
        <v>16112</v>
      </c>
      <c r="B17" t="s">
        <v>100</v>
      </c>
      <c r="C17" s="42">
        <v>45660</v>
      </c>
      <c r="D17" t="s">
        <v>241</v>
      </c>
      <c r="E17" t="s">
        <v>242</v>
      </c>
      <c r="F17" s="43">
        <v>68.42</v>
      </c>
      <c r="G17" t="s">
        <v>103</v>
      </c>
      <c r="H17" t="s">
        <v>104</v>
      </c>
      <c r="J17" t="s">
        <v>243</v>
      </c>
      <c r="K17" t="s">
        <v>115</v>
      </c>
      <c r="L17" t="s">
        <v>107</v>
      </c>
      <c r="M17" t="s">
        <v>116</v>
      </c>
      <c r="N17" t="s">
        <v>109</v>
      </c>
      <c r="O17" t="s">
        <v>110</v>
      </c>
      <c r="P17" t="s">
        <v>244</v>
      </c>
      <c r="Q17" t="s">
        <v>112</v>
      </c>
      <c r="R17" t="s">
        <v>113</v>
      </c>
      <c r="S17" t="s">
        <v>114</v>
      </c>
    </row>
    <row r="18" spans="1:19">
      <c r="A18">
        <v>17458</v>
      </c>
      <c r="B18" t="s">
        <v>100</v>
      </c>
      <c r="C18" s="42">
        <v>45674</v>
      </c>
      <c r="D18" t="s">
        <v>241</v>
      </c>
      <c r="E18" t="s">
        <v>242</v>
      </c>
      <c r="F18" s="43">
        <v>471.85</v>
      </c>
      <c r="G18" t="s">
        <v>103</v>
      </c>
      <c r="H18" t="s">
        <v>104</v>
      </c>
      <c r="J18" t="s">
        <v>243</v>
      </c>
      <c r="K18" t="s">
        <v>117</v>
      </c>
      <c r="L18" t="s">
        <v>107</v>
      </c>
      <c r="M18" t="s">
        <v>118</v>
      </c>
      <c r="N18" t="s">
        <v>109</v>
      </c>
      <c r="O18" t="s">
        <v>110</v>
      </c>
      <c r="P18" t="s">
        <v>244</v>
      </c>
      <c r="Q18" t="s">
        <v>112</v>
      </c>
      <c r="R18" t="s">
        <v>113</v>
      </c>
      <c r="S18" t="s">
        <v>114</v>
      </c>
    </row>
    <row r="19" spans="1:19">
      <c r="A19">
        <v>17458</v>
      </c>
      <c r="B19" t="s">
        <v>100</v>
      </c>
      <c r="C19" s="42">
        <v>45674</v>
      </c>
      <c r="D19" t="s">
        <v>241</v>
      </c>
      <c r="E19" t="s">
        <v>242</v>
      </c>
      <c r="F19" s="43">
        <v>629.13</v>
      </c>
      <c r="G19" t="s">
        <v>103</v>
      </c>
      <c r="H19" t="s">
        <v>104</v>
      </c>
      <c r="J19" t="s">
        <v>243</v>
      </c>
      <c r="K19" t="s">
        <v>117</v>
      </c>
      <c r="L19" t="s">
        <v>107</v>
      </c>
      <c r="M19" t="s">
        <v>118</v>
      </c>
      <c r="N19" t="s">
        <v>109</v>
      </c>
      <c r="O19" t="s">
        <v>110</v>
      </c>
      <c r="P19" t="s">
        <v>244</v>
      </c>
      <c r="Q19" t="s">
        <v>112</v>
      </c>
      <c r="R19" t="s">
        <v>113</v>
      </c>
      <c r="S19" t="s">
        <v>114</v>
      </c>
    </row>
    <row r="20" spans="1:19">
      <c r="A20">
        <v>17513</v>
      </c>
      <c r="B20" t="s">
        <v>100</v>
      </c>
      <c r="C20" s="42">
        <v>45688</v>
      </c>
      <c r="D20" t="s">
        <v>241</v>
      </c>
      <c r="E20" t="s">
        <v>242</v>
      </c>
      <c r="F20" s="43">
        <v>279.17</v>
      </c>
      <c r="G20" t="s">
        <v>103</v>
      </c>
      <c r="H20" t="s">
        <v>104</v>
      </c>
      <c r="J20" t="s">
        <v>243</v>
      </c>
      <c r="K20" t="s">
        <v>121</v>
      </c>
      <c r="L20" t="s">
        <v>107</v>
      </c>
      <c r="M20" t="s">
        <v>122</v>
      </c>
      <c r="N20" t="s">
        <v>109</v>
      </c>
      <c r="O20" t="s">
        <v>110</v>
      </c>
      <c r="P20" t="s">
        <v>244</v>
      </c>
      <c r="Q20" t="s">
        <v>112</v>
      </c>
      <c r="R20" t="s">
        <v>113</v>
      </c>
      <c r="S20" t="s">
        <v>114</v>
      </c>
    </row>
    <row r="21" spans="1:19">
      <c r="A21">
        <v>19121</v>
      </c>
      <c r="B21" t="s">
        <v>100</v>
      </c>
      <c r="C21" s="42">
        <v>45688</v>
      </c>
      <c r="D21" t="s">
        <v>241</v>
      </c>
      <c r="E21" t="s">
        <v>242</v>
      </c>
      <c r="F21" s="43">
        <v>260.2</v>
      </c>
      <c r="G21" t="s">
        <v>103</v>
      </c>
      <c r="H21" t="s">
        <v>104</v>
      </c>
      <c r="J21" t="s">
        <v>243</v>
      </c>
      <c r="K21" t="s">
        <v>119</v>
      </c>
      <c r="L21" t="s">
        <v>107</v>
      </c>
      <c r="M21" t="s">
        <v>120</v>
      </c>
      <c r="N21" t="s">
        <v>109</v>
      </c>
      <c r="O21" t="s">
        <v>110</v>
      </c>
      <c r="P21" t="s">
        <v>244</v>
      </c>
      <c r="Q21" t="s">
        <v>112</v>
      </c>
      <c r="R21" t="s">
        <v>113</v>
      </c>
      <c r="S21" t="s">
        <v>114</v>
      </c>
    </row>
    <row r="22" spans="1:19">
      <c r="A22">
        <v>17513</v>
      </c>
      <c r="B22" t="s">
        <v>100</v>
      </c>
      <c r="C22" s="42">
        <v>45688</v>
      </c>
      <c r="D22" t="s">
        <v>241</v>
      </c>
      <c r="E22" t="s">
        <v>242</v>
      </c>
      <c r="F22" s="43">
        <v>372.22</v>
      </c>
      <c r="G22" t="s">
        <v>103</v>
      </c>
      <c r="H22" t="s">
        <v>104</v>
      </c>
      <c r="J22" t="s">
        <v>243</v>
      </c>
      <c r="K22" t="s">
        <v>121</v>
      </c>
      <c r="L22" t="s">
        <v>107</v>
      </c>
      <c r="M22" t="s">
        <v>122</v>
      </c>
      <c r="N22" t="s">
        <v>109</v>
      </c>
      <c r="O22" t="s">
        <v>110</v>
      </c>
      <c r="P22" t="s">
        <v>244</v>
      </c>
      <c r="Q22" t="s">
        <v>112</v>
      </c>
      <c r="R22" t="s">
        <v>113</v>
      </c>
      <c r="S22" t="s">
        <v>114</v>
      </c>
    </row>
    <row r="23" spans="1:19">
      <c r="A23">
        <v>19121</v>
      </c>
      <c r="B23" t="s">
        <v>100</v>
      </c>
      <c r="C23" s="42">
        <v>45689</v>
      </c>
      <c r="D23" t="s">
        <v>241</v>
      </c>
      <c r="E23" t="s">
        <v>242</v>
      </c>
      <c r="F23" s="43">
        <v>-260.2</v>
      </c>
      <c r="G23" t="s">
        <v>103</v>
      </c>
      <c r="H23" t="s">
        <v>104</v>
      </c>
      <c r="J23" t="s">
        <v>243</v>
      </c>
      <c r="K23" t="s">
        <v>123</v>
      </c>
      <c r="L23" t="s">
        <v>107</v>
      </c>
      <c r="M23" t="s">
        <v>120</v>
      </c>
      <c r="N23" t="s">
        <v>109</v>
      </c>
      <c r="O23" t="s">
        <v>110</v>
      </c>
      <c r="P23" t="s">
        <v>244</v>
      </c>
      <c r="Q23" t="s">
        <v>112</v>
      </c>
      <c r="R23" t="s">
        <v>113</v>
      </c>
      <c r="S23" t="s">
        <v>114</v>
      </c>
    </row>
    <row r="24" spans="1:19">
      <c r="A24">
        <v>19036</v>
      </c>
      <c r="B24" t="s">
        <v>100</v>
      </c>
      <c r="C24" s="42">
        <v>45702</v>
      </c>
      <c r="D24" t="s">
        <v>241</v>
      </c>
      <c r="E24" t="s">
        <v>242</v>
      </c>
      <c r="F24" s="43">
        <v>389.24</v>
      </c>
      <c r="G24" t="s">
        <v>103</v>
      </c>
      <c r="H24" t="s">
        <v>104</v>
      </c>
      <c r="J24" t="s">
        <v>243</v>
      </c>
      <c r="K24" t="s">
        <v>124</v>
      </c>
      <c r="L24" t="s">
        <v>107</v>
      </c>
      <c r="M24" t="s">
        <v>125</v>
      </c>
      <c r="N24" t="s">
        <v>109</v>
      </c>
      <c r="O24" t="s">
        <v>110</v>
      </c>
      <c r="P24" t="s">
        <v>244</v>
      </c>
      <c r="Q24" t="s">
        <v>112</v>
      </c>
      <c r="R24" t="s">
        <v>113</v>
      </c>
      <c r="S24" t="s">
        <v>114</v>
      </c>
    </row>
    <row r="25" spans="1:19">
      <c r="A25">
        <v>19036</v>
      </c>
      <c r="B25" t="s">
        <v>100</v>
      </c>
      <c r="C25" s="42">
        <v>45702</v>
      </c>
      <c r="D25" t="s">
        <v>241</v>
      </c>
      <c r="E25" t="s">
        <v>242</v>
      </c>
      <c r="F25" s="43">
        <v>291.93</v>
      </c>
      <c r="G25" t="s">
        <v>103</v>
      </c>
      <c r="H25" t="s">
        <v>104</v>
      </c>
      <c r="J25" t="s">
        <v>243</v>
      </c>
      <c r="K25" t="s">
        <v>124</v>
      </c>
      <c r="L25" t="s">
        <v>107</v>
      </c>
      <c r="M25" t="s">
        <v>125</v>
      </c>
      <c r="N25" t="s">
        <v>109</v>
      </c>
      <c r="O25" t="s">
        <v>110</v>
      </c>
      <c r="P25" t="s">
        <v>244</v>
      </c>
      <c r="Q25" t="s">
        <v>112</v>
      </c>
      <c r="R25" t="s">
        <v>113</v>
      </c>
      <c r="S25" t="s">
        <v>114</v>
      </c>
    </row>
    <row r="26" spans="1:19">
      <c r="A26">
        <v>19042</v>
      </c>
      <c r="B26" t="s">
        <v>100</v>
      </c>
      <c r="C26" s="42">
        <v>45716</v>
      </c>
      <c r="D26" t="s">
        <v>241</v>
      </c>
      <c r="E26" t="s">
        <v>242</v>
      </c>
      <c r="F26" s="43">
        <v>359.03</v>
      </c>
      <c r="G26" t="s">
        <v>103</v>
      </c>
      <c r="H26" t="s">
        <v>104</v>
      </c>
      <c r="J26" t="s">
        <v>243</v>
      </c>
      <c r="K26" t="s">
        <v>126</v>
      </c>
      <c r="L26" t="s">
        <v>107</v>
      </c>
      <c r="M26" t="s">
        <v>127</v>
      </c>
      <c r="N26" t="s">
        <v>109</v>
      </c>
      <c r="O26" t="s">
        <v>110</v>
      </c>
      <c r="P26" t="s">
        <v>244</v>
      </c>
      <c r="Q26" t="s">
        <v>112</v>
      </c>
      <c r="R26" t="s">
        <v>113</v>
      </c>
      <c r="S26" t="s">
        <v>114</v>
      </c>
    </row>
    <row r="27" spans="1:19">
      <c r="A27">
        <v>19042</v>
      </c>
      <c r="B27" t="s">
        <v>100</v>
      </c>
      <c r="C27" s="42">
        <v>45716</v>
      </c>
      <c r="D27" t="s">
        <v>241</v>
      </c>
      <c r="E27" t="s">
        <v>242</v>
      </c>
      <c r="F27" s="43">
        <v>413.64</v>
      </c>
      <c r="G27" t="s">
        <v>103</v>
      </c>
      <c r="H27" t="s">
        <v>104</v>
      </c>
      <c r="J27" t="s">
        <v>245</v>
      </c>
      <c r="K27" t="s">
        <v>126</v>
      </c>
      <c r="L27" t="s">
        <v>107</v>
      </c>
      <c r="M27" t="s">
        <v>127</v>
      </c>
      <c r="N27" t="s">
        <v>109</v>
      </c>
      <c r="O27" t="s">
        <v>110</v>
      </c>
      <c r="P27" t="s">
        <v>244</v>
      </c>
      <c r="Q27" t="s">
        <v>112</v>
      </c>
      <c r="R27" t="s">
        <v>113</v>
      </c>
      <c r="S27" t="s">
        <v>114</v>
      </c>
    </row>
    <row r="28" spans="1:19">
      <c r="A28">
        <v>19042</v>
      </c>
      <c r="B28" t="s">
        <v>100</v>
      </c>
      <c r="C28" s="42">
        <v>45716</v>
      </c>
      <c r="D28" t="s">
        <v>241</v>
      </c>
      <c r="E28" t="s">
        <v>242</v>
      </c>
      <c r="F28" s="43">
        <v>551.52</v>
      </c>
      <c r="G28" t="s">
        <v>103</v>
      </c>
      <c r="H28" t="s">
        <v>104</v>
      </c>
      <c r="J28" t="s">
        <v>245</v>
      </c>
      <c r="K28" t="s">
        <v>126</v>
      </c>
      <c r="L28" t="s">
        <v>107</v>
      </c>
      <c r="M28" t="s">
        <v>127</v>
      </c>
      <c r="N28" t="s">
        <v>109</v>
      </c>
      <c r="O28" t="s">
        <v>110</v>
      </c>
      <c r="P28" t="s">
        <v>244</v>
      </c>
      <c r="Q28" t="s">
        <v>112</v>
      </c>
      <c r="R28" t="s">
        <v>113</v>
      </c>
      <c r="S28" t="s">
        <v>114</v>
      </c>
    </row>
    <row r="29" spans="1:19">
      <c r="A29">
        <v>19042</v>
      </c>
      <c r="B29" t="s">
        <v>100</v>
      </c>
      <c r="C29" s="42">
        <v>45716</v>
      </c>
      <c r="D29" t="s">
        <v>241</v>
      </c>
      <c r="E29" t="s">
        <v>242</v>
      </c>
      <c r="F29" s="43">
        <v>240</v>
      </c>
      <c r="G29" t="s">
        <v>103</v>
      </c>
      <c r="H29" t="s">
        <v>104</v>
      </c>
      <c r="J29" t="s">
        <v>246</v>
      </c>
      <c r="K29" t="s">
        <v>126</v>
      </c>
      <c r="L29" t="s">
        <v>107</v>
      </c>
      <c r="M29" t="s">
        <v>127</v>
      </c>
      <c r="N29" t="s">
        <v>109</v>
      </c>
      <c r="O29" t="s">
        <v>110</v>
      </c>
      <c r="P29" t="s">
        <v>244</v>
      </c>
      <c r="Q29" t="s">
        <v>112</v>
      </c>
      <c r="R29" t="s">
        <v>113</v>
      </c>
      <c r="S29" t="s">
        <v>114</v>
      </c>
    </row>
    <row r="30" spans="1:19">
      <c r="A30">
        <v>19124</v>
      </c>
      <c r="B30" t="s">
        <v>100</v>
      </c>
      <c r="C30" s="42">
        <v>45716</v>
      </c>
      <c r="D30" t="s">
        <v>241</v>
      </c>
      <c r="E30" t="s">
        <v>242</v>
      </c>
      <c r="F30" s="43">
        <v>74.36</v>
      </c>
      <c r="G30" t="s">
        <v>103</v>
      </c>
      <c r="H30" t="s">
        <v>104</v>
      </c>
      <c r="J30" t="s">
        <v>245</v>
      </c>
      <c r="K30" t="s">
        <v>119</v>
      </c>
      <c r="L30" t="s">
        <v>107</v>
      </c>
      <c r="M30" t="s">
        <v>128</v>
      </c>
      <c r="N30" t="s">
        <v>109</v>
      </c>
      <c r="O30" t="s">
        <v>110</v>
      </c>
      <c r="P30" t="s">
        <v>244</v>
      </c>
      <c r="Q30" t="s">
        <v>112</v>
      </c>
      <c r="R30" t="s">
        <v>113</v>
      </c>
      <c r="S30" t="s">
        <v>114</v>
      </c>
    </row>
    <row r="31" spans="1:19">
      <c r="A31">
        <v>19134</v>
      </c>
      <c r="B31" t="s">
        <v>100</v>
      </c>
      <c r="C31" s="42">
        <v>45716</v>
      </c>
      <c r="D31" t="s">
        <v>241</v>
      </c>
      <c r="E31" t="s">
        <v>242</v>
      </c>
      <c r="F31" s="43">
        <v>258.86</v>
      </c>
      <c r="G31" t="s">
        <v>103</v>
      </c>
      <c r="H31" t="s">
        <v>104</v>
      </c>
      <c r="J31" t="s">
        <v>246</v>
      </c>
      <c r="K31" t="s">
        <v>247</v>
      </c>
      <c r="L31" t="s">
        <v>107</v>
      </c>
      <c r="M31" t="s">
        <v>248</v>
      </c>
      <c r="N31" t="s">
        <v>109</v>
      </c>
      <c r="O31" t="s">
        <v>110</v>
      </c>
      <c r="P31" t="s">
        <v>244</v>
      </c>
      <c r="Q31" t="s">
        <v>112</v>
      </c>
      <c r="R31" t="s">
        <v>113</v>
      </c>
      <c r="S31" t="s">
        <v>114</v>
      </c>
    </row>
    <row r="32" spans="1:19">
      <c r="A32">
        <v>19042</v>
      </c>
      <c r="B32" t="s">
        <v>100</v>
      </c>
      <c r="C32" s="42">
        <v>45716</v>
      </c>
      <c r="D32" t="s">
        <v>241</v>
      </c>
      <c r="E32" t="s">
        <v>242</v>
      </c>
      <c r="F32" s="43">
        <v>269.27</v>
      </c>
      <c r="G32" t="s">
        <v>103</v>
      </c>
      <c r="H32" t="s">
        <v>104</v>
      </c>
      <c r="J32" t="s">
        <v>243</v>
      </c>
      <c r="K32" t="s">
        <v>126</v>
      </c>
      <c r="L32" t="s">
        <v>107</v>
      </c>
      <c r="M32" t="s">
        <v>127</v>
      </c>
      <c r="N32" t="s">
        <v>109</v>
      </c>
      <c r="O32" t="s">
        <v>110</v>
      </c>
      <c r="P32" t="s">
        <v>244</v>
      </c>
      <c r="Q32" t="s">
        <v>112</v>
      </c>
      <c r="R32" t="s">
        <v>113</v>
      </c>
      <c r="S32" t="s">
        <v>114</v>
      </c>
    </row>
    <row r="33" spans="1:19">
      <c r="A33">
        <v>19124</v>
      </c>
      <c r="B33" t="s">
        <v>100</v>
      </c>
      <c r="C33" s="42">
        <v>45716</v>
      </c>
      <c r="D33" t="s">
        <v>241</v>
      </c>
      <c r="E33" t="s">
        <v>242</v>
      </c>
      <c r="F33" s="43">
        <v>238.67</v>
      </c>
      <c r="G33" t="s">
        <v>103</v>
      </c>
      <c r="H33" t="s">
        <v>104</v>
      </c>
      <c r="J33" t="s">
        <v>243</v>
      </c>
      <c r="K33" t="s">
        <v>119</v>
      </c>
      <c r="L33" t="s">
        <v>107</v>
      </c>
      <c r="M33" t="s">
        <v>128</v>
      </c>
      <c r="N33" t="s">
        <v>109</v>
      </c>
      <c r="O33" t="s">
        <v>110</v>
      </c>
      <c r="P33" t="s">
        <v>244</v>
      </c>
      <c r="Q33" t="s">
        <v>112</v>
      </c>
      <c r="R33" t="s">
        <v>113</v>
      </c>
      <c r="S33" t="s">
        <v>114</v>
      </c>
    </row>
    <row r="34" spans="1:19">
      <c r="A34">
        <v>19124</v>
      </c>
      <c r="B34" t="s">
        <v>100</v>
      </c>
      <c r="C34" s="42">
        <v>45717</v>
      </c>
      <c r="D34" t="s">
        <v>241</v>
      </c>
      <c r="E34" t="s">
        <v>242</v>
      </c>
      <c r="F34" s="43">
        <v>-238.67</v>
      </c>
      <c r="G34" t="s">
        <v>103</v>
      </c>
      <c r="H34" t="s">
        <v>104</v>
      </c>
      <c r="J34" t="s">
        <v>243</v>
      </c>
      <c r="K34" t="s">
        <v>123</v>
      </c>
      <c r="L34" t="s">
        <v>107</v>
      </c>
      <c r="M34" t="s">
        <v>128</v>
      </c>
      <c r="N34" t="s">
        <v>109</v>
      </c>
      <c r="O34" t="s">
        <v>110</v>
      </c>
      <c r="P34" t="s">
        <v>244</v>
      </c>
      <c r="Q34" t="s">
        <v>112</v>
      </c>
      <c r="R34" t="s">
        <v>113</v>
      </c>
      <c r="S34" t="s">
        <v>114</v>
      </c>
    </row>
    <row r="35" spans="1:19">
      <c r="A35">
        <v>19124</v>
      </c>
      <c r="B35" t="s">
        <v>100</v>
      </c>
      <c r="C35" s="42">
        <v>45717</v>
      </c>
      <c r="D35" t="s">
        <v>241</v>
      </c>
      <c r="E35" t="s">
        <v>242</v>
      </c>
      <c r="F35" s="43">
        <v>-74.36</v>
      </c>
      <c r="G35" t="s">
        <v>103</v>
      </c>
      <c r="H35" t="s">
        <v>104</v>
      </c>
      <c r="J35" t="s">
        <v>245</v>
      </c>
      <c r="K35" t="s">
        <v>123</v>
      </c>
      <c r="L35" t="s">
        <v>107</v>
      </c>
      <c r="M35" t="s">
        <v>128</v>
      </c>
      <c r="N35" t="s">
        <v>109</v>
      </c>
      <c r="O35" t="s">
        <v>110</v>
      </c>
      <c r="P35" t="s">
        <v>244</v>
      </c>
      <c r="Q35" t="s">
        <v>112</v>
      </c>
      <c r="R35" t="s">
        <v>113</v>
      </c>
      <c r="S35" t="s">
        <v>114</v>
      </c>
    </row>
    <row r="36" spans="1:19">
      <c r="A36">
        <v>19134</v>
      </c>
      <c r="B36" t="s">
        <v>100</v>
      </c>
      <c r="C36" s="42">
        <v>45717</v>
      </c>
      <c r="D36" t="s">
        <v>241</v>
      </c>
      <c r="E36" t="s">
        <v>242</v>
      </c>
      <c r="F36" s="43">
        <v>-258.86</v>
      </c>
      <c r="G36" t="s">
        <v>103</v>
      </c>
      <c r="H36" t="s">
        <v>104</v>
      </c>
      <c r="J36" t="s">
        <v>246</v>
      </c>
      <c r="K36" t="s">
        <v>249</v>
      </c>
      <c r="L36" t="s">
        <v>107</v>
      </c>
      <c r="M36" t="s">
        <v>248</v>
      </c>
      <c r="N36" t="s">
        <v>109</v>
      </c>
      <c r="O36" t="s">
        <v>110</v>
      </c>
      <c r="P36" t="s">
        <v>244</v>
      </c>
      <c r="Q36" t="s">
        <v>112</v>
      </c>
      <c r="R36" t="s">
        <v>113</v>
      </c>
      <c r="S36" t="s">
        <v>114</v>
      </c>
    </row>
    <row r="37" spans="1:19">
      <c r="A37">
        <v>18399</v>
      </c>
      <c r="B37" t="s">
        <v>250</v>
      </c>
      <c r="C37" s="42">
        <v>45726</v>
      </c>
      <c r="D37" t="s">
        <v>241</v>
      </c>
      <c r="E37" t="s">
        <v>242</v>
      </c>
      <c r="F37" s="43">
        <v>56.94</v>
      </c>
      <c r="G37" t="s">
        <v>103</v>
      </c>
      <c r="H37" t="s">
        <v>104</v>
      </c>
      <c r="J37" t="s">
        <v>251</v>
      </c>
      <c r="K37" t="s">
        <v>252</v>
      </c>
      <c r="L37" t="s">
        <v>107</v>
      </c>
      <c r="M37" t="s">
        <v>253</v>
      </c>
      <c r="N37" t="s">
        <v>109</v>
      </c>
      <c r="O37" t="s">
        <v>110</v>
      </c>
      <c r="P37" t="s">
        <v>244</v>
      </c>
      <c r="Q37" t="s">
        <v>112</v>
      </c>
      <c r="R37" t="s">
        <v>254</v>
      </c>
      <c r="S37" t="s">
        <v>114</v>
      </c>
    </row>
    <row r="38" spans="1:19">
      <c r="A38">
        <v>19708</v>
      </c>
      <c r="B38" t="s">
        <v>100</v>
      </c>
      <c r="C38" s="42">
        <v>45730</v>
      </c>
      <c r="D38" t="s">
        <v>241</v>
      </c>
      <c r="E38" t="s">
        <v>242</v>
      </c>
      <c r="F38" s="43">
        <v>40</v>
      </c>
      <c r="G38" t="s">
        <v>103</v>
      </c>
      <c r="H38" t="s">
        <v>104</v>
      </c>
      <c r="J38" t="s">
        <v>246</v>
      </c>
      <c r="K38" t="s">
        <v>129</v>
      </c>
      <c r="L38" t="s">
        <v>107</v>
      </c>
      <c r="M38" t="s">
        <v>130</v>
      </c>
      <c r="N38" t="s">
        <v>109</v>
      </c>
      <c r="O38" t="s">
        <v>110</v>
      </c>
      <c r="P38" t="s">
        <v>244</v>
      </c>
      <c r="Q38" t="s">
        <v>112</v>
      </c>
      <c r="R38" t="s">
        <v>113</v>
      </c>
      <c r="S38" t="s">
        <v>114</v>
      </c>
    </row>
    <row r="39" spans="1:19">
      <c r="A39">
        <v>19708</v>
      </c>
      <c r="B39" t="s">
        <v>100</v>
      </c>
      <c r="C39" s="42">
        <v>45730</v>
      </c>
      <c r="D39" t="s">
        <v>241</v>
      </c>
      <c r="E39" t="s">
        <v>242</v>
      </c>
      <c r="F39" s="43">
        <v>91.92</v>
      </c>
      <c r="G39" t="s">
        <v>103</v>
      </c>
      <c r="H39" t="s">
        <v>104</v>
      </c>
      <c r="J39" t="s">
        <v>245</v>
      </c>
      <c r="K39" t="s">
        <v>129</v>
      </c>
      <c r="L39" t="s">
        <v>107</v>
      </c>
      <c r="M39" t="s">
        <v>130</v>
      </c>
      <c r="N39" t="s">
        <v>109</v>
      </c>
      <c r="O39" t="s">
        <v>110</v>
      </c>
      <c r="P39" t="s">
        <v>244</v>
      </c>
      <c r="Q39" t="s">
        <v>112</v>
      </c>
      <c r="R39" t="s">
        <v>113</v>
      </c>
      <c r="S39" t="s">
        <v>114</v>
      </c>
    </row>
    <row r="40" spans="1:19">
      <c r="A40">
        <v>19708</v>
      </c>
      <c r="B40" t="s">
        <v>100</v>
      </c>
      <c r="C40" s="42">
        <v>45730</v>
      </c>
      <c r="D40" t="s">
        <v>241</v>
      </c>
      <c r="E40" t="s">
        <v>242</v>
      </c>
      <c r="F40" s="43">
        <v>561.30999999999995</v>
      </c>
      <c r="G40" t="s">
        <v>103</v>
      </c>
      <c r="H40" t="s">
        <v>104</v>
      </c>
      <c r="J40" t="s">
        <v>243</v>
      </c>
      <c r="K40" t="s">
        <v>129</v>
      </c>
      <c r="L40" t="s">
        <v>107</v>
      </c>
      <c r="M40" t="s">
        <v>130</v>
      </c>
      <c r="N40" t="s">
        <v>109</v>
      </c>
      <c r="O40" t="s">
        <v>110</v>
      </c>
      <c r="P40" t="s">
        <v>244</v>
      </c>
      <c r="Q40" t="s">
        <v>112</v>
      </c>
      <c r="R40" t="s">
        <v>113</v>
      </c>
      <c r="S40" t="s">
        <v>114</v>
      </c>
    </row>
    <row r="41" spans="1:19">
      <c r="A41">
        <v>19708</v>
      </c>
      <c r="B41" t="s">
        <v>100</v>
      </c>
      <c r="C41" s="42">
        <v>45730</v>
      </c>
      <c r="D41" t="s">
        <v>241</v>
      </c>
      <c r="E41" t="s">
        <v>242</v>
      </c>
      <c r="F41" s="43">
        <v>68.94</v>
      </c>
      <c r="G41" t="s">
        <v>103</v>
      </c>
      <c r="H41" t="s">
        <v>104</v>
      </c>
      <c r="J41" t="s">
        <v>245</v>
      </c>
      <c r="K41" t="s">
        <v>129</v>
      </c>
      <c r="L41" t="s">
        <v>107</v>
      </c>
      <c r="M41" t="s">
        <v>130</v>
      </c>
      <c r="N41" t="s">
        <v>109</v>
      </c>
      <c r="O41" t="s">
        <v>110</v>
      </c>
      <c r="P41" t="s">
        <v>244</v>
      </c>
      <c r="Q41" t="s">
        <v>112</v>
      </c>
      <c r="R41" t="s">
        <v>113</v>
      </c>
      <c r="S41" t="s">
        <v>114</v>
      </c>
    </row>
    <row r="42" spans="1:19">
      <c r="A42">
        <v>19708</v>
      </c>
      <c r="B42" t="s">
        <v>100</v>
      </c>
      <c r="C42" s="42">
        <v>45730</v>
      </c>
      <c r="D42" t="s">
        <v>241</v>
      </c>
      <c r="E42" t="s">
        <v>242</v>
      </c>
      <c r="F42" s="43">
        <v>420.99</v>
      </c>
      <c r="G42" t="s">
        <v>103</v>
      </c>
      <c r="H42" t="s">
        <v>104</v>
      </c>
      <c r="J42" t="s">
        <v>243</v>
      </c>
      <c r="K42" t="s">
        <v>129</v>
      </c>
      <c r="L42" t="s">
        <v>107</v>
      </c>
      <c r="M42" t="s">
        <v>130</v>
      </c>
      <c r="N42" t="s">
        <v>109</v>
      </c>
      <c r="O42" t="s">
        <v>110</v>
      </c>
      <c r="P42" t="s">
        <v>244</v>
      </c>
      <c r="Q42" t="s">
        <v>112</v>
      </c>
      <c r="R42" t="s">
        <v>113</v>
      </c>
      <c r="S42" t="s">
        <v>114</v>
      </c>
    </row>
    <row r="43" spans="1:19">
      <c r="A43">
        <v>19715</v>
      </c>
      <c r="B43" t="s">
        <v>100</v>
      </c>
      <c r="C43" s="42">
        <v>45744</v>
      </c>
      <c r="D43" t="s">
        <v>241</v>
      </c>
      <c r="E43" t="s">
        <v>242</v>
      </c>
      <c r="F43" s="43">
        <v>480.95</v>
      </c>
      <c r="G43" t="s">
        <v>103</v>
      </c>
      <c r="H43" t="s">
        <v>104</v>
      </c>
      <c r="J43" t="s">
        <v>243</v>
      </c>
      <c r="K43" t="s">
        <v>131</v>
      </c>
      <c r="L43" t="s">
        <v>107</v>
      </c>
      <c r="M43" t="s">
        <v>132</v>
      </c>
      <c r="N43" t="s">
        <v>109</v>
      </c>
      <c r="O43" t="s">
        <v>110</v>
      </c>
      <c r="P43" t="s">
        <v>244</v>
      </c>
      <c r="Q43" t="s">
        <v>112</v>
      </c>
      <c r="R43" t="s">
        <v>113</v>
      </c>
      <c r="S43" t="s">
        <v>114</v>
      </c>
    </row>
    <row r="44" spans="1:19">
      <c r="A44">
        <v>19715</v>
      </c>
      <c r="B44" t="s">
        <v>100</v>
      </c>
      <c r="C44" s="42">
        <v>45744</v>
      </c>
      <c r="D44" t="s">
        <v>241</v>
      </c>
      <c r="E44" t="s">
        <v>242</v>
      </c>
      <c r="F44" s="43">
        <v>641.27</v>
      </c>
      <c r="G44" t="s">
        <v>103</v>
      </c>
      <c r="H44" t="s">
        <v>104</v>
      </c>
      <c r="J44" t="s">
        <v>243</v>
      </c>
      <c r="K44" t="s">
        <v>131</v>
      </c>
      <c r="L44" t="s">
        <v>107</v>
      </c>
      <c r="M44" t="s">
        <v>132</v>
      </c>
      <c r="N44" t="s">
        <v>109</v>
      </c>
      <c r="O44" t="s">
        <v>110</v>
      </c>
      <c r="P44" t="s">
        <v>244</v>
      </c>
      <c r="Q44" t="s">
        <v>112</v>
      </c>
      <c r="R44" t="s">
        <v>113</v>
      </c>
      <c r="S44" t="s">
        <v>114</v>
      </c>
    </row>
    <row r="45" spans="1:19">
      <c r="A45">
        <v>20508</v>
      </c>
      <c r="B45" t="s">
        <v>100</v>
      </c>
      <c r="C45" s="42">
        <v>45747</v>
      </c>
      <c r="D45" t="s">
        <v>241</v>
      </c>
      <c r="E45" t="s">
        <v>242</v>
      </c>
      <c r="F45" s="43">
        <v>575.04</v>
      </c>
      <c r="G45" t="s">
        <v>103</v>
      </c>
      <c r="H45" t="s">
        <v>104</v>
      </c>
      <c r="J45" t="s">
        <v>243</v>
      </c>
      <c r="K45" t="s">
        <v>137</v>
      </c>
      <c r="L45" t="s">
        <v>107</v>
      </c>
      <c r="M45" t="s">
        <v>138</v>
      </c>
      <c r="N45" t="s">
        <v>109</v>
      </c>
      <c r="O45" t="s">
        <v>110</v>
      </c>
      <c r="P45" t="s">
        <v>244</v>
      </c>
      <c r="Q45" t="s">
        <v>112</v>
      </c>
      <c r="R45" t="s">
        <v>113</v>
      </c>
      <c r="S45" t="s">
        <v>114</v>
      </c>
    </row>
    <row r="46" spans="1:19">
      <c r="A46">
        <v>20208</v>
      </c>
      <c r="B46" t="s">
        <v>100</v>
      </c>
      <c r="C46" s="42">
        <v>45747</v>
      </c>
      <c r="D46" t="s">
        <v>241</v>
      </c>
      <c r="E46" t="s">
        <v>242</v>
      </c>
      <c r="F46" s="43">
        <v>112.22</v>
      </c>
      <c r="G46" t="s">
        <v>103</v>
      </c>
      <c r="H46" t="s">
        <v>104</v>
      </c>
      <c r="J46" t="s">
        <v>243</v>
      </c>
      <c r="K46" t="s">
        <v>133</v>
      </c>
      <c r="L46" t="s">
        <v>107</v>
      </c>
      <c r="M46" t="s">
        <v>134</v>
      </c>
      <c r="N46" t="s">
        <v>109</v>
      </c>
      <c r="O46" t="s">
        <v>110</v>
      </c>
      <c r="P46" t="s">
        <v>244</v>
      </c>
      <c r="Q46" t="s">
        <v>112</v>
      </c>
      <c r="R46" t="s">
        <v>113</v>
      </c>
      <c r="S46" t="s">
        <v>114</v>
      </c>
    </row>
    <row r="47" spans="1:19">
      <c r="A47">
        <v>20508</v>
      </c>
      <c r="B47" t="s">
        <v>100</v>
      </c>
      <c r="C47" s="42">
        <v>45747</v>
      </c>
      <c r="D47" t="s">
        <v>241</v>
      </c>
      <c r="E47" t="s">
        <v>242</v>
      </c>
      <c r="F47" s="43">
        <v>133.75</v>
      </c>
      <c r="G47" t="s">
        <v>103</v>
      </c>
      <c r="H47" t="s">
        <v>104</v>
      </c>
      <c r="J47" t="s">
        <v>245</v>
      </c>
      <c r="K47" t="s">
        <v>137</v>
      </c>
      <c r="L47" t="s">
        <v>107</v>
      </c>
      <c r="M47" t="s">
        <v>138</v>
      </c>
      <c r="N47" t="s">
        <v>109</v>
      </c>
      <c r="O47" t="s">
        <v>110</v>
      </c>
      <c r="P47" t="s">
        <v>244</v>
      </c>
      <c r="Q47" t="s">
        <v>112</v>
      </c>
      <c r="R47" t="s">
        <v>113</v>
      </c>
      <c r="S47" t="s">
        <v>114</v>
      </c>
    </row>
    <row r="48" spans="1:19">
      <c r="A48">
        <v>20211</v>
      </c>
      <c r="B48" t="s">
        <v>100</v>
      </c>
      <c r="C48" s="42">
        <v>45747</v>
      </c>
      <c r="D48" t="s">
        <v>241</v>
      </c>
      <c r="E48" t="s">
        <v>242</v>
      </c>
      <c r="F48" s="43">
        <v>179.77</v>
      </c>
      <c r="G48" t="s">
        <v>103</v>
      </c>
      <c r="H48" t="s">
        <v>104</v>
      </c>
      <c r="J48" t="s">
        <v>246</v>
      </c>
      <c r="K48" t="s">
        <v>255</v>
      </c>
      <c r="L48" t="s">
        <v>107</v>
      </c>
      <c r="M48" t="s">
        <v>256</v>
      </c>
      <c r="N48" t="s">
        <v>109</v>
      </c>
      <c r="O48" t="s">
        <v>110</v>
      </c>
      <c r="P48" t="s">
        <v>244</v>
      </c>
      <c r="Q48" t="s">
        <v>112</v>
      </c>
      <c r="R48" t="s">
        <v>113</v>
      </c>
      <c r="S48" t="s">
        <v>114</v>
      </c>
    </row>
    <row r="49" spans="1:19">
      <c r="A49">
        <v>20221</v>
      </c>
      <c r="B49" t="s">
        <v>100</v>
      </c>
      <c r="C49" s="42">
        <v>45747</v>
      </c>
      <c r="D49" t="s">
        <v>241</v>
      </c>
      <c r="E49" t="s">
        <v>242</v>
      </c>
      <c r="F49" s="43">
        <v>-682.79</v>
      </c>
      <c r="G49" t="s">
        <v>103</v>
      </c>
      <c r="H49" t="s">
        <v>104</v>
      </c>
      <c r="J49" t="s">
        <v>243</v>
      </c>
      <c r="K49" t="s">
        <v>135</v>
      </c>
      <c r="L49" t="s">
        <v>107</v>
      </c>
      <c r="M49" t="s">
        <v>136</v>
      </c>
      <c r="N49" t="s">
        <v>109</v>
      </c>
      <c r="O49" t="s">
        <v>110</v>
      </c>
      <c r="P49" t="s">
        <v>244</v>
      </c>
      <c r="Q49" t="s">
        <v>112</v>
      </c>
      <c r="R49" t="s">
        <v>113</v>
      </c>
      <c r="S49" t="s">
        <v>114</v>
      </c>
    </row>
    <row r="50" spans="1:19">
      <c r="A50">
        <v>20221</v>
      </c>
      <c r="B50" t="s">
        <v>100</v>
      </c>
      <c r="C50" s="42">
        <v>45747</v>
      </c>
      <c r="D50" t="s">
        <v>241</v>
      </c>
      <c r="E50" t="s">
        <v>242</v>
      </c>
      <c r="F50" s="43">
        <v>-29.86</v>
      </c>
      <c r="G50" t="s">
        <v>103</v>
      </c>
      <c r="H50" t="s">
        <v>104</v>
      </c>
      <c r="J50" t="s">
        <v>245</v>
      </c>
      <c r="K50" t="s">
        <v>135</v>
      </c>
      <c r="L50" t="s">
        <v>107</v>
      </c>
      <c r="M50" t="s">
        <v>136</v>
      </c>
      <c r="N50" t="s">
        <v>109</v>
      </c>
      <c r="O50" t="s">
        <v>110</v>
      </c>
      <c r="P50" t="s">
        <v>244</v>
      </c>
      <c r="Q50" t="s">
        <v>112</v>
      </c>
      <c r="R50" t="s">
        <v>113</v>
      </c>
      <c r="S50" t="s">
        <v>114</v>
      </c>
    </row>
    <row r="51" spans="1:19">
      <c r="A51">
        <v>20508</v>
      </c>
      <c r="B51" t="s">
        <v>100</v>
      </c>
      <c r="C51" s="42">
        <v>45748</v>
      </c>
      <c r="D51" t="s">
        <v>241</v>
      </c>
      <c r="E51" t="s">
        <v>242</v>
      </c>
      <c r="F51" s="43">
        <v>-133.75</v>
      </c>
      <c r="G51" t="s">
        <v>103</v>
      </c>
      <c r="H51" t="s">
        <v>104</v>
      </c>
      <c r="J51" t="s">
        <v>245</v>
      </c>
      <c r="K51" t="s">
        <v>139</v>
      </c>
      <c r="L51" t="s">
        <v>107</v>
      </c>
      <c r="M51" t="s">
        <v>138</v>
      </c>
      <c r="N51" t="s">
        <v>109</v>
      </c>
      <c r="O51" t="s">
        <v>110</v>
      </c>
      <c r="P51" t="s">
        <v>244</v>
      </c>
      <c r="Q51" t="s">
        <v>112</v>
      </c>
      <c r="R51" t="s">
        <v>113</v>
      </c>
      <c r="S51" t="s">
        <v>114</v>
      </c>
    </row>
    <row r="52" spans="1:19">
      <c r="A52">
        <v>20221</v>
      </c>
      <c r="B52" t="s">
        <v>100</v>
      </c>
      <c r="C52" s="42">
        <v>45748</v>
      </c>
      <c r="D52" t="s">
        <v>241</v>
      </c>
      <c r="E52" t="s">
        <v>242</v>
      </c>
      <c r="F52" s="43">
        <v>682.79</v>
      </c>
      <c r="G52" t="s">
        <v>103</v>
      </c>
      <c r="H52" t="s">
        <v>104</v>
      </c>
      <c r="J52" t="s">
        <v>243</v>
      </c>
      <c r="K52" t="s">
        <v>140</v>
      </c>
      <c r="L52" t="s">
        <v>107</v>
      </c>
      <c r="M52" t="s">
        <v>136</v>
      </c>
      <c r="N52" t="s">
        <v>109</v>
      </c>
      <c r="O52" t="s">
        <v>110</v>
      </c>
      <c r="P52" t="s">
        <v>244</v>
      </c>
      <c r="Q52" t="s">
        <v>112</v>
      </c>
      <c r="R52" t="s">
        <v>113</v>
      </c>
      <c r="S52" t="s">
        <v>114</v>
      </c>
    </row>
    <row r="53" spans="1:19">
      <c r="A53">
        <v>20211</v>
      </c>
      <c r="B53" t="s">
        <v>100</v>
      </c>
      <c r="C53" s="42">
        <v>45748</v>
      </c>
      <c r="D53" t="s">
        <v>241</v>
      </c>
      <c r="E53" t="s">
        <v>242</v>
      </c>
      <c r="F53" s="43">
        <v>-179.77</v>
      </c>
      <c r="G53" t="s">
        <v>103</v>
      </c>
      <c r="H53" t="s">
        <v>104</v>
      </c>
      <c r="J53" t="s">
        <v>246</v>
      </c>
      <c r="K53" t="s">
        <v>257</v>
      </c>
      <c r="L53" t="s">
        <v>107</v>
      </c>
      <c r="M53" t="s">
        <v>256</v>
      </c>
      <c r="N53" t="s">
        <v>109</v>
      </c>
      <c r="O53" t="s">
        <v>110</v>
      </c>
      <c r="P53" t="s">
        <v>244</v>
      </c>
      <c r="Q53" t="s">
        <v>112</v>
      </c>
      <c r="R53" t="s">
        <v>113</v>
      </c>
      <c r="S53" t="s">
        <v>114</v>
      </c>
    </row>
    <row r="54" spans="1:19">
      <c r="A54">
        <v>20208</v>
      </c>
      <c r="B54" t="s">
        <v>100</v>
      </c>
      <c r="C54" s="42">
        <v>45748</v>
      </c>
      <c r="D54" t="s">
        <v>241</v>
      </c>
      <c r="E54" t="s">
        <v>242</v>
      </c>
      <c r="F54" s="43">
        <v>-112.22</v>
      </c>
      <c r="G54" t="s">
        <v>103</v>
      </c>
      <c r="H54" t="s">
        <v>104</v>
      </c>
      <c r="J54" t="s">
        <v>243</v>
      </c>
      <c r="K54" t="s">
        <v>141</v>
      </c>
      <c r="L54" t="s">
        <v>107</v>
      </c>
      <c r="M54" t="s">
        <v>134</v>
      </c>
      <c r="N54" t="s">
        <v>109</v>
      </c>
      <c r="O54" t="s">
        <v>110</v>
      </c>
      <c r="P54" t="s">
        <v>244</v>
      </c>
      <c r="Q54" t="s">
        <v>112</v>
      </c>
      <c r="R54" t="s">
        <v>113</v>
      </c>
      <c r="S54" t="s">
        <v>114</v>
      </c>
    </row>
    <row r="55" spans="1:19">
      <c r="A55">
        <v>20221</v>
      </c>
      <c r="B55" t="s">
        <v>100</v>
      </c>
      <c r="C55" s="42">
        <v>45748</v>
      </c>
      <c r="D55" t="s">
        <v>241</v>
      </c>
      <c r="E55" t="s">
        <v>242</v>
      </c>
      <c r="F55" s="43">
        <v>29.86</v>
      </c>
      <c r="G55" t="s">
        <v>103</v>
      </c>
      <c r="H55" t="s">
        <v>104</v>
      </c>
      <c r="J55" t="s">
        <v>245</v>
      </c>
      <c r="K55" t="s">
        <v>140</v>
      </c>
      <c r="L55" t="s">
        <v>107</v>
      </c>
      <c r="M55" t="s">
        <v>136</v>
      </c>
      <c r="N55" t="s">
        <v>109</v>
      </c>
      <c r="O55" t="s">
        <v>110</v>
      </c>
      <c r="P55" t="s">
        <v>244</v>
      </c>
      <c r="Q55" t="s">
        <v>112</v>
      </c>
      <c r="R55" t="s">
        <v>113</v>
      </c>
      <c r="S55" t="s">
        <v>114</v>
      </c>
    </row>
    <row r="56" spans="1:19">
      <c r="A56">
        <v>20508</v>
      </c>
      <c r="B56" t="s">
        <v>100</v>
      </c>
      <c r="C56" s="42">
        <v>45748</v>
      </c>
      <c r="D56" t="s">
        <v>241</v>
      </c>
      <c r="E56" t="s">
        <v>242</v>
      </c>
      <c r="F56" s="43">
        <v>-575.04</v>
      </c>
      <c r="G56" t="s">
        <v>103</v>
      </c>
      <c r="H56" t="s">
        <v>104</v>
      </c>
      <c r="J56" t="s">
        <v>243</v>
      </c>
      <c r="K56" t="s">
        <v>139</v>
      </c>
      <c r="L56" t="s">
        <v>107</v>
      </c>
      <c r="M56" t="s">
        <v>138</v>
      </c>
      <c r="N56" t="s">
        <v>109</v>
      </c>
      <c r="O56" t="s">
        <v>110</v>
      </c>
      <c r="P56" t="s">
        <v>244</v>
      </c>
      <c r="Q56" t="s">
        <v>112</v>
      </c>
      <c r="R56" t="s">
        <v>113</v>
      </c>
      <c r="S56" t="s">
        <v>114</v>
      </c>
    </row>
    <row r="57" spans="1:19">
      <c r="A57">
        <v>19156</v>
      </c>
      <c r="B57" t="s">
        <v>250</v>
      </c>
      <c r="C57" s="42">
        <v>45751</v>
      </c>
      <c r="D57" t="s">
        <v>241</v>
      </c>
      <c r="E57" t="s">
        <v>242</v>
      </c>
      <c r="F57" s="43">
        <v>43.42</v>
      </c>
      <c r="G57" t="s">
        <v>103</v>
      </c>
      <c r="H57" t="s">
        <v>104</v>
      </c>
      <c r="J57" t="s">
        <v>251</v>
      </c>
      <c r="K57" t="s">
        <v>258</v>
      </c>
      <c r="L57" t="s">
        <v>107</v>
      </c>
      <c r="M57" t="s">
        <v>259</v>
      </c>
      <c r="N57" t="s">
        <v>109</v>
      </c>
      <c r="O57" t="s">
        <v>110</v>
      </c>
      <c r="P57" t="s">
        <v>244</v>
      </c>
      <c r="Q57" t="s">
        <v>112</v>
      </c>
      <c r="R57" t="s">
        <v>254</v>
      </c>
      <c r="S57" t="s">
        <v>157</v>
      </c>
    </row>
    <row r="58" spans="1:19">
      <c r="A58">
        <v>20387</v>
      </c>
      <c r="B58" t="s">
        <v>100</v>
      </c>
      <c r="C58" s="42">
        <v>45758</v>
      </c>
      <c r="D58" t="s">
        <v>241</v>
      </c>
      <c r="E58" t="s">
        <v>242</v>
      </c>
      <c r="F58" s="43">
        <v>1162.52</v>
      </c>
      <c r="G58" t="s">
        <v>103</v>
      </c>
      <c r="H58" t="s">
        <v>104</v>
      </c>
      <c r="J58" t="s">
        <v>243</v>
      </c>
      <c r="K58" t="s">
        <v>142</v>
      </c>
      <c r="L58" t="s">
        <v>107</v>
      </c>
      <c r="M58" t="s">
        <v>143</v>
      </c>
      <c r="N58" t="s">
        <v>109</v>
      </c>
      <c r="O58" t="s">
        <v>110</v>
      </c>
      <c r="P58" t="s">
        <v>244</v>
      </c>
      <c r="Q58" t="s">
        <v>112</v>
      </c>
      <c r="R58" t="s">
        <v>113</v>
      </c>
      <c r="S58" t="s">
        <v>144</v>
      </c>
    </row>
    <row r="59" spans="1:19">
      <c r="A59">
        <v>20387</v>
      </c>
      <c r="B59" t="s">
        <v>100</v>
      </c>
      <c r="C59" s="42">
        <v>45758</v>
      </c>
      <c r="D59" t="s">
        <v>241</v>
      </c>
      <c r="E59" t="s">
        <v>242</v>
      </c>
      <c r="F59" s="43">
        <v>1550.02</v>
      </c>
      <c r="G59" t="s">
        <v>103</v>
      </c>
      <c r="H59" t="s">
        <v>104</v>
      </c>
      <c r="J59" t="s">
        <v>243</v>
      </c>
      <c r="K59" t="s">
        <v>142</v>
      </c>
      <c r="L59" t="s">
        <v>107</v>
      </c>
      <c r="M59" t="s">
        <v>143</v>
      </c>
      <c r="N59" t="s">
        <v>109</v>
      </c>
      <c r="O59" t="s">
        <v>110</v>
      </c>
      <c r="P59" t="s">
        <v>244</v>
      </c>
      <c r="Q59" t="s">
        <v>112</v>
      </c>
      <c r="R59" t="s">
        <v>113</v>
      </c>
      <c r="S59" t="s">
        <v>144</v>
      </c>
    </row>
    <row r="60" spans="1:19">
      <c r="A60">
        <v>20392</v>
      </c>
      <c r="B60" t="s">
        <v>100</v>
      </c>
      <c r="C60" s="42">
        <v>45772</v>
      </c>
      <c r="D60" t="s">
        <v>241</v>
      </c>
      <c r="E60" t="s">
        <v>242</v>
      </c>
      <c r="F60" s="43">
        <v>812.52</v>
      </c>
      <c r="G60" t="s">
        <v>103</v>
      </c>
      <c r="H60" t="s">
        <v>104</v>
      </c>
      <c r="J60" t="s">
        <v>243</v>
      </c>
      <c r="K60" t="s">
        <v>145</v>
      </c>
      <c r="L60" t="s">
        <v>107</v>
      </c>
      <c r="M60" t="s">
        <v>146</v>
      </c>
      <c r="N60" t="s">
        <v>109</v>
      </c>
      <c r="O60" t="s">
        <v>110</v>
      </c>
      <c r="P60" t="s">
        <v>244</v>
      </c>
      <c r="Q60" t="s">
        <v>112</v>
      </c>
      <c r="R60" t="s">
        <v>113</v>
      </c>
      <c r="S60" t="s">
        <v>144</v>
      </c>
    </row>
    <row r="61" spans="1:19">
      <c r="A61">
        <v>20392</v>
      </c>
      <c r="B61" t="s">
        <v>100</v>
      </c>
      <c r="C61" s="42">
        <v>45772</v>
      </c>
      <c r="D61" t="s">
        <v>241</v>
      </c>
      <c r="E61" t="s">
        <v>242</v>
      </c>
      <c r="F61" s="43">
        <v>1083.3499999999999</v>
      </c>
      <c r="G61" t="s">
        <v>103</v>
      </c>
      <c r="H61" t="s">
        <v>104</v>
      </c>
      <c r="J61" t="s">
        <v>243</v>
      </c>
      <c r="K61" t="s">
        <v>145</v>
      </c>
      <c r="L61" t="s">
        <v>107</v>
      </c>
      <c r="M61" t="s">
        <v>146</v>
      </c>
      <c r="N61" t="s">
        <v>109</v>
      </c>
      <c r="O61" t="s">
        <v>110</v>
      </c>
      <c r="P61" t="s">
        <v>244</v>
      </c>
      <c r="Q61" t="s">
        <v>112</v>
      </c>
      <c r="R61" t="s">
        <v>113</v>
      </c>
      <c r="S61" t="s">
        <v>144</v>
      </c>
    </row>
    <row r="62" spans="1:19">
      <c r="A62">
        <v>22766</v>
      </c>
      <c r="B62" t="s">
        <v>100</v>
      </c>
      <c r="C62" s="42">
        <v>45777</v>
      </c>
      <c r="D62" t="s">
        <v>241</v>
      </c>
      <c r="E62" t="s">
        <v>242</v>
      </c>
      <c r="F62" s="43">
        <v>-8.42</v>
      </c>
      <c r="G62" t="s">
        <v>103</v>
      </c>
      <c r="H62" t="s">
        <v>104</v>
      </c>
      <c r="J62" t="s">
        <v>243</v>
      </c>
      <c r="K62" t="s">
        <v>149</v>
      </c>
      <c r="L62" t="s">
        <v>107</v>
      </c>
      <c r="M62" t="s">
        <v>150</v>
      </c>
      <c r="N62" t="s">
        <v>109</v>
      </c>
      <c r="O62" t="s">
        <v>110</v>
      </c>
      <c r="P62" t="s">
        <v>244</v>
      </c>
      <c r="Q62" t="s">
        <v>112</v>
      </c>
      <c r="R62" t="s">
        <v>113</v>
      </c>
      <c r="S62" t="s">
        <v>114</v>
      </c>
    </row>
    <row r="63" spans="1:19">
      <c r="A63">
        <v>22766</v>
      </c>
      <c r="B63" t="s">
        <v>100</v>
      </c>
      <c r="C63" s="42">
        <v>45777</v>
      </c>
      <c r="D63" t="s">
        <v>241</v>
      </c>
      <c r="E63" t="s">
        <v>242</v>
      </c>
      <c r="F63" s="43">
        <v>-0.91</v>
      </c>
      <c r="G63" t="s">
        <v>103</v>
      </c>
      <c r="H63" t="s">
        <v>104</v>
      </c>
      <c r="J63" t="s">
        <v>245</v>
      </c>
      <c r="K63" t="s">
        <v>149</v>
      </c>
      <c r="L63" t="s">
        <v>107</v>
      </c>
      <c r="M63" t="s">
        <v>150</v>
      </c>
      <c r="N63" t="s">
        <v>109</v>
      </c>
      <c r="O63" t="s">
        <v>110</v>
      </c>
      <c r="P63" t="s">
        <v>244</v>
      </c>
      <c r="Q63" t="s">
        <v>112</v>
      </c>
      <c r="R63" t="s">
        <v>113</v>
      </c>
      <c r="S63" t="s">
        <v>114</v>
      </c>
    </row>
    <row r="64" spans="1:19">
      <c r="A64">
        <v>22693</v>
      </c>
      <c r="B64" t="s">
        <v>100</v>
      </c>
      <c r="C64" s="42">
        <v>45777</v>
      </c>
      <c r="D64" t="s">
        <v>241</v>
      </c>
      <c r="E64" t="s">
        <v>242</v>
      </c>
      <c r="F64" s="43">
        <v>95.57</v>
      </c>
      <c r="G64" t="s">
        <v>103</v>
      </c>
      <c r="H64" t="s">
        <v>104</v>
      </c>
      <c r="J64" t="s">
        <v>246</v>
      </c>
      <c r="K64" t="s">
        <v>260</v>
      </c>
      <c r="L64" t="s">
        <v>107</v>
      </c>
      <c r="M64" t="s">
        <v>261</v>
      </c>
      <c r="N64" t="s">
        <v>109</v>
      </c>
      <c r="O64" t="s">
        <v>110</v>
      </c>
      <c r="P64" t="s">
        <v>244</v>
      </c>
      <c r="Q64" t="s">
        <v>112</v>
      </c>
      <c r="R64" t="s">
        <v>113</v>
      </c>
      <c r="S64" t="s">
        <v>114</v>
      </c>
    </row>
    <row r="65" spans="1:19">
      <c r="A65">
        <v>20931</v>
      </c>
      <c r="B65" t="s">
        <v>100</v>
      </c>
      <c r="C65" s="42">
        <v>45777</v>
      </c>
      <c r="D65" t="s">
        <v>241</v>
      </c>
      <c r="E65" t="s">
        <v>242</v>
      </c>
      <c r="F65" s="43">
        <v>568.76</v>
      </c>
      <c r="G65" t="s">
        <v>103</v>
      </c>
      <c r="H65" t="s">
        <v>104</v>
      </c>
      <c r="J65" t="s">
        <v>243</v>
      </c>
      <c r="K65" t="s">
        <v>147</v>
      </c>
      <c r="L65" t="s">
        <v>107</v>
      </c>
      <c r="M65" t="s">
        <v>148</v>
      </c>
      <c r="N65" t="s">
        <v>109</v>
      </c>
      <c r="O65" t="s">
        <v>110</v>
      </c>
      <c r="P65" t="s">
        <v>244</v>
      </c>
      <c r="Q65" t="s">
        <v>112</v>
      </c>
      <c r="R65" t="s">
        <v>113</v>
      </c>
      <c r="S65" t="s">
        <v>114</v>
      </c>
    </row>
    <row r="66" spans="1:19">
      <c r="A66">
        <v>20931</v>
      </c>
      <c r="B66" t="s">
        <v>100</v>
      </c>
      <c r="C66" s="42">
        <v>45778</v>
      </c>
      <c r="D66" t="s">
        <v>241</v>
      </c>
      <c r="E66" t="s">
        <v>242</v>
      </c>
      <c r="F66" s="43">
        <v>-568.76</v>
      </c>
      <c r="G66" t="s">
        <v>103</v>
      </c>
      <c r="H66" t="s">
        <v>104</v>
      </c>
      <c r="J66" t="s">
        <v>243</v>
      </c>
      <c r="K66" t="s">
        <v>151</v>
      </c>
      <c r="L66" t="s">
        <v>107</v>
      </c>
      <c r="M66" t="s">
        <v>148</v>
      </c>
      <c r="N66" t="s">
        <v>109</v>
      </c>
      <c r="O66" t="s">
        <v>110</v>
      </c>
      <c r="P66" t="s">
        <v>244</v>
      </c>
      <c r="Q66" t="s">
        <v>112</v>
      </c>
      <c r="R66" t="s">
        <v>113</v>
      </c>
      <c r="S66" t="s">
        <v>114</v>
      </c>
    </row>
    <row r="67" spans="1:19">
      <c r="A67">
        <v>22766</v>
      </c>
      <c r="B67" t="s">
        <v>100</v>
      </c>
      <c r="C67" s="42">
        <v>45778</v>
      </c>
      <c r="D67" t="s">
        <v>241</v>
      </c>
      <c r="E67" t="s">
        <v>242</v>
      </c>
      <c r="F67" s="43">
        <v>8.42</v>
      </c>
      <c r="G67" t="s">
        <v>103</v>
      </c>
      <c r="H67" t="s">
        <v>104</v>
      </c>
      <c r="J67" t="s">
        <v>243</v>
      </c>
      <c r="K67" t="s">
        <v>152</v>
      </c>
      <c r="L67" t="s">
        <v>107</v>
      </c>
      <c r="M67" t="s">
        <v>150</v>
      </c>
      <c r="N67" t="s">
        <v>109</v>
      </c>
      <c r="O67" t="s">
        <v>110</v>
      </c>
      <c r="P67" t="s">
        <v>244</v>
      </c>
      <c r="Q67" t="s">
        <v>112</v>
      </c>
      <c r="R67" t="s">
        <v>113</v>
      </c>
      <c r="S67" t="s">
        <v>114</v>
      </c>
    </row>
    <row r="68" spans="1:19">
      <c r="A68">
        <v>22766</v>
      </c>
      <c r="B68" t="s">
        <v>100</v>
      </c>
      <c r="C68" s="42">
        <v>45778</v>
      </c>
      <c r="D68" t="s">
        <v>241</v>
      </c>
      <c r="E68" t="s">
        <v>242</v>
      </c>
      <c r="F68" s="43">
        <v>0.91</v>
      </c>
      <c r="G68" t="s">
        <v>103</v>
      </c>
      <c r="H68" t="s">
        <v>104</v>
      </c>
      <c r="J68" t="s">
        <v>245</v>
      </c>
      <c r="K68" t="s">
        <v>152</v>
      </c>
      <c r="L68" t="s">
        <v>107</v>
      </c>
      <c r="M68" t="s">
        <v>150</v>
      </c>
      <c r="N68" t="s">
        <v>109</v>
      </c>
      <c r="O68" t="s">
        <v>110</v>
      </c>
      <c r="P68" t="s">
        <v>244</v>
      </c>
      <c r="Q68" t="s">
        <v>112</v>
      </c>
      <c r="R68" t="s">
        <v>113</v>
      </c>
      <c r="S68" t="s">
        <v>114</v>
      </c>
    </row>
    <row r="69" spans="1:19">
      <c r="A69">
        <v>22693</v>
      </c>
      <c r="B69" t="s">
        <v>100</v>
      </c>
      <c r="C69" s="42">
        <v>45778</v>
      </c>
      <c r="D69" t="s">
        <v>241</v>
      </c>
      <c r="E69" t="s">
        <v>242</v>
      </c>
      <c r="F69" s="43">
        <v>-95.57</v>
      </c>
      <c r="G69" t="s">
        <v>103</v>
      </c>
      <c r="H69" t="s">
        <v>104</v>
      </c>
      <c r="J69" t="s">
        <v>246</v>
      </c>
      <c r="K69" t="s">
        <v>262</v>
      </c>
      <c r="L69" t="s">
        <v>107</v>
      </c>
      <c r="M69" t="s">
        <v>261</v>
      </c>
      <c r="N69" t="s">
        <v>109</v>
      </c>
      <c r="O69" t="s">
        <v>110</v>
      </c>
      <c r="P69" t="s">
        <v>244</v>
      </c>
      <c r="Q69" t="s">
        <v>112</v>
      </c>
      <c r="R69" t="s">
        <v>113</v>
      </c>
      <c r="S69" t="s">
        <v>114</v>
      </c>
    </row>
    <row r="70" spans="1:19">
      <c r="A70">
        <v>21144</v>
      </c>
      <c r="B70" t="s">
        <v>100</v>
      </c>
      <c r="C70" s="42">
        <v>45786</v>
      </c>
      <c r="D70" t="s">
        <v>241</v>
      </c>
      <c r="E70" t="s">
        <v>242</v>
      </c>
      <c r="F70" s="43">
        <v>713.98</v>
      </c>
      <c r="G70" t="s">
        <v>103</v>
      </c>
      <c r="H70" t="s">
        <v>104</v>
      </c>
      <c r="J70" t="s">
        <v>243</v>
      </c>
      <c r="K70" t="s">
        <v>153</v>
      </c>
      <c r="L70" t="s">
        <v>107</v>
      </c>
      <c r="M70" t="s">
        <v>154</v>
      </c>
      <c r="N70" t="s">
        <v>109</v>
      </c>
      <c r="O70" t="s">
        <v>110</v>
      </c>
      <c r="P70" t="s">
        <v>244</v>
      </c>
      <c r="Q70" t="s">
        <v>112</v>
      </c>
      <c r="R70" t="s">
        <v>113</v>
      </c>
      <c r="S70" t="s">
        <v>114</v>
      </c>
    </row>
    <row r="71" spans="1:19">
      <c r="A71">
        <v>21144</v>
      </c>
      <c r="B71" t="s">
        <v>100</v>
      </c>
      <c r="C71" s="42">
        <v>45786</v>
      </c>
      <c r="D71" t="s">
        <v>241</v>
      </c>
      <c r="E71" t="s">
        <v>242</v>
      </c>
      <c r="F71" s="43">
        <v>951.96</v>
      </c>
      <c r="G71" t="s">
        <v>103</v>
      </c>
      <c r="H71" t="s">
        <v>104</v>
      </c>
      <c r="J71" t="s">
        <v>243</v>
      </c>
      <c r="K71" t="s">
        <v>153</v>
      </c>
      <c r="L71" t="s">
        <v>107</v>
      </c>
      <c r="M71" t="s">
        <v>154</v>
      </c>
      <c r="N71" t="s">
        <v>109</v>
      </c>
      <c r="O71" t="s">
        <v>110</v>
      </c>
      <c r="P71" t="s">
        <v>244</v>
      </c>
      <c r="Q71" t="s">
        <v>112</v>
      </c>
      <c r="R71" t="s">
        <v>113</v>
      </c>
      <c r="S71" t="s">
        <v>114</v>
      </c>
    </row>
    <row r="72" spans="1:19">
      <c r="A72">
        <v>21144</v>
      </c>
      <c r="B72" t="s">
        <v>100</v>
      </c>
      <c r="C72" s="42">
        <v>45786</v>
      </c>
      <c r="D72" t="s">
        <v>241</v>
      </c>
      <c r="E72" t="s">
        <v>242</v>
      </c>
      <c r="F72" s="43">
        <v>103.41</v>
      </c>
      <c r="G72" t="s">
        <v>103</v>
      </c>
      <c r="H72" t="s">
        <v>104</v>
      </c>
      <c r="J72" t="s">
        <v>245</v>
      </c>
      <c r="K72" t="s">
        <v>153</v>
      </c>
      <c r="L72" t="s">
        <v>107</v>
      </c>
      <c r="M72" t="s">
        <v>154</v>
      </c>
      <c r="N72" t="s">
        <v>109</v>
      </c>
      <c r="O72" t="s">
        <v>110</v>
      </c>
      <c r="P72" t="s">
        <v>244</v>
      </c>
      <c r="Q72" t="s">
        <v>112</v>
      </c>
      <c r="R72" t="s">
        <v>113</v>
      </c>
      <c r="S72" t="s">
        <v>114</v>
      </c>
    </row>
    <row r="73" spans="1:19">
      <c r="A73">
        <v>21144</v>
      </c>
      <c r="B73" t="s">
        <v>100</v>
      </c>
      <c r="C73" s="42">
        <v>45786</v>
      </c>
      <c r="D73" t="s">
        <v>241</v>
      </c>
      <c r="E73" t="s">
        <v>242</v>
      </c>
      <c r="F73" s="43">
        <v>137.88</v>
      </c>
      <c r="G73" t="s">
        <v>103</v>
      </c>
      <c r="H73" t="s">
        <v>104</v>
      </c>
      <c r="J73" t="s">
        <v>245</v>
      </c>
      <c r="K73" t="s">
        <v>153</v>
      </c>
      <c r="L73" t="s">
        <v>107</v>
      </c>
      <c r="M73" t="s">
        <v>154</v>
      </c>
      <c r="N73" t="s">
        <v>109</v>
      </c>
      <c r="O73" t="s">
        <v>110</v>
      </c>
      <c r="P73" t="s">
        <v>244</v>
      </c>
      <c r="Q73" t="s">
        <v>112</v>
      </c>
      <c r="R73" t="s">
        <v>113</v>
      </c>
      <c r="S73" t="s">
        <v>114</v>
      </c>
    </row>
    <row r="74" spans="1:19">
      <c r="A74">
        <v>21144</v>
      </c>
      <c r="B74" t="s">
        <v>100</v>
      </c>
      <c r="C74" s="42">
        <v>45786</v>
      </c>
      <c r="D74" t="s">
        <v>241</v>
      </c>
      <c r="E74" t="s">
        <v>242</v>
      </c>
      <c r="F74" s="43">
        <v>60</v>
      </c>
      <c r="G74" t="s">
        <v>103</v>
      </c>
      <c r="H74" t="s">
        <v>104</v>
      </c>
      <c r="J74" t="s">
        <v>246</v>
      </c>
      <c r="K74" t="s">
        <v>153</v>
      </c>
      <c r="L74" t="s">
        <v>107</v>
      </c>
      <c r="M74" t="s">
        <v>154</v>
      </c>
      <c r="N74" t="s">
        <v>109</v>
      </c>
      <c r="O74" t="s">
        <v>110</v>
      </c>
      <c r="P74" t="s">
        <v>244</v>
      </c>
      <c r="Q74" t="s">
        <v>112</v>
      </c>
      <c r="R74" t="s">
        <v>113</v>
      </c>
      <c r="S74" t="s">
        <v>114</v>
      </c>
    </row>
    <row r="75" spans="1:19">
      <c r="A75">
        <v>20556</v>
      </c>
      <c r="B75" t="s">
        <v>250</v>
      </c>
      <c r="C75" s="42">
        <v>45789</v>
      </c>
      <c r="D75" t="s">
        <v>241</v>
      </c>
      <c r="E75" t="s">
        <v>242</v>
      </c>
      <c r="F75" s="43">
        <v>23.79</v>
      </c>
      <c r="G75" t="s">
        <v>103</v>
      </c>
      <c r="H75" t="s">
        <v>104</v>
      </c>
      <c r="J75" t="s">
        <v>251</v>
      </c>
      <c r="K75" t="s">
        <v>263</v>
      </c>
      <c r="L75" t="s">
        <v>107</v>
      </c>
      <c r="M75" t="s">
        <v>264</v>
      </c>
      <c r="N75" t="s">
        <v>109</v>
      </c>
      <c r="O75" t="s">
        <v>110</v>
      </c>
      <c r="P75" t="s">
        <v>244</v>
      </c>
      <c r="Q75" t="s">
        <v>112</v>
      </c>
      <c r="R75" t="s">
        <v>254</v>
      </c>
      <c r="S75" t="s">
        <v>157</v>
      </c>
    </row>
    <row r="76" spans="1:19">
      <c r="A76">
        <v>21148</v>
      </c>
      <c r="B76" t="s">
        <v>100</v>
      </c>
      <c r="C76" s="42">
        <v>45800</v>
      </c>
      <c r="D76" t="s">
        <v>241</v>
      </c>
      <c r="E76" t="s">
        <v>242</v>
      </c>
      <c r="F76" s="43">
        <v>676.47</v>
      </c>
      <c r="G76" t="s">
        <v>103</v>
      </c>
      <c r="H76" t="s">
        <v>104</v>
      </c>
      <c r="J76" t="s">
        <v>243</v>
      </c>
      <c r="K76" t="s">
        <v>155</v>
      </c>
      <c r="L76" t="s">
        <v>107</v>
      </c>
      <c r="M76" t="s">
        <v>156</v>
      </c>
      <c r="N76" t="s">
        <v>109</v>
      </c>
      <c r="O76" t="s">
        <v>110</v>
      </c>
      <c r="P76" t="s">
        <v>244</v>
      </c>
      <c r="Q76" t="s">
        <v>112</v>
      </c>
      <c r="R76" t="s">
        <v>113</v>
      </c>
      <c r="S76" t="s">
        <v>157</v>
      </c>
    </row>
    <row r="77" spans="1:19">
      <c r="A77">
        <v>21148</v>
      </c>
      <c r="B77" t="s">
        <v>100</v>
      </c>
      <c r="C77" s="42">
        <v>45800</v>
      </c>
      <c r="D77" t="s">
        <v>241</v>
      </c>
      <c r="E77" t="s">
        <v>242</v>
      </c>
      <c r="F77" s="43">
        <v>901.95</v>
      </c>
      <c r="G77" t="s">
        <v>103</v>
      </c>
      <c r="H77" t="s">
        <v>104</v>
      </c>
      <c r="J77" t="s">
        <v>243</v>
      </c>
      <c r="K77" t="s">
        <v>155</v>
      </c>
      <c r="L77" t="s">
        <v>107</v>
      </c>
      <c r="M77" t="s">
        <v>156</v>
      </c>
      <c r="N77" t="s">
        <v>109</v>
      </c>
      <c r="O77" t="s">
        <v>110</v>
      </c>
      <c r="P77" t="s">
        <v>244</v>
      </c>
      <c r="Q77" t="s">
        <v>112</v>
      </c>
      <c r="R77" t="s">
        <v>113</v>
      </c>
      <c r="S77" t="s">
        <v>157</v>
      </c>
    </row>
    <row r="78" spans="1:19">
      <c r="A78">
        <v>20943</v>
      </c>
      <c r="B78" t="s">
        <v>250</v>
      </c>
      <c r="C78" s="42">
        <v>45804</v>
      </c>
      <c r="D78" t="s">
        <v>241</v>
      </c>
      <c r="E78" t="s">
        <v>242</v>
      </c>
      <c r="F78" s="43">
        <v>182.98</v>
      </c>
      <c r="G78" t="s">
        <v>103</v>
      </c>
      <c r="H78" t="s">
        <v>104</v>
      </c>
      <c r="J78" t="s">
        <v>251</v>
      </c>
      <c r="K78" t="s">
        <v>265</v>
      </c>
      <c r="L78" t="s">
        <v>107</v>
      </c>
      <c r="M78" t="s">
        <v>264</v>
      </c>
      <c r="N78" t="s">
        <v>109</v>
      </c>
      <c r="O78" t="s">
        <v>110</v>
      </c>
      <c r="P78" t="s">
        <v>244</v>
      </c>
      <c r="Q78" t="s">
        <v>112</v>
      </c>
      <c r="R78" t="s">
        <v>254</v>
      </c>
      <c r="S78" t="s">
        <v>157</v>
      </c>
    </row>
    <row r="79" spans="1:19">
      <c r="A79">
        <v>23029</v>
      </c>
      <c r="B79" t="s">
        <v>100</v>
      </c>
      <c r="C79" s="42">
        <v>45808</v>
      </c>
      <c r="D79" t="s">
        <v>241</v>
      </c>
      <c r="E79" t="s">
        <v>242</v>
      </c>
      <c r="F79" s="43">
        <v>586.51</v>
      </c>
      <c r="G79" t="s">
        <v>103</v>
      </c>
      <c r="H79" t="s">
        <v>104</v>
      </c>
      <c r="J79" t="s">
        <v>243</v>
      </c>
      <c r="K79" t="s">
        <v>158</v>
      </c>
      <c r="L79" t="s">
        <v>107</v>
      </c>
      <c r="M79" t="s">
        <v>159</v>
      </c>
      <c r="N79" t="s">
        <v>109</v>
      </c>
      <c r="O79" t="s">
        <v>110</v>
      </c>
      <c r="P79" t="s">
        <v>244</v>
      </c>
      <c r="Q79" t="s">
        <v>112</v>
      </c>
      <c r="R79" t="s">
        <v>113</v>
      </c>
      <c r="S79" t="s">
        <v>114</v>
      </c>
    </row>
    <row r="80" spans="1:19">
      <c r="A80">
        <v>23138</v>
      </c>
      <c r="B80" t="s">
        <v>100</v>
      </c>
      <c r="C80" s="42">
        <v>45808</v>
      </c>
      <c r="D80" t="s">
        <v>241</v>
      </c>
      <c r="E80" t="s">
        <v>242</v>
      </c>
      <c r="F80" s="43">
        <v>50.49</v>
      </c>
      <c r="G80" t="s">
        <v>103</v>
      </c>
      <c r="H80" t="s">
        <v>104</v>
      </c>
      <c r="J80" t="s">
        <v>245</v>
      </c>
      <c r="K80" t="s">
        <v>160</v>
      </c>
      <c r="L80" t="s">
        <v>107</v>
      </c>
      <c r="M80" t="s">
        <v>161</v>
      </c>
      <c r="N80" t="s">
        <v>109</v>
      </c>
      <c r="O80" t="s">
        <v>110</v>
      </c>
      <c r="P80" t="s">
        <v>244</v>
      </c>
      <c r="Q80" t="s">
        <v>112</v>
      </c>
      <c r="R80" t="s">
        <v>113</v>
      </c>
      <c r="S80" t="s">
        <v>114</v>
      </c>
    </row>
    <row r="81" spans="1:19">
      <c r="A81">
        <v>23135</v>
      </c>
      <c r="B81" t="s">
        <v>100</v>
      </c>
      <c r="C81" s="42">
        <v>45808</v>
      </c>
      <c r="D81" t="s">
        <v>241</v>
      </c>
      <c r="E81" t="s">
        <v>242</v>
      </c>
      <c r="F81" s="43">
        <v>115.76</v>
      </c>
      <c r="G81" t="s">
        <v>103</v>
      </c>
      <c r="H81" t="s">
        <v>104</v>
      </c>
      <c r="J81" t="s">
        <v>246</v>
      </c>
      <c r="K81" t="s">
        <v>266</v>
      </c>
      <c r="L81" t="s">
        <v>107</v>
      </c>
      <c r="M81" t="s">
        <v>267</v>
      </c>
      <c r="N81" t="s">
        <v>109</v>
      </c>
      <c r="O81" t="s">
        <v>110</v>
      </c>
      <c r="P81" t="s">
        <v>244</v>
      </c>
      <c r="Q81" t="s">
        <v>112</v>
      </c>
      <c r="R81" t="s">
        <v>113</v>
      </c>
      <c r="S81" t="s">
        <v>114</v>
      </c>
    </row>
    <row r="82" spans="1:19">
      <c r="A82">
        <v>23138</v>
      </c>
      <c r="B82" t="s">
        <v>100</v>
      </c>
      <c r="C82" s="42">
        <v>45808</v>
      </c>
      <c r="D82" t="s">
        <v>241</v>
      </c>
      <c r="E82" t="s">
        <v>242</v>
      </c>
      <c r="F82" s="43">
        <v>311.41000000000003</v>
      </c>
      <c r="G82" t="s">
        <v>103</v>
      </c>
      <c r="H82" t="s">
        <v>104</v>
      </c>
      <c r="J82" t="s">
        <v>243</v>
      </c>
      <c r="K82" t="s">
        <v>160</v>
      </c>
      <c r="L82" t="s">
        <v>107</v>
      </c>
      <c r="M82" t="s">
        <v>161</v>
      </c>
      <c r="N82" t="s">
        <v>109</v>
      </c>
      <c r="O82" t="s">
        <v>110</v>
      </c>
      <c r="P82" t="s">
        <v>244</v>
      </c>
      <c r="Q82" t="s">
        <v>112</v>
      </c>
      <c r="R82" t="s">
        <v>113</v>
      </c>
      <c r="S82" t="s">
        <v>114</v>
      </c>
    </row>
    <row r="83" spans="1:19">
      <c r="A83">
        <v>23029</v>
      </c>
      <c r="B83" t="s">
        <v>100</v>
      </c>
      <c r="C83" s="42">
        <v>45808</v>
      </c>
      <c r="D83" t="s">
        <v>241</v>
      </c>
      <c r="E83" t="s">
        <v>242</v>
      </c>
      <c r="F83" s="43">
        <v>844.52</v>
      </c>
      <c r="G83" t="s">
        <v>103</v>
      </c>
      <c r="H83" t="s">
        <v>104</v>
      </c>
      <c r="J83" t="s">
        <v>245</v>
      </c>
      <c r="K83" t="s">
        <v>158</v>
      </c>
      <c r="L83" t="s">
        <v>107</v>
      </c>
      <c r="M83" t="s">
        <v>159</v>
      </c>
      <c r="N83" t="s">
        <v>109</v>
      </c>
      <c r="O83" t="s">
        <v>110</v>
      </c>
      <c r="P83" t="s">
        <v>244</v>
      </c>
      <c r="Q83" t="s">
        <v>112</v>
      </c>
      <c r="R83" t="s">
        <v>113</v>
      </c>
      <c r="S83" t="s">
        <v>114</v>
      </c>
    </row>
    <row r="84" spans="1:19">
      <c r="A84">
        <v>23138</v>
      </c>
      <c r="B84" t="s">
        <v>100</v>
      </c>
      <c r="C84" s="42">
        <v>45809</v>
      </c>
      <c r="D84" t="s">
        <v>241</v>
      </c>
      <c r="E84" t="s">
        <v>242</v>
      </c>
      <c r="F84" s="43">
        <v>-50.49</v>
      </c>
      <c r="G84" t="s">
        <v>103</v>
      </c>
      <c r="H84" t="s">
        <v>104</v>
      </c>
      <c r="J84" t="s">
        <v>245</v>
      </c>
      <c r="K84" t="s">
        <v>163</v>
      </c>
      <c r="L84" t="s">
        <v>107</v>
      </c>
      <c r="M84" t="s">
        <v>161</v>
      </c>
      <c r="N84" t="s">
        <v>109</v>
      </c>
      <c r="O84" t="s">
        <v>110</v>
      </c>
      <c r="P84" t="s">
        <v>244</v>
      </c>
      <c r="Q84" t="s">
        <v>112</v>
      </c>
      <c r="R84" t="s">
        <v>113</v>
      </c>
      <c r="S84" t="s">
        <v>114</v>
      </c>
    </row>
    <row r="85" spans="1:19">
      <c r="A85">
        <v>23138</v>
      </c>
      <c r="B85" t="s">
        <v>100</v>
      </c>
      <c r="C85" s="42">
        <v>45809</v>
      </c>
      <c r="D85" t="s">
        <v>241</v>
      </c>
      <c r="E85" t="s">
        <v>242</v>
      </c>
      <c r="F85" s="43">
        <v>-311.41000000000003</v>
      </c>
      <c r="G85" t="s">
        <v>103</v>
      </c>
      <c r="H85" t="s">
        <v>104</v>
      </c>
      <c r="J85" t="s">
        <v>243</v>
      </c>
      <c r="K85" t="s">
        <v>163</v>
      </c>
      <c r="L85" t="s">
        <v>107</v>
      </c>
      <c r="M85" t="s">
        <v>161</v>
      </c>
      <c r="N85" t="s">
        <v>109</v>
      </c>
      <c r="O85" t="s">
        <v>110</v>
      </c>
      <c r="P85" t="s">
        <v>244</v>
      </c>
      <c r="Q85" t="s">
        <v>112</v>
      </c>
      <c r="R85" t="s">
        <v>113</v>
      </c>
      <c r="S85" t="s">
        <v>114</v>
      </c>
    </row>
    <row r="86" spans="1:19">
      <c r="A86">
        <v>23135</v>
      </c>
      <c r="B86" t="s">
        <v>100</v>
      </c>
      <c r="C86" s="42">
        <v>45809</v>
      </c>
      <c r="D86" t="s">
        <v>241</v>
      </c>
      <c r="E86" t="s">
        <v>242</v>
      </c>
      <c r="F86" s="43">
        <v>-115.76</v>
      </c>
      <c r="G86" t="s">
        <v>103</v>
      </c>
      <c r="H86" t="s">
        <v>104</v>
      </c>
      <c r="J86" t="s">
        <v>246</v>
      </c>
      <c r="K86" t="s">
        <v>268</v>
      </c>
      <c r="L86" t="s">
        <v>107</v>
      </c>
      <c r="M86" t="s">
        <v>267</v>
      </c>
      <c r="N86" t="s">
        <v>109</v>
      </c>
      <c r="O86" t="s">
        <v>110</v>
      </c>
      <c r="P86" t="s">
        <v>244</v>
      </c>
      <c r="Q86" t="s">
        <v>112</v>
      </c>
      <c r="R86" t="s">
        <v>113</v>
      </c>
      <c r="S86" t="s">
        <v>114</v>
      </c>
    </row>
    <row r="87" spans="1:19">
      <c r="A87">
        <v>23029</v>
      </c>
      <c r="B87" t="s">
        <v>100</v>
      </c>
      <c r="C87" s="42">
        <v>45809</v>
      </c>
      <c r="D87" t="s">
        <v>241</v>
      </c>
      <c r="E87" t="s">
        <v>242</v>
      </c>
      <c r="F87" s="43">
        <v>-844.52</v>
      </c>
      <c r="G87" t="s">
        <v>103</v>
      </c>
      <c r="H87" t="s">
        <v>104</v>
      </c>
      <c r="J87" t="s">
        <v>245</v>
      </c>
      <c r="K87" t="s">
        <v>162</v>
      </c>
      <c r="L87" t="s">
        <v>107</v>
      </c>
      <c r="M87" t="s">
        <v>159</v>
      </c>
      <c r="N87" t="s">
        <v>109</v>
      </c>
      <c r="O87" t="s">
        <v>110</v>
      </c>
      <c r="P87" t="s">
        <v>244</v>
      </c>
      <c r="Q87" t="s">
        <v>112</v>
      </c>
      <c r="R87" t="s">
        <v>113</v>
      </c>
      <c r="S87" t="s">
        <v>114</v>
      </c>
    </row>
    <row r="88" spans="1:19">
      <c r="A88">
        <v>23029</v>
      </c>
      <c r="B88" t="s">
        <v>100</v>
      </c>
      <c r="C88" s="42">
        <v>45809</v>
      </c>
      <c r="D88" t="s">
        <v>241</v>
      </c>
      <c r="E88" t="s">
        <v>242</v>
      </c>
      <c r="F88" s="43">
        <v>-586.51</v>
      </c>
      <c r="G88" t="s">
        <v>103</v>
      </c>
      <c r="H88" t="s">
        <v>104</v>
      </c>
      <c r="J88" t="s">
        <v>243</v>
      </c>
      <c r="K88" t="s">
        <v>162</v>
      </c>
      <c r="L88" t="s">
        <v>107</v>
      </c>
      <c r="M88" t="s">
        <v>159</v>
      </c>
      <c r="N88" t="s">
        <v>109</v>
      </c>
      <c r="O88" t="s">
        <v>110</v>
      </c>
      <c r="P88" t="s">
        <v>244</v>
      </c>
      <c r="Q88" t="s">
        <v>112</v>
      </c>
      <c r="R88" t="s">
        <v>113</v>
      </c>
      <c r="S88" t="s">
        <v>114</v>
      </c>
    </row>
    <row r="89" spans="1:19">
      <c r="A89">
        <v>21623</v>
      </c>
      <c r="B89" t="s">
        <v>100</v>
      </c>
      <c r="C89" s="42">
        <v>45814</v>
      </c>
      <c r="D89" t="s">
        <v>241</v>
      </c>
      <c r="E89" t="s">
        <v>242</v>
      </c>
      <c r="F89" s="43">
        <v>723.87</v>
      </c>
      <c r="G89" t="s">
        <v>103</v>
      </c>
      <c r="H89" t="s">
        <v>104</v>
      </c>
      <c r="J89" t="s">
        <v>245</v>
      </c>
      <c r="K89" t="s">
        <v>164</v>
      </c>
      <c r="L89" t="s">
        <v>107</v>
      </c>
      <c r="M89" t="s">
        <v>165</v>
      </c>
      <c r="N89" t="s">
        <v>109</v>
      </c>
      <c r="O89" t="s">
        <v>110</v>
      </c>
      <c r="P89" t="s">
        <v>244</v>
      </c>
      <c r="Q89" t="s">
        <v>112</v>
      </c>
      <c r="R89" t="s">
        <v>113</v>
      </c>
      <c r="S89" t="s">
        <v>114</v>
      </c>
    </row>
    <row r="90" spans="1:19">
      <c r="A90">
        <v>21623</v>
      </c>
      <c r="B90" t="s">
        <v>100</v>
      </c>
      <c r="C90" s="42">
        <v>45814</v>
      </c>
      <c r="D90" t="s">
        <v>241</v>
      </c>
      <c r="E90" t="s">
        <v>242</v>
      </c>
      <c r="F90" s="43">
        <v>670.3</v>
      </c>
      <c r="G90" t="s">
        <v>103</v>
      </c>
      <c r="H90" t="s">
        <v>104</v>
      </c>
      <c r="J90" t="s">
        <v>243</v>
      </c>
      <c r="K90" t="s">
        <v>164</v>
      </c>
      <c r="L90" t="s">
        <v>107</v>
      </c>
      <c r="M90" t="s">
        <v>165</v>
      </c>
      <c r="N90" t="s">
        <v>109</v>
      </c>
      <c r="O90" t="s">
        <v>110</v>
      </c>
      <c r="P90" t="s">
        <v>244</v>
      </c>
      <c r="Q90" t="s">
        <v>112</v>
      </c>
      <c r="R90" t="s">
        <v>113</v>
      </c>
      <c r="S90" t="s">
        <v>114</v>
      </c>
    </row>
    <row r="91" spans="1:19">
      <c r="A91">
        <v>21623</v>
      </c>
      <c r="B91" t="s">
        <v>100</v>
      </c>
      <c r="C91" s="42">
        <v>45814</v>
      </c>
      <c r="D91" t="s">
        <v>241</v>
      </c>
      <c r="E91" t="s">
        <v>242</v>
      </c>
      <c r="F91" s="43">
        <v>965.16</v>
      </c>
      <c r="G91" t="s">
        <v>103</v>
      </c>
      <c r="H91" t="s">
        <v>104</v>
      </c>
      <c r="J91" t="s">
        <v>245</v>
      </c>
      <c r="K91" t="s">
        <v>164</v>
      </c>
      <c r="L91" t="s">
        <v>107</v>
      </c>
      <c r="M91" t="s">
        <v>165</v>
      </c>
      <c r="N91" t="s">
        <v>109</v>
      </c>
      <c r="O91" t="s">
        <v>110</v>
      </c>
      <c r="P91" t="s">
        <v>244</v>
      </c>
      <c r="Q91" t="s">
        <v>112</v>
      </c>
      <c r="R91" t="s">
        <v>113</v>
      </c>
      <c r="S91" t="s">
        <v>114</v>
      </c>
    </row>
    <row r="92" spans="1:19">
      <c r="A92">
        <v>21623</v>
      </c>
      <c r="B92" t="s">
        <v>100</v>
      </c>
      <c r="C92" s="42">
        <v>45814</v>
      </c>
      <c r="D92" t="s">
        <v>241</v>
      </c>
      <c r="E92" t="s">
        <v>242</v>
      </c>
      <c r="F92" s="43">
        <v>502.72</v>
      </c>
      <c r="G92" t="s">
        <v>103</v>
      </c>
      <c r="H92" t="s">
        <v>104</v>
      </c>
      <c r="J92" t="s">
        <v>243</v>
      </c>
      <c r="K92" t="s">
        <v>164</v>
      </c>
      <c r="L92" t="s">
        <v>107</v>
      </c>
      <c r="M92" t="s">
        <v>165</v>
      </c>
      <c r="N92" t="s">
        <v>109</v>
      </c>
      <c r="O92" t="s">
        <v>110</v>
      </c>
      <c r="P92" t="s">
        <v>244</v>
      </c>
      <c r="Q92" t="s">
        <v>112</v>
      </c>
      <c r="R92" t="s">
        <v>113</v>
      </c>
      <c r="S92" t="s">
        <v>114</v>
      </c>
    </row>
    <row r="93" spans="1:19">
      <c r="A93">
        <v>21623</v>
      </c>
      <c r="B93" t="s">
        <v>100</v>
      </c>
      <c r="C93" s="42">
        <v>45814</v>
      </c>
      <c r="D93" t="s">
        <v>241</v>
      </c>
      <c r="E93" t="s">
        <v>242</v>
      </c>
      <c r="F93" s="43">
        <v>300</v>
      </c>
      <c r="G93" t="s">
        <v>103</v>
      </c>
      <c r="H93" t="s">
        <v>104</v>
      </c>
      <c r="J93" t="s">
        <v>246</v>
      </c>
      <c r="K93" t="s">
        <v>164</v>
      </c>
      <c r="L93" t="s">
        <v>107</v>
      </c>
      <c r="M93" t="s">
        <v>165</v>
      </c>
      <c r="N93" t="s">
        <v>109</v>
      </c>
      <c r="O93" t="s">
        <v>110</v>
      </c>
      <c r="P93" t="s">
        <v>244</v>
      </c>
      <c r="Q93" t="s">
        <v>112</v>
      </c>
      <c r="R93" t="s">
        <v>113</v>
      </c>
      <c r="S93" t="s">
        <v>114</v>
      </c>
    </row>
    <row r="94" spans="1:19">
      <c r="A94">
        <v>22623</v>
      </c>
      <c r="B94" t="s">
        <v>100</v>
      </c>
      <c r="C94" s="42">
        <v>45828</v>
      </c>
      <c r="D94" t="s">
        <v>241</v>
      </c>
      <c r="E94" t="s">
        <v>242</v>
      </c>
      <c r="F94" s="43">
        <v>260</v>
      </c>
      <c r="G94" t="s">
        <v>103</v>
      </c>
      <c r="H94" t="s">
        <v>104</v>
      </c>
      <c r="J94" t="s">
        <v>246</v>
      </c>
      <c r="K94" t="s">
        <v>166</v>
      </c>
      <c r="L94" t="s">
        <v>107</v>
      </c>
      <c r="M94" t="s">
        <v>167</v>
      </c>
      <c r="N94" t="s">
        <v>109</v>
      </c>
      <c r="O94" t="s">
        <v>110</v>
      </c>
      <c r="P94" t="s">
        <v>244</v>
      </c>
      <c r="Q94" t="s">
        <v>112</v>
      </c>
      <c r="R94" t="s">
        <v>113</v>
      </c>
      <c r="S94" t="s">
        <v>114</v>
      </c>
    </row>
    <row r="95" spans="1:19">
      <c r="A95">
        <v>22623</v>
      </c>
      <c r="B95" t="s">
        <v>100</v>
      </c>
      <c r="C95" s="42">
        <v>45828</v>
      </c>
      <c r="D95" t="s">
        <v>241</v>
      </c>
      <c r="E95" t="s">
        <v>242</v>
      </c>
      <c r="F95" s="43">
        <v>861.75</v>
      </c>
      <c r="G95" t="s">
        <v>103</v>
      </c>
      <c r="H95" t="s">
        <v>104</v>
      </c>
      <c r="J95" t="s">
        <v>245</v>
      </c>
      <c r="K95" t="s">
        <v>166</v>
      </c>
      <c r="L95" t="s">
        <v>107</v>
      </c>
      <c r="M95" t="s">
        <v>167</v>
      </c>
      <c r="N95" t="s">
        <v>109</v>
      </c>
      <c r="O95" t="s">
        <v>110</v>
      </c>
      <c r="P95" t="s">
        <v>244</v>
      </c>
      <c r="Q95" t="s">
        <v>112</v>
      </c>
      <c r="R95" t="s">
        <v>113</v>
      </c>
      <c r="S95" t="s">
        <v>114</v>
      </c>
    </row>
    <row r="96" spans="1:19">
      <c r="A96">
        <v>22623</v>
      </c>
      <c r="B96" t="s">
        <v>100</v>
      </c>
      <c r="C96" s="42">
        <v>45828</v>
      </c>
      <c r="D96" t="s">
        <v>241</v>
      </c>
      <c r="E96" t="s">
        <v>242</v>
      </c>
      <c r="F96" s="43">
        <v>903.63</v>
      </c>
      <c r="G96" t="s">
        <v>103</v>
      </c>
      <c r="H96" t="s">
        <v>104</v>
      </c>
      <c r="J96" t="s">
        <v>243</v>
      </c>
      <c r="K96" t="s">
        <v>166</v>
      </c>
      <c r="L96" t="s">
        <v>107</v>
      </c>
      <c r="M96" t="s">
        <v>167</v>
      </c>
      <c r="N96" t="s">
        <v>109</v>
      </c>
      <c r="O96" t="s">
        <v>110</v>
      </c>
      <c r="P96" t="s">
        <v>244</v>
      </c>
      <c r="Q96" t="s">
        <v>112</v>
      </c>
      <c r="R96" t="s">
        <v>113</v>
      </c>
      <c r="S96" t="s">
        <v>114</v>
      </c>
    </row>
    <row r="97" spans="1:19">
      <c r="A97">
        <v>22623</v>
      </c>
      <c r="B97" t="s">
        <v>100</v>
      </c>
      <c r="C97" s="42">
        <v>45828</v>
      </c>
      <c r="D97" t="s">
        <v>241</v>
      </c>
      <c r="E97" t="s">
        <v>242</v>
      </c>
      <c r="F97" s="43">
        <v>677.72</v>
      </c>
      <c r="G97" t="s">
        <v>103</v>
      </c>
      <c r="H97" t="s">
        <v>104</v>
      </c>
      <c r="J97" t="s">
        <v>243</v>
      </c>
      <c r="K97" t="s">
        <v>166</v>
      </c>
      <c r="L97" t="s">
        <v>107</v>
      </c>
      <c r="M97" t="s">
        <v>167</v>
      </c>
      <c r="N97" t="s">
        <v>109</v>
      </c>
      <c r="O97" t="s">
        <v>110</v>
      </c>
      <c r="P97" t="s">
        <v>244</v>
      </c>
      <c r="Q97" t="s">
        <v>112</v>
      </c>
      <c r="R97" t="s">
        <v>113</v>
      </c>
      <c r="S97" t="s">
        <v>114</v>
      </c>
    </row>
    <row r="98" spans="1:19">
      <c r="A98">
        <v>22623</v>
      </c>
      <c r="B98" t="s">
        <v>100</v>
      </c>
      <c r="C98" s="42">
        <v>45828</v>
      </c>
      <c r="D98" t="s">
        <v>241</v>
      </c>
      <c r="E98" t="s">
        <v>242</v>
      </c>
      <c r="F98" s="43">
        <v>1149</v>
      </c>
      <c r="G98" t="s">
        <v>103</v>
      </c>
      <c r="H98" t="s">
        <v>104</v>
      </c>
      <c r="J98" t="s">
        <v>245</v>
      </c>
      <c r="K98" t="s">
        <v>166</v>
      </c>
      <c r="L98" t="s">
        <v>107</v>
      </c>
      <c r="M98" t="s">
        <v>167</v>
      </c>
      <c r="N98" t="s">
        <v>109</v>
      </c>
      <c r="O98" t="s">
        <v>110</v>
      </c>
      <c r="P98" t="s">
        <v>244</v>
      </c>
      <c r="Q98" t="s">
        <v>112</v>
      </c>
      <c r="R98" t="s">
        <v>113</v>
      </c>
      <c r="S98" t="s">
        <v>114</v>
      </c>
    </row>
    <row r="99" spans="1:19">
      <c r="A99">
        <v>23150</v>
      </c>
      <c r="B99" t="s">
        <v>100</v>
      </c>
      <c r="C99" s="42">
        <v>45838</v>
      </c>
      <c r="D99" t="s">
        <v>241</v>
      </c>
      <c r="E99" t="s">
        <v>242</v>
      </c>
      <c r="F99" s="43">
        <v>406.09</v>
      </c>
      <c r="G99" t="s">
        <v>103</v>
      </c>
      <c r="H99" t="s">
        <v>104</v>
      </c>
      <c r="J99" t="s">
        <v>246</v>
      </c>
      <c r="K99" t="s">
        <v>269</v>
      </c>
      <c r="L99" t="s">
        <v>107</v>
      </c>
      <c r="M99" t="s">
        <v>270</v>
      </c>
      <c r="N99" t="s">
        <v>109</v>
      </c>
      <c r="O99" t="s">
        <v>110</v>
      </c>
      <c r="P99" t="s">
        <v>244</v>
      </c>
      <c r="Q99" t="s">
        <v>112</v>
      </c>
      <c r="R99" t="s">
        <v>113</v>
      </c>
      <c r="S99" t="s">
        <v>114</v>
      </c>
    </row>
    <row r="100" spans="1:19">
      <c r="A100">
        <v>23152</v>
      </c>
      <c r="B100" t="s">
        <v>100</v>
      </c>
      <c r="C100" s="42">
        <v>45838</v>
      </c>
      <c r="D100" t="s">
        <v>241</v>
      </c>
      <c r="E100" t="s">
        <v>242</v>
      </c>
      <c r="F100" s="43">
        <v>-77.599999999999994</v>
      </c>
      <c r="G100" t="s">
        <v>103</v>
      </c>
      <c r="H100" t="s">
        <v>104</v>
      </c>
      <c r="J100" t="s">
        <v>245</v>
      </c>
      <c r="K100" t="s">
        <v>170</v>
      </c>
      <c r="L100" t="s">
        <v>107</v>
      </c>
      <c r="M100" t="s">
        <v>171</v>
      </c>
      <c r="N100" t="s">
        <v>109</v>
      </c>
      <c r="O100" t="s">
        <v>110</v>
      </c>
      <c r="P100" t="s">
        <v>244</v>
      </c>
      <c r="Q100" t="s">
        <v>112</v>
      </c>
      <c r="R100" t="s">
        <v>113</v>
      </c>
      <c r="S100" t="s">
        <v>114</v>
      </c>
    </row>
    <row r="101" spans="1:19">
      <c r="A101">
        <v>23093</v>
      </c>
      <c r="B101" t="s">
        <v>100</v>
      </c>
      <c r="C101" s="42">
        <v>45838</v>
      </c>
      <c r="D101" t="s">
        <v>241</v>
      </c>
      <c r="E101" t="s">
        <v>242</v>
      </c>
      <c r="F101" s="43">
        <v>1254.71</v>
      </c>
      <c r="G101" t="s">
        <v>103</v>
      </c>
      <c r="H101" t="s">
        <v>104</v>
      </c>
      <c r="J101" t="s">
        <v>245</v>
      </c>
      <c r="K101" t="s">
        <v>168</v>
      </c>
      <c r="L101" t="s">
        <v>107</v>
      </c>
      <c r="M101" t="s">
        <v>169</v>
      </c>
      <c r="N101" t="s">
        <v>109</v>
      </c>
      <c r="O101" t="s">
        <v>110</v>
      </c>
      <c r="P101" t="s">
        <v>244</v>
      </c>
      <c r="Q101" t="s">
        <v>112</v>
      </c>
      <c r="R101" t="s">
        <v>113</v>
      </c>
      <c r="S101" t="s">
        <v>114</v>
      </c>
    </row>
    <row r="102" spans="1:19">
      <c r="A102">
        <v>23093</v>
      </c>
      <c r="B102" t="s">
        <v>100</v>
      </c>
      <c r="C102" s="42">
        <v>45838</v>
      </c>
      <c r="D102" t="s">
        <v>241</v>
      </c>
      <c r="E102" t="s">
        <v>242</v>
      </c>
      <c r="F102" s="43">
        <v>606.55999999999995</v>
      </c>
      <c r="G102" t="s">
        <v>103</v>
      </c>
      <c r="H102" t="s">
        <v>104</v>
      </c>
      <c r="J102" t="s">
        <v>243</v>
      </c>
      <c r="K102" t="s">
        <v>168</v>
      </c>
      <c r="L102" t="s">
        <v>107</v>
      </c>
      <c r="M102" t="s">
        <v>169</v>
      </c>
      <c r="N102" t="s">
        <v>109</v>
      </c>
      <c r="O102" t="s">
        <v>110</v>
      </c>
      <c r="P102" t="s">
        <v>244</v>
      </c>
      <c r="Q102" t="s">
        <v>112</v>
      </c>
      <c r="R102" t="s">
        <v>113</v>
      </c>
      <c r="S102" t="s">
        <v>114</v>
      </c>
    </row>
    <row r="103" spans="1:19">
      <c r="A103">
        <v>23152</v>
      </c>
      <c r="B103" t="s">
        <v>100</v>
      </c>
      <c r="C103" s="42">
        <v>45838</v>
      </c>
      <c r="D103" t="s">
        <v>241</v>
      </c>
      <c r="E103" t="s">
        <v>242</v>
      </c>
      <c r="F103" s="43">
        <v>-201.5</v>
      </c>
      <c r="G103" t="s">
        <v>103</v>
      </c>
      <c r="H103" t="s">
        <v>104</v>
      </c>
      <c r="J103" t="s">
        <v>243</v>
      </c>
      <c r="K103" t="s">
        <v>170</v>
      </c>
      <c r="L103" t="s">
        <v>107</v>
      </c>
      <c r="M103" t="s">
        <v>171</v>
      </c>
      <c r="N103" t="s">
        <v>109</v>
      </c>
      <c r="O103" t="s">
        <v>110</v>
      </c>
      <c r="P103" t="s">
        <v>244</v>
      </c>
      <c r="Q103" t="s">
        <v>112</v>
      </c>
      <c r="R103" t="s">
        <v>113</v>
      </c>
      <c r="S103" t="s">
        <v>114</v>
      </c>
    </row>
    <row r="104" spans="1:19">
      <c r="A104">
        <v>23150</v>
      </c>
      <c r="B104" t="s">
        <v>100</v>
      </c>
      <c r="C104" s="42">
        <v>45839</v>
      </c>
      <c r="D104" t="s">
        <v>241</v>
      </c>
      <c r="E104" t="s">
        <v>242</v>
      </c>
      <c r="F104" s="43">
        <v>-406.09</v>
      </c>
      <c r="G104" t="s">
        <v>103</v>
      </c>
      <c r="H104" t="s">
        <v>104</v>
      </c>
      <c r="J104" t="s">
        <v>246</v>
      </c>
      <c r="K104" t="s">
        <v>271</v>
      </c>
      <c r="L104" t="s">
        <v>107</v>
      </c>
      <c r="M104" t="s">
        <v>270</v>
      </c>
      <c r="N104" t="s">
        <v>109</v>
      </c>
      <c r="O104" t="s">
        <v>110</v>
      </c>
      <c r="P104" t="s">
        <v>244</v>
      </c>
      <c r="Q104" t="s">
        <v>112</v>
      </c>
      <c r="R104" t="s">
        <v>113</v>
      </c>
      <c r="S104" t="s">
        <v>114</v>
      </c>
    </row>
    <row r="105" spans="1:19">
      <c r="A105">
        <v>23152</v>
      </c>
      <c r="B105" t="s">
        <v>100</v>
      </c>
      <c r="C105" s="42">
        <v>45839</v>
      </c>
      <c r="D105" t="s">
        <v>241</v>
      </c>
      <c r="E105" t="s">
        <v>242</v>
      </c>
      <c r="F105" s="43">
        <v>201.5</v>
      </c>
      <c r="G105" t="s">
        <v>103</v>
      </c>
      <c r="H105" t="s">
        <v>104</v>
      </c>
      <c r="J105" t="s">
        <v>243</v>
      </c>
      <c r="K105" t="s">
        <v>172</v>
      </c>
      <c r="L105" t="s">
        <v>107</v>
      </c>
      <c r="M105" t="s">
        <v>171</v>
      </c>
      <c r="N105" t="s">
        <v>109</v>
      </c>
      <c r="O105" t="s">
        <v>110</v>
      </c>
      <c r="P105" t="s">
        <v>244</v>
      </c>
      <c r="Q105" t="s">
        <v>112</v>
      </c>
      <c r="R105" t="s">
        <v>113</v>
      </c>
      <c r="S105" t="s">
        <v>114</v>
      </c>
    </row>
    <row r="106" spans="1:19">
      <c r="A106">
        <v>23152</v>
      </c>
      <c r="B106" t="s">
        <v>100</v>
      </c>
      <c r="C106" s="42">
        <v>45839</v>
      </c>
      <c r="D106" t="s">
        <v>241</v>
      </c>
      <c r="E106" t="s">
        <v>242</v>
      </c>
      <c r="F106" s="43">
        <v>77.599999999999994</v>
      </c>
      <c r="G106" t="s">
        <v>103</v>
      </c>
      <c r="H106" t="s">
        <v>104</v>
      </c>
      <c r="J106" t="s">
        <v>245</v>
      </c>
      <c r="K106" t="s">
        <v>172</v>
      </c>
      <c r="L106" t="s">
        <v>107</v>
      </c>
      <c r="M106" t="s">
        <v>171</v>
      </c>
      <c r="N106" t="s">
        <v>109</v>
      </c>
      <c r="O106" t="s">
        <v>110</v>
      </c>
      <c r="P106" t="s">
        <v>244</v>
      </c>
      <c r="Q106" t="s">
        <v>112</v>
      </c>
      <c r="R106" t="s">
        <v>113</v>
      </c>
      <c r="S106" t="s">
        <v>114</v>
      </c>
    </row>
    <row r="107" spans="1:19">
      <c r="A107">
        <v>23093</v>
      </c>
      <c r="B107" t="s">
        <v>100</v>
      </c>
      <c r="C107" s="42">
        <v>45839</v>
      </c>
      <c r="D107" t="s">
        <v>241</v>
      </c>
      <c r="E107" t="s">
        <v>242</v>
      </c>
      <c r="F107" s="43">
        <v>-1254.71</v>
      </c>
      <c r="G107" t="s">
        <v>103</v>
      </c>
      <c r="H107" t="s">
        <v>104</v>
      </c>
      <c r="J107" t="s">
        <v>245</v>
      </c>
      <c r="K107" t="s">
        <v>173</v>
      </c>
      <c r="L107" t="s">
        <v>107</v>
      </c>
      <c r="M107" t="s">
        <v>169</v>
      </c>
      <c r="N107" t="s">
        <v>109</v>
      </c>
      <c r="O107" t="s">
        <v>110</v>
      </c>
      <c r="P107" t="s">
        <v>244</v>
      </c>
      <c r="Q107" t="s">
        <v>112</v>
      </c>
      <c r="R107" t="s">
        <v>113</v>
      </c>
      <c r="S107" t="s">
        <v>114</v>
      </c>
    </row>
    <row r="108" spans="1:19">
      <c r="A108">
        <v>23093</v>
      </c>
      <c r="B108" t="s">
        <v>100</v>
      </c>
      <c r="C108" s="42">
        <v>45839</v>
      </c>
      <c r="D108" t="s">
        <v>241</v>
      </c>
      <c r="E108" t="s">
        <v>242</v>
      </c>
      <c r="F108" s="43">
        <v>-606.55999999999995</v>
      </c>
      <c r="G108" t="s">
        <v>103</v>
      </c>
      <c r="H108" t="s">
        <v>104</v>
      </c>
      <c r="J108" t="s">
        <v>243</v>
      </c>
      <c r="K108" t="s">
        <v>173</v>
      </c>
      <c r="L108" t="s">
        <v>107</v>
      </c>
      <c r="M108" t="s">
        <v>169</v>
      </c>
      <c r="N108" t="s">
        <v>109</v>
      </c>
      <c r="O108" t="s">
        <v>110</v>
      </c>
      <c r="P108" t="s">
        <v>244</v>
      </c>
      <c r="Q108" t="s">
        <v>112</v>
      </c>
      <c r="R108" t="s">
        <v>113</v>
      </c>
      <c r="S108" t="s">
        <v>114</v>
      </c>
    </row>
    <row r="109" spans="1:19">
      <c r="A109">
        <v>22670</v>
      </c>
      <c r="B109" t="s">
        <v>100</v>
      </c>
      <c r="C109" s="42">
        <v>45842</v>
      </c>
      <c r="D109" t="s">
        <v>241</v>
      </c>
      <c r="E109" t="s">
        <v>242</v>
      </c>
      <c r="F109" s="43">
        <v>896.22</v>
      </c>
      <c r="G109" t="s">
        <v>103</v>
      </c>
      <c r="H109" t="s">
        <v>104</v>
      </c>
      <c r="J109" t="s">
        <v>245</v>
      </c>
      <c r="K109" t="s">
        <v>174</v>
      </c>
      <c r="L109" t="s">
        <v>107</v>
      </c>
      <c r="M109" t="s">
        <v>175</v>
      </c>
      <c r="N109" t="s">
        <v>109</v>
      </c>
      <c r="O109" t="s">
        <v>110</v>
      </c>
      <c r="P109" t="s">
        <v>244</v>
      </c>
      <c r="Q109" t="s">
        <v>112</v>
      </c>
      <c r="R109" t="s">
        <v>113</v>
      </c>
      <c r="S109" t="s">
        <v>114</v>
      </c>
    </row>
    <row r="110" spans="1:19">
      <c r="A110">
        <v>22670</v>
      </c>
      <c r="B110" t="s">
        <v>100</v>
      </c>
      <c r="C110" s="42">
        <v>45842</v>
      </c>
      <c r="D110" t="s">
        <v>241</v>
      </c>
      <c r="E110" t="s">
        <v>242</v>
      </c>
      <c r="F110" s="43">
        <v>1194.96</v>
      </c>
      <c r="G110" t="s">
        <v>103</v>
      </c>
      <c r="H110" t="s">
        <v>104</v>
      </c>
      <c r="J110" t="s">
        <v>245</v>
      </c>
      <c r="K110" t="s">
        <v>174</v>
      </c>
      <c r="L110" t="s">
        <v>107</v>
      </c>
      <c r="M110" t="s">
        <v>175</v>
      </c>
      <c r="N110" t="s">
        <v>109</v>
      </c>
      <c r="O110" t="s">
        <v>110</v>
      </c>
      <c r="P110" t="s">
        <v>244</v>
      </c>
      <c r="Q110" t="s">
        <v>112</v>
      </c>
      <c r="R110" t="s">
        <v>113</v>
      </c>
      <c r="S110" t="s">
        <v>114</v>
      </c>
    </row>
    <row r="111" spans="1:19">
      <c r="A111">
        <v>22670</v>
      </c>
      <c r="B111" t="s">
        <v>100</v>
      </c>
      <c r="C111" s="42">
        <v>45842</v>
      </c>
      <c r="D111" t="s">
        <v>241</v>
      </c>
      <c r="E111" t="s">
        <v>242</v>
      </c>
      <c r="F111" s="43">
        <v>320</v>
      </c>
      <c r="G111" t="s">
        <v>103</v>
      </c>
      <c r="H111" t="s">
        <v>104</v>
      </c>
      <c r="J111" t="s">
        <v>246</v>
      </c>
      <c r="K111" t="s">
        <v>174</v>
      </c>
      <c r="L111" t="s">
        <v>107</v>
      </c>
      <c r="M111" t="s">
        <v>175</v>
      </c>
      <c r="N111" t="s">
        <v>109</v>
      </c>
      <c r="O111" t="s">
        <v>110</v>
      </c>
      <c r="P111" t="s">
        <v>244</v>
      </c>
      <c r="Q111" t="s">
        <v>112</v>
      </c>
      <c r="R111" t="s">
        <v>113</v>
      </c>
      <c r="S111" t="s">
        <v>114</v>
      </c>
    </row>
    <row r="112" spans="1:19">
      <c r="A112">
        <v>22670</v>
      </c>
      <c r="B112" t="s">
        <v>100</v>
      </c>
      <c r="C112" s="42">
        <v>45842</v>
      </c>
      <c r="D112" t="s">
        <v>241</v>
      </c>
      <c r="E112" t="s">
        <v>242</v>
      </c>
      <c r="F112" s="43">
        <v>577.66999999999996</v>
      </c>
      <c r="G112" t="s">
        <v>103</v>
      </c>
      <c r="H112" t="s">
        <v>104</v>
      </c>
      <c r="J112" t="s">
        <v>243</v>
      </c>
      <c r="K112" t="s">
        <v>174</v>
      </c>
      <c r="L112" t="s">
        <v>107</v>
      </c>
      <c r="M112" t="s">
        <v>175</v>
      </c>
      <c r="N112" t="s">
        <v>109</v>
      </c>
      <c r="O112" t="s">
        <v>110</v>
      </c>
      <c r="P112" t="s">
        <v>244</v>
      </c>
      <c r="Q112" t="s">
        <v>112</v>
      </c>
      <c r="R112" t="s">
        <v>113</v>
      </c>
      <c r="S112" t="s">
        <v>114</v>
      </c>
    </row>
    <row r="113" spans="1:19">
      <c r="A113">
        <v>22670</v>
      </c>
      <c r="B113" t="s">
        <v>100</v>
      </c>
      <c r="C113" s="42">
        <v>45842</v>
      </c>
      <c r="D113" t="s">
        <v>241</v>
      </c>
      <c r="E113" t="s">
        <v>242</v>
      </c>
      <c r="F113" s="43">
        <v>433.26</v>
      </c>
      <c r="G113" t="s">
        <v>103</v>
      </c>
      <c r="H113" t="s">
        <v>104</v>
      </c>
      <c r="J113" t="s">
        <v>243</v>
      </c>
      <c r="K113" t="s">
        <v>174</v>
      </c>
      <c r="L113" t="s">
        <v>107</v>
      </c>
      <c r="M113" t="s">
        <v>175</v>
      </c>
      <c r="N113" t="s">
        <v>109</v>
      </c>
      <c r="O113" t="s">
        <v>110</v>
      </c>
      <c r="P113" t="s">
        <v>244</v>
      </c>
      <c r="Q113" t="s">
        <v>112</v>
      </c>
      <c r="R113" t="s">
        <v>113</v>
      </c>
      <c r="S113" t="s">
        <v>114</v>
      </c>
    </row>
    <row r="114" spans="1:19">
      <c r="A114">
        <v>22284</v>
      </c>
      <c r="B114" t="s">
        <v>250</v>
      </c>
      <c r="C114" s="42">
        <v>45852</v>
      </c>
      <c r="D114" t="s">
        <v>241</v>
      </c>
      <c r="E114" t="s">
        <v>242</v>
      </c>
      <c r="F114" s="43">
        <v>13.2</v>
      </c>
      <c r="G114" t="s">
        <v>103</v>
      </c>
      <c r="H114" t="s">
        <v>104</v>
      </c>
      <c r="J114" t="s">
        <v>251</v>
      </c>
      <c r="K114" t="s">
        <v>272</v>
      </c>
      <c r="L114" t="s">
        <v>107</v>
      </c>
      <c r="M114" t="s">
        <v>264</v>
      </c>
      <c r="N114" t="s">
        <v>109</v>
      </c>
      <c r="O114" t="s">
        <v>110</v>
      </c>
      <c r="P114" t="s">
        <v>244</v>
      </c>
      <c r="Q114" t="s">
        <v>112</v>
      </c>
      <c r="R114" t="s">
        <v>254</v>
      </c>
      <c r="S114" t="s">
        <v>114</v>
      </c>
    </row>
    <row r="115" spans="1:19">
      <c r="A115">
        <v>22716</v>
      </c>
      <c r="B115" t="s">
        <v>100</v>
      </c>
      <c r="C115" s="42">
        <v>45856</v>
      </c>
      <c r="D115" t="s">
        <v>241</v>
      </c>
      <c r="E115" t="s">
        <v>242</v>
      </c>
      <c r="F115" s="43">
        <v>482.58</v>
      </c>
      <c r="G115" t="s">
        <v>103</v>
      </c>
      <c r="H115" t="s">
        <v>104</v>
      </c>
      <c r="J115" t="s">
        <v>245</v>
      </c>
      <c r="K115" t="s">
        <v>176</v>
      </c>
      <c r="L115" t="s">
        <v>107</v>
      </c>
      <c r="M115" t="s">
        <v>177</v>
      </c>
      <c r="N115" t="s">
        <v>109</v>
      </c>
      <c r="O115" t="s">
        <v>110</v>
      </c>
      <c r="P115" t="s">
        <v>244</v>
      </c>
      <c r="Q115" t="s">
        <v>112</v>
      </c>
      <c r="R115" t="s">
        <v>113</v>
      </c>
      <c r="S115" t="s">
        <v>114</v>
      </c>
    </row>
    <row r="116" spans="1:19">
      <c r="A116">
        <v>22716</v>
      </c>
      <c r="B116" t="s">
        <v>100</v>
      </c>
      <c r="C116" s="42">
        <v>45856</v>
      </c>
      <c r="D116" t="s">
        <v>241</v>
      </c>
      <c r="E116" t="s">
        <v>242</v>
      </c>
      <c r="F116" s="43">
        <v>220</v>
      </c>
      <c r="G116" t="s">
        <v>103</v>
      </c>
      <c r="H116" t="s">
        <v>104</v>
      </c>
      <c r="J116" t="s">
        <v>246</v>
      </c>
      <c r="K116" t="s">
        <v>176</v>
      </c>
      <c r="L116" t="s">
        <v>107</v>
      </c>
      <c r="M116" t="s">
        <v>177</v>
      </c>
      <c r="N116" t="s">
        <v>109</v>
      </c>
      <c r="O116" t="s">
        <v>110</v>
      </c>
      <c r="P116" t="s">
        <v>244</v>
      </c>
      <c r="Q116" t="s">
        <v>112</v>
      </c>
      <c r="R116" t="s">
        <v>113</v>
      </c>
      <c r="S116" t="s">
        <v>114</v>
      </c>
    </row>
    <row r="117" spans="1:19">
      <c r="A117">
        <v>22716</v>
      </c>
      <c r="B117" t="s">
        <v>100</v>
      </c>
      <c r="C117" s="42">
        <v>45856</v>
      </c>
      <c r="D117" t="s">
        <v>241</v>
      </c>
      <c r="E117" t="s">
        <v>242</v>
      </c>
      <c r="F117" s="43">
        <v>668.92</v>
      </c>
      <c r="G117" t="s">
        <v>103</v>
      </c>
      <c r="H117" t="s">
        <v>104</v>
      </c>
      <c r="J117" t="s">
        <v>243</v>
      </c>
      <c r="K117" t="s">
        <v>176</v>
      </c>
      <c r="L117" t="s">
        <v>107</v>
      </c>
      <c r="M117" t="s">
        <v>177</v>
      </c>
      <c r="N117" t="s">
        <v>109</v>
      </c>
      <c r="O117" t="s">
        <v>110</v>
      </c>
      <c r="P117" t="s">
        <v>244</v>
      </c>
      <c r="Q117" t="s">
        <v>112</v>
      </c>
      <c r="R117" t="s">
        <v>113</v>
      </c>
      <c r="S117" t="s">
        <v>114</v>
      </c>
    </row>
    <row r="118" spans="1:19">
      <c r="A118">
        <v>22716</v>
      </c>
      <c r="B118" t="s">
        <v>100</v>
      </c>
      <c r="C118" s="42">
        <v>45856</v>
      </c>
      <c r="D118" t="s">
        <v>241</v>
      </c>
      <c r="E118" t="s">
        <v>242</v>
      </c>
      <c r="F118" s="43">
        <v>643.44000000000005</v>
      </c>
      <c r="G118" t="s">
        <v>103</v>
      </c>
      <c r="H118" t="s">
        <v>104</v>
      </c>
      <c r="J118" t="s">
        <v>245</v>
      </c>
      <c r="K118" t="s">
        <v>176</v>
      </c>
      <c r="L118" t="s">
        <v>107</v>
      </c>
      <c r="M118" t="s">
        <v>177</v>
      </c>
      <c r="N118" t="s">
        <v>109</v>
      </c>
      <c r="O118" t="s">
        <v>110</v>
      </c>
      <c r="P118" t="s">
        <v>244</v>
      </c>
      <c r="Q118" t="s">
        <v>112</v>
      </c>
      <c r="R118" t="s">
        <v>113</v>
      </c>
      <c r="S118" t="s">
        <v>114</v>
      </c>
    </row>
    <row r="119" spans="1:19">
      <c r="A119">
        <v>22716</v>
      </c>
      <c r="B119" t="s">
        <v>100</v>
      </c>
      <c r="C119" s="42">
        <v>45856</v>
      </c>
      <c r="D119" t="s">
        <v>241</v>
      </c>
      <c r="E119" t="s">
        <v>242</v>
      </c>
      <c r="F119" s="43">
        <v>891.88</v>
      </c>
      <c r="G119" t="s">
        <v>103</v>
      </c>
      <c r="H119" t="s">
        <v>104</v>
      </c>
      <c r="J119" t="s">
        <v>243</v>
      </c>
      <c r="K119" t="s">
        <v>176</v>
      </c>
      <c r="L119" t="s">
        <v>107</v>
      </c>
      <c r="M119" t="s">
        <v>177</v>
      </c>
      <c r="N119" t="s">
        <v>109</v>
      </c>
      <c r="O119" t="s">
        <v>110</v>
      </c>
      <c r="P119" t="s">
        <v>244</v>
      </c>
      <c r="Q119" t="s">
        <v>112</v>
      </c>
      <c r="R119" t="s">
        <v>113</v>
      </c>
      <c r="S119" t="s">
        <v>114</v>
      </c>
    </row>
    <row r="120" spans="1:19">
      <c r="A120">
        <v>23890</v>
      </c>
      <c r="B120" t="s">
        <v>100</v>
      </c>
      <c r="C120" s="42">
        <v>45869</v>
      </c>
      <c r="D120" t="s">
        <v>241</v>
      </c>
      <c r="E120" t="s">
        <v>242</v>
      </c>
      <c r="F120" s="43">
        <v>144.77000000000001</v>
      </c>
      <c r="G120" t="s">
        <v>103</v>
      </c>
      <c r="H120" t="s">
        <v>104</v>
      </c>
      <c r="J120" t="s">
        <v>245</v>
      </c>
      <c r="K120" t="s">
        <v>180</v>
      </c>
      <c r="L120" t="s">
        <v>107</v>
      </c>
      <c r="M120" t="s">
        <v>181</v>
      </c>
      <c r="N120" t="s">
        <v>109</v>
      </c>
      <c r="O120" t="s">
        <v>110</v>
      </c>
      <c r="P120" t="s">
        <v>244</v>
      </c>
      <c r="Q120" t="s">
        <v>112</v>
      </c>
      <c r="R120" t="s">
        <v>113</v>
      </c>
      <c r="S120" t="s">
        <v>114</v>
      </c>
    </row>
    <row r="121" spans="1:19">
      <c r="A121">
        <v>24205</v>
      </c>
      <c r="B121" t="s">
        <v>100</v>
      </c>
      <c r="C121" s="42">
        <v>45869</v>
      </c>
      <c r="D121" t="s">
        <v>241</v>
      </c>
      <c r="E121" t="s">
        <v>242</v>
      </c>
      <c r="F121" s="43">
        <v>671.32</v>
      </c>
      <c r="G121" t="s">
        <v>103</v>
      </c>
      <c r="H121" t="s">
        <v>104</v>
      </c>
      <c r="J121" t="s">
        <v>246</v>
      </c>
      <c r="K121" t="s">
        <v>273</v>
      </c>
      <c r="L121" t="s">
        <v>107</v>
      </c>
      <c r="M121" t="s">
        <v>274</v>
      </c>
      <c r="N121" t="s">
        <v>109</v>
      </c>
      <c r="O121" t="s">
        <v>110</v>
      </c>
      <c r="P121" t="s">
        <v>244</v>
      </c>
      <c r="Q121" t="s">
        <v>112</v>
      </c>
      <c r="R121" t="s">
        <v>113</v>
      </c>
      <c r="S121" t="s">
        <v>144</v>
      </c>
    </row>
    <row r="122" spans="1:19">
      <c r="A122">
        <v>24292</v>
      </c>
      <c r="B122" t="s">
        <v>100</v>
      </c>
      <c r="C122" s="42">
        <v>45869</v>
      </c>
      <c r="D122" t="s">
        <v>241</v>
      </c>
      <c r="E122" t="s">
        <v>242</v>
      </c>
      <c r="F122" s="43">
        <v>-328.98</v>
      </c>
      <c r="G122" t="s">
        <v>103</v>
      </c>
      <c r="H122" t="s">
        <v>104</v>
      </c>
      <c r="J122" t="s">
        <v>243</v>
      </c>
      <c r="K122" t="s">
        <v>178</v>
      </c>
      <c r="L122" t="s">
        <v>107</v>
      </c>
      <c r="M122" t="s">
        <v>179</v>
      </c>
      <c r="N122" t="s">
        <v>109</v>
      </c>
      <c r="O122" t="s">
        <v>110</v>
      </c>
      <c r="P122" t="s">
        <v>244</v>
      </c>
      <c r="Q122" t="s">
        <v>112</v>
      </c>
      <c r="R122" t="s">
        <v>113</v>
      </c>
      <c r="S122" t="s">
        <v>144</v>
      </c>
    </row>
    <row r="123" spans="1:19">
      <c r="A123">
        <v>23890</v>
      </c>
      <c r="B123" t="s">
        <v>100</v>
      </c>
      <c r="C123" s="42">
        <v>45869</v>
      </c>
      <c r="D123" t="s">
        <v>241</v>
      </c>
      <c r="E123" t="s">
        <v>242</v>
      </c>
      <c r="F123" s="43">
        <v>1098.1400000000001</v>
      </c>
      <c r="G123" t="s">
        <v>103</v>
      </c>
      <c r="H123" t="s">
        <v>104</v>
      </c>
      <c r="J123" t="s">
        <v>243</v>
      </c>
      <c r="K123" t="s">
        <v>180</v>
      </c>
      <c r="L123" t="s">
        <v>107</v>
      </c>
      <c r="M123" t="s">
        <v>181</v>
      </c>
      <c r="N123" t="s">
        <v>109</v>
      </c>
      <c r="O123" t="s">
        <v>110</v>
      </c>
      <c r="P123" t="s">
        <v>244</v>
      </c>
      <c r="Q123" t="s">
        <v>112</v>
      </c>
      <c r="R123" t="s">
        <v>113</v>
      </c>
      <c r="S123" t="s">
        <v>114</v>
      </c>
    </row>
    <row r="124" spans="1:19">
      <c r="A124">
        <v>24292</v>
      </c>
      <c r="B124" t="s">
        <v>100</v>
      </c>
      <c r="C124" s="42">
        <v>45869</v>
      </c>
      <c r="D124" t="s">
        <v>241</v>
      </c>
      <c r="E124" t="s">
        <v>242</v>
      </c>
      <c r="F124" s="43">
        <v>-142.36000000000001</v>
      </c>
      <c r="G124" t="s">
        <v>103</v>
      </c>
      <c r="H124" t="s">
        <v>104</v>
      </c>
      <c r="J124" t="s">
        <v>245</v>
      </c>
      <c r="K124" t="s">
        <v>178</v>
      </c>
      <c r="L124" t="s">
        <v>107</v>
      </c>
      <c r="M124" t="s">
        <v>179</v>
      </c>
      <c r="N124" t="s">
        <v>109</v>
      </c>
      <c r="O124" t="s">
        <v>110</v>
      </c>
      <c r="P124" t="s">
        <v>244</v>
      </c>
      <c r="Q124" t="s">
        <v>112</v>
      </c>
      <c r="R124" t="s">
        <v>113</v>
      </c>
      <c r="S124" t="s">
        <v>144</v>
      </c>
    </row>
    <row r="125" spans="1:19">
      <c r="A125">
        <v>24292</v>
      </c>
      <c r="B125" t="s">
        <v>100</v>
      </c>
      <c r="C125" s="42">
        <v>45870</v>
      </c>
      <c r="D125" t="s">
        <v>241</v>
      </c>
      <c r="E125" t="s">
        <v>242</v>
      </c>
      <c r="F125" s="43">
        <v>142.36000000000001</v>
      </c>
      <c r="G125" t="s">
        <v>103</v>
      </c>
      <c r="H125" t="s">
        <v>104</v>
      </c>
      <c r="J125" t="s">
        <v>245</v>
      </c>
      <c r="K125" t="s">
        <v>184</v>
      </c>
      <c r="L125" t="s">
        <v>107</v>
      </c>
      <c r="M125" t="s">
        <v>179</v>
      </c>
      <c r="N125" t="s">
        <v>109</v>
      </c>
      <c r="O125" t="s">
        <v>110</v>
      </c>
      <c r="P125" t="s">
        <v>244</v>
      </c>
      <c r="Q125" t="s">
        <v>112</v>
      </c>
      <c r="R125" t="s">
        <v>113</v>
      </c>
      <c r="S125" t="s">
        <v>144</v>
      </c>
    </row>
    <row r="126" spans="1:19">
      <c r="A126">
        <v>22852</v>
      </c>
      <c r="B126" t="s">
        <v>100</v>
      </c>
      <c r="C126" s="42">
        <v>45870</v>
      </c>
      <c r="D126" t="s">
        <v>241</v>
      </c>
      <c r="E126" t="s">
        <v>242</v>
      </c>
      <c r="F126" s="43">
        <v>522.92999999999995</v>
      </c>
      <c r="G126" t="s">
        <v>103</v>
      </c>
      <c r="H126" t="s">
        <v>104</v>
      </c>
      <c r="J126" t="s">
        <v>243</v>
      </c>
      <c r="K126" t="s">
        <v>182</v>
      </c>
      <c r="L126" t="s">
        <v>107</v>
      </c>
      <c r="M126" t="s">
        <v>183</v>
      </c>
      <c r="N126" t="s">
        <v>109</v>
      </c>
      <c r="O126" t="s">
        <v>110</v>
      </c>
      <c r="P126" t="s">
        <v>244</v>
      </c>
      <c r="Q126" t="s">
        <v>112</v>
      </c>
      <c r="R126" t="s">
        <v>113</v>
      </c>
      <c r="S126" t="s">
        <v>114</v>
      </c>
    </row>
    <row r="127" spans="1:19">
      <c r="A127">
        <v>22852</v>
      </c>
      <c r="B127" t="s">
        <v>100</v>
      </c>
      <c r="C127" s="42">
        <v>45870</v>
      </c>
      <c r="D127" t="s">
        <v>241</v>
      </c>
      <c r="E127" t="s">
        <v>242</v>
      </c>
      <c r="F127" s="43">
        <v>697.23</v>
      </c>
      <c r="G127" t="s">
        <v>103</v>
      </c>
      <c r="H127" t="s">
        <v>104</v>
      </c>
      <c r="J127" t="s">
        <v>243</v>
      </c>
      <c r="K127" t="s">
        <v>182</v>
      </c>
      <c r="L127" t="s">
        <v>107</v>
      </c>
      <c r="M127" t="s">
        <v>183</v>
      </c>
      <c r="N127" t="s">
        <v>109</v>
      </c>
      <c r="O127" t="s">
        <v>110</v>
      </c>
      <c r="P127" t="s">
        <v>244</v>
      </c>
      <c r="Q127" t="s">
        <v>112</v>
      </c>
      <c r="R127" t="s">
        <v>113</v>
      </c>
      <c r="S127" t="s">
        <v>114</v>
      </c>
    </row>
    <row r="128" spans="1:19">
      <c r="A128">
        <v>22852</v>
      </c>
      <c r="B128" t="s">
        <v>100</v>
      </c>
      <c r="C128" s="42">
        <v>45870</v>
      </c>
      <c r="D128" t="s">
        <v>241</v>
      </c>
      <c r="E128" t="s">
        <v>242</v>
      </c>
      <c r="F128" s="43">
        <v>68.94</v>
      </c>
      <c r="G128" t="s">
        <v>103</v>
      </c>
      <c r="H128" t="s">
        <v>104</v>
      </c>
      <c r="J128" t="s">
        <v>245</v>
      </c>
      <c r="K128" t="s">
        <v>182</v>
      </c>
      <c r="L128" t="s">
        <v>107</v>
      </c>
      <c r="M128" t="s">
        <v>183</v>
      </c>
      <c r="N128" t="s">
        <v>109</v>
      </c>
      <c r="O128" t="s">
        <v>110</v>
      </c>
      <c r="P128" t="s">
        <v>244</v>
      </c>
      <c r="Q128" t="s">
        <v>112</v>
      </c>
      <c r="R128" t="s">
        <v>113</v>
      </c>
      <c r="S128" t="s">
        <v>114</v>
      </c>
    </row>
    <row r="129" spans="1:19">
      <c r="A129">
        <v>24205</v>
      </c>
      <c r="B129" t="s">
        <v>100</v>
      </c>
      <c r="C129" s="42">
        <v>45870</v>
      </c>
      <c r="D129" t="s">
        <v>241</v>
      </c>
      <c r="E129" t="s">
        <v>242</v>
      </c>
      <c r="F129" s="43">
        <v>-671.32</v>
      </c>
      <c r="G129" t="s">
        <v>103</v>
      </c>
      <c r="H129" t="s">
        <v>104</v>
      </c>
      <c r="J129" t="s">
        <v>246</v>
      </c>
      <c r="K129" t="s">
        <v>275</v>
      </c>
      <c r="L129" t="s">
        <v>107</v>
      </c>
      <c r="M129" t="s">
        <v>274</v>
      </c>
      <c r="N129" t="s">
        <v>109</v>
      </c>
      <c r="O129" t="s">
        <v>110</v>
      </c>
      <c r="P129" t="s">
        <v>244</v>
      </c>
      <c r="Q129" t="s">
        <v>112</v>
      </c>
      <c r="R129" t="s">
        <v>113</v>
      </c>
      <c r="S129" t="s">
        <v>144</v>
      </c>
    </row>
    <row r="130" spans="1:19">
      <c r="A130">
        <v>22852</v>
      </c>
      <c r="B130" t="s">
        <v>100</v>
      </c>
      <c r="C130" s="42">
        <v>45870</v>
      </c>
      <c r="D130" t="s">
        <v>241</v>
      </c>
      <c r="E130" t="s">
        <v>242</v>
      </c>
      <c r="F130" s="43">
        <v>91.92</v>
      </c>
      <c r="G130" t="s">
        <v>103</v>
      </c>
      <c r="H130" t="s">
        <v>104</v>
      </c>
      <c r="J130" t="s">
        <v>245</v>
      </c>
      <c r="K130" t="s">
        <v>182</v>
      </c>
      <c r="L130" t="s">
        <v>107</v>
      </c>
      <c r="M130" t="s">
        <v>183</v>
      </c>
      <c r="N130" t="s">
        <v>109</v>
      </c>
      <c r="O130" t="s">
        <v>110</v>
      </c>
      <c r="P130" t="s">
        <v>244</v>
      </c>
      <c r="Q130" t="s">
        <v>112</v>
      </c>
      <c r="R130" t="s">
        <v>113</v>
      </c>
      <c r="S130" t="s">
        <v>114</v>
      </c>
    </row>
    <row r="131" spans="1:19">
      <c r="A131">
        <v>23890</v>
      </c>
      <c r="B131" t="s">
        <v>100</v>
      </c>
      <c r="C131" s="42">
        <v>45870</v>
      </c>
      <c r="D131" t="s">
        <v>241</v>
      </c>
      <c r="E131" t="s">
        <v>242</v>
      </c>
      <c r="F131" s="43">
        <v>-144.77000000000001</v>
      </c>
      <c r="G131" t="s">
        <v>103</v>
      </c>
      <c r="H131" t="s">
        <v>104</v>
      </c>
      <c r="J131" t="s">
        <v>245</v>
      </c>
      <c r="K131" t="s">
        <v>185</v>
      </c>
      <c r="L131" t="s">
        <v>107</v>
      </c>
      <c r="M131" t="s">
        <v>181</v>
      </c>
      <c r="N131" t="s">
        <v>109</v>
      </c>
      <c r="O131" t="s">
        <v>110</v>
      </c>
      <c r="P131" t="s">
        <v>244</v>
      </c>
      <c r="Q131" t="s">
        <v>112</v>
      </c>
      <c r="R131" t="s">
        <v>113</v>
      </c>
      <c r="S131" t="s">
        <v>114</v>
      </c>
    </row>
    <row r="132" spans="1:19">
      <c r="A132">
        <v>22852</v>
      </c>
      <c r="B132" t="s">
        <v>100</v>
      </c>
      <c r="C132" s="42">
        <v>45870</v>
      </c>
      <c r="D132" t="s">
        <v>241</v>
      </c>
      <c r="E132" t="s">
        <v>242</v>
      </c>
      <c r="F132" s="43">
        <v>20</v>
      </c>
      <c r="G132" t="s">
        <v>103</v>
      </c>
      <c r="H132" t="s">
        <v>104</v>
      </c>
      <c r="J132" t="s">
        <v>246</v>
      </c>
      <c r="K132" t="s">
        <v>182</v>
      </c>
      <c r="L132" t="s">
        <v>107</v>
      </c>
      <c r="M132" t="s">
        <v>183</v>
      </c>
      <c r="N132" t="s">
        <v>109</v>
      </c>
      <c r="O132" t="s">
        <v>110</v>
      </c>
      <c r="P132" t="s">
        <v>244</v>
      </c>
      <c r="Q132" t="s">
        <v>112</v>
      </c>
      <c r="R132" t="s">
        <v>113</v>
      </c>
      <c r="S132" t="s">
        <v>114</v>
      </c>
    </row>
    <row r="133" spans="1:19">
      <c r="A133">
        <v>23890</v>
      </c>
      <c r="B133" t="s">
        <v>100</v>
      </c>
      <c r="C133" s="42">
        <v>45870</v>
      </c>
      <c r="D133" t="s">
        <v>241</v>
      </c>
      <c r="E133" t="s">
        <v>242</v>
      </c>
      <c r="F133" s="43">
        <v>-1098.1400000000001</v>
      </c>
      <c r="G133" t="s">
        <v>103</v>
      </c>
      <c r="H133" t="s">
        <v>104</v>
      </c>
      <c r="J133" t="s">
        <v>243</v>
      </c>
      <c r="K133" t="s">
        <v>185</v>
      </c>
      <c r="L133" t="s">
        <v>107</v>
      </c>
      <c r="M133" t="s">
        <v>181</v>
      </c>
      <c r="N133" t="s">
        <v>109</v>
      </c>
      <c r="O133" t="s">
        <v>110</v>
      </c>
      <c r="P133" t="s">
        <v>244</v>
      </c>
      <c r="Q133" t="s">
        <v>112</v>
      </c>
      <c r="R133" t="s">
        <v>113</v>
      </c>
      <c r="S133" t="s">
        <v>114</v>
      </c>
    </row>
    <row r="134" spans="1:19">
      <c r="A134">
        <v>24292</v>
      </c>
      <c r="B134" t="s">
        <v>100</v>
      </c>
      <c r="C134" s="42">
        <v>45870</v>
      </c>
      <c r="D134" t="s">
        <v>241</v>
      </c>
      <c r="E134" t="s">
        <v>242</v>
      </c>
      <c r="F134" s="43">
        <v>328.98</v>
      </c>
      <c r="G134" t="s">
        <v>103</v>
      </c>
      <c r="H134" t="s">
        <v>104</v>
      </c>
      <c r="J134" t="s">
        <v>243</v>
      </c>
      <c r="K134" t="s">
        <v>184</v>
      </c>
      <c r="L134" t="s">
        <v>107</v>
      </c>
      <c r="M134" t="s">
        <v>179</v>
      </c>
      <c r="N134" t="s">
        <v>109</v>
      </c>
      <c r="O134" t="s">
        <v>110</v>
      </c>
      <c r="P134" t="s">
        <v>244</v>
      </c>
      <c r="Q134" t="s">
        <v>112</v>
      </c>
      <c r="R134" t="s">
        <v>113</v>
      </c>
      <c r="S134" t="s">
        <v>144</v>
      </c>
    </row>
    <row r="135" spans="1:19">
      <c r="A135">
        <v>22978</v>
      </c>
      <c r="B135" t="s">
        <v>250</v>
      </c>
      <c r="C135" s="42">
        <v>45883</v>
      </c>
      <c r="D135" t="s">
        <v>241</v>
      </c>
      <c r="E135" t="s">
        <v>242</v>
      </c>
      <c r="F135" s="43">
        <v>9.0399999999999991</v>
      </c>
      <c r="G135" t="s">
        <v>103</v>
      </c>
      <c r="H135" t="s">
        <v>104</v>
      </c>
      <c r="J135" t="s">
        <v>251</v>
      </c>
      <c r="K135" t="s">
        <v>276</v>
      </c>
      <c r="L135" t="s">
        <v>107</v>
      </c>
      <c r="M135" t="s">
        <v>264</v>
      </c>
      <c r="N135" t="s">
        <v>109</v>
      </c>
      <c r="O135" t="s">
        <v>110</v>
      </c>
      <c r="P135" t="s">
        <v>244</v>
      </c>
      <c r="Q135" t="s">
        <v>112</v>
      </c>
      <c r="R135" t="s">
        <v>254</v>
      </c>
      <c r="S135" t="s">
        <v>114</v>
      </c>
    </row>
    <row r="136" spans="1:19">
      <c r="A136">
        <v>23654</v>
      </c>
      <c r="B136" t="s">
        <v>100</v>
      </c>
      <c r="C136" s="42">
        <v>45884</v>
      </c>
      <c r="D136" t="s">
        <v>241</v>
      </c>
      <c r="E136" t="s">
        <v>242</v>
      </c>
      <c r="F136" s="43">
        <v>347.36</v>
      </c>
      <c r="G136" t="s">
        <v>103</v>
      </c>
      <c r="H136" t="s">
        <v>104</v>
      </c>
      <c r="J136" t="s">
        <v>243</v>
      </c>
      <c r="K136" t="s">
        <v>186</v>
      </c>
      <c r="L136" t="s">
        <v>107</v>
      </c>
      <c r="M136" t="s">
        <v>187</v>
      </c>
      <c r="N136" t="s">
        <v>109</v>
      </c>
      <c r="O136" t="s">
        <v>110</v>
      </c>
      <c r="P136" t="s">
        <v>244</v>
      </c>
      <c r="Q136" t="s">
        <v>112</v>
      </c>
      <c r="R136" t="s">
        <v>113</v>
      </c>
      <c r="S136" t="s">
        <v>114</v>
      </c>
    </row>
    <row r="137" spans="1:19">
      <c r="A137">
        <v>23654</v>
      </c>
      <c r="B137" t="s">
        <v>100</v>
      </c>
      <c r="C137" s="42">
        <v>45884</v>
      </c>
      <c r="D137" t="s">
        <v>241</v>
      </c>
      <c r="E137" t="s">
        <v>242</v>
      </c>
      <c r="F137" s="43">
        <v>463.14</v>
      </c>
      <c r="G137" t="s">
        <v>103</v>
      </c>
      <c r="H137" t="s">
        <v>104</v>
      </c>
      <c r="J137" t="s">
        <v>243</v>
      </c>
      <c r="K137" t="s">
        <v>186</v>
      </c>
      <c r="L137" t="s">
        <v>107</v>
      </c>
      <c r="M137" t="s">
        <v>187</v>
      </c>
      <c r="N137" t="s">
        <v>109</v>
      </c>
      <c r="O137" t="s">
        <v>110</v>
      </c>
      <c r="P137" t="s">
        <v>244</v>
      </c>
      <c r="Q137" t="s">
        <v>112</v>
      </c>
      <c r="R137" t="s">
        <v>113</v>
      </c>
      <c r="S137" t="s">
        <v>114</v>
      </c>
    </row>
    <row r="138" spans="1:19">
      <c r="A138">
        <v>23654</v>
      </c>
      <c r="B138" t="s">
        <v>100</v>
      </c>
      <c r="C138" s="42">
        <v>45884</v>
      </c>
      <c r="D138" t="s">
        <v>241</v>
      </c>
      <c r="E138" t="s">
        <v>242</v>
      </c>
      <c r="F138" s="43">
        <v>100</v>
      </c>
      <c r="G138" t="s">
        <v>103</v>
      </c>
      <c r="H138" t="s">
        <v>104</v>
      </c>
      <c r="J138" t="s">
        <v>246</v>
      </c>
      <c r="K138" t="s">
        <v>186</v>
      </c>
      <c r="L138" t="s">
        <v>107</v>
      </c>
      <c r="M138" t="s">
        <v>187</v>
      </c>
      <c r="N138" t="s">
        <v>109</v>
      </c>
      <c r="O138" t="s">
        <v>110</v>
      </c>
      <c r="P138" t="s">
        <v>244</v>
      </c>
      <c r="Q138" t="s">
        <v>112</v>
      </c>
      <c r="R138" t="s">
        <v>113</v>
      </c>
      <c r="S138" t="s">
        <v>114</v>
      </c>
    </row>
    <row r="139" spans="1:19">
      <c r="A139">
        <v>23654</v>
      </c>
      <c r="B139" t="s">
        <v>100</v>
      </c>
      <c r="C139" s="42">
        <v>45884</v>
      </c>
      <c r="D139" t="s">
        <v>241</v>
      </c>
      <c r="E139" t="s">
        <v>242</v>
      </c>
      <c r="F139" s="43">
        <v>241.29</v>
      </c>
      <c r="G139" t="s">
        <v>103</v>
      </c>
      <c r="H139" t="s">
        <v>104</v>
      </c>
      <c r="J139" t="s">
        <v>245</v>
      </c>
      <c r="K139" t="s">
        <v>186</v>
      </c>
      <c r="L139" t="s">
        <v>107</v>
      </c>
      <c r="M139" t="s">
        <v>187</v>
      </c>
      <c r="N139" t="s">
        <v>109</v>
      </c>
      <c r="O139" t="s">
        <v>110</v>
      </c>
      <c r="P139" t="s">
        <v>244</v>
      </c>
      <c r="Q139" t="s">
        <v>112</v>
      </c>
      <c r="R139" t="s">
        <v>113</v>
      </c>
      <c r="S139" t="s">
        <v>114</v>
      </c>
    </row>
    <row r="140" spans="1:19">
      <c r="A140">
        <v>23654</v>
      </c>
      <c r="B140" t="s">
        <v>100</v>
      </c>
      <c r="C140" s="42">
        <v>45884</v>
      </c>
      <c r="D140" t="s">
        <v>241</v>
      </c>
      <c r="E140" t="s">
        <v>242</v>
      </c>
      <c r="F140" s="43">
        <v>321.72000000000003</v>
      </c>
      <c r="G140" t="s">
        <v>103</v>
      </c>
      <c r="H140" t="s">
        <v>104</v>
      </c>
      <c r="J140" t="s">
        <v>245</v>
      </c>
      <c r="K140" t="s">
        <v>186</v>
      </c>
      <c r="L140" t="s">
        <v>107</v>
      </c>
      <c r="M140" t="s">
        <v>187</v>
      </c>
      <c r="N140" t="s">
        <v>109</v>
      </c>
      <c r="O140" t="s">
        <v>110</v>
      </c>
      <c r="P140" t="s">
        <v>244</v>
      </c>
      <c r="Q140" t="s">
        <v>112</v>
      </c>
      <c r="R140" t="s">
        <v>113</v>
      </c>
      <c r="S140" t="s">
        <v>114</v>
      </c>
    </row>
    <row r="141" spans="1:19">
      <c r="A141">
        <v>23658</v>
      </c>
      <c r="B141" t="s">
        <v>100</v>
      </c>
      <c r="C141" s="42">
        <v>45898</v>
      </c>
      <c r="D141" t="s">
        <v>241</v>
      </c>
      <c r="E141" t="s">
        <v>242</v>
      </c>
      <c r="F141" s="43">
        <v>1285.96</v>
      </c>
      <c r="G141" t="s">
        <v>103</v>
      </c>
      <c r="H141" t="s">
        <v>104</v>
      </c>
      <c r="J141" t="s">
        <v>243</v>
      </c>
      <c r="K141" t="s">
        <v>188</v>
      </c>
      <c r="L141" t="s">
        <v>107</v>
      </c>
      <c r="M141" t="s">
        <v>189</v>
      </c>
      <c r="N141" t="s">
        <v>109</v>
      </c>
      <c r="O141" t="s">
        <v>110</v>
      </c>
      <c r="P141" t="s">
        <v>244</v>
      </c>
      <c r="Q141" t="s">
        <v>112</v>
      </c>
      <c r="R141" t="s">
        <v>113</v>
      </c>
      <c r="S141" t="s">
        <v>114</v>
      </c>
    </row>
    <row r="142" spans="1:19">
      <c r="A142">
        <v>23658</v>
      </c>
      <c r="B142" t="s">
        <v>100</v>
      </c>
      <c r="C142" s="42">
        <v>45898</v>
      </c>
      <c r="D142" t="s">
        <v>241</v>
      </c>
      <c r="E142" t="s">
        <v>242</v>
      </c>
      <c r="F142" s="43">
        <v>964.48</v>
      </c>
      <c r="G142" t="s">
        <v>103</v>
      </c>
      <c r="H142" t="s">
        <v>104</v>
      </c>
      <c r="J142" t="s">
        <v>243</v>
      </c>
      <c r="K142" t="s">
        <v>188</v>
      </c>
      <c r="L142" t="s">
        <v>107</v>
      </c>
      <c r="M142" t="s">
        <v>189</v>
      </c>
      <c r="N142" t="s">
        <v>109</v>
      </c>
      <c r="O142" t="s">
        <v>110</v>
      </c>
      <c r="P142" t="s">
        <v>244</v>
      </c>
      <c r="Q142" t="s">
        <v>112</v>
      </c>
      <c r="R142" t="s">
        <v>113</v>
      </c>
      <c r="S142" t="s">
        <v>114</v>
      </c>
    </row>
    <row r="143" spans="1:19">
      <c r="A143">
        <v>24685</v>
      </c>
      <c r="B143" t="s">
        <v>100</v>
      </c>
      <c r="C143" s="42">
        <v>45900</v>
      </c>
      <c r="D143" t="s">
        <v>241</v>
      </c>
      <c r="E143" t="s">
        <v>242</v>
      </c>
      <c r="F143" s="43">
        <v>710.2</v>
      </c>
      <c r="G143" t="s">
        <v>103</v>
      </c>
      <c r="H143" t="s">
        <v>104</v>
      </c>
      <c r="J143" t="s">
        <v>246</v>
      </c>
      <c r="K143" t="s">
        <v>277</v>
      </c>
      <c r="L143" t="s">
        <v>107</v>
      </c>
      <c r="M143" t="s">
        <v>278</v>
      </c>
      <c r="N143" t="s">
        <v>109</v>
      </c>
      <c r="O143" t="s">
        <v>110</v>
      </c>
      <c r="P143" t="s">
        <v>244</v>
      </c>
      <c r="Q143" t="s">
        <v>112</v>
      </c>
      <c r="R143" t="s">
        <v>113</v>
      </c>
      <c r="S143" t="s">
        <v>144</v>
      </c>
    </row>
    <row r="144" spans="1:19">
      <c r="A144">
        <v>24687</v>
      </c>
      <c r="B144" t="s">
        <v>100</v>
      </c>
      <c r="C144" s="42">
        <v>45900</v>
      </c>
      <c r="D144" t="s">
        <v>241</v>
      </c>
      <c r="E144" t="s">
        <v>242</v>
      </c>
      <c r="F144" s="43">
        <v>-924.28</v>
      </c>
      <c r="G144" t="s">
        <v>103</v>
      </c>
      <c r="H144" t="s">
        <v>104</v>
      </c>
      <c r="J144" t="s">
        <v>243</v>
      </c>
      <c r="K144" t="s">
        <v>190</v>
      </c>
      <c r="L144" t="s">
        <v>107</v>
      </c>
      <c r="M144" t="s">
        <v>191</v>
      </c>
      <c r="N144" t="s">
        <v>109</v>
      </c>
      <c r="O144" t="s">
        <v>110</v>
      </c>
      <c r="P144" t="s">
        <v>244</v>
      </c>
      <c r="Q144" t="s">
        <v>112</v>
      </c>
      <c r="R144" t="s">
        <v>113</v>
      </c>
      <c r="S144" t="s">
        <v>144</v>
      </c>
    </row>
    <row r="145" spans="1:19">
      <c r="A145">
        <v>24687</v>
      </c>
      <c r="B145" t="s">
        <v>100</v>
      </c>
      <c r="C145" s="42">
        <v>45900</v>
      </c>
      <c r="D145" t="s">
        <v>241</v>
      </c>
      <c r="E145" t="s">
        <v>242</v>
      </c>
      <c r="F145" s="43">
        <v>-367.4</v>
      </c>
      <c r="G145" t="s">
        <v>103</v>
      </c>
      <c r="H145" t="s">
        <v>104</v>
      </c>
      <c r="J145" t="s">
        <v>245</v>
      </c>
      <c r="K145" t="s">
        <v>190</v>
      </c>
      <c r="L145" t="s">
        <v>107</v>
      </c>
      <c r="M145" t="s">
        <v>191</v>
      </c>
      <c r="N145" t="s">
        <v>109</v>
      </c>
      <c r="O145" t="s">
        <v>110</v>
      </c>
      <c r="P145" t="s">
        <v>244</v>
      </c>
      <c r="Q145" t="s">
        <v>112</v>
      </c>
      <c r="R145" t="s">
        <v>113</v>
      </c>
      <c r="S145" t="s">
        <v>144</v>
      </c>
    </row>
    <row r="146" spans="1:19">
      <c r="A146">
        <v>24687</v>
      </c>
      <c r="B146" t="s">
        <v>100</v>
      </c>
      <c r="C146" s="42">
        <v>45901</v>
      </c>
      <c r="D146" t="s">
        <v>241</v>
      </c>
      <c r="E146" t="s">
        <v>242</v>
      </c>
      <c r="F146" s="43">
        <v>367.4</v>
      </c>
      <c r="G146" t="s">
        <v>103</v>
      </c>
      <c r="H146" t="s">
        <v>104</v>
      </c>
      <c r="J146" t="s">
        <v>245</v>
      </c>
      <c r="K146" t="s">
        <v>192</v>
      </c>
      <c r="L146" t="s">
        <v>107</v>
      </c>
      <c r="M146" t="s">
        <v>191</v>
      </c>
      <c r="N146" t="s">
        <v>109</v>
      </c>
      <c r="O146" t="s">
        <v>110</v>
      </c>
      <c r="P146" t="s">
        <v>244</v>
      </c>
      <c r="Q146" t="s">
        <v>112</v>
      </c>
      <c r="R146" t="s">
        <v>113</v>
      </c>
      <c r="S146" t="s">
        <v>144</v>
      </c>
    </row>
    <row r="147" spans="1:19">
      <c r="A147">
        <v>24685</v>
      </c>
      <c r="B147" t="s">
        <v>100</v>
      </c>
      <c r="C147" s="42">
        <v>45901</v>
      </c>
      <c r="D147" t="s">
        <v>241</v>
      </c>
      <c r="E147" t="s">
        <v>242</v>
      </c>
      <c r="F147" s="43">
        <v>-710.2</v>
      </c>
      <c r="G147" t="s">
        <v>103</v>
      </c>
      <c r="H147" t="s">
        <v>104</v>
      </c>
      <c r="J147" t="s">
        <v>246</v>
      </c>
      <c r="K147" t="s">
        <v>279</v>
      </c>
      <c r="L147" t="s">
        <v>107</v>
      </c>
      <c r="M147" t="s">
        <v>278</v>
      </c>
      <c r="N147" t="s">
        <v>109</v>
      </c>
      <c r="O147" t="s">
        <v>110</v>
      </c>
      <c r="P147" t="s">
        <v>244</v>
      </c>
      <c r="Q147" t="s">
        <v>112</v>
      </c>
      <c r="R147" t="s">
        <v>113</v>
      </c>
      <c r="S147" t="s">
        <v>144</v>
      </c>
    </row>
    <row r="148" spans="1:19">
      <c r="A148">
        <v>24687</v>
      </c>
      <c r="B148" t="s">
        <v>100</v>
      </c>
      <c r="C148" s="42">
        <v>45901</v>
      </c>
      <c r="D148" t="s">
        <v>241</v>
      </c>
      <c r="E148" t="s">
        <v>242</v>
      </c>
      <c r="F148" s="43">
        <v>924.28</v>
      </c>
      <c r="G148" t="s">
        <v>103</v>
      </c>
      <c r="H148" t="s">
        <v>104</v>
      </c>
      <c r="J148" t="s">
        <v>243</v>
      </c>
      <c r="K148" t="s">
        <v>192</v>
      </c>
      <c r="L148" t="s">
        <v>107</v>
      </c>
      <c r="M148" t="s">
        <v>191</v>
      </c>
      <c r="N148" t="s">
        <v>109</v>
      </c>
      <c r="O148" t="s">
        <v>110</v>
      </c>
      <c r="P148" t="s">
        <v>244</v>
      </c>
      <c r="Q148" t="s">
        <v>112</v>
      </c>
      <c r="R148" t="s">
        <v>113</v>
      </c>
      <c r="S148" t="s">
        <v>144</v>
      </c>
    </row>
    <row r="149" spans="1:19">
      <c r="A149">
        <v>23951</v>
      </c>
      <c r="B149" t="s">
        <v>100</v>
      </c>
      <c r="C149" s="42">
        <v>45912</v>
      </c>
      <c r="D149" t="s">
        <v>241</v>
      </c>
      <c r="E149" t="s">
        <v>242</v>
      </c>
      <c r="F149" s="43">
        <v>281.29000000000002</v>
      </c>
      <c r="G149" t="s">
        <v>103</v>
      </c>
      <c r="H149" t="s">
        <v>104</v>
      </c>
      <c r="J149" t="s">
        <v>243</v>
      </c>
      <c r="K149" t="s">
        <v>193</v>
      </c>
      <c r="L149" t="s">
        <v>107</v>
      </c>
      <c r="M149" t="s">
        <v>194</v>
      </c>
      <c r="N149" t="s">
        <v>109</v>
      </c>
      <c r="O149" t="s">
        <v>110</v>
      </c>
      <c r="P149" t="s">
        <v>244</v>
      </c>
      <c r="Q149" t="s">
        <v>112</v>
      </c>
      <c r="R149" t="s">
        <v>113</v>
      </c>
      <c r="S149" t="s">
        <v>114</v>
      </c>
    </row>
    <row r="150" spans="1:19">
      <c r="A150">
        <v>23743</v>
      </c>
      <c r="B150" t="s">
        <v>250</v>
      </c>
      <c r="C150" s="42">
        <v>45912</v>
      </c>
      <c r="D150" t="s">
        <v>241</v>
      </c>
      <c r="E150" t="s">
        <v>242</v>
      </c>
      <c r="F150" s="43">
        <v>14</v>
      </c>
      <c r="G150" t="s">
        <v>103</v>
      </c>
      <c r="H150" t="s">
        <v>104</v>
      </c>
      <c r="J150" t="s">
        <v>251</v>
      </c>
      <c r="K150" t="s">
        <v>280</v>
      </c>
      <c r="L150" t="s">
        <v>107</v>
      </c>
      <c r="M150" t="s">
        <v>264</v>
      </c>
      <c r="N150" t="s">
        <v>109</v>
      </c>
      <c r="O150" t="s">
        <v>110</v>
      </c>
      <c r="P150" t="s">
        <v>244</v>
      </c>
      <c r="Q150" t="s">
        <v>112</v>
      </c>
      <c r="R150" t="s">
        <v>254</v>
      </c>
      <c r="S150" t="s">
        <v>157</v>
      </c>
    </row>
    <row r="151" spans="1:19">
      <c r="A151">
        <v>23951</v>
      </c>
      <c r="B151" t="s">
        <v>100</v>
      </c>
      <c r="C151" s="42">
        <v>45912</v>
      </c>
      <c r="D151" t="s">
        <v>241</v>
      </c>
      <c r="E151" t="s">
        <v>242</v>
      </c>
      <c r="F151" s="43">
        <v>375.05</v>
      </c>
      <c r="G151" t="s">
        <v>103</v>
      </c>
      <c r="H151" t="s">
        <v>104</v>
      </c>
      <c r="J151" t="s">
        <v>243</v>
      </c>
      <c r="K151" t="s">
        <v>193</v>
      </c>
      <c r="L151" t="s">
        <v>107</v>
      </c>
      <c r="M151" t="s">
        <v>194</v>
      </c>
      <c r="N151" t="s">
        <v>109</v>
      </c>
      <c r="O151" t="s">
        <v>110</v>
      </c>
      <c r="P151" t="s">
        <v>244</v>
      </c>
      <c r="Q151" t="s">
        <v>112</v>
      </c>
      <c r="R151" t="s">
        <v>113</v>
      </c>
      <c r="S151" t="s">
        <v>114</v>
      </c>
    </row>
    <row r="152" spans="1:19">
      <c r="A152">
        <v>24723</v>
      </c>
      <c r="B152" t="s">
        <v>100</v>
      </c>
      <c r="C152" s="42">
        <v>45926</v>
      </c>
      <c r="D152" t="s">
        <v>241</v>
      </c>
      <c r="E152" t="s">
        <v>242</v>
      </c>
      <c r="F152" s="43">
        <v>896.7</v>
      </c>
      <c r="G152" t="s">
        <v>103</v>
      </c>
      <c r="H152" t="s">
        <v>104</v>
      </c>
      <c r="J152" t="s">
        <v>243</v>
      </c>
      <c r="K152" t="s">
        <v>195</v>
      </c>
      <c r="L152" t="s">
        <v>107</v>
      </c>
      <c r="M152" t="s">
        <v>196</v>
      </c>
      <c r="N152" t="s">
        <v>109</v>
      </c>
      <c r="O152" t="s">
        <v>110</v>
      </c>
      <c r="P152" t="s">
        <v>244</v>
      </c>
      <c r="Q152" t="s">
        <v>112</v>
      </c>
      <c r="R152" t="s">
        <v>113</v>
      </c>
      <c r="S152" t="s">
        <v>144</v>
      </c>
    </row>
    <row r="153" spans="1:19">
      <c r="A153">
        <v>24723</v>
      </c>
      <c r="B153" t="s">
        <v>100</v>
      </c>
      <c r="C153" s="42">
        <v>45926</v>
      </c>
      <c r="D153" t="s">
        <v>241</v>
      </c>
      <c r="E153" t="s">
        <v>242</v>
      </c>
      <c r="F153" s="43">
        <v>672.53</v>
      </c>
      <c r="G153" t="s">
        <v>103</v>
      </c>
      <c r="H153" t="s">
        <v>104</v>
      </c>
      <c r="J153" t="s">
        <v>243</v>
      </c>
      <c r="K153" t="s">
        <v>195</v>
      </c>
      <c r="L153" t="s">
        <v>107</v>
      </c>
      <c r="M153" t="s">
        <v>196</v>
      </c>
      <c r="N153" t="s">
        <v>109</v>
      </c>
      <c r="O153" t="s">
        <v>110</v>
      </c>
      <c r="P153" t="s">
        <v>244</v>
      </c>
      <c r="Q153" t="s">
        <v>112</v>
      </c>
      <c r="R153" t="s">
        <v>113</v>
      </c>
      <c r="S153" t="s">
        <v>144</v>
      </c>
    </row>
    <row r="154" spans="1:19">
      <c r="A154">
        <v>25289</v>
      </c>
      <c r="B154" t="s">
        <v>100</v>
      </c>
      <c r="C154" s="42">
        <v>45930</v>
      </c>
      <c r="D154" t="s">
        <v>241</v>
      </c>
      <c r="E154" t="s">
        <v>242</v>
      </c>
      <c r="F154" s="43">
        <v>-1252.25</v>
      </c>
      <c r="G154" t="s">
        <v>103</v>
      </c>
      <c r="H154" t="s">
        <v>104</v>
      </c>
      <c r="J154" t="s">
        <v>243</v>
      </c>
      <c r="K154" t="s">
        <v>197</v>
      </c>
      <c r="L154" t="s">
        <v>107</v>
      </c>
      <c r="M154" t="s">
        <v>198</v>
      </c>
      <c r="N154" t="s">
        <v>109</v>
      </c>
      <c r="O154" t="s">
        <v>110</v>
      </c>
      <c r="P154" t="s">
        <v>244</v>
      </c>
      <c r="Q154" t="s">
        <v>112</v>
      </c>
      <c r="R154" t="s">
        <v>113</v>
      </c>
      <c r="S154" t="s">
        <v>144</v>
      </c>
    </row>
    <row r="155" spans="1:19">
      <c r="A155">
        <v>25286</v>
      </c>
      <c r="B155" t="s">
        <v>100</v>
      </c>
      <c r="C155" s="42">
        <v>45930</v>
      </c>
      <c r="D155" t="s">
        <v>241</v>
      </c>
      <c r="E155" t="s">
        <v>242</v>
      </c>
      <c r="F155" s="43">
        <v>730.23</v>
      </c>
      <c r="G155" t="s">
        <v>103</v>
      </c>
      <c r="H155" t="s">
        <v>104</v>
      </c>
      <c r="J155" t="s">
        <v>246</v>
      </c>
      <c r="K155" t="s">
        <v>281</v>
      </c>
      <c r="L155" t="s">
        <v>107</v>
      </c>
      <c r="M155" t="s">
        <v>282</v>
      </c>
      <c r="N155" t="s">
        <v>109</v>
      </c>
      <c r="O155" t="s">
        <v>110</v>
      </c>
      <c r="P155" t="s">
        <v>244</v>
      </c>
      <c r="Q155" t="s">
        <v>112</v>
      </c>
      <c r="R155" t="s">
        <v>113</v>
      </c>
      <c r="S155" t="s">
        <v>144</v>
      </c>
    </row>
    <row r="156" spans="1:19">
      <c r="A156">
        <v>24976</v>
      </c>
      <c r="B156" t="s">
        <v>100</v>
      </c>
      <c r="C156" s="42">
        <v>45930</v>
      </c>
      <c r="D156" t="s">
        <v>241</v>
      </c>
      <c r="E156" t="s">
        <v>242</v>
      </c>
      <c r="F156" s="43">
        <v>472.95</v>
      </c>
      <c r="G156" t="s">
        <v>103</v>
      </c>
      <c r="H156" t="s">
        <v>104</v>
      </c>
      <c r="J156" t="s">
        <v>243</v>
      </c>
      <c r="K156" t="s">
        <v>199</v>
      </c>
      <c r="L156" t="s">
        <v>107</v>
      </c>
      <c r="M156" t="s">
        <v>200</v>
      </c>
      <c r="N156" t="s">
        <v>109</v>
      </c>
      <c r="O156" t="s">
        <v>110</v>
      </c>
      <c r="P156" t="s">
        <v>244</v>
      </c>
      <c r="Q156" t="s">
        <v>112</v>
      </c>
      <c r="R156" t="s">
        <v>113</v>
      </c>
      <c r="S156" t="s">
        <v>144</v>
      </c>
    </row>
    <row r="157" spans="1:19">
      <c r="A157">
        <v>25289</v>
      </c>
      <c r="B157" t="s">
        <v>100</v>
      </c>
      <c r="C157" s="42">
        <v>45930</v>
      </c>
      <c r="D157" t="s">
        <v>241</v>
      </c>
      <c r="E157" t="s">
        <v>242</v>
      </c>
      <c r="F157" s="43">
        <v>-444.8</v>
      </c>
      <c r="G157" t="s">
        <v>103</v>
      </c>
      <c r="H157" t="s">
        <v>104</v>
      </c>
      <c r="J157" t="s">
        <v>245</v>
      </c>
      <c r="K157" t="s">
        <v>197</v>
      </c>
      <c r="L157" t="s">
        <v>107</v>
      </c>
      <c r="M157" t="s">
        <v>198</v>
      </c>
      <c r="N157" t="s">
        <v>109</v>
      </c>
      <c r="O157" t="s">
        <v>110</v>
      </c>
      <c r="P157" t="s">
        <v>244</v>
      </c>
      <c r="Q157" t="s">
        <v>112</v>
      </c>
      <c r="R157" t="s">
        <v>113</v>
      </c>
      <c r="S157" t="s">
        <v>144</v>
      </c>
    </row>
    <row r="158" spans="1:19">
      <c r="A158">
        <v>24976</v>
      </c>
      <c r="B158" t="s">
        <v>100</v>
      </c>
      <c r="C158" s="42">
        <v>45931</v>
      </c>
      <c r="D158" t="s">
        <v>241</v>
      </c>
      <c r="E158" t="s">
        <v>242</v>
      </c>
      <c r="F158" s="43">
        <v>-472.95</v>
      </c>
      <c r="G158" t="s">
        <v>103</v>
      </c>
      <c r="H158" t="s">
        <v>104</v>
      </c>
      <c r="J158" t="s">
        <v>243</v>
      </c>
      <c r="K158" t="s">
        <v>201</v>
      </c>
      <c r="L158" t="s">
        <v>107</v>
      </c>
      <c r="M158" t="s">
        <v>200</v>
      </c>
      <c r="N158" t="s">
        <v>109</v>
      </c>
      <c r="O158" t="s">
        <v>110</v>
      </c>
      <c r="P158" t="s">
        <v>244</v>
      </c>
      <c r="Q158" t="s">
        <v>112</v>
      </c>
      <c r="R158" t="s">
        <v>113</v>
      </c>
      <c r="S158" t="s">
        <v>144</v>
      </c>
    </row>
    <row r="159" spans="1:19">
      <c r="A159">
        <v>25286</v>
      </c>
      <c r="B159" t="s">
        <v>100</v>
      </c>
      <c r="C159" s="42">
        <v>45931</v>
      </c>
      <c r="D159" t="s">
        <v>241</v>
      </c>
      <c r="E159" t="s">
        <v>242</v>
      </c>
      <c r="F159" s="43">
        <v>-730.23</v>
      </c>
      <c r="G159" t="s">
        <v>103</v>
      </c>
      <c r="H159" t="s">
        <v>104</v>
      </c>
      <c r="J159" t="s">
        <v>246</v>
      </c>
      <c r="K159" t="s">
        <v>283</v>
      </c>
      <c r="L159" t="s">
        <v>107</v>
      </c>
      <c r="M159" t="s">
        <v>282</v>
      </c>
      <c r="N159" t="s">
        <v>109</v>
      </c>
      <c r="O159" t="s">
        <v>110</v>
      </c>
      <c r="P159" t="s">
        <v>244</v>
      </c>
      <c r="Q159" t="s">
        <v>112</v>
      </c>
      <c r="R159" t="s">
        <v>113</v>
      </c>
      <c r="S159" t="s">
        <v>144</v>
      </c>
    </row>
    <row r="160" spans="1:19">
      <c r="A160">
        <v>25289</v>
      </c>
      <c r="B160" t="s">
        <v>100</v>
      </c>
      <c r="C160" s="42">
        <v>45931</v>
      </c>
      <c r="D160" t="s">
        <v>241</v>
      </c>
      <c r="E160" t="s">
        <v>242</v>
      </c>
      <c r="F160" s="43">
        <v>1252.25</v>
      </c>
      <c r="G160" t="s">
        <v>103</v>
      </c>
      <c r="H160" t="s">
        <v>104</v>
      </c>
      <c r="J160" t="s">
        <v>243</v>
      </c>
      <c r="K160" t="s">
        <v>202</v>
      </c>
      <c r="L160" t="s">
        <v>107</v>
      </c>
      <c r="M160" t="s">
        <v>198</v>
      </c>
      <c r="N160" t="s">
        <v>109</v>
      </c>
      <c r="O160" t="s">
        <v>110</v>
      </c>
      <c r="P160" t="s">
        <v>244</v>
      </c>
      <c r="Q160" t="s">
        <v>112</v>
      </c>
      <c r="R160" t="s">
        <v>113</v>
      </c>
      <c r="S160" t="s">
        <v>144</v>
      </c>
    </row>
    <row r="161" spans="1:19">
      <c r="A161">
        <v>25289</v>
      </c>
      <c r="B161" t="s">
        <v>100</v>
      </c>
      <c r="C161" s="42">
        <v>45931</v>
      </c>
      <c r="D161" t="s">
        <v>241</v>
      </c>
      <c r="E161" t="s">
        <v>242</v>
      </c>
      <c r="F161" s="43">
        <v>444.8</v>
      </c>
      <c r="G161" t="s">
        <v>103</v>
      </c>
      <c r="H161" t="s">
        <v>104</v>
      </c>
      <c r="J161" t="s">
        <v>245</v>
      </c>
      <c r="K161" t="s">
        <v>202</v>
      </c>
      <c r="L161" t="s">
        <v>107</v>
      </c>
      <c r="M161" t="s">
        <v>198</v>
      </c>
      <c r="N161" t="s">
        <v>109</v>
      </c>
      <c r="O161" t="s">
        <v>110</v>
      </c>
      <c r="P161" t="s">
        <v>244</v>
      </c>
      <c r="Q161" t="s">
        <v>112</v>
      </c>
      <c r="R161" t="s">
        <v>113</v>
      </c>
      <c r="S161" t="s">
        <v>144</v>
      </c>
    </row>
    <row r="162" spans="1:19">
      <c r="A162">
        <v>24776</v>
      </c>
      <c r="B162" t="s">
        <v>100</v>
      </c>
      <c r="C162" s="42">
        <v>45940</v>
      </c>
      <c r="D162" t="s">
        <v>241</v>
      </c>
      <c r="E162" t="s">
        <v>242</v>
      </c>
      <c r="F162" s="43">
        <v>1013.46</v>
      </c>
      <c r="G162" t="s">
        <v>103</v>
      </c>
      <c r="H162" t="s">
        <v>104</v>
      </c>
      <c r="J162" t="s">
        <v>243</v>
      </c>
      <c r="K162" t="s">
        <v>203</v>
      </c>
      <c r="L162" t="s">
        <v>107</v>
      </c>
      <c r="M162" t="s">
        <v>204</v>
      </c>
      <c r="N162" t="s">
        <v>109</v>
      </c>
      <c r="O162" t="s">
        <v>110</v>
      </c>
      <c r="P162" t="s">
        <v>244</v>
      </c>
      <c r="Q162" t="s">
        <v>112</v>
      </c>
      <c r="R162" t="s">
        <v>113</v>
      </c>
      <c r="S162" t="s">
        <v>144</v>
      </c>
    </row>
    <row r="163" spans="1:19">
      <c r="A163">
        <v>24776</v>
      </c>
      <c r="B163" t="s">
        <v>100</v>
      </c>
      <c r="C163" s="42">
        <v>45940</v>
      </c>
      <c r="D163" t="s">
        <v>241</v>
      </c>
      <c r="E163" t="s">
        <v>242</v>
      </c>
      <c r="F163" s="43">
        <v>1351.27</v>
      </c>
      <c r="G163" t="s">
        <v>103</v>
      </c>
      <c r="H163" t="s">
        <v>104</v>
      </c>
      <c r="J163" t="s">
        <v>243</v>
      </c>
      <c r="K163" t="s">
        <v>203</v>
      </c>
      <c r="L163" t="s">
        <v>107</v>
      </c>
      <c r="M163" t="s">
        <v>204</v>
      </c>
      <c r="N163" t="s">
        <v>109</v>
      </c>
      <c r="O163" t="s">
        <v>110</v>
      </c>
      <c r="P163" t="s">
        <v>244</v>
      </c>
      <c r="Q163" t="s">
        <v>112</v>
      </c>
      <c r="R163" t="s">
        <v>113</v>
      </c>
      <c r="S163" t="s">
        <v>144</v>
      </c>
    </row>
    <row r="164" spans="1:19">
      <c r="A164">
        <v>24768</v>
      </c>
      <c r="B164" t="s">
        <v>250</v>
      </c>
      <c r="C164" s="42">
        <v>45947</v>
      </c>
      <c r="D164" t="s">
        <v>241</v>
      </c>
      <c r="E164" t="s">
        <v>242</v>
      </c>
      <c r="F164" s="43">
        <v>35.11</v>
      </c>
      <c r="G164" t="s">
        <v>103</v>
      </c>
      <c r="H164" t="s">
        <v>104</v>
      </c>
      <c r="J164" t="s">
        <v>251</v>
      </c>
      <c r="K164" t="s">
        <v>284</v>
      </c>
      <c r="L164" t="s">
        <v>107</v>
      </c>
      <c r="M164" t="s">
        <v>264</v>
      </c>
      <c r="N164" t="s">
        <v>109</v>
      </c>
      <c r="O164" t="s">
        <v>110</v>
      </c>
      <c r="P164" t="s">
        <v>244</v>
      </c>
      <c r="Q164" t="s">
        <v>112</v>
      </c>
      <c r="R164" t="s">
        <v>254</v>
      </c>
      <c r="S164" t="s">
        <v>157</v>
      </c>
    </row>
    <row r="165" spans="1:19">
      <c r="A165">
        <v>24982</v>
      </c>
      <c r="B165" t="s">
        <v>250</v>
      </c>
      <c r="C165" s="42">
        <v>45954</v>
      </c>
      <c r="D165" t="s">
        <v>241</v>
      </c>
      <c r="E165" t="s">
        <v>242</v>
      </c>
      <c r="F165" s="43">
        <v>15.25</v>
      </c>
      <c r="G165" t="s">
        <v>103</v>
      </c>
      <c r="H165" t="s">
        <v>104</v>
      </c>
      <c r="J165" t="s">
        <v>251</v>
      </c>
      <c r="K165" t="s">
        <v>285</v>
      </c>
      <c r="L165" t="s">
        <v>107</v>
      </c>
      <c r="M165" t="s">
        <v>264</v>
      </c>
      <c r="N165" t="s">
        <v>109</v>
      </c>
      <c r="O165" t="s">
        <v>110</v>
      </c>
      <c r="P165" t="s">
        <v>244</v>
      </c>
      <c r="Q165" t="s">
        <v>112</v>
      </c>
      <c r="R165" t="s">
        <v>254</v>
      </c>
      <c r="S165" t="s">
        <v>157</v>
      </c>
    </row>
    <row r="166" spans="1:19">
      <c r="A166">
        <v>25204</v>
      </c>
      <c r="B166" t="s">
        <v>100</v>
      </c>
      <c r="C166" s="42">
        <v>45954</v>
      </c>
      <c r="D166" t="s">
        <v>241</v>
      </c>
      <c r="E166" t="s">
        <v>242</v>
      </c>
      <c r="F166" s="43">
        <v>487.14</v>
      </c>
      <c r="G166" t="s">
        <v>103</v>
      </c>
      <c r="H166" t="s">
        <v>104</v>
      </c>
      <c r="J166" t="s">
        <v>243</v>
      </c>
      <c r="K166" t="s">
        <v>205</v>
      </c>
      <c r="L166" t="s">
        <v>107</v>
      </c>
      <c r="M166" t="s">
        <v>206</v>
      </c>
      <c r="N166" t="s">
        <v>109</v>
      </c>
      <c r="O166" t="s">
        <v>110</v>
      </c>
      <c r="P166" t="s">
        <v>244</v>
      </c>
      <c r="Q166" t="s">
        <v>112</v>
      </c>
      <c r="R166" t="s">
        <v>113</v>
      </c>
      <c r="S166" t="s">
        <v>144</v>
      </c>
    </row>
    <row r="167" spans="1:19">
      <c r="A167">
        <v>25204</v>
      </c>
      <c r="B167" t="s">
        <v>100</v>
      </c>
      <c r="C167" s="42">
        <v>45954</v>
      </c>
      <c r="D167" t="s">
        <v>241</v>
      </c>
      <c r="E167" t="s">
        <v>242</v>
      </c>
      <c r="F167" s="43">
        <v>649.51</v>
      </c>
      <c r="G167" t="s">
        <v>103</v>
      </c>
      <c r="H167" t="s">
        <v>104</v>
      </c>
      <c r="J167" t="s">
        <v>243</v>
      </c>
      <c r="K167" t="s">
        <v>205</v>
      </c>
      <c r="L167" t="s">
        <v>107</v>
      </c>
      <c r="M167" t="s">
        <v>206</v>
      </c>
      <c r="N167" t="s">
        <v>109</v>
      </c>
      <c r="O167" t="s">
        <v>110</v>
      </c>
      <c r="P167" t="s">
        <v>244</v>
      </c>
      <c r="Q167" t="s">
        <v>112</v>
      </c>
      <c r="R167" t="s">
        <v>113</v>
      </c>
      <c r="S167" t="s">
        <v>144</v>
      </c>
    </row>
    <row r="168" spans="1:19">
      <c r="A168">
        <v>25640</v>
      </c>
      <c r="B168" t="s">
        <v>100</v>
      </c>
      <c r="C168" s="42">
        <v>45961</v>
      </c>
      <c r="D168" t="s">
        <v>241</v>
      </c>
      <c r="E168" t="s">
        <v>242</v>
      </c>
      <c r="F168" s="43">
        <v>-401.7</v>
      </c>
      <c r="G168" t="s">
        <v>103</v>
      </c>
      <c r="H168" t="s">
        <v>104</v>
      </c>
      <c r="J168" t="s">
        <v>245</v>
      </c>
      <c r="K168" t="s">
        <v>209</v>
      </c>
      <c r="L168" t="s">
        <v>107</v>
      </c>
      <c r="M168" t="s">
        <v>210</v>
      </c>
      <c r="N168" t="s">
        <v>109</v>
      </c>
      <c r="O168" t="s">
        <v>110</v>
      </c>
      <c r="P168" t="s">
        <v>244</v>
      </c>
      <c r="Q168" t="s">
        <v>112</v>
      </c>
      <c r="R168" t="s">
        <v>113</v>
      </c>
      <c r="S168" t="s">
        <v>144</v>
      </c>
    </row>
    <row r="169" spans="1:19">
      <c r="A169">
        <v>25640</v>
      </c>
      <c r="B169" t="s">
        <v>100</v>
      </c>
      <c r="C169" s="42">
        <v>45961</v>
      </c>
      <c r="D169" t="s">
        <v>241</v>
      </c>
      <c r="E169" t="s">
        <v>242</v>
      </c>
      <c r="F169" s="43">
        <v>-1265.96</v>
      </c>
      <c r="G169" t="s">
        <v>103</v>
      </c>
      <c r="H169" t="s">
        <v>104</v>
      </c>
      <c r="J169" t="s">
        <v>243</v>
      </c>
      <c r="K169" t="s">
        <v>209</v>
      </c>
      <c r="L169" t="s">
        <v>107</v>
      </c>
      <c r="M169" t="s">
        <v>210</v>
      </c>
      <c r="N169" t="s">
        <v>109</v>
      </c>
      <c r="O169" t="s">
        <v>110</v>
      </c>
      <c r="P169" t="s">
        <v>244</v>
      </c>
      <c r="Q169" t="s">
        <v>112</v>
      </c>
      <c r="R169" t="s">
        <v>113</v>
      </c>
      <c r="S169" t="s">
        <v>144</v>
      </c>
    </row>
    <row r="170" spans="1:19">
      <c r="A170">
        <v>25597</v>
      </c>
      <c r="B170" t="s">
        <v>100</v>
      </c>
      <c r="C170" s="42">
        <v>45961</v>
      </c>
      <c r="D170" t="s">
        <v>241</v>
      </c>
      <c r="E170" t="s">
        <v>242</v>
      </c>
      <c r="F170" s="43">
        <v>811.39</v>
      </c>
      <c r="G170" t="s">
        <v>103</v>
      </c>
      <c r="H170" t="s">
        <v>104</v>
      </c>
      <c r="J170" t="s">
        <v>243</v>
      </c>
      <c r="K170" t="s">
        <v>207</v>
      </c>
      <c r="L170" t="s">
        <v>107</v>
      </c>
      <c r="M170" t="s">
        <v>208</v>
      </c>
      <c r="N170" t="s">
        <v>109</v>
      </c>
      <c r="O170" t="s">
        <v>110</v>
      </c>
      <c r="P170" t="s">
        <v>244</v>
      </c>
      <c r="Q170" t="s">
        <v>112</v>
      </c>
      <c r="R170" t="s">
        <v>113</v>
      </c>
      <c r="S170" t="s">
        <v>144</v>
      </c>
    </row>
    <row r="171" spans="1:19">
      <c r="A171">
        <v>25614</v>
      </c>
      <c r="B171" t="s">
        <v>100</v>
      </c>
      <c r="C171" s="42">
        <v>45961</v>
      </c>
      <c r="D171" t="s">
        <v>241</v>
      </c>
      <c r="E171" t="s">
        <v>242</v>
      </c>
      <c r="F171" s="43">
        <v>867.76</v>
      </c>
      <c r="G171" t="s">
        <v>103</v>
      </c>
      <c r="H171" t="s">
        <v>104</v>
      </c>
      <c r="J171" t="s">
        <v>246</v>
      </c>
      <c r="K171" t="s">
        <v>286</v>
      </c>
      <c r="L171" t="s">
        <v>107</v>
      </c>
      <c r="M171" t="s">
        <v>287</v>
      </c>
      <c r="N171" t="s">
        <v>109</v>
      </c>
      <c r="O171" t="s">
        <v>110</v>
      </c>
      <c r="P171" t="s">
        <v>244</v>
      </c>
      <c r="Q171" t="s">
        <v>112</v>
      </c>
      <c r="R171" t="s">
        <v>113</v>
      </c>
      <c r="S171" t="s">
        <v>144</v>
      </c>
    </row>
    <row r="172" spans="1:19">
      <c r="A172">
        <v>25640</v>
      </c>
      <c r="B172" t="s">
        <v>100</v>
      </c>
      <c r="C172" s="42">
        <v>45962</v>
      </c>
      <c r="D172" t="s">
        <v>241</v>
      </c>
      <c r="E172" t="s">
        <v>242</v>
      </c>
      <c r="F172" s="43">
        <v>1265.96</v>
      </c>
      <c r="G172" t="s">
        <v>103</v>
      </c>
      <c r="H172" t="s">
        <v>104</v>
      </c>
      <c r="J172" t="s">
        <v>243</v>
      </c>
      <c r="K172" t="s">
        <v>212</v>
      </c>
      <c r="L172" t="s">
        <v>107</v>
      </c>
      <c r="M172" t="s">
        <v>210</v>
      </c>
      <c r="N172" t="s">
        <v>109</v>
      </c>
      <c r="O172" t="s">
        <v>110</v>
      </c>
      <c r="P172" t="s">
        <v>244</v>
      </c>
      <c r="Q172" t="s">
        <v>112</v>
      </c>
      <c r="R172" t="s">
        <v>113</v>
      </c>
      <c r="S172" t="s">
        <v>144</v>
      </c>
    </row>
    <row r="173" spans="1:19">
      <c r="A173">
        <v>25614</v>
      </c>
      <c r="B173" t="s">
        <v>100</v>
      </c>
      <c r="C173" s="42">
        <v>45962</v>
      </c>
      <c r="D173" t="s">
        <v>241</v>
      </c>
      <c r="E173" t="s">
        <v>242</v>
      </c>
      <c r="F173" s="43">
        <v>-867.76</v>
      </c>
      <c r="G173" t="s">
        <v>103</v>
      </c>
      <c r="H173" t="s">
        <v>104</v>
      </c>
      <c r="J173" t="s">
        <v>246</v>
      </c>
      <c r="K173" t="s">
        <v>288</v>
      </c>
      <c r="L173" t="s">
        <v>107</v>
      </c>
      <c r="M173" t="s">
        <v>287</v>
      </c>
      <c r="N173" t="s">
        <v>109</v>
      </c>
      <c r="O173" t="s">
        <v>110</v>
      </c>
      <c r="P173" t="s">
        <v>244</v>
      </c>
      <c r="Q173" t="s">
        <v>112</v>
      </c>
      <c r="R173" t="s">
        <v>113</v>
      </c>
      <c r="S173" t="s">
        <v>144</v>
      </c>
    </row>
    <row r="174" spans="1:19">
      <c r="A174">
        <v>25640</v>
      </c>
      <c r="B174" t="s">
        <v>100</v>
      </c>
      <c r="C174" s="42">
        <v>45962</v>
      </c>
      <c r="D174" t="s">
        <v>241</v>
      </c>
      <c r="E174" t="s">
        <v>242</v>
      </c>
      <c r="F174" s="43">
        <v>401.7</v>
      </c>
      <c r="G174" t="s">
        <v>103</v>
      </c>
      <c r="H174" t="s">
        <v>104</v>
      </c>
      <c r="J174" t="s">
        <v>245</v>
      </c>
      <c r="K174" t="s">
        <v>212</v>
      </c>
      <c r="L174" t="s">
        <v>107</v>
      </c>
      <c r="M174" t="s">
        <v>210</v>
      </c>
      <c r="N174" t="s">
        <v>109</v>
      </c>
      <c r="O174" t="s">
        <v>110</v>
      </c>
      <c r="P174" t="s">
        <v>244</v>
      </c>
      <c r="Q174" t="s">
        <v>112</v>
      </c>
      <c r="R174" t="s">
        <v>113</v>
      </c>
      <c r="S174" t="s">
        <v>144</v>
      </c>
    </row>
    <row r="175" spans="1:19">
      <c r="A175">
        <v>25597</v>
      </c>
      <c r="B175" t="s">
        <v>100</v>
      </c>
      <c r="C175" s="42">
        <v>45962</v>
      </c>
      <c r="D175" t="s">
        <v>241</v>
      </c>
      <c r="E175" t="s">
        <v>242</v>
      </c>
      <c r="F175" s="43">
        <v>-811.39</v>
      </c>
      <c r="G175" t="s">
        <v>103</v>
      </c>
      <c r="H175" t="s">
        <v>104</v>
      </c>
      <c r="J175" t="s">
        <v>243</v>
      </c>
      <c r="K175" t="s">
        <v>211</v>
      </c>
      <c r="L175" t="s">
        <v>107</v>
      </c>
      <c r="M175" t="s">
        <v>208</v>
      </c>
      <c r="N175" t="s">
        <v>109</v>
      </c>
      <c r="O175" t="s">
        <v>110</v>
      </c>
      <c r="P175" t="s">
        <v>244</v>
      </c>
      <c r="Q175" t="s">
        <v>112</v>
      </c>
      <c r="R175" t="s">
        <v>113</v>
      </c>
      <c r="S175" t="s">
        <v>144</v>
      </c>
    </row>
    <row r="176" spans="1:19">
      <c r="A176">
        <v>25265</v>
      </c>
      <c r="B176" t="s">
        <v>250</v>
      </c>
      <c r="C176" s="42">
        <v>45966</v>
      </c>
      <c r="D176" t="s">
        <v>241</v>
      </c>
      <c r="E176" t="s">
        <v>242</v>
      </c>
      <c r="F176" s="43">
        <v>87.41</v>
      </c>
      <c r="G176" t="s">
        <v>103</v>
      </c>
      <c r="H176" t="s">
        <v>104</v>
      </c>
      <c r="J176" t="s">
        <v>251</v>
      </c>
      <c r="K176" t="s">
        <v>289</v>
      </c>
      <c r="L176" t="s">
        <v>107</v>
      </c>
      <c r="M176" t="s">
        <v>264</v>
      </c>
      <c r="N176" t="s">
        <v>109</v>
      </c>
      <c r="O176" t="s">
        <v>110</v>
      </c>
      <c r="P176" t="s">
        <v>244</v>
      </c>
      <c r="Q176" t="s">
        <v>112</v>
      </c>
      <c r="R176" t="s">
        <v>254</v>
      </c>
      <c r="S176" t="s">
        <v>157</v>
      </c>
    </row>
    <row r="177" spans="1:19">
      <c r="A177">
        <v>25507</v>
      </c>
      <c r="B177" t="s">
        <v>100</v>
      </c>
      <c r="C177" s="42">
        <v>45968</v>
      </c>
      <c r="D177" t="s">
        <v>241</v>
      </c>
      <c r="E177" t="s">
        <v>242</v>
      </c>
      <c r="F177" s="43">
        <v>927.3</v>
      </c>
      <c r="G177" t="s">
        <v>103</v>
      </c>
      <c r="H177" t="s">
        <v>104</v>
      </c>
      <c r="J177" t="s">
        <v>243</v>
      </c>
      <c r="K177" t="s">
        <v>213</v>
      </c>
      <c r="L177" t="s">
        <v>107</v>
      </c>
      <c r="M177" t="s">
        <v>214</v>
      </c>
      <c r="N177" t="s">
        <v>109</v>
      </c>
      <c r="O177" t="s">
        <v>110</v>
      </c>
      <c r="P177" t="s">
        <v>244</v>
      </c>
      <c r="Q177" t="s">
        <v>112</v>
      </c>
      <c r="R177" t="s">
        <v>113</v>
      </c>
      <c r="S177" t="s">
        <v>144</v>
      </c>
    </row>
    <row r="178" spans="1:19">
      <c r="A178">
        <v>25507</v>
      </c>
      <c r="B178" t="s">
        <v>100</v>
      </c>
      <c r="C178" s="42">
        <v>45968</v>
      </c>
      <c r="D178" t="s">
        <v>241</v>
      </c>
      <c r="E178" t="s">
        <v>242</v>
      </c>
      <c r="F178" s="43">
        <v>695.48</v>
      </c>
      <c r="G178" t="s">
        <v>103</v>
      </c>
      <c r="H178" t="s">
        <v>104</v>
      </c>
      <c r="J178" t="s">
        <v>243</v>
      </c>
      <c r="K178" t="s">
        <v>213</v>
      </c>
      <c r="L178" t="s">
        <v>107</v>
      </c>
      <c r="M178" t="s">
        <v>214</v>
      </c>
      <c r="N178" t="s">
        <v>109</v>
      </c>
      <c r="O178" t="s">
        <v>110</v>
      </c>
      <c r="P178" t="s">
        <v>244</v>
      </c>
      <c r="Q178" t="s">
        <v>112</v>
      </c>
      <c r="R178" t="s">
        <v>113</v>
      </c>
      <c r="S178" t="s">
        <v>144</v>
      </c>
    </row>
    <row r="179" spans="1:19">
      <c r="A179">
        <v>26099</v>
      </c>
      <c r="B179" t="s">
        <v>100</v>
      </c>
      <c r="C179" s="42">
        <v>45982</v>
      </c>
      <c r="D179" t="s">
        <v>241</v>
      </c>
      <c r="E179" t="s">
        <v>242</v>
      </c>
      <c r="F179" s="43">
        <v>324.70999999999998</v>
      </c>
      <c r="G179" t="s">
        <v>103</v>
      </c>
      <c r="H179" t="s">
        <v>104</v>
      </c>
      <c r="J179" t="s">
        <v>243</v>
      </c>
      <c r="K179" t="s">
        <v>215</v>
      </c>
      <c r="L179" t="s">
        <v>107</v>
      </c>
      <c r="M179" t="s">
        <v>216</v>
      </c>
      <c r="N179" t="s">
        <v>109</v>
      </c>
      <c r="O179" t="s">
        <v>110</v>
      </c>
      <c r="P179" t="s">
        <v>244</v>
      </c>
      <c r="Q179" t="s">
        <v>112</v>
      </c>
      <c r="R179" t="s">
        <v>113</v>
      </c>
      <c r="S179" t="s">
        <v>217</v>
      </c>
    </row>
    <row r="180" spans="1:19">
      <c r="A180">
        <v>26099</v>
      </c>
      <c r="B180" t="s">
        <v>100</v>
      </c>
      <c r="C180" s="42">
        <v>45982</v>
      </c>
      <c r="D180" t="s">
        <v>241</v>
      </c>
      <c r="E180" t="s">
        <v>242</v>
      </c>
      <c r="F180" s="43">
        <v>432.94</v>
      </c>
      <c r="G180" t="s">
        <v>103</v>
      </c>
      <c r="H180" t="s">
        <v>104</v>
      </c>
      <c r="J180" t="s">
        <v>243</v>
      </c>
      <c r="K180" t="s">
        <v>215</v>
      </c>
      <c r="L180" t="s">
        <v>107</v>
      </c>
      <c r="M180" t="s">
        <v>216</v>
      </c>
      <c r="N180" t="s">
        <v>109</v>
      </c>
      <c r="O180" t="s">
        <v>110</v>
      </c>
      <c r="P180" t="s">
        <v>244</v>
      </c>
      <c r="Q180" t="s">
        <v>112</v>
      </c>
      <c r="R180" t="s">
        <v>113</v>
      </c>
      <c r="S180" t="s">
        <v>217</v>
      </c>
    </row>
    <row r="181" spans="1:19">
      <c r="A181">
        <v>26302</v>
      </c>
      <c r="B181" t="s">
        <v>100</v>
      </c>
      <c r="C181" s="42">
        <v>45991</v>
      </c>
      <c r="D181" t="s">
        <v>241</v>
      </c>
      <c r="E181" t="s">
        <v>242</v>
      </c>
      <c r="F181" s="43">
        <v>-460.3</v>
      </c>
      <c r="G181" t="s">
        <v>103</v>
      </c>
      <c r="H181" t="s">
        <v>104</v>
      </c>
      <c r="J181" t="s">
        <v>245</v>
      </c>
      <c r="K181" t="s">
        <v>220</v>
      </c>
      <c r="L181" t="s">
        <v>107</v>
      </c>
      <c r="M181" t="s">
        <v>221</v>
      </c>
      <c r="N181" t="s">
        <v>109</v>
      </c>
      <c r="O181" t="s">
        <v>110</v>
      </c>
      <c r="P181" t="s">
        <v>244</v>
      </c>
      <c r="Q181" t="s">
        <v>112</v>
      </c>
      <c r="R181" t="s">
        <v>113</v>
      </c>
      <c r="S181" t="s">
        <v>217</v>
      </c>
    </row>
    <row r="182" spans="1:19">
      <c r="A182">
        <v>26300</v>
      </c>
      <c r="B182" t="s">
        <v>100</v>
      </c>
      <c r="C182" s="42">
        <v>45991</v>
      </c>
      <c r="D182" t="s">
        <v>241</v>
      </c>
      <c r="E182" t="s">
        <v>242</v>
      </c>
      <c r="F182" s="43">
        <v>1617.6</v>
      </c>
      <c r="G182" t="s">
        <v>103</v>
      </c>
      <c r="H182" t="s">
        <v>104</v>
      </c>
      <c r="J182" t="s">
        <v>246</v>
      </c>
      <c r="K182" t="s">
        <v>290</v>
      </c>
      <c r="L182" t="s">
        <v>107</v>
      </c>
      <c r="M182" t="s">
        <v>291</v>
      </c>
      <c r="N182" t="s">
        <v>109</v>
      </c>
      <c r="O182" t="s">
        <v>110</v>
      </c>
      <c r="P182" t="s">
        <v>244</v>
      </c>
      <c r="Q182" t="s">
        <v>112</v>
      </c>
      <c r="R182" t="s">
        <v>113</v>
      </c>
      <c r="S182" t="s">
        <v>217</v>
      </c>
    </row>
    <row r="183" spans="1:19">
      <c r="A183">
        <v>26250</v>
      </c>
      <c r="B183" t="s">
        <v>100</v>
      </c>
      <c r="C183" s="42">
        <v>45991</v>
      </c>
      <c r="D183" t="s">
        <v>241</v>
      </c>
      <c r="E183" t="s">
        <v>242</v>
      </c>
      <c r="F183" s="43">
        <v>501.48</v>
      </c>
      <c r="G183" t="s">
        <v>103</v>
      </c>
      <c r="H183" t="s">
        <v>104</v>
      </c>
      <c r="J183" t="s">
        <v>243</v>
      </c>
      <c r="K183" t="s">
        <v>218</v>
      </c>
      <c r="L183" t="s">
        <v>107</v>
      </c>
      <c r="M183" t="s">
        <v>219</v>
      </c>
      <c r="N183" t="s">
        <v>109</v>
      </c>
      <c r="O183" t="s">
        <v>110</v>
      </c>
      <c r="P183" t="s">
        <v>244</v>
      </c>
      <c r="Q183" t="s">
        <v>112</v>
      </c>
      <c r="R183" t="s">
        <v>113</v>
      </c>
      <c r="S183" t="s">
        <v>217</v>
      </c>
    </row>
    <row r="184" spans="1:19">
      <c r="A184">
        <v>26302</v>
      </c>
      <c r="B184" t="s">
        <v>100</v>
      </c>
      <c r="C184" s="42">
        <v>45991</v>
      </c>
      <c r="D184" t="s">
        <v>241</v>
      </c>
      <c r="E184" t="s">
        <v>242</v>
      </c>
      <c r="F184" s="43">
        <v>-1597.89</v>
      </c>
      <c r="G184" t="s">
        <v>103</v>
      </c>
      <c r="H184" t="s">
        <v>104</v>
      </c>
      <c r="J184" t="s">
        <v>243</v>
      </c>
      <c r="K184" t="s">
        <v>220</v>
      </c>
      <c r="L184" t="s">
        <v>107</v>
      </c>
      <c r="M184" t="s">
        <v>221</v>
      </c>
      <c r="N184" t="s">
        <v>109</v>
      </c>
      <c r="O184" t="s">
        <v>110</v>
      </c>
      <c r="P184" t="s">
        <v>244</v>
      </c>
      <c r="Q184" t="s">
        <v>112</v>
      </c>
      <c r="R184" t="s">
        <v>113</v>
      </c>
      <c r="S184" t="s">
        <v>217</v>
      </c>
    </row>
    <row r="185" spans="1:19">
      <c r="A185">
        <v>26250</v>
      </c>
      <c r="B185" t="s">
        <v>100</v>
      </c>
      <c r="C185" s="42">
        <v>45992</v>
      </c>
      <c r="D185" t="s">
        <v>241</v>
      </c>
      <c r="E185" t="s">
        <v>242</v>
      </c>
      <c r="F185" s="43">
        <v>-501.48</v>
      </c>
      <c r="G185" t="s">
        <v>103</v>
      </c>
      <c r="H185" t="s">
        <v>104</v>
      </c>
      <c r="J185" t="s">
        <v>243</v>
      </c>
      <c r="K185" t="s">
        <v>222</v>
      </c>
      <c r="L185" t="s">
        <v>107</v>
      </c>
      <c r="M185" t="s">
        <v>219</v>
      </c>
      <c r="N185" t="s">
        <v>109</v>
      </c>
      <c r="O185" t="s">
        <v>110</v>
      </c>
      <c r="P185" t="s">
        <v>244</v>
      </c>
      <c r="Q185" t="s">
        <v>112</v>
      </c>
      <c r="R185" t="s">
        <v>113</v>
      </c>
      <c r="S185" t="s">
        <v>217</v>
      </c>
    </row>
    <row r="186" spans="1:19">
      <c r="A186">
        <v>26300</v>
      </c>
      <c r="B186" t="s">
        <v>100</v>
      </c>
      <c r="C186" s="42">
        <v>45992</v>
      </c>
      <c r="D186" t="s">
        <v>241</v>
      </c>
      <c r="E186" t="s">
        <v>242</v>
      </c>
      <c r="F186" s="43">
        <v>-1617.6</v>
      </c>
      <c r="G186" t="s">
        <v>103</v>
      </c>
      <c r="H186" t="s">
        <v>104</v>
      </c>
      <c r="J186" t="s">
        <v>246</v>
      </c>
      <c r="K186" t="s">
        <v>292</v>
      </c>
      <c r="L186" t="s">
        <v>107</v>
      </c>
      <c r="M186" t="s">
        <v>291</v>
      </c>
      <c r="N186" t="s">
        <v>109</v>
      </c>
      <c r="O186" t="s">
        <v>110</v>
      </c>
      <c r="P186" t="s">
        <v>244</v>
      </c>
      <c r="Q186" t="s">
        <v>112</v>
      </c>
      <c r="R186" t="s">
        <v>113</v>
      </c>
      <c r="S186" t="s">
        <v>217</v>
      </c>
    </row>
    <row r="187" spans="1:19">
      <c r="A187">
        <v>26302</v>
      </c>
      <c r="B187" t="s">
        <v>100</v>
      </c>
      <c r="C187" s="42">
        <v>45992</v>
      </c>
      <c r="D187" t="s">
        <v>241</v>
      </c>
      <c r="E187" t="s">
        <v>242</v>
      </c>
      <c r="F187" s="43">
        <v>1597.89</v>
      </c>
      <c r="G187" t="s">
        <v>103</v>
      </c>
      <c r="H187" t="s">
        <v>104</v>
      </c>
      <c r="J187" t="s">
        <v>243</v>
      </c>
      <c r="K187" t="s">
        <v>223</v>
      </c>
      <c r="L187" t="s">
        <v>107</v>
      </c>
      <c r="M187" t="s">
        <v>221</v>
      </c>
      <c r="N187" t="s">
        <v>109</v>
      </c>
      <c r="O187" t="s">
        <v>110</v>
      </c>
      <c r="P187" t="s">
        <v>244</v>
      </c>
      <c r="Q187" t="s">
        <v>112</v>
      </c>
      <c r="R187" t="s">
        <v>113</v>
      </c>
      <c r="S187" t="s">
        <v>217</v>
      </c>
    </row>
    <row r="188" spans="1:19">
      <c r="A188">
        <v>26302</v>
      </c>
      <c r="B188" t="s">
        <v>100</v>
      </c>
      <c r="C188" s="42">
        <v>45992</v>
      </c>
      <c r="D188" t="s">
        <v>241</v>
      </c>
      <c r="E188" t="s">
        <v>242</v>
      </c>
      <c r="F188" s="43">
        <v>460.3</v>
      </c>
      <c r="G188" t="s">
        <v>103</v>
      </c>
      <c r="H188" t="s">
        <v>104</v>
      </c>
      <c r="J188" t="s">
        <v>245</v>
      </c>
      <c r="K188" t="s">
        <v>223</v>
      </c>
      <c r="L188" t="s">
        <v>107</v>
      </c>
      <c r="M188" t="s">
        <v>221</v>
      </c>
      <c r="N188" t="s">
        <v>109</v>
      </c>
      <c r="O188" t="s">
        <v>110</v>
      </c>
      <c r="P188" t="s">
        <v>244</v>
      </c>
      <c r="Q188" t="s">
        <v>112</v>
      </c>
      <c r="R188" t="s">
        <v>113</v>
      </c>
      <c r="S188" t="s">
        <v>217</v>
      </c>
    </row>
    <row r="189" spans="1:19">
      <c r="A189">
        <v>26245</v>
      </c>
      <c r="B189" t="s">
        <v>100</v>
      </c>
      <c r="C189" s="42">
        <v>45996</v>
      </c>
      <c r="D189" t="s">
        <v>241</v>
      </c>
      <c r="E189" t="s">
        <v>242</v>
      </c>
      <c r="F189" s="43">
        <v>429.84</v>
      </c>
      <c r="G189" t="s">
        <v>103</v>
      </c>
      <c r="H189" t="s">
        <v>104</v>
      </c>
      <c r="J189" t="s">
        <v>243</v>
      </c>
      <c r="K189" t="s">
        <v>224</v>
      </c>
      <c r="L189" t="s">
        <v>107</v>
      </c>
      <c r="M189" t="s">
        <v>225</v>
      </c>
      <c r="N189" t="s">
        <v>109</v>
      </c>
      <c r="O189" t="s">
        <v>110</v>
      </c>
      <c r="P189" t="s">
        <v>244</v>
      </c>
      <c r="Q189" t="s">
        <v>112</v>
      </c>
      <c r="R189" t="s">
        <v>113</v>
      </c>
      <c r="S189" t="s">
        <v>217</v>
      </c>
    </row>
    <row r="190" spans="1:19">
      <c r="A190">
        <v>26245</v>
      </c>
      <c r="B190" t="s">
        <v>100</v>
      </c>
      <c r="C190" s="42">
        <v>45996</v>
      </c>
      <c r="D190" t="s">
        <v>241</v>
      </c>
      <c r="E190" t="s">
        <v>242</v>
      </c>
      <c r="F190" s="43">
        <v>573.12</v>
      </c>
      <c r="G190" t="s">
        <v>103</v>
      </c>
      <c r="H190" t="s">
        <v>104</v>
      </c>
      <c r="J190" t="s">
        <v>243</v>
      </c>
      <c r="K190" t="s">
        <v>224</v>
      </c>
      <c r="L190" t="s">
        <v>107</v>
      </c>
      <c r="M190" t="s">
        <v>225</v>
      </c>
      <c r="N190" t="s">
        <v>109</v>
      </c>
      <c r="O190" t="s">
        <v>110</v>
      </c>
      <c r="P190" t="s">
        <v>244</v>
      </c>
      <c r="Q190" t="s">
        <v>112</v>
      </c>
      <c r="R190" t="s">
        <v>113</v>
      </c>
      <c r="S190" t="s">
        <v>217</v>
      </c>
    </row>
    <row r="191" spans="1:19">
      <c r="A191">
        <v>26381</v>
      </c>
      <c r="B191" t="s">
        <v>250</v>
      </c>
      <c r="C191" s="42">
        <v>46000</v>
      </c>
      <c r="D191" t="s">
        <v>241</v>
      </c>
      <c r="E191" t="s">
        <v>242</v>
      </c>
      <c r="F191" s="43">
        <v>44.54</v>
      </c>
      <c r="G191" t="s">
        <v>103</v>
      </c>
      <c r="H191" t="s">
        <v>104</v>
      </c>
      <c r="J191" t="s">
        <v>251</v>
      </c>
      <c r="K191" t="s">
        <v>293</v>
      </c>
      <c r="L191" t="s">
        <v>107</v>
      </c>
      <c r="M191" t="s">
        <v>264</v>
      </c>
      <c r="N191" t="s">
        <v>109</v>
      </c>
      <c r="O191" t="s">
        <v>110</v>
      </c>
      <c r="P191" t="s">
        <v>244</v>
      </c>
      <c r="Q191" t="s">
        <v>112</v>
      </c>
      <c r="R191" t="s">
        <v>254</v>
      </c>
      <c r="S191" t="s">
        <v>157</v>
      </c>
    </row>
    <row r="192" spans="1:19">
      <c r="A192">
        <v>26931</v>
      </c>
      <c r="B192" t="s">
        <v>100</v>
      </c>
      <c r="C192" s="42">
        <v>46010</v>
      </c>
      <c r="D192" t="s">
        <v>241</v>
      </c>
      <c r="E192" t="s">
        <v>242</v>
      </c>
      <c r="F192" s="43">
        <v>455.59</v>
      </c>
      <c r="G192" t="s">
        <v>103</v>
      </c>
      <c r="H192" t="s">
        <v>104</v>
      </c>
      <c r="J192" t="s">
        <v>243</v>
      </c>
      <c r="K192" t="s">
        <v>226</v>
      </c>
      <c r="L192" t="s">
        <v>107</v>
      </c>
      <c r="M192" t="s">
        <v>227</v>
      </c>
      <c r="N192" t="s">
        <v>109</v>
      </c>
      <c r="O192" t="s">
        <v>110</v>
      </c>
      <c r="P192" t="s">
        <v>244</v>
      </c>
      <c r="Q192" t="s">
        <v>112</v>
      </c>
      <c r="R192" t="s">
        <v>113</v>
      </c>
      <c r="S192" t="s">
        <v>217</v>
      </c>
    </row>
    <row r="193" spans="1:19">
      <c r="A193">
        <v>26931</v>
      </c>
      <c r="B193" t="s">
        <v>100</v>
      </c>
      <c r="C193" s="42">
        <v>46010</v>
      </c>
      <c r="D193" t="s">
        <v>241</v>
      </c>
      <c r="E193" t="s">
        <v>242</v>
      </c>
      <c r="F193" s="43">
        <v>341.69</v>
      </c>
      <c r="G193" t="s">
        <v>103</v>
      </c>
      <c r="H193" t="s">
        <v>104</v>
      </c>
      <c r="J193" t="s">
        <v>243</v>
      </c>
      <c r="K193" t="s">
        <v>226</v>
      </c>
      <c r="L193" t="s">
        <v>107</v>
      </c>
      <c r="M193" t="s">
        <v>227</v>
      </c>
      <c r="N193" t="s">
        <v>109</v>
      </c>
      <c r="O193" t="s">
        <v>110</v>
      </c>
      <c r="P193" t="s">
        <v>244</v>
      </c>
      <c r="Q193" t="s">
        <v>112</v>
      </c>
      <c r="R193" t="s">
        <v>113</v>
      </c>
      <c r="S193" t="s">
        <v>217</v>
      </c>
    </row>
    <row r="194" spans="1:19">
      <c r="A194">
        <v>28339</v>
      </c>
      <c r="B194" t="s">
        <v>100</v>
      </c>
      <c r="C194" s="42">
        <v>46022</v>
      </c>
      <c r="D194" t="s">
        <v>241</v>
      </c>
      <c r="E194" t="s">
        <v>242</v>
      </c>
      <c r="F194" s="43">
        <v>0.37</v>
      </c>
      <c r="G194" t="s">
        <v>103</v>
      </c>
      <c r="H194" t="s">
        <v>104</v>
      </c>
      <c r="J194" t="s">
        <v>246</v>
      </c>
      <c r="K194" t="s">
        <v>294</v>
      </c>
      <c r="L194" t="s">
        <v>107</v>
      </c>
      <c r="M194" t="s">
        <v>295</v>
      </c>
      <c r="N194" t="s">
        <v>109</v>
      </c>
      <c r="O194" t="s">
        <v>110</v>
      </c>
      <c r="P194" t="s">
        <v>244</v>
      </c>
      <c r="Q194" t="s">
        <v>112</v>
      </c>
      <c r="R194" t="s">
        <v>113</v>
      </c>
      <c r="S194" t="s">
        <v>217</v>
      </c>
    </row>
    <row r="195" spans="1:19">
      <c r="A195">
        <v>27053</v>
      </c>
      <c r="B195" t="s">
        <v>100</v>
      </c>
      <c r="C195" s="42">
        <v>46022</v>
      </c>
      <c r="D195" t="s">
        <v>241</v>
      </c>
      <c r="E195" t="s">
        <v>242</v>
      </c>
      <c r="F195" s="43">
        <v>98.67</v>
      </c>
      <c r="G195" t="s">
        <v>103</v>
      </c>
      <c r="H195" t="s">
        <v>104</v>
      </c>
      <c r="J195" t="s">
        <v>243</v>
      </c>
      <c r="K195" t="s">
        <v>230</v>
      </c>
      <c r="L195" t="s">
        <v>107</v>
      </c>
      <c r="M195" t="s">
        <v>231</v>
      </c>
      <c r="N195" t="s">
        <v>109</v>
      </c>
      <c r="O195" t="s">
        <v>110</v>
      </c>
      <c r="P195" t="s">
        <v>244</v>
      </c>
      <c r="Q195" t="s">
        <v>112</v>
      </c>
      <c r="R195" t="s">
        <v>113</v>
      </c>
      <c r="S195" t="s">
        <v>217</v>
      </c>
    </row>
    <row r="196" spans="1:19">
      <c r="A196">
        <v>27553</v>
      </c>
      <c r="B196" t="s">
        <v>100</v>
      </c>
      <c r="C196" s="42">
        <v>46022</v>
      </c>
      <c r="D196" t="s">
        <v>241</v>
      </c>
      <c r="E196" t="s">
        <v>242</v>
      </c>
      <c r="F196" s="43">
        <v>2290.8000000000002</v>
      </c>
      <c r="G196" t="s">
        <v>103</v>
      </c>
      <c r="H196" t="s">
        <v>104</v>
      </c>
      <c r="J196" t="s">
        <v>246</v>
      </c>
      <c r="K196" t="s">
        <v>296</v>
      </c>
      <c r="L196" t="s">
        <v>107</v>
      </c>
      <c r="M196" t="s">
        <v>297</v>
      </c>
      <c r="N196" t="s">
        <v>109</v>
      </c>
      <c r="O196" t="s">
        <v>110</v>
      </c>
      <c r="P196" t="s">
        <v>244</v>
      </c>
      <c r="Q196" t="s">
        <v>112</v>
      </c>
      <c r="R196" t="s">
        <v>113</v>
      </c>
      <c r="S196" t="s">
        <v>217</v>
      </c>
    </row>
    <row r="197" spans="1:19">
      <c r="A197">
        <v>27583</v>
      </c>
      <c r="B197" t="s">
        <v>100</v>
      </c>
      <c r="C197" s="42">
        <v>46022</v>
      </c>
      <c r="D197" t="s">
        <v>241</v>
      </c>
      <c r="E197" t="s">
        <v>242</v>
      </c>
      <c r="F197" s="43">
        <v>-1799.32</v>
      </c>
      <c r="G197" t="s">
        <v>103</v>
      </c>
      <c r="H197" t="s">
        <v>104</v>
      </c>
      <c r="J197" t="s">
        <v>243</v>
      </c>
      <c r="K197" t="s">
        <v>228</v>
      </c>
      <c r="L197" t="s">
        <v>107</v>
      </c>
      <c r="M197" t="s">
        <v>229</v>
      </c>
      <c r="N197" t="s">
        <v>109</v>
      </c>
      <c r="O197" t="s">
        <v>110</v>
      </c>
      <c r="P197" t="s">
        <v>244</v>
      </c>
      <c r="Q197" t="s">
        <v>112</v>
      </c>
      <c r="R197" t="s">
        <v>113</v>
      </c>
      <c r="S197" t="s">
        <v>217</v>
      </c>
    </row>
    <row r="198" spans="1:19">
      <c r="A198">
        <v>27452</v>
      </c>
      <c r="B198" t="s">
        <v>250</v>
      </c>
      <c r="C198" s="42">
        <v>46022</v>
      </c>
      <c r="D198" t="s">
        <v>241</v>
      </c>
      <c r="E198" t="s">
        <v>242</v>
      </c>
      <c r="F198" s="43">
        <v>38.5</v>
      </c>
      <c r="G198" t="s">
        <v>103</v>
      </c>
      <c r="H198" t="s">
        <v>104</v>
      </c>
      <c r="J198" t="s">
        <v>251</v>
      </c>
      <c r="K198" t="s">
        <v>298</v>
      </c>
      <c r="L198" t="s">
        <v>107</v>
      </c>
      <c r="M198" t="s">
        <v>264</v>
      </c>
      <c r="N198" t="s">
        <v>109</v>
      </c>
      <c r="O198" t="s">
        <v>110</v>
      </c>
      <c r="P198" t="s">
        <v>244</v>
      </c>
      <c r="Q198" t="s">
        <v>112</v>
      </c>
      <c r="R198" t="s">
        <v>254</v>
      </c>
      <c r="S198" t="s">
        <v>157</v>
      </c>
    </row>
    <row r="199" spans="1:19">
      <c r="A199">
        <v>28368</v>
      </c>
      <c r="B199" t="s">
        <v>100</v>
      </c>
      <c r="C199" s="42">
        <v>46022</v>
      </c>
      <c r="D199" t="s">
        <v>241</v>
      </c>
      <c r="E199" t="s">
        <v>242</v>
      </c>
      <c r="F199" s="43">
        <v>413.98</v>
      </c>
      <c r="G199" t="s">
        <v>103</v>
      </c>
      <c r="H199" t="s">
        <v>104</v>
      </c>
      <c r="J199" t="s">
        <v>243</v>
      </c>
      <c r="K199" t="s">
        <v>232</v>
      </c>
      <c r="L199" t="s">
        <v>107</v>
      </c>
      <c r="M199" t="s">
        <v>233</v>
      </c>
      <c r="N199" t="s">
        <v>109</v>
      </c>
      <c r="O199" t="s">
        <v>110</v>
      </c>
      <c r="P199" t="s">
        <v>244</v>
      </c>
      <c r="Q199" t="s">
        <v>112</v>
      </c>
      <c r="R199" t="s">
        <v>113</v>
      </c>
      <c r="S199" t="s">
        <v>217</v>
      </c>
    </row>
    <row r="200" spans="1:19">
      <c r="A200">
        <v>27583</v>
      </c>
      <c r="B200" t="s">
        <v>100</v>
      </c>
      <c r="C200" s="42">
        <v>46022</v>
      </c>
      <c r="D200" t="s">
        <v>241</v>
      </c>
      <c r="E200" t="s">
        <v>242</v>
      </c>
      <c r="F200" s="43">
        <v>-496.15</v>
      </c>
      <c r="G200" t="s">
        <v>103</v>
      </c>
      <c r="H200" t="s">
        <v>104</v>
      </c>
      <c r="J200" t="s">
        <v>245</v>
      </c>
      <c r="K200" t="s">
        <v>228</v>
      </c>
      <c r="L200" t="s">
        <v>107</v>
      </c>
      <c r="M200" t="s">
        <v>229</v>
      </c>
      <c r="N200" t="s">
        <v>109</v>
      </c>
      <c r="O200" t="s">
        <v>110</v>
      </c>
      <c r="P200" t="s">
        <v>244</v>
      </c>
      <c r="Q200" t="s">
        <v>112</v>
      </c>
      <c r="R200" t="s">
        <v>113</v>
      </c>
      <c r="S200" t="s">
        <v>217</v>
      </c>
    </row>
    <row r="201" spans="1:19">
      <c r="A201">
        <v>28368</v>
      </c>
      <c r="B201" t="s">
        <v>100</v>
      </c>
      <c r="C201" s="42">
        <v>46022</v>
      </c>
      <c r="D201" t="s">
        <v>241</v>
      </c>
      <c r="E201" t="s">
        <v>242</v>
      </c>
      <c r="F201" s="43">
        <v>114.15</v>
      </c>
      <c r="G201" t="s">
        <v>103</v>
      </c>
      <c r="H201" t="s">
        <v>104</v>
      </c>
      <c r="J201" t="s">
        <v>245</v>
      </c>
      <c r="K201" t="s">
        <v>232</v>
      </c>
      <c r="L201" t="s">
        <v>107</v>
      </c>
      <c r="M201" t="s">
        <v>233</v>
      </c>
      <c r="N201" t="s">
        <v>109</v>
      </c>
      <c r="O201" t="s">
        <v>110</v>
      </c>
      <c r="P201" t="s">
        <v>244</v>
      </c>
      <c r="Q201" t="s">
        <v>112</v>
      </c>
      <c r="R201" t="s">
        <v>113</v>
      </c>
      <c r="S201" t="s">
        <v>217</v>
      </c>
    </row>
    <row r="202" spans="1:19">
      <c r="C202" s="42"/>
      <c r="F202" s="43">
        <f>SUM(F15:F201)</f>
        <v>44324.710000000014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5901-7B28-4CE4-807E-E920ABCD55A7}">
  <dimension ref="A1:D9"/>
  <sheetViews>
    <sheetView workbookViewId="0">
      <selection sqref="A1:D8"/>
    </sheetView>
  </sheetViews>
  <sheetFormatPr defaultRowHeight="15"/>
  <cols>
    <col min="1" max="1" width="18.7109375" customWidth="1"/>
    <col min="2" max="2" width="15" customWidth="1"/>
    <col min="3" max="3" width="14.85546875" bestFit="1" customWidth="1"/>
    <col min="4" max="4" width="17.7109375" bestFit="1" customWidth="1"/>
    <col min="5" max="5" width="20.42578125" bestFit="1" customWidth="1"/>
    <col min="6" max="6" width="9.7109375" bestFit="1" customWidth="1"/>
    <col min="7" max="7" width="25.85546875" bestFit="1" customWidth="1"/>
    <col min="8" max="8" width="14.7109375" bestFit="1" customWidth="1"/>
    <col min="9" max="9" width="15.42578125" bestFit="1" customWidth="1"/>
    <col min="10" max="10" width="22.28515625" bestFit="1" customWidth="1"/>
    <col min="11" max="11" width="22.5703125" bestFit="1" customWidth="1"/>
    <col min="12" max="12" width="14" bestFit="1" customWidth="1"/>
    <col min="13" max="13" width="27.140625" bestFit="1" customWidth="1"/>
    <col min="14" max="17" width="11.7109375" bestFit="1" customWidth="1"/>
    <col min="18" max="18" width="18.28515625" bestFit="1" customWidth="1"/>
    <col min="19" max="19" width="18" bestFit="1" customWidth="1"/>
    <col min="20" max="20" width="21.140625" bestFit="1" customWidth="1"/>
    <col min="21" max="21" width="14.5703125" bestFit="1" customWidth="1"/>
    <col min="22" max="22" width="20.42578125" bestFit="1" customWidth="1"/>
    <col min="23" max="23" width="14.85546875" bestFit="1" customWidth="1"/>
    <col min="24" max="24" width="13.42578125" bestFit="1" customWidth="1"/>
    <col min="25" max="25" width="16.7109375" bestFit="1" customWidth="1"/>
    <col min="26" max="26" width="21.85546875" bestFit="1" customWidth="1"/>
    <col min="27" max="27" width="15.5703125" bestFit="1" customWidth="1"/>
    <col min="28" max="28" width="12.28515625" bestFit="1" customWidth="1"/>
    <col min="29" max="29" width="15.42578125" bestFit="1" customWidth="1"/>
    <col min="30" max="30" width="16.5703125" bestFit="1" customWidth="1"/>
    <col min="31" max="31" width="36.28515625" bestFit="1" customWidth="1"/>
    <col min="32" max="32" width="29.7109375" bestFit="1" customWidth="1"/>
    <col min="33" max="33" width="34" bestFit="1" customWidth="1"/>
    <col min="34" max="34" width="17.140625" bestFit="1" customWidth="1"/>
    <col min="35" max="35" width="18.42578125" bestFit="1" customWidth="1"/>
    <col min="36" max="36" width="12.5703125" bestFit="1" customWidth="1"/>
    <col min="37" max="37" width="16.28515625" bestFit="1" customWidth="1"/>
    <col min="38" max="38" width="16.140625" bestFit="1" customWidth="1"/>
    <col min="39" max="39" width="19.28515625" bestFit="1" customWidth="1"/>
    <col min="40" max="40" width="18.7109375" bestFit="1" customWidth="1"/>
    <col min="41" max="41" width="38.42578125" bestFit="1" customWidth="1"/>
    <col min="42" max="42" width="16.140625" bestFit="1" customWidth="1"/>
    <col min="43" max="43" width="13.28515625" bestFit="1" customWidth="1"/>
    <col min="44" max="44" width="14" bestFit="1" customWidth="1"/>
    <col min="45" max="45" width="9.28515625" bestFit="1" customWidth="1"/>
    <col min="46" max="46" width="8.7109375" bestFit="1" customWidth="1"/>
    <col min="47" max="47" width="30.42578125" bestFit="1" customWidth="1"/>
    <col min="48" max="48" width="32.85546875" bestFit="1" customWidth="1"/>
    <col min="49" max="49" width="18" bestFit="1" customWidth="1"/>
    <col min="50" max="50" width="17.5703125" bestFit="1" customWidth="1"/>
    <col min="51" max="51" width="11.28515625" bestFit="1" customWidth="1"/>
    <col min="52" max="52" width="12.85546875" bestFit="1" customWidth="1"/>
    <col min="53" max="53" width="22.140625" bestFit="1" customWidth="1"/>
    <col min="54" max="54" width="24.140625" bestFit="1" customWidth="1"/>
    <col min="55" max="55" width="16.28515625" bestFit="1" customWidth="1"/>
    <col min="56" max="56" width="13.140625" bestFit="1" customWidth="1"/>
    <col min="57" max="57" width="32.85546875" bestFit="1" customWidth="1"/>
    <col min="58" max="58" width="12.5703125" bestFit="1" customWidth="1"/>
    <col min="59" max="59" width="12.42578125" bestFit="1" customWidth="1"/>
    <col min="60" max="60" width="24.5703125" bestFit="1" customWidth="1"/>
    <col min="61" max="61" width="28.42578125" bestFit="1" customWidth="1"/>
    <col min="62" max="62" width="27" bestFit="1" customWidth="1"/>
    <col min="63" max="63" width="23.28515625" bestFit="1" customWidth="1"/>
    <col min="64" max="64" width="26.42578125" bestFit="1" customWidth="1"/>
    <col min="65" max="65" width="31" bestFit="1" customWidth="1"/>
    <col min="66" max="66" width="25.42578125" bestFit="1" customWidth="1"/>
    <col min="67" max="67" width="22.42578125" bestFit="1" customWidth="1"/>
    <col min="68" max="68" width="63.7109375" bestFit="1" customWidth="1"/>
    <col min="69" max="69" width="24.7109375" bestFit="1" customWidth="1"/>
    <col min="70" max="70" width="30.5703125" bestFit="1" customWidth="1"/>
    <col min="71" max="71" width="19.85546875" bestFit="1" customWidth="1"/>
    <col min="72" max="72" width="23.7109375" bestFit="1" customWidth="1"/>
    <col min="73" max="73" width="21.85546875" bestFit="1" customWidth="1"/>
    <col min="74" max="74" width="18" bestFit="1" customWidth="1"/>
    <col min="75" max="75" width="11.42578125" bestFit="1" customWidth="1"/>
    <col min="76" max="76" width="24.28515625" bestFit="1" customWidth="1"/>
    <col min="77" max="77" width="18.28515625" bestFit="1" customWidth="1"/>
    <col min="78" max="78" width="16" bestFit="1" customWidth="1"/>
    <col min="79" max="79" width="19.85546875" bestFit="1" customWidth="1"/>
    <col min="80" max="80" width="18.42578125" bestFit="1" customWidth="1"/>
    <col min="81" max="81" width="16" bestFit="1" customWidth="1"/>
    <col min="82" max="82" width="19.5703125" bestFit="1" customWidth="1"/>
    <col min="83" max="83" width="14.28515625" bestFit="1" customWidth="1"/>
    <col min="84" max="84" width="17.7109375" bestFit="1" customWidth="1"/>
    <col min="85" max="85" width="14.5703125" bestFit="1" customWidth="1"/>
    <col min="86" max="86" width="34.28515625" bestFit="1" customWidth="1"/>
    <col min="87" max="87" width="16.28515625" bestFit="1" customWidth="1"/>
    <col min="88" max="88" width="14.28515625" bestFit="1" customWidth="1"/>
    <col min="89" max="89" width="25.5703125" bestFit="1" customWidth="1"/>
    <col min="90" max="90" width="14.28515625" bestFit="1" customWidth="1"/>
    <col min="91" max="91" width="15.5703125" bestFit="1" customWidth="1"/>
    <col min="92" max="92" width="25" bestFit="1" customWidth="1"/>
    <col min="93" max="93" width="34.42578125" bestFit="1" customWidth="1"/>
    <col min="94" max="94" width="23.140625" bestFit="1" customWidth="1"/>
    <col min="95" max="95" width="16.7109375" bestFit="1" customWidth="1"/>
    <col min="96" max="96" width="22.7109375" bestFit="1" customWidth="1"/>
    <col min="97" max="97" width="20.85546875" bestFit="1" customWidth="1"/>
    <col min="98" max="98" width="22.42578125" bestFit="1" customWidth="1"/>
    <col min="99" max="99" width="16.5703125" bestFit="1" customWidth="1"/>
    <col min="100" max="103" width="12.140625" bestFit="1" customWidth="1"/>
    <col min="104" max="104" width="20" bestFit="1" customWidth="1"/>
    <col min="105" max="105" width="19" bestFit="1" customWidth="1"/>
    <col min="106" max="106" width="14.7109375" bestFit="1" customWidth="1"/>
    <col min="107" max="108" width="14.5703125" bestFit="1" customWidth="1"/>
    <col min="109" max="109" width="18.28515625" bestFit="1" customWidth="1"/>
    <col min="110" max="110" width="16.85546875" bestFit="1" customWidth="1"/>
    <col min="111" max="112" width="16.5703125" bestFit="1" customWidth="1"/>
    <col min="113" max="113" width="18.85546875" bestFit="1" customWidth="1"/>
    <col min="114" max="114" width="9.7109375" bestFit="1" customWidth="1"/>
    <col min="115" max="115" width="12" bestFit="1" customWidth="1"/>
    <col min="116" max="116" width="26.85546875" bestFit="1" customWidth="1"/>
    <col min="117" max="117" width="19.28515625" bestFit="1" customWidth="1"/>
    <col min="118" max="118" width="15" bestFit="1" customWidth="1"/>
    <col min="119" max="119" width="20.42578125" bestFit="1" customWidth="1"/>
    <col min="120" max="121" width="81.140625" bestFit="1" customWidth="1"/>
  </cols>
  <sheetData>
    <row r="1" spans="1:4" ht="15.75">
      <c r="A1" s="45" t="s">
        <v>237</v>
      </c>
    </row>
    <row r="4" spans="1:4">
      <c r="A4" s="18" t="s">
        <v>234</v>
      </c>
      <c r="B4" s="18" t="s">
        <v>90</v>
      </c>
      <c r="C4" s="18" t="s">
        <v>236</v>
      </c>
      <c r="D4" s="18" t="s">
        <v>306</v>
      </c>
    </row>
    <row r="5" spans="1:4">
      <c r="A5" t="s">
        <v>307</v>
      </c>
      <c r="B5" t="s">
        <v>302</v>
      </c>
      <c r="C5" s="43">
        <v>0</v>
      </c>
      <c r="D5" s="46"/>
    </row>
    <row r="6" spans="1:4">
      <c r="C6" s="43"/>
      <c r="D6" s="46"/>
    </row>
    <row r="7" spans="1:4">
      <c r="C7" s="43"/>
      <c r="D7" s="46"/>
    </row>
    <row r="8" spans="1:4" ht="15.75" thickBot="1">
      <c r="A8" s="18" t="s">
        <v>86</v>
      </c>
      <c r="C8" s="44">
        <f>SUM(C5:C7)</f>
        <v>0</v>
      </c>
      <c r="D8" s="18"/>
    </row>
    <row r="9" spans="1:4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176A-5346-4A35-BE81-68B9484D02FF}">
  <dimension ref="A1:S73"/>
  <sheetViews>
    <sheetView topLeftCell="B6" workbookViewId="0">
      <selection activeCell="B12" sqref="B12"/>
    </sheetView>
  </sheetViews>
  <sheetFormatPr defaultRowHeight="15"/>
  <cols>
    <col min="1" max="1" width="17.28515625" customWidth="1"/>
    <col min="2" max="2" width="13.7109375" customWidth="1"/>
    <col min="3" max="3" width="14.85546875" bestFit="1" customWidth="1"/>
    <col min="4" max="4" width="17.7109375" bestFit="1" customWidth="1"/>
    <col min="5" max="5" width="22.28515625" bestFit="1" customWidth="1"/>
    <col min="6" max="6" width="9.7109375" bestFit="1" customWidth="1"/>
    <col min="7" max="7" width="25.85546875" bestFit="1" customWidth="1"/>
    <col min="8" max="8" width="14.7109375" bestFit="1" customWidth="1"/>
    <col min="9" max="9" width="15.42578125" bestFit="1" customWidth="1"/>
    <col min="10" max="10" width="26.5703125" bestFit="1" customWidth="1"/>
    <col min="11" max="11" width="22.5703125" bestFit="1" customWidth="1"/>
    <col min="12" max="12" width="14" bestFit="1" customWidth="1"/>
    <col min="13" max="13" width="27.7109375" bestFit="1" customWidth="1"/>
    <col min="14" max="17" width="11.7109375" bestFit="1" customWidth="1"/>
    <col min="18" max="18" width="18.28515625" bestFit="1" customWidth="1"/>
    <col min="19" max="19" width="18" bestFit="1" customWidth="1"/>
    <col min="20" max="20" width="21.140625" bestFit="1" customWidth="1"/>
    <col min="21" max="21" width="14.5703125" bestFit="1" customWidth="1"/>
    <col min="22" max="22" width="20.42578125" bestFit="1" customWidth="1"/>
    <col min="23" max="23" width="14.85546875" bestFit="1" customWidth="1"/>
    <col min="24" max="24" width="13.42578125" bestFit="1" customWidth="1"/>
    <col min="25" max="25" width="16.7109375" bestFit="1" customWidth="1"/>
    <col min="26" max="26" width="21.85546875" bestFit="1" customWidth="1"/>
    <col min="27" max="27" width="15.5703125" bestFit="1" customWidth="1"/>
    <col min="28" max="28" width="12.28515625" bestFit="1" customWidth="1"/>
    <col min="29" max="29" width="15.42578125" bestFit="1" customWidth="1"/>
    <col min="30" max="30" width="16.5703125" bestFit="1" customWidth="1"/>
    <col min="31" max="31" width="36.28515625" bestFit="1" customWidth="1"/>
    <col min="32" max="32" width="29.7109375" bestFit="1" customWidth="1"/>
    <col min="33" max="33" width="34" bestFit="1" customWidth="1"/>
    <col min="34" max="34" width="17.140625" bestFit="1" customWidth="1"/>
    <col min="35" max="35" width="18.42578125" bestFit="1" customWidth="1"/>
    <col min="36" max="36" width="12.5703125" bestFit="1" customWidth="1"/>
    <col min="37" max="37" width="16.28515625" bestFit="1" customWidth="1"/>
    <col min="38" max="38" width="16.140625" bestFit="1" customWidth="1"/>
    <col min="39" max="39" width="19.28515625" bestFit="1" customWidth="1"/>
    <col min="40" max="40" width="18.7109375" bestFit="1" customWidth="1"/>
    <col min="41" max="41" width="38.42578125" bestFit="1" customWidth="1"/>
    <col min="42" max="42" width="16.140625" bestFit="1" customWidth="1"/>
    <col min="43" max="43" width="13.28515625" bestFit="1" customWidth="1"/>
    <col min="44" max="44" width="14" bestFit="1" customWidth="1"/>
    <col min="45" max="45" width="9.28515625" bestFit="1" customWidth="1"/>
    <col min="46" max="46" width="8.7109375" bestFit="1" customWidth="1"/>
    <col min="47" max="47" width="30.42578125" bestFit="1" customWidth="1"/>
    <col min="48" max="48" width="32.85546875" bestFit="1" customWidth="1"/>
    <col min="49" max="49" width="18" bestFit="1" customWidth="1"/>
    <col min="50" max="50" width="17.5703125" bestFit="1" customWidth="1"/>
    <col min="51" max="51" width="11.28515625" bestFit="1" customWidth="1"/>
    <col min="52" max="52" width="12.85546875" bestFit="1" customWidth="1"/>
    <col min="53" max="53" width="22.140625" bestFit="1" customWidth="1"/>
    <col min="54" max="54" width="24.140625" bestFit="1" customWidth="1"/>
    <col min="55" max="55" width="16.28515625" bestFit="1" customWidth="1"/>
    <col min="56" max="56" width="13.140625" bestFit="1" customWidth="1"/>
    <col min="57" max="57" width="32.85546875" bestFit="1" customWidth="1"/>
    <col min="58" max="58" width="12.5703125" bestFit="1" customWidth="1"/>
    <col min="59" max="59" width="12.42578125" bestFit="1" customWidth="1"/>
    <col min="60" max="60" width="24.5703125" bestFit="1" customWidth="1"/>
    <col min="61" max="61" width="28.42578125" bestFit="1" customWidth="1"/>
    <col min="62" max="62" width="27" bestFit="1" customWidth="1"/>
    <col min="63" max="63" width="23.28515625" bestFit="1" customWidth="1"/>
    <col min="64" max="64" width="26.42578125" bestFit="1" customWidth="1"/>
    <col min="65" max="65" width="31" bestFit="1" customWidth="1"/>
    <col min="66" max="66" width="25.42578125" bestFit="1" customWidth="1"/>
    <col min="67" max="67" width="22.42578125" bestFit="1" customWidth="1"/>
    <col min="68" max="68" width="63.7109375" bestFit="1" customWidth="1"/>
    <col min="69" max="69" width="24.7109375" bestFit="1" customWidth="1"/>
    <col min="70" max="70" width="30.5703125" bestFit="1" customWidth="1"/>
    <col min="71" max="71" width="19.85546875" bestFit="1" customWidth="1"/>
    <col min="72" max="72" width="23.7109375" bestFit="1" customWidth="1"/>
    <col min="73" max="73" width="21.85546875" bestFit="1" customWidth="1"/>
    <col min="74" max="74" width="18" bestFit="1" customWidth="1"/>
    <col min="75" max="75" width="11.42578125" bestFit="1" customWidth="1"/>
    <col min="76" max="76" width="24.28515625" bestFit="1" customWidth="1"/>
    <col min="77" max="77" width="18.28515625" bestFit="1" customWidth="1"/>
    <col min="78" max="78" width="16" bestFit="1" customWidth="1"/>
    <col min="79" max="79" width="19.85546875" bestFit="1" customWidth="1"/>
    <col min="80" max="80" width="18.42578125" bestFit="1" customWidth="1"/>
    <col min="81" max="81" width="16" bestFit="1" customWidth="1"/>
    <col min="82" max="82" width="19.5703125" bestFit="1" customWidth="1"/>
    <col min="83" max="83" width="14.28515625" bestFit="1" customWidth="1"/>
    <col min="84" max="84" width="17.7109375" bestFit="1" customWidth="1"/>
    <col min="85" max="85" width="14.5703125" bestFit="1" customWidth="1"/>
    <col min="86" max="86" width="34.28515625" bestFit="1" customWidth="1"/>
    <col min="87" max="87" width="16.28515625" bestFit="1" customWidth="1"/>
    <col min="88" max="88" width="14.28515625" bestFit="1" customWidth="1"/>
    <col min="89" max="89" width="25.5703125" bestFit="1" customWidth="1"/>
    <col min="90" max="90" width="14.28515625" bestFit="1" customWidth="1"/>
    <col min="91" max="91" width="15.5703125" bestFit="1" customWidth="1"/>
    <col min="92" max="92" width="25" bestFit="1" customWidth="1"/>
    <col min="93" max="93" width="34.42578125" bestFit="1" customWidth="1"/>
    <col min="94" max="94" width="23.140625" bestFit="1" customWidth="1"/>
    <col min="95" max="95" width="16.7109375" bestFit="1" customWidth="1"/>
    <col min="96" max="96" width="22.7109375" bestFit="1" customWidth="1"/>
    <col min="97" max="97" width="20.85546875" bestFit="1" customWidth="1"/>
    <col min="98" max="98" width="22.42578125" bestFit="1" customWidth="1"/>
    <col min="99" max="99" width="16.5703125" bestFit="1" customWidth="1"/>
    <col min="100" max="103" width="12.140625" bestFit="1" customWidth="1"/>
    <col min="104" max="104" width="20" bestFit="1" customWidth="1"/>
    <col min="105" max="105" width="19" bestFit="1" customWidth="1"/>
    <col min="106" max="106" width="14.7109375" bestFit="1" customWidth="1"/>
    <col min="107" max="108" width="14.5703125" bestFit="1" customWidth="1"/>
    <col min="109" max="109" width="18.28515625" bestFit="1" customWidth="1"/>
    <col min="110" max="110" width="16.85546875" bestFit="1" customWidth="1"/>
    <col min="111" max="112" width="16.5703125" bestFit="1" customWidth="1"/>
    <col min="113" max="113" width="18.85546875" bestFit="1" customWidth="1"/>
    <col min="114" max="114" width="9.7109375" bestFit="1" customWidth="1"/>
    <col min="115" max="115" width="12" bestFit="1" customWidth="1"/>
    <col min="116" max="116" width="26.85546875" bestFit="1" customWidth="1"/>
    <col min="117" max="117" width="19.28515625" bestFit="1" customWidth="1"/>
    <col min="118" max="118" width="15" bestFit="1" customWidth="1"/>
    <col min="119" max="119" width="20.42578125" bestFit="1" customWidth="1"/>
    <col min="120" max="121" width="81.140625" bestFit="1" customWidth="1"/>
  </cols>
  <sheetData>
    <row r="1" spans="1:19" ht="15.75">
      <c r="A1" s="45" t="s">
        <v>237</v>
      </c>
    </row>
    <row r="4" spans="1:19">
      <c r="A4" s="18" t="s">
        <v>234</v>
      </c>
      <c r="B4" s="18" t="s">
        <v>90</v>
      </c>
      <c r="C4" s="18" t="s">
        <v>236</v>
      </c>
      <c r="D4" s="18" t="s">
        <v>306</v>
      </c>
    </row>
    <row r="5" spans="1:19">
      <c r="A5" t="s">
        <v>308</v>
      </c>
      <c r="B5" t="s">
        <v>350</v>
      </c>
      <c r="C5" s="43">
        <v>85103.32</v>
      </c>
      <c r="D5" s="46">
        <f>C5/C$8</f>
        <v>1.0029026476421925</v>
      </c>
    </row>
    <row r="6" spans="1:19">
      <c r="B6" t="s">
        <v>351</v>
      </c>
      <c r="C6" s="43">
        <f>Data5[[#Totals],[Total]]-C5</f>
        <v>-246.31000000001222</v>
      </c>
      <c r="D6" s="46">
        <f>C6/C$8</f>
        <v>-2.9026476421925808E-3</v>
      </c>
    </row>
    <row r="7" spans="1:19">
      <c r="C7" s="43"/>
      <c r="D7" s="46"/>
    </row>
    <row r="8" spans="1:19" ht="15.75" thickBot="1">
      <c r="A8" s="18" t="s">
        <v>86</v>
      </c>
      <c r="C8" s="44">
        <f>SUM(C5:C7)</f>
        <v>84857.01</v>
      </c>
      <c r="D8" s="18"/>
    </row>
    <row r="9" spans="1:19" ht="15.75" thickTop="1"/>
    <row r="10" spans="1:19">
      <c r="B10" s="47" t="s">
        <v>353</v>
      </c>
    </row>
    <row r="11" spans="1:19">
      <c r="B11" s="47"/>
    </row>
    <row r="12" spans="1:19">
      <c r="B12" s="47"/>
    </row>
    <row r="15" spans="1:19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  <c r="G15" t="s">
        <v>87</v>
      </c>
      <c r="H15" t="s">
        <v>88</v>
      </c>
      <c r="I15" t="s">
        <v>89</v>
      </c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95</v>
      </c>
      <c r="P15" t="s">
        <v>96</v>
      </c>
      <c r="Q15" t="s">
        <v>97</v>
      </c>
      <c r="R15" t="s">
        <v>98</v>
      </c>
      <c r="S15" t="s">
        <v>99</v>
      </c>
    </row>
    <row r="16" spans="1:19">
      <c r="A16">
        <v>16552</v>
      </c>
      <c r="B16" t="s">
        <v>250</v>
      </c>
      <c r="C16" s="42">
        <v>45658</v>
      </c>
      <c r="D16" t="s">
        <v>308</v>
      </c>
      <c r="E16" t="s">
        <v>309</v>
      </c>
      <c r="F16" s="43">
        <v>312.98</v>
      </c>
      <c r="G16" t="s">
        <v>103</v>
      </c>
      <c r="H16" t="s">
        <v>104</v>
      </c>
      <c r="J16" t="s">
        <v>349</v>
      </c>
      <c r="K16" t="s">
        <v>310</v>
      </c>
      <c r="L16" t="s">
        <v>107</v>
      </c>
      <c r="M16" t="s">
        <v>311</v>
      </c>
      <c r="N16" t="s">
        <v>109</v>
      </c>
      <c r="O16" t="s">
        <v>110</v>
      </c>
      <c r="P16" t="s">
        <v>312</v>
      </c>
      <c r="Q16" t="s">
        <v>112</v>
      </c>
      <c r="R16" t="s">
        <v>254</v>
      </c>
      <c r="S16" t="s">
        <v>114</v>
      </c>
    </row>
    <row r="17" spans="1:19" hidden="1">
      <c r="A17">
        <v>16428</v>
      </c>
      <c r="B17" t="s">
        <v>100</v>
      </c>
      <c r="C17" s="42">
        <v>45658</v>
      </c>
      <c r="D17" t="s">
        <v>308</v>
      </c>
      <c r="E17" t="s">
        <v>309</v>
      </c>
      <c r="F17" s="43">
        <v>-312.98</v>
      </c>
      <c r="G17" t="s">
        <v>103</v>
      </c>
      <c r="H17" t="s">
        <v>104</v>
      </c>
      <c r="J17" t="s">
        <v>313</v>
      </c>
      <c r="K17" t="s">
        <v>314</v>
      </c>
      <c r="L17" t="s">
        <v>107</v>
      </c>
      <c r="M17" t="s">
        <v>313</v>
      </c>
      <c r="N17" t="s">
        <v>109</v>
      </c>
      <c r="O17" t="s">
        <v>110</v>
      </c>
      <c r="P17" t="s">
        <v>312</v>
      </c>
      <c r="Q17" t="s">
        <v>112</v>
      </c>
      <c r="R17" t="s">
        <v>113</v>
      </c>
      <c r="S17" t="s">
        <v>114</v>
      </c>
    </row>
    <row r="18" spans="1:19" hidden="1">
      <c r="A18">
        <v>17458</v>
      </c>
      <c r="B18" t="s">
        <v>100</v>
      </c>
      <c r="C18" s="42">
        <v>45674</v>
      </c>
      <c r="D18" t="s">
        <v>308</v>
      </c>
      <c r="E18" t="s">
        <v>309</v>
      </c>
      <c r="F18" s="43">
        <v>29.84</v>
      </c>
      <c r="G18" t="s">
        <v>103</v>
      </c>
      <c r="H18" t="s">
        <v>104</v>
      </c>
      <c r="J18" t="s">
        <v>315</v>
      </c>
      <c r="K18" t="s">
        <v>117</v>
      </c>
      <c r="L18" t="s">
        <v>107</v>
      </c>
      <c r="M18" t="s">
        <v>118</v>
      </c>
      <c r="N18" t="s">
        <v>109</v>
      </c>
      <c r="O18" t="s">
        <v>110</v>
      </c>
      <c r="P18" t="s">
        <v>312</v>
      </c>
      <c r="Q18" t="s">
        <v>112</v>
      </c>
      <c r="R18" t="s">
        <v>113</v>
      </c>
      <c r="S18" t="s">
        <v>114</v>
      </c>
    </row>
    <row r="19" spans="1:19" hidden="1">
      <c r="A19">
        <v>17458</v>
      </c>
      <c r="B19" t="s">
        <v>100</v>
      </c>
      <c r="C19" s="42">
        <v>45674</v>
      </c>
      <c r="D19" t="s">
        <v>308</v>
      </c>
      <c r="E19" t="s">
        <v>309</v>
      </c>
      <c r="F19" s="43">
        <v>39.79</v>
      </c>
      <c r="G19" t="s">
        <v>103</v>
      </c>
      <c r="H19" t="s">
        <v>104</v>
      </c>
      <c r="J19" t="s">
        <v>315</v>
      </c>
      <c r="K19" t="s">
        <v>117</v>
      </c>
      <c r="L19" t="s">
        <v>107</v>
      </c>
      <c r="M19" t="s">
        <v>118</v>
      </c>
      <c r="N19" t="s">
        <v>109</v>
      </c>
      <c r="O19" t="s">
        <v>110</v>
      </c>
      <c r="P19" t="s">
        <v>312</v>
      </c>
      <c r="Q19" t="s">
        <v>112</v>
      </c>
      <c r="R19" t="s">
        <v>113</v>
      </c>
      <c r="S19" t="s">
        <v>114</v>
      </c>
    </row>
    <row r="20" spans="1:19" hidden="1">
      <c r="A20">
        <v>19121</v>
      </c>
      <c r="B20" t="s">
        <v>100</v>
      </c>
      <c r="C20" s="42">
        <v>45688</v>
      </c>
      <c r="D20" t="s">
        <v>308</v>
      </c>
      <c r="E20" t="s">
        <v>309</v>
      </c>
      <c r="F20" s="43">
        <v>10.130000000000001</v>
      </c>
      <c r="G20" t="s">
        <v>103</v>
      </c>
      <c r="H20" t="s">
        <v>104</v>
      </c>
      <c r="J20" t="s">
        <v>315</v>
      </c>
      <c r="K20" t="s">
        <v>119</v>
      </c>
      <c r="L20" t="s">
        <v>107</v>
      </c>
      <c r="M20" t="s">
        <v>120</v>
      </c>
      <c r="N20" t="s">
        <v>109</v>
      </c>
      <c r="O20" t="s">
        <v>110</v>
      </c>
      <c r="P20" t="s">
        <v>312</v>
      </c>
      <c r="Q20" t="s">
        <v>112</v>
      </c>
      <c r="R20" t="s">
        <v>113</v>
      </c>
      <c r="S20" t="s">
        <v>114</v>
      </c>
    </row>
    <row r="21" spans="1:19" hidden="1">
      <c r="A21">
        <v>19121</v>
      </c>
      <c r="B21" t="s">
        <v>100</v>
      </c>
      <c r="C21" s="42">
        <v>45689</v>
      </c>
      <c r="D21" t="s">
        <v>308</v>
      </c>
      <c r="E21" t="s">
        <v>309</v>
      </c>
      <c r="F21" s="43">
        <v>-10.130000000000001</v>
      </c>
      <c r="G21" t="s">
        <v>103</v>
      </c>
      <c r="H21" t="s">
        <v>104</v>
      </c>
      <c r="J21" t="s">
        <v>315</v>
      </c>
      <c r="K21" t="s">
        <v>123</v>
      </c>
      <c r="L21" t="s">
        <v>107</v>
      </c>
      <c r="M21" t="s">
        <v>120</v>
      </c>
      <c r="N21" t="s">
        <v>109</v>
      </c>
      <c r="O21" t="s">
        <v>110</v>
      </c>
      <c r="P21" t="s">
        <v>312</v>
      </c>
      <c r="Q21" t="s">
        <v>112</v>
      </c>
      <c r="R21" t="s">
        <v>113</v>
      </c>
      <c r="S21" t="s">
        <v>114</v>
      </c>
    </row>
    <row r="22" spans="1:19">
      <c r="A22">
        <v>17280</v>
      </c>
      <c r="B22" t="s">
        <v>250</v>
      </c>
      <c r="C22" s="42">
        <v>45701</v>
      </c>
      <c r="D22" t="s">
        <v>308</v>
      </c>
      <c r="E22" t="s">
        <v>309</v>
      </c>
      <c r="F22" s="43">
        <v>322.38</v>
      </c>
      <c r="G22" t="s">
        <v>103</v>
      </c>
      <c r="H22" t="s">
        <v>104</v>
      </c>
      <c r="J22" t="s">
        <v>349</v>
      </c>
      <c r="K22" t="s">
        <v>316</v>
      </c>
      <c r="L22" t="s">
        <v>107</v>
      </c>
      <c r="M22" t="s">
        <v>317</v>
      </c>
      <c r="N22" t="s">
        <v>109</v>
      </c>
      <c r="O22" t="s">
        <v>110</v>
      </c>
      <c r="P22" t="s">
        <v>312</v>
      </c>
      <c r="Q22" t="s">
        <v>112</v>
      </c>
      <c r="R22" t="s">
        <v>254</v>
      </c>
      <c r="S22" t="s">
        <v>157</v>
      </c>
    </row>
    <row r="23" spans="1:19" hidden="1">
      <c r="A23">
        <v>19124</v>
      </c>
      <c r="B23" t="s">
        <v>100</v>
      </c>
      <c r="C23" s="42">
        <v>45716</v>
      </c>
      <c r="D23" t="s">
        <v>308</v>
      </c>
      <c r="E23" t="s">
        <v>309</v>
      </c>
      <c r="F23" s="43">
        <v>5.36</v>
      </c>
      <c r="G23" t="s">
        <v>103</v>
      </c>
      <c r="H23" t="s">
        <v>104</v>
      </c>
      <c r="J23" t="s">
        <v>315</v>
      </c>
      <c r="K23" t="s">
        <v>119</v>
      </c>
      <c r="L23" t="s">
        <v>107</v>
      </c>
      <c r="M23" t="s">
        <v>128</v>
      </c>
      <c r="N23" t="s">
        <v>109</v>
      </c>
      <c r="O23" t="s">
        <v>110</v>
      </c>
      <c r="P23" t="s">
        <v>312</v>
      </c>
      <c r="Q23" t="s">
        <v>112</v>
      </c>
      <c r="R23" t="s">
        <v>113</v>
      </c>
      <c r="S23" t="s">
        <v>114</v>
      </c>
    </row>
    <row r="24" spans="1:19" hidden="1">
      <c r="A24">
        <v>19124</v>
      </c>
      <c r="B24" t="s">
        <v>100</v>
      </c>
      <c r="C24" s="42">
        <v>45717</v>
      </c>
      <c r="D24" t="s">
        <v>308</v>
      </c>
      <c r="E24" t="s">
        <v>309</v>
      </c>
      <c r="F24" s="43">
        <v>-5.36</v>
      </c>
      <c r="G24" t="s">
        <v>103</v>
      </c>
      <c r="H24" t="s">
        <v>104</v>
      </c>
      <c r="J24" t="s">
        <v>315</v>
      </c>
      <c r="K24" t="s">
        <v>123</v>
      </c>
      <c r="L24" t="s">
        <v>107</v>
      </c>
      <c r="M24" t="s">
        <v>128</v>
      </c>
      <c r="N24" t="s">
        <v>109</v>
      </c>
      <c r="O24" t="s">
        <v>110</v>
      </c>
      <c r="P24" t="s">
        <v>312</v>
      </c>
      <c r="Q24" t="s">
        <v>112</v>
      </c>
      <c r="R24" t="s">
        <v>113</v>
      </c>
      <c r="S24" t="s">
        <v>114</v>
      </c>
    </row>
    <row r="25" spans="1:19">
      <c r="A25">
        <v>18394</v>
      </c>
      <c r="B25" t="s">
        <v>250</v>
      </c>
      <c r="C25" s="42">
        <v>45726</v>
      </c>
      <c r="D25" t="s">
        <v>308</v>
      </c>
      <c r="E25" t="s">
        <v>309</v>
      </c>
      <c r="F25" s="43">
        <v>5729.15</v>
      </c>
      <c r="G25" t="s">
        <v>103</v>
      </c>
      <c r="H25" t="s">
        <v>104</v>
      </c>
      <c r="J25" t="s">
        <v>349</v>
      </c>
      <c r="K25" t="s">
        <v>252</v>
      </c>
      <c r="L25" t="s">
        <v>107</v>
      </c>
      <c r="M25" t="s">
        <v>318</v>
      </c>
      <c r="N25" t="s">
        <v>109</v>
      </c>
      <c r="O25" t="s">
        <v>110</v>
      </c>
      <c r="P25" t="s">
        <v>312</v>
      </c>
      <c r="Q25" t="s">
        <v>112</v>
      </c>
      <c r="R25" t="s">
        <v>254</v>
      </c>
      <c r="S25" t="s">
        <v>114</v>
      </c>
    </row>
    <row r="26" spans="1:19">
      <c r="A26">
        <v>18499</v>
      </c>
      <c r="B26" t="s">
        <v>250</v>
      </c>
      <c r="C26" s="42">
        <v>45728</v>
      </c>
      <c r="D26" t="s">
        <v>308</v>
      </c>
      <c r="E26" t="s">
        <v>309</v>
      </c>
      <c r="F26" s="43">
        <v>322.38</v>
      </c>
      <c r="G26" t="s">
        <v>103</v>
      </c>
      <c r="H26" t="s">
        <v>104</v>
      </c>
      <c r="J26" t="s">
        <v>349</v>
      </c>
      <c r="K26" t="s">
        <v>319</v>
      </c>
      <c r="L26" t="s">
        <v>107</v>
      </c>
      <c r="M26" t="s">
        <v>320</v>
      </c>
      <c r="N26" t="s">
        <v>109</v>
      </c>
      <c r="O26" t="s">
        <v>110</v>
      </c>
      <c r="P26" t="s">
        <v>312</v>
      </c>
      <c r="Q26" t="s">
        <v>112</v>
      </c>
      <c r="R26" t="s">
        <v>254</v>
      </c>
      <c r="S26" t="s">
        <v>157</v>
      </c>
    </row>
    <row r="27" spans="1:19">
      <c r="A27">
        <v>18527</v>
      </c>
      <c r="B27" t="s">
        <v>250</v>
      </c>
      <c r="C27" s="42">
        <v>45730</v>
      </c>
      <c r="D27" t="s">
        <v>308</v>
      </c>
      <c r="E27" t="s">
        <v>309</v>
      </c>
      <c r="F27" s="43">
        <v>312.98</v>
      </c>
      <c r="G27" t="s">
        <v>103</v>
      </c>
      <c r="H27" t="s">
        <v>104</v>
      </c>
      <c r="J27" t="s">
        <v>349</v>
      </c>
      <c r="K27" t="s">
        <v>321</v>
      </c>
      <c r="L27" t="s">
        <v>107</v>
      </c>
      <c r="M27" t="s">
        <v>322</v>
      </c>
      <c r="N27" t="s">
        <v>109</v>
      </c>
      <c r="O27" t="s">
        <v>110</v>
      </c>
      <c r="P27" t="s">
        <v>312</v>
      </c>
      <c r="Q27" t="s">
        <v>112</v>
      </c>
      <c r="R27" t="s">
        <v>254</v>
      </c>
      <c r="S27" t="s">
        <v>157</v>
      </c>
    </row>
    <row r="28" spans="1:19">
      <c r="A28">
        <v>18529</v>
      </c>
      <c r="B28" t="s">
        <v>250</v>
      </c>
      <c r="C28" s="42">
        <v>45730</v>
      </c>
      <c r="D28" t="s">
        <v>308</v>
      </c>
      <c r="E28" t="s">
        <v>309</v>
      </c>
      <c r="F28" s="43">
        <v>4480.9399999999996</v>
      </c>
      <c r="G28" t="s">
        <v>103</v>
      </c>
      <c r="H28" t="s">
        <v>104</v>
      </c>
      <c r="J28" t="s">
        <v>349</v>
      </c>
      <c r="K28" t="s">
        <v>321</v>
      </c>
      <c r="L28" t="s">
        <v>107</v>
      </c>
      <c r="M28" t="s">
        <v>323</v>
      </c>
      <c r="N28" t="s">
        <v>109</v>
      </c>
      <c r="O28" t="s">
        <v>110</v>
      </c>
      <c r="P28" t="s">
        <v>312</v>
      </c>
      <c r="Q28" t="s">
        <v>112</v>
      </c>
      <c r="R28" t="s">
        <v>254</v>
      </c>
      <c r="S28" t="s">
        <v>157</v>
      </c>
    </row>
    <row r="29" spans="1:19" hidden="1">
      <c r="A29">
        <v>20221</v>
      </c>
      <c r="B29" t="s">
        <v>100</v>
      </c>
      <c r="C29" s="42">
        <v>45747</v>
      </c>
      <c r="D29" t="s">
        <v>308</v>
      </c>
      <c r="E29" t="s">
        <v>309</v>
      </c>
      <c r="F29" s="43">
        <v>1.85</v>
      </c>
      <c r="G29" t="s">
        <v>103</v>
      </c>
      <c r="H29" t="s">
        <v>104</v>
      </c>
      <c r="J29" t="s">
        <v>315</v>
      </c>
      <c r="K29" t="s">
        <v>135</v>
      </c>
      <c r="L29" t="s">
        <v>107</v>
      </c>
      <c r="M29" t="s">
        <v>136</v>
      </c>
      <c r="N29" t="s">
        <v>109</v>
      </c>
      <c r="O29" t="s">
        <v>110</v>
      </c>
      <c r="P29" t="s">
        <v>312</v>
      </c>
      <c r="Q29" t="s">
        <v>112</v>
      </c>
      <c r="R29" t="s">
        <v>113</v>
      </c>
      <c r="S29" t="s">
        <v>114</v>
      </c>
    </row>
    <row r="30" spans="1:19" hidden="1">
      <c r="A30">
        <v>20508</v>
      </c>
      <c r="B30" t="s">
        <v>100</v>
      </c>
      <c r="C30" s="42">
        <v>45747</v>
      </c>
      <c r="D30" t="s">
        <v>308</v>
      </c>
      <c r="E30" t="s">
        <v>309</v>
      </c>
      <c r="F30" s="43">
        <v>8.66</v>
      </c>
      <c r="G30" t="s">
        <v>103</v>
      </c>
      <c r="H30" t="s">
        <v>104</v>
      </c>
      <c r="J30" t="s">
        <v>315</v>
      </c>
      <c r="K30" t="s">
        <v>137</v>
      </c>
      <c r="L30" t="s">
        <v>107</v>
      </c>
      <c r="M30" t="s">
        <v>138</v>
      </c>
      <c r="N30" t="s">
        <v>109</v>
      </c>
      <c r="O30" t="s">
        <v>110</v>
      </c>
      <c r="P30" t="s">
        <v>312</v>
      </c>
      <c r="Q30" t="s">
        <v>112</v>
      </c>
      <c r="R30" t="s">
        <v>113</v>
      </c>
      <c r="S30" t="s">
        <v>114</v>
      </c>
    </row>
    <row r="31" spans="1:19" hidden="1">
      <c r="A31">
        <v>20221</v>
      </c>
      <c r="B31" t="s">
        <v>100</v>
      </c>
      <c r="C31" s="42">
        <v>45748</v>
      </c>
      <c r="D31" t="s">
        <v>308</v>
      </c>
      <c r="E31" t="s">
        <v>309</v>
      </c>
      <c r="F31" s="43">
        <v>-1.85</v>
      </c>
      <c r="G31" t="s">
        <v>103</v>
      </c>
      <c r="H31" t="s">
        <v>104</v>
      </c>
      <c r="J31" t="s">
        <v>315</v>
      </c>
      <c r="K31" t="s">
        <v>140</v>
      </c>
      <c r="L31" t="s">
        <v>107</v>
      </c>
      <c r="M31" t="s">
        <v>136</v>
      </c>
      <c r="N31" t="s">
        <v>109</v>
      </c>
      <c r="O31" t="s">
        <v>110</v>
      </c>
      <c r="P31" t="s">
        <v>312</v>
      </c>
      <c r="Q31" t="s">
        <v>112</v>
      </c>
      <c r="R31" t="s">
        <v>113</v>
      </c>
      <c r="S31" t="s">
        <v>114</v>
      </c>
    </row>
    <row r="32" spans="1:19" hidden="1">
      <c r="A32">
        <v>20508</v>
      </c>
      <c r="B32" t="s">
        <v>100</v>
      </c>
      <c r="C32" s="42">
        <v>45748</v>
      </c>
      <c r="D32" t="s">
        <v>308</v>
      </c>
      <c r="E32" t="s">
        <v>309</v>
      </c>
      <c r="F32" s="43">
        <v>-8.66</v>
      </c>
      <c r="G32" t="s">
        <v>103</v>
      </c>
      <c r="H32" t="s">
        <v>104</v>
      </c>
      <c r="J32" t="s">
        <v>315</v>
      </c>
      <c r="K32" t="s">
        <v>139</v>
      </c>
      <c r="L32" t="s">
        <v>107</v>
      </c>
      <c r="M32" t="s">
        <v>138</v>
      </c>
      <c r="N32" t="s">
        <v>109</v>
      </c>
      <c r="O32" t="s">
        <v>110</v>
      </c>
      <c r="P32" t="s">
        <v>312</v>
      </c>
      <c r="Q32" t="s">
        <v>112</v>
      </c>
      <c r="R32" t="s">
        <v>113</v>
      </c>
      <c r="S32" t="s">
        <v>114</v>
      </c>
    </row>
    <row r="33" spans="1:19">
      <c r="A33">
        <v>19432</v>
      </c>
      <c r="B33" t="s">
        <v>250</v>
      </c>
      <c r="C33" s="42">
        <v>45755</v>
      </c>
      <c r="D33" t="s">
        <v>308</v>
      </c>
      <c r="E33" t="s">
        <v>309</v>
      </c>
      <c r="F33" s="43">
        <v>322.38</v>
      </c>
      <c r="G33" t="s">
        <v>103</v>
      </c>
      <c r="H33" t="s">
        <v>104</v>
      </c>
      <c r="J33" t="s">
        <v>349</v>
      </c>
      <c r="K33" t="s">
        <v>324</v>
      </c>
      <c r="L33" t="s">
        <v>107</v>
      </c>
      <c r="M33" t="s">
        <v>325</v>
      </c>
      <c r="N33" t="s">
        <v>109</v>
      </c>
      <c r="O33" t="s">
        <v>110</v>
      </c>
      <c r="P33" t="s">
        <v>312</v>
      </c>
      <c r="Q33" t="s">
        <v>112</v>
      </c>
      <c r="R33" t="s">
        <v>254</v>
      </c>
      <c r="S33" t="s">
        <v>157</v>
      </c>
    </row>
    <row r="34" spans="1:19">
      <c r="A34">
        <v>19434</v>
      </c>
      <c r="B34" t="s">
        <v>250</v>
      </c>
      <c r="C34" s="42">
        <v>45755</v>
      </c>
      <c r="D34" t="s">
        <v>308</v>
      </c>
      <c r="E34" t="s">
        <v>309</v>
      </c>
      <c r="F34" s="43">
        <v>5729.15</v>
      </c>
      <c r="G34" t="s">
        <v>103</v>
      </c>
      <c r="H34" t="s">
        <v>104</v>
      </c>
      <c r="J34" t="s">
        <v>349</v>
      </c>
      <c r="K34" t="s">
        <v>324</v>
      </c>
      <c r="L34" t="s">
        <v>107</v>
      </c>
      <c r="M34" t="s">
        <v>320</v>
      </c>
      <c r="N34" t="s">
        <v>109</v>
      </c>
      <c r="O34" t="s">
        <v>110</v>
      </c>
      <c r="P34" t="s">
        <v>312</v>
      </c>
      <c r="Q34" t="s">
        <v>112</v>
      </c>
      <c r="R34" t="s">
        <v>254</v>
      </c>
      <c r="S34" t="s">
        <v>157</v>
      </c>
    </row>
    <row r="35" spans="1:19">
      <c r="A35">
        <v>19946</v>
      </c>
      <c r="B35" t="s">
        <v>250</v>
      </c>
      <c r="C35" s="42">
        <v>45771</v>
      </c>
      <c r="D35" t="s">
        <v>308</v>
      </c>
      <c r="E35" t="s">
        <v>309</v>
      </c>
      <c r="F35" s="43">
        <v>5729.31</v>
      </c>
      <c r="G35" t="s">
        <v>103</v>
      </c>
      <c r="H35" t="s">
        <v>104</v>
      </c>
      <c r="J35" t="s">
        <v>349</v>
      </c>
      <c r="K35" t="s">
        <v>326</v>
      </c>
      <c r="L35" t="s">
        <v>107</v>
      </c>
      <c r="M35" t="s">
        <v>320</v>
      </c>
      <c r="N35" t="s">
        <v>109</v>
      </c>
      <c r="O35" t="s">
        <v>110</v>
      </c>
      <c r="P35" t="s">
        <v>312</v>
      </c>
      <c r="Q35" t="s">
        <v>112</v>
      </c>
      <c r="R35" t="s">
        <v>254</v>
      </c>
      <c r="S35" t="s">
        <v>157</v>
      </c>
    </row>
    <row r="36" spans="1:19" hidden="1">
      <c r="A36">
        <v>22766</v>
      </c>
      <c r="B36" t="s">
        <v>100</v>
      </c>
      <c r="C36" s="42">
        <v>45777</v>
      </c>
      <c r="D36" t="s">
        <v>308</v>
      </c>
      <c r="E36" t="s">
        <v>309</v>
      </c>
      <c r="F36" s="43">
        <v>-0.06</v>
      </c>
      <c r="G36" t="s">
        <v>103</v>
      </c>
      <c r="H36" t="s">
        <v>104</v>
      </c>
      <c r="J36" t="s">
        <v>315</v>
      </c>
      <c r="K36" t="s">
        <v>149</v>
      </c>
      <c r="L36" t="s">
        <v>107</v>
      </c>
      <c r="M36" t="s">
        <v>150</v>
      </c>
      <c r="N36" t="s">
        <v>109</v>
      </c>
      <c r="O36" t="s">
        <v>110</v>
      </c>
      <c r="P36" t="s">
        <v>312</v>
      </c>
      <c r="Q36" t="s">
        <v>112</v>
      </c>
      <c r="R36" t="s">
        <v>113</v>
      </c>
      <c r="S36" t="s">
        <v>114</v>
      </c>
    </row>
    <row r="37" spans="1:19" hidden="1">
      <c r="A37">
        <v>22766</v>
      </c>
      <c r="B37" t="s">
        <v>100</v>
      </c>
      <c r="C37" s="42">
        <v>45778</v>
      </c>
      <c r="D37" t="s">
        <v>308</v>
      </c>
      <c r="E37" t="s">
        <v>309</v>
      </c>
      <c r="F37" s="43">
        <v>0.06</v>
      </c>
      <c r="G37" t="s">
        <v>103</v>
      </c>
      <c r="H37" t="s">
        <v>104</v>
      </c>
      <c r="J37" t="s">
        <v>315</v>
      </c>
      <c r="K37" t="s">
        <v>152</v>
      </c>
      <c r="L37" t="s">
        <v>107</v>
      </c>
      <c r="M37" t="s">
        <v>150</v>
      </c>
      <c r="N37" t="s">
        <v>109</v>
      </c>
      <c r="O37" t="s">
        <v>110</v>
      </c>
      <c r="P37" t="s">
        <v>312</v>
      </c>
      <c r="Q37" t="s">
        <v>112</v>
      </c>
      <c r="R37" t="s">
        <v>113</v>
      </c>
      <c r="S37" t="s">
        <v>114</v>
      </c>
    </row>
    <row r="38" spans="1:19">
      <c r="A38">
        <v>20527</v>
      </c>
      <c r="B38" t="s">
        <v>250</v>
      </c>
      <c r="C38" s="42">
        <v>45786</v>
      </c>
      <c r="D38" t="s">
        <v>308</v>
      </c>
      <c r="E38" t="s">
        <v>309</v>
      </c>
      <c r="F38" s="43">
        <v>322.38</v>
      </c>
      <c r="G38" t="s">
        <v>103</v>
      </c>
      <c r="H38" t="s">
        <v>104</v>
      </c>
      <c r="J38" t="s">
        <v>349</v>
      </c>
      <c r="K38" t="s">
        <v>327</v>
      </c>
      <c r="L38" t="s">
        <v>107</v>
      </c>
      <c r="M38" t="s">
        <v>311</v>
      </c>
      <c r="N38" t="s">
        <v>109</v>
      </c>
      <c r="O38" t="s">
        <v>110</v>
      </c>
      <c r="P38" t="s">
        <v>312</v>
      </c>
      <c r="Q38" t="s">
        <v>112</v>
      </c>
      <c r="R38" t="s">
        <v>254</v>
      </c>
      <c r="S38" t="s">
        <v>157</v>
      </c>
    </row>
    <row r="39" spans="1:19" hidden="1">
      <c r="A39">
        <v>23138</v>
      </c>
      <c r="B39" t="s">
        <v>100</v>
      </c>
      <c r="C39" s="42">
        <v>45808</v>
      </c>
      <c r="D39" t="s">
        <v>308</v>
      </c>
      <c r="E39" t="s">
        <v>309</v>
      </c>
      <c r="F39" s="43">
        <v>1.59</v>
      </c>
      <c r="G39" t="s">
        <v>103</v>
      </c>
      <c r="H39" t="s">
        <v>104</v>
      </c>
      <c r="J39" t="s">
        <v>315</v>
      </c>
      <c r="K39" t="s">
        <v>160</v>
      </c>
      <c r="L39" t="s">
        <v>107</v>
      </c>
      <c r="M39" t="s">
        <v>161</v>
      </c>
      <c r="N39" t="s">
        <v>109</v>
      </c>
      <c r="O39" t="s">
        <v>110</v>
      </c>
      <c r="P39" t="s">
        <v>312</v>
      </c>
      <c r="Q39" t="s">
        <v>112</v>
      </c>
      <c r="R39" t="s">
        <v>113</v>
      </c>
      <c r="S39" t="s">
        <v>114</v>
      </c>
    </row>
    <row r="40" spans="1:19" hidden="1">
      <c r="A40">
        <v>23138</v>
      </c>
      <c r="B40" t="s">
        <v>100</v>
      </c>
      <c r="C40" s="42">
        <v>45809</v>
      </c>
      <c r="D40" t="s">
        <v>308</v>
      </c>
      <c r="E40" t="s">
        <v>309</v>
      </c>
      <c r="F40" s="43">
        <v>-1.59</v>
      </c>
      <c r="G40" t="s">
        <v>103</v>
      </c>
      <c r="H40" t="s">
        <v>104</v>
      </c>
      <c r="J40" t="s">
        <v>315</v>
      </c>
      <c r="K40" t="s">
        <v>163</v>
      </c>
      <c r="L40" t="s">
        <v>107</v>
      </c>
      <c r="M40" t="s">
        <v>161</v>
      </c>
      <c r="N40" t="s">
        <v>109</v>
      </c>
      <c r="O40" t="s">
        <v>110</v>
      </c>
      <c r="P40" t="s">
        <v>312</v>
      </c>
      <c r="Q40" t="s">
        <v>112</v>
      </c>
      <c r="R40" t="s">
        <v>113</v>
      </c>
      <c r="S40" t="s">
        <v>114</v>
      </c>
    </row>
    <row r="41" spans="1:19">
      <c r="A41">
        <v>21107</v>
      </c>
      <c r="B41" t="s">
        <v>250</v>
      </c>
      <c r="C41" s="42">
        <v>45811</v>
      </c>
      <c r="D41" t="s">
        <v>308</v>
      </c>
      <c r="E41" t="s">
        <v>309</v>
      </c>
      <c r="F41" s="43">
        <v>4481.25</v>
      </c>
      <c r="G41" t="s">
        <v>103</v>
      </c>
      <c r="H41" t="s">
        <v>104</v>
      </c>
      <c r="J41" t="s">
        <v>349</v>
      </c>
      <c r="K41" t="s">
        <v>328</v>
      </c>
      <c r="L41" t="s">
        <v>107</v>
      </c>
      <c r="M41" t="s">
        <v>329</v>
      </c>
      <c r="N41" t="s">
        <v>109</v>
      </c>
      <c r="O41" t="s">
        <v>110</v>
      </c>
      <c r="P41" t="s">
        <v>312</v>
      </c>
      <c r="Q41" t="s">
        <v>112</v>
      </c>
      <c r="R41" t="s">
        <v>254</v>
      </c>
      <c r="S41" t="s">
        <v>157</v>
      </c>
    </row>
    <row r="42" spans="1:19">
      <c r="A42">
        <v>21477</v>
      </c>
      <c r="B42" t="s">
        <v>250</v>
      </c>
      <c r="C42" s="42">
        <v>45824</v>
      </c>
      <c r="D42" t="s">
        <v>308</v>
      </c>
      <c r="E42" t="s">
        <v>309</v>
      </c>
      <c r="F42" s="43">
        <v>5756.49</v>
      </c>
      <c r="G42" t="s">
        <v>103</v>
      </c>
      <c r="H42" t="s">
        <v>104</v>
      </c>
      <c r="J42" t="s">
        <v>349</v>
      </c>
      <c r="K42" t="s">
        <v>330</v>
      </c>
      <c r="L42" t="s">
        <v>107</v>
      </c>
      <c r="M42" t="s">
        <v>320</v>
      </c>
      <c r="N42" t="s">
        <v>109</v>
      </c>
      <c r="O42" t="s">
        <v>110</v>
      </c>
      <c r="P42" t="s">
        <v>312</v>
      </c>
      <c r="Q42" t="s">
        <v>112</v>
      </c>
      <c r="R42" t="s">
        <v>254</v>
      </c>
      <c r="S42" t="s">
        <v>157</v>
      </c>
    </row>
    <row r="43" spans="1:19">
      <c r="A43">
        <v>21468</v>
      </c>
      <c r="B43" t="s">
        <v>250</v>
      </c>
      <c r="C43" s="42">
        <v>45824</v>
      </c>
      <c r="D43" t="s">
        <v>308</v>
      </c>
      <c r="E43" t="s">
        <v>309</v>
      </c>
      <c r="F43" s="43">
        <v>322.38</v>
      </c>
      <c r="G43" t="s">
        <v>103</v>
      </c>
      <c r="H43" t="s">
        <v>104</v>
      </c>
      <c r="J43" t="s">
        <v>349</v>
      </c>
      <c r="K43" t="s">
        <v>330</v>
      </c>
      <c r="L43" t="s">
        <v>107</v>
      </c>
      <c r="M43" t="s">
        <v>311</v>
      </c>
      <c r="N43" t="s">
        <v>109</v>
      </c>
      <c r="O43" t="s">
        <v>110</v>
      </c>
      <c r="P43" t="s">
        <v>312</v>
      </c>
      <c r="Q43" t="s">
        <v>112</v>
      </c>
      <c r="R43" t="s">
        <v>254</v>
      </c>
      <c r="S43" t="s">
        <v>157</v>
      </c>
    </row>
    <row r="44" spans="1:19" hidden="1">
      <c r="A44">
        <v>23152</v>
      </c>
      <c r="B44" t="s">
        <v>100</v>
      </c>
      <c r="C44" s="42">
        <v>45838</v>
      </c>
      <c r="D44" t="s">
        <v>308</v>
      </c>
      <c r="E44" t="s">
        <v>309</v>
      </c>
      <c r="F44" s="43">
        <v>-0.85</v>
      </c>
      <c r="G44" t="s">
        <v>103</v>
      </c>
      <c r="H44" t="s">
        <v>104</v>
      </c>
      <c r="J44" t="s">
        <v>315</v>
      </c>
      <c r="K44" t="s">
        <v>170</v>
      </c>
      <c r="L44" t="s">
        <v>107</v>
      </c>
      <c r="M44" t="s">
        <v>171</v>
      </c>
      <c r="N44" t="s">
        <v>109</v>
      </c>
      <c r="O44" t="s">
        <v>110</v>
      </c>
      <c r="P44" t="s">
        <v>312</v>
      </c>
      <c r="Q44" t="s">
        <v>112</v>
      </c>
      <c r="R44" t="s">
        <v>113</v>
      </c>
      <c r="S44" t="s">
        <v>114</v>
      </c>
    </row>
    <row r="45" spans="1:19" hidden="1">
      <c r="A45">
        <v>23152</v>
      </c>
      <c r="B45" t="s">
        <v>100</v>
      </c>
      <c r="C45" s="42">
        <v>45839</v>
      </c>
      <c r="D45" t="s">
        <v>308</v>
      </c>
      <c r="E45" t="s">
        <v>309</v>
      </c>
      <c r="F45" s="43">
        <v>0.85</v>
      </c>
      <c r="G45" t="s">
        <v>103</v>
      </c>
      <c r="H45" t="s">
        <v>104</v>
      </c>
      <c r="J45" t="s">
        <v>315</v>
      </c>
      <c r="K45" t="s">
        <v>172</v>
      </c>
      <c r="L45" t="s">
        <v>107</v>
      </c>
      <c r="M45" t="s">
        <v>171</v>
      </c>
      <c r="N45" t="s">
        <v>109</v>
      </c>
      <c r="O45" t="s">
        <v>110</v>
      </c>
      <c r="P45" t="s">
        <v>312</v>
      </c>
      <c r="Q45" t="s">
        <v>112</v>
      </c>
      <c r="R45" t="s">
        <v>113</v>
      </c>
      <c r="S45" t="s">
        <v>114</v>
      </c>
    </row>
    <row r="46" spans="1:19">
      <c r="A46">
        <v>21892</v>
      </c>
      <c r="B46" t="s">
        <v>250</v>
      </c>
      <c r="C46" s="42">
        <v>45840</v>
      </c>
      <c r="D46" t="s">
        <v>308</v>
      </c>
      <c r="E46" t="s">
        <v>309</v>
      </c>
      <c r="F46" s="43">
        <v>5740.52</v>
      </c>
      <c r="G46" t="s">
        <v>103</v>
      </c>
      <c r="H46" t="s">
        <v>104</v>
      </c>
      <c r="J46" t="s">
        <v>349</v>
      </c>
      <c r="K46" t="s">
        <v>331</v>
      </c>
      <c r="L46" t="s">
        <v>107</v>
      </c>
      <c r="M46" t="s">
        <v>332</v>
      </c>
      <c r="N46" t="s">
        <v>109</v>
      </c>
      <c r="O46" t="s">
        <v>110</v>
      </c>
      <c r="P46" t="s">
        <v>312</v>
      </c>
      <c r="Q46" t="s">
        <v>112</v>
      </c>
      <c r="R46" t="s">
        <v>254</v>
      </c>
      <c r="S46" t="s">
        <v>157</v>
      </c>
    </row>
    <row r="47" spans="1:19">
      <c r="A47">
        <v>22043</v>
      </c>
      <c r="B47" t="s">
        <v>250</v>
      </c>
      <c r="C47" s="42">
        <v>45845</v>
      </c>
      <c r="D47" t="s">
        <v>308</v>
      </c>
      <c r="E47" t="s">
        <v>309</v>
      </c>
      <c r="F47" s="43">
        <v>322.38</v>
      </c>
      <c r="G47" t="s">
        <v>103</v>
      </c>
      <c r="H47" t="s">
        <v>104</v>
      </c>
      <c r="J47" t="s">
        <v>349</v>
      </c>
      <c r="K47" t="s">
        <v>333</v>
      </c>
      <c r="L47" t="s">
        <v>107</v>
      </c>
      <c r="M47" t="s">
        <v>311</v>
      </c>
      <c r="N47" t="s">
        <v>109</v>
      </c>
      <c r="O47" t="s">
        <v>110</v>
      </c>
      <c r="P47" t="s">
        <v>312</v>
      </c>
      <c r="Q47" t="s">
        <v>112</v>
      </c>
      <c r="R47" t="s">
        <v>254</v>
      </c>
      <c r="S47" t="s">
        <v>157</v>
      </c>
    </row>
    <row r="48" spans="1:19">
      <c r="A48">
        <v>22564</v>
      </c>
      <c r="B48" t="s">
        <v>250</v>
      </c>
      <c r="C48" s="42">
        <v>45867</v>
      </c>
      <c r="D48" t="s">
        <v>308</v>
      </c>
      <c r="E48" t="s">
        <v>309</v>
      </c>
      <c r="F48" s="43">
        <v>5740.04</v>
      </c>
      <c r="G48" t="s">
        <v>103</v>
      </c>
      <c r="H48" t="s">
        <v>104</v>
      </c>
      <c r="J48" t="s">
        <v>349</v>
      </c>
      <c r="K48" t="s">
        <v>334</v>
      </c>
      <c r="L48" t="s">
        <v>107</v>
      </c>
      <c r="M48" t="s">
        <v>320</v>
      </c>
      <c r="N48" t="s">
        <v>109</v>
      </c>
      <c r="O48" t="s">
        <v>110</v>
      </c>
      <c r="P48" t="s">
        <v>312</v>
      </c>
      <c r="Q48" t="s">
        <v>112</v>
      </c>
      <c r="R48" t="s">
        <v>254</v>
      </c>
      <c r="S48" t="s">
        <v>157</v>
      </c>
    </row>
    <row r="49" spans="1:19" hidden="1">
      <c r="A49">
        <v>24292</v>
      </c>
      <c r="B49" t="s">
        <v>100</v>
      </c>
      <c r="C49" s="42">
        <v>45869</v>
      </c>
      <c r="D49" t="s">
        <v>308</v>
      </c>
      <c r="E49" t="s">
        <v>309</v>
      </c>
      <c r="F49" s="43">
        <v>-1.18</v>
      </c>
      <c r="G49" t="s">
        <v>103</v>
      </c>
      <c r="H49" t="s">
        <v>104</v>
      </c>
      <c r="J49" t="s">
        <v>315</v>
      </c>
      <c r="K49" t="s">
        <v>178</v>
      </c>
      <c r="L49" t="s">
        <v>107</v>
      </c>
      <c r="M49" t="s">
        <v>179</v>
      </c>
      <c r="N49" t="s">
        <v>109</v>
      </c>
      <c r="O49" t="s">
        <v>110</v>
      </c>
      <c r="P49" t="s">
        <v>312</v>
      </c>
      <c r="Q49" t="s">
        <v>112</v>
      </c>
      <c r="R49" t="s">
        <v>113</v>
      </c>
      <c r="S49" t="s">
        <v>144</v>
      </c>
    </row>
    <row r="50" spans="1:19" hidden="1">
      <c r="A50">
        <v>24292</v>
      </c>
      <c r="B50" t="s">
        <v>100</v>
      </c>
      <c r="C50" s="42">
        <v>45870</v>
      </c>
      <c r="D50" t="s">
        <v>308</v>
      </c>
      <c r="E50" t="s">
        <v>309</v>
      </c>
      <c r="F50" s="43">
        <v>1.18</v>
      </c>
      <c r="G50" t="s">
        <v>103</v>
      </c>
      <c r="H50" t="s">
        <v>104</v>
      </c>
      <c r="J50" t="s">
        <v>315</v>
      </c>
      <c r="K50" t="s">
        <v>184</v>
      </c>
      <c r="L50" t="s">
        <v>107</v>
      </c>
      <c r="M50" t="s">
        <v>179</v>
      </c>
      <c r="N50" t="s">
        <v>109</v>
      </c>
      <c r="O50" t="s">
        <v>110</v>
      </c>
      <c r="P50" t="s">
        <v>312</v>
      </c>
      <c r="Q50" t="s">
        <v>112</v>
      </c>
      <c r="R50" t="s">
        <v>113</v>
      </c>
      <c r="S50" t="s">
        <v>144</v>
      </c>
    </row>
    <row r="51" spans="1:19">
      <c r="A51">
        <v>23279</v>
      </c>
      <c r="B51" t="s">
        <v>250</v>
      </c>
      <c r="C51" s="42">
        <v>45895</v>
      </c>
      <c r="D51" t="s">
        <v>308</v>
      </c>
      <c r="E51" t="s">
        <v>309</v>
      </c>
      <c r="F51" s="43">
        <v>322.38</v>
      </c>
      <c r="G51" t="s">
        <v>103</v>
      </c>
      <c r="H51" t="s">
        <v>104</v>
      </c>
      <c r="J51" t="s">
        <v>349</v>
      </c>
      <c r="K51" t="s">
        <v>335</v>
      </c>
      <c r="L51" t="s">
        <v>107</v>
      </c>
      <c r="M51" t="s">
        <v>336</v>
      </c>
      <c r="N51" t="s">
        <v>109</v>
      </c>
      <c r="O51" t="s">
        <v>110</v>
      </c>
      <c r="P51" t="s">
        <v>312</v>
      </c>
      <c r="Q51" t="s">
        <v>112</v>
      </c>
      <c r="R51" t="s">
        <v>254</v>
      </c>
      <c r="S51" t="s">
        <v>157</v>
      </c>
    </row>
    <row r="52" spans="1:19">
      <c r="A52">
        <v>23280</v>
      </c>
      <c r="B52" t="s">
        <v>250</v>
      </c>
      <c r="C52" s="42">
        <v>45895</v>
      </c>
      <c r="D52" t="s">
        <v>308</v>
      </c>
      <c r="E52" t="s">
        <v>309</v>
      </c>
      <c r="F52" s="43">
        <v>5964.04</v>
      </c>
      <c r="G52" t="s">
        <v>103</v>
      </c>
      <c r="H52" t="s">
        <v>104</v>
      </c>
      <c r="J52" t="s">
        <v>349</v>
      </c>
      <c r="K52" t="s">
        <v>335</v>
      </c>
      <c r="L52" t="s">
        <v>107</v>
      </c>
      <c r="M52" t="s">
        <v>320</v>
      </c>
      <c r="N52" t="s">
        <v>109</v>
      </c>
      <c r="O52" t="s">
        <v>110</v>
      </c>
      <c r="P52" t="s">
        <v>312</v>
      </c>
      <c r="Q52" t="s">
        <v>112</v>
      </c>
      <c r="R52" t="s">
        <v>254</v>
      </c>
      <c r="S52" t="s">
        <v>157</v>
      </c>
    </row>
    <row r="53" spans="1:19">
      <c r="A53">
        <v>23310</v>
      </c>
      <c r="B53" t="s">
        <v>250</v>
      </c>
      <c r="C53" s="42">
        <v>45895</v>
      </c>
      <c r="D53" t="s">
        <v>308</v>
      </c>
      <c r="E53" t="s">
        <v>309</v>
      </c>
      <c r="F53" s="43">
        <v>322.38</v>
      </c>
      <c r="G53" t="s">
        <v>103</v>
      </c>
      <c r="H53" t="s">
        <v>104</v>
      </c>
      <c r="J53" t="s">
        <v>349</v>
      </c>
      <c r="K53" t="s">
        <v>335</v>
      </c>
      <c r="L53" t="s">
        <v>107</v>
      </c>
      <c r="M53" t="s">
        <v>337</v>
      </c>
      <c r="N53" t="s">
        <v>109</v>
      </c>
      <c r="O53" t="s">
        <v>110</v>
      </c>
      <c r="P53" t="s">
        <v>312</v>
      </c>
      <c r="Q53" t="s">
        <v>112</v>
      </c>
      <c r="R53" t="s">
        <v>254</v>
      </c>
      <c r="S53" t="s">
        <v>157</v>
      </c>
    </row>
    <row r="54" spans="1:19" hidden="1">
      <c r="A54">
        <v>24687</v>
      </c>
      <c r="B54" t="s">
        <v>100</v>
      </c>
      <c r="C54" s="42">
        <v>45900</v>
      </c>
      <c r="D54" t="s">
        <v>308</v>
      </c>
      <c r="E54" t="s">
        <v>309</v>
      </c>
      <c r="F54" s="43">
        <v>-2.84</v>
      </c>
      <c r="G54" t="s">
        <v>103</v>
      </c>
      <c r="H54" t="s">
        <v>104</v>
      </c>
      <c r="J54" t="s">
        <v>315</v>
      </c>
      <c r="K54" t="s">
        <v>190</v>
      </c>
      <c r="L54" t="s">
        <v>107</v>
      </c>
      <c r="M54" t="s">
        <v>191</v>
      </c>
      <c r="N54" t="s">
        <v>109</v>
      </c>
      <c r="O54" t="s">
        <v>110</v>
      </c>
      <c r="P54" t="s">
        <v>312</v>
      </c>
      <c r="Q54" t="s">
        <v>112</v>
      </c>
      <c r="R54" t="s">
        <v>113</v>
      </c>
      <c r="S54" t="s">
        <v>144</v>
      </c>
    </row>
    <row r="55" spans="1:19" hidden="1">
      <c r="A55">
        <v>24687</v>
      </c>
      <c r="B55" t="s">
        <v>100</v>
      </c>
      <c r="C55" s="42">
        <v>45901</v>
      </c>
      <c r="D55" t="s">
        <v>308</v>
      </c>
      <c r="E55" t="s">
        <v>309</v>
      </c>
      <c r="F55" s="43">
        <v>2.84</v>
      </c>
      <c r="G55" t="s">
        <v>103</v>
      </c>
      <c r="H55" t="s">
        <v>104</v>
      </c>
      <c r="J55" t="s">
        <v>315</v>
      </c>
      <c r="K55" t="s">
        <v>192</v>
      </c>
      <c r="L55" t="s">
        <v>107</v>
      </c>
      <c r="M55" t="s">
        <v>191</v>
      </c>
      <c r="N55" t="s">
        <v>109</v>
      </c>
      <c r="O55" t="s">
        <v>110</v>
      </c>
      <c r="P55" t="s">
        <v>312</v>
      </c>
      <c r="Q55" t="s">
        <v>112</v>
      </c>
      <c r="R55" t="s">
        <v>113</v>
      </c>
      <c r="S55" t="s">
        <v>144</v>
      </c>
    </row>
    <row r="56" spans="1:19">
      <c r="A56">
        <v>24264</v>
      </c>
      <c r="B56" t="s">
        <v>250</v>
      </c>
      <c r="C56" s="42">
        <v>45930</v>
      </c>
      <c r="D56" t="s">
        <v>308</v>
      </c>
      <c r="E56" t="s">
        <v>309</v>
      </c>
      <c r="F56" s="43">
        <v>6189.6</v>
      </c>
      <c r="G56" t="s">
        <v>103</v>
      </c>
      <c r="H56" t="s">
        <v>104</v>
      </c>
      <c r="J56" t="s">
        <v>349</v>
      </c>
      <c r="K56" t="s">
        <v>338</v>
      </c>
      <c r="L56" t="s">
        <v>107</v>
      </c>
      <c r="M56" t="s">
        <v>320</v>
      </c>
      <c r="N56" t="s">
        <v>109</v>
      </c>
      <c r="O56" t="s">
        <v>110</v>
      </c>
      <c r="P56" t="s">
        <v>312</v>
      </c>
      <c r="Q56" t="s">
        <v>112</v>
      </c>
      <c r="R56" t="s">
        <v>254</v>
      </c>
      <c r="S56" t="s">
        <v>157</v>
      </c>
    </row>
    <row r="57" spans="1:19" hidden="1">
      <c r="A57">
        <v>25289</v>
      </c>
      <c r="B57" t="s">
        <v>100</v>
      </c>
      <c r="C57" s="42">
        <v>45930</v>
      </c>
      <c r="D57" t="s">
        <v>308</v>
      </c>
      <c r="E57" t="s">
        <v>309</v>
      </c>
      <c r="F57" s="43">
        <v>-3.44</v>
      </c>
      <c r="G57" t="s">
        <v>103</v>
      </c>
      <c r="H57" t="s">
        <v>104</v>
      </c>
      <c r="J57" t="s">
        <v>315</v>
      </c>
      <c r="K57" t="s">
        <v>197</v>
      </c>
      <c r="L57" t="s">
        <v>107</v>
      </c>
      <c r="M57" t="s">
        <v>198</v>
      </c>
      <c r="N57" t="s">
        <v>109</v>
      </c>
      <c r="O57" t="s">
        <v>110</v>
      </c>
      <c r="P57" t="s">
        <v>312</v>
      </c>
      <c r="Q57" t="s">
        <v>112</v>
      </c>
      <c r="R57" t="s">
        <v>113</v>
      </c>
      <c r="S57" t="s">
        <v>144</v>
      </c>
    </row>
    <row r="58" spans="1:19" hidden="1">
      <c r="A58">
        <v>25289</v>
      </c>
      <c r="B58" t="s">
        <v>100</v>
      </c>
      <c r="C58" s="42">
        <v>45931</v>
      </c>
      <c r="D58" t="s">
        <v>308</v>
      </c>
      <c r="E58" t="s">
        <v>309</v>
      </c>
      <c r="F58" s="43">
        <v>3.44</v>
      </c>
      <c r="G58" t="s">
        <v>103</v>
      </c>
      <c r="H58" t="s">
        <v>104</v>
      </c>
      <c r="J58" t="s">
        <v>315</v>
      </c>
      <c r="K58" t="s">
        <v>202</v>
      </c>
      <c r="L58" t="s">
        <v>107</v>
      </c>
      <c r="M58" t="s">
        <v>198</v>
      </c>
      <c r="N58" t="s">
        <v>109</v>
      </c>
      <c r="O58" t="s">
        <v>110</v>
      </c>
      <c r="P58" t="s">
        <v>312</v>
      </c>
      <c r="Q58" t="s">
        <v>112</v>
      </c>
      <c r="R58" t="s">
        <v>113</v>
      </c>
      <c r="S58" t="s">
        <v>144</v>
      </c>
    </row>
    <row r="59" spans="1:19">
      <c r="A59">
        <v>24554</v>
      </c>
      <c r="B59" t="s">
        <v>250</v>
      </c>
      <c r="C59" s="42">
        <v>45943</v>
      </c>
      <c r="D59" t="s">
        <v>308</v>
      </c>
      <c r="E59" t="s">
        <v>309</v>
      </c>
      <c r="F59" s="43">
        <v>322.38</v>
      </c>
      <c r="G59" t="s">
        <v>103</v>
      </c>
      <c r="H59" t="s">
        <v>104</v>
      </c>
      <c r="J59" t="s">
        <v>349</v>
      </c>
      <c r="K59" t="s">
        <v>339</v>
      </c>
      <c r="L59" t="s">
        <v>107</v>
      </c>
      <c r="M59" t="s">
        <v>340</v>
      </c>
      <c r="N59" t="s">
        <v>109</v>
      </c>
      <c r="O59" t="s">
        <v>110</v>
      </c>
      <c r="P59" t="s">
        <v>312</v>
      </c>
      <c r="Q59" t="s">
        <v>112</v>
      </c>
      <c r="R59" t="s">
        <v>254</v>
      </c>
      <c r="S59" t="s">
        <v>157</v>
      </c>
    </row>
    <row r="60" spans="1:19" hidden="1">
      <c r="A60">
        <v>25640</v>
      </c>
      <c r="B60" t="s">
        <v>100</v>
      </c>
      <c r="C60" s="42">
        <v>45961</v>
      </c>
      <c r="D60" t="s">
        <v>308</v>
      </c>
      <c r="E60" t="s">
        <v>309</v>
      </c>
      <c r="F60" s="43">
        <v>-3.11</v>
      </c>
      <c r="G60" t="s">
        <v>103</v>
      </c>
      <c r="H60" t="s">
        <v>104</v>
      </c>
      <c r="J60" t="s">
        <v>315</v>
      </c>
      <c r="K60" t="s">
        <v>209</v>
      </c>
      <c r="L60" t="s">
        <v>107</v>
      </c>
      <c r="M60" t="s">
        <v>210</v>
      </c>
      <c r="N60" t="s">
        <v>109</v>
      </c>
      <c r="O60" t="s">
        <v>110</v>
      </c>
      <c r="P60" t="s">
        <v>312</v>
      </c>
      <c r="Q60" t="s">
        <v>112</v>
      </c>
      <c r="R60" t="s">
        <v>113</v>
      </c>
      <c r="S60" t="s">
        <v>144</v>
      </c>
    </row>
    <row r="61" spans="1:19" hidden="1">
      <c r="A61">
        <v>25640</v>
      </c>
      <c r="B61" t="s">
        <v>100</v>
      </c>
      <c r="C61" s="42">
        <v>45962</v>
      </c>
      <c r="D61" t="s">
        <v>308</v>
      </c>
      <c r="E61" t="s">
        <v>309</v>
      </c>
      <c r="F61" s="43">
        <v>3.11</v>
      </c>
      <c r="G61" t="s">
        <v>103</v>
      </c>
      <c r="H61" t="s">
        <v>104</v>
      </c>
      <c r="J61" t="s">
        <v>315</v>
      </c>
      <c r="K61" t="s">
        <v>212</v>
      </c>
      <c r="L61" t="s">
        <v>107</v>
      </c>
      <c r="M61" t="s">
        <v>210</v>
      </c>
      <c r="N61" t="s">
        <v>109</v>
      </c>
      <c r="O61" t="s">
        <v>110</v>
      </c>
      <c r="P61" t="s">
        <v>312</v>
      </c>
      <c r="Q61" t="s">
        <v>112</v>
      </c>
      <c r="R61" t="s">
        <v>113</v>
      </c>
      <c r="S61" t="s">
        <v>144</v>
      </c>
    </row>
    <row r="62" spans="1:19">
      <c r="A62">
        <v>25255</v>
      </c>
      <c r="B62" t="s">
        <v>250</v>
      </c>
      <c r="C62" s="42">
        <v>45964</v>
      </c>
      <c r="D62" t="s">
        <v>308</v>
      </c>
      <c r="E62" t="s">
        <v>309</v>
      </c>
      <c r="F62" s="43">
        <v>6189.44</v>
      </c>
      <c r="G62" t="s">
        <v>103</v>
      </c>
      <c r="H62" t="s">
        <v>104</v>
      </c>
      <c r="J62" t="s">
        <v>349</v>
      </c>
      <c r="K62" t="s">
        <v>341</v>
      </c>
      <c r="L62" t="s">
        <v>107</v>
      </c>
      <c r="M62" t="s">
        <v>320</v>
      </c>
      <c r="N62" t="s">
        <v>109</v>
      </c>
      <c r="O62" t="s">
        <v>110</v>
      </c>
      <c r="P62" t="s">
        <v>312</v>
      </c>
      <c r="Q62" t="s">
        <v>112</v>
      </c>
      <c r="R62" t="s">
        <v>254</v>
      </c>
      <c r="S62" t="s">
        <v>157</v>
      </c>
    </row>
    <row r="63" spans="1:19">
      <c r="A63">
        <v>25366</v>
      </c>
      <c r="B63" t="s">
        <v>250</v>
      </c>
      <c r="C63" s="42">
        <v>45968</v>
      </c>
      <c r="D63" t="s">
        <v>308</v>
      </c>
      <c r="E63" t="s">
        <v>309</v>
      </c>
      <c r="F63" s="43">
        <v>322.38</v>
      </c>
      <c r="G63" t="s">
        <v>103</v>
      </c>
      <c r="H63" t="s">
        <v>104</v>
      </c>
      <c r="J63" t="s">
        <v>349</v>
      </c>
      <c r="K63" t="s">
        <v>342</v>
      </c>
      <c r="L63" t="s">
        <v>107</v>
      </c>
      <c r="M63" t="s">
        <v>311</v>
      </c>
      <c r="N63" t="s">
        <v>109</v>
      </c>
      <c r="O63" t="s">
        <v>110</v>
      </c>
      <c r="P63" t="s">
        <v>312</v>
      </c>
      <c r="Q63" t="s">
        <v>112</v>
      </c>
      <c r="R63" t="s">
        <v>254</v>
      </c>
      <c r="S63" t="s">
        <v>157</v>
      </c>
    </row>
    <row r="64" spans="1:19">
      <c r="A64">
        <v>26102</v>
      </c>
      <c r="B64" t="s">
        <v>250</v>
      </c>
      <c r="C64" s="42">
        <v>45991</v>
      </c>
      <c r="D64" t="s">
        <v>308</v>
      </c>
      <c r="E64" t="s">
        <v>309</v>
      </c>
      <c r="F64" s="43">
        <v>6189.28</v>
      </c>
      <c r="G64" t="s">
        <v>103</v>
      </c>
      <c r="H64" t="s">
        <v>104</v>
      </c>
      <c r="J64" t="s">
        <v>349</v>
      </c>
      <c r="K64" t="s">
        <v>343</v>
      </c>
      <c r="L64" t="s">
        <v>107</v>
      </c>
      <c r="M64" t="s">
        <v>320</v>
      </c>
      <c r="N64" t="s">
        <v>109</v>
      </c>
      <c r="O64" t="s">
        <v>110</v>
      </c>
      <c r="P64" t="s">
        <v>312</v>
      </c>
      <c r="Q64" t="s">
        <v>112</v>
      </c>
      <c r="R64" t="s">
        <v>254</v>
      </c>
      <c r="S64" t="s">
        <v>157</v>
      </c>
    </row>
    <row r="65" spans="1:19" hidden="1">
      <c r="A65">
        <v>26302</v>
      </c>
      <c r="B65" t="s">
        <v>100</v>
      </c>
      <c r="C65" s="42">
        <v>45991</v>
      </c>
      <c r="D65" t="s">
        <v>308</v>
      </c>
      <c r="E65" t="s">
        <v>309</v>
      </c>
      <c r="F65" s="43">
        <v>-3.56</v>
      </c>
      <c r="G65" t="s">
        <v>103</v>
      </c>
      <c r="H65" t="s">
        <v>104</v>
      </c>
      <c r="J65" t="s">
        <v>315</v>
      </c>
      <c r="K65" t="s">
        <v>220</v>
      </c>
      <c r="L65" t="s">
        <v>107</v>
      </c>
      <c r="M65" t="s">
        <v>221</v>
      </c>
      <c r="N65" t="s">
        <v>109</v>
      </c>
      <c r="O65" t="s">
        <v>110</v>
      </c>
      <c r="P65" t="s">
        <v>312</v>
      </c>
      <c r="Q65" t="s">
        <v>112</v>
      </c>
      <c r="R65" t="s">
        <v>113</v>
      </c>
      <c r="S65" t="s">
        <v>217</v>
      </c>
    </row>
    <row r="66" spans="1:19" hidden="1">
      <c r="A66">
        <v>26302</v>
      </c>
      <c r="B66" t="s">
        <v>100</v>
      </c>
      <c r="C66" s="42">
        <v>45992</v>
      </c>
      <c r="D66" t="s">
        <v>308</v>
      </c>
      <c r="E66" t="s">
        <v>309</v>
      </c>
      <c r="F66" s="43">
        <v>3.56</v>
      </c>
      <c r="G66" t="s">
        <v>103</v>
      </c>
      <c r="H66" t="s">
        <v>104</v>
      </c>
      <c r="J66" t="s">
        <v>315</v>
      </c>
      <c r="K66" t="s">
        <v>223</v>
      </c>
      <c r="L66" t="s">
        <v>107</v>
      </c>
      <c r="M66" t="s">
        <v>221</v>
      </c>
      <c r="N66" t="s">
        <v>109</v>
      </c>
      <c r="O66" t="s">
        <v>110</v>
      </c>
      <c r="P66" t="s">
        <v>312</v>
      </c>
      <c r="Q66" t="s">
        <v>112</v>
      </c>
      <c r="R66" t="s">
        <v>113</v>
      </c>
      <c r="S66" t="s">
        <v>217</v>
      </c>
    </row>
    <row r="67" spans="1:19">
      <c r="A67">
        <v>26382</v>
      </c>
      <c r="B67" t="s">
        <v>250</v>
      </c>
      <c r="C67" s="42">
        <v>46000</v>
      </c>
      <c r="D67" t="s">
        <v>308</v>
      </c>
      <c r="E67" t="s">
        <v>309</v>
      </c>
      <c r="F67" s="43">
        <v>322.38</v>
      </c>
      <c r="G67" t="s">
        <v>103</v>
      </c>
      <c r="H67" t="s">
        <v>104</v>
      </c>
      <c r="J67" t="s">
        <v>349</v>
      </c>
      <c r="K67" t="s">
        <v>293</v>
      </c>
      <c r="L67" t="s">
        <v>107</v>
      </c>
      <c r="M67" t="s">
        <v>311</v>
      </c>
      <c r="N67" t="s">
        <v>109</v>
      </c>
      <c r="O67" t="s">
        <v>110</v>
      </c>
      <c r="P67" t="s">
        <v>312</v>
      </c>
      <c r="Q67" t="s">
        <v>112</v>
      </c>
      <c r="R67" t="s">
        <v>254</v>
      </c>
      <c r="S67" t="s">
        <v>157</v>
      </c>
    </row>
    <row r="68" spans="1:19">
      <c r="A68">
        <v>27453</v>
      </c>
      <c r="B68" t="s">
        <v>250</v>
      </c>
      <c r="C68" s="42">
        <v>46022</v>
      </c>
      <c r="D68" t="s">
        <v>308</v>
      </c>
      <c r="E68" t="s">
        <v>309</v>
      </c>
      <c r="F68" s="43">
        <v>322.38</v>
      </c>
      <c r="G68" t="s">
        <v>103</v>
      </c>
      <c r="H68" t="s">
        <v>104</v>
      </c>
      <c r="J68" t="s">
        <v>349</v>
      </c>
      <c r="K68" t="s">
        <v>298</v>
      </c>
      <c r="L68" t="s">
        <v>107</v>
      </c>
      <c r="M68" t="s">
        <v>344</v>
      </c>
      <c r="N68" t="s">
        <v>109</v>
      </c>
      <c r="O68" t="s">
        <v>110</v>
      </c>
      <c r="P68" t="s">
        <v>312</v>
      </c>
      <c r="Q68" t="s">
        <v>112</v>
      </c>
      <c r="R68" t="s">
        <v>254</v>
      </c>
      <c r="S68" t="s">
        <v>157</v>
      </c>
    </row>
    <row r="69" spans="1:19" hidden="1">
      <c r="A69">
        <v>27583</v>
      </c>
      <c r="B69" t="s">
        <v>100</v>
      </c>
      <c r="C69" s="42">
        <v>46022</v>
      </c>
      <c r="D69" t="s">
        <v>308</v>
      </c>
      <c r="E69" t="s">
        <v>309</v>
      </c>
      <c r="F69" s="43">
        <v>-3.84</v>
      </c>
      <c r="G69" t="s">
        <v>103</v>
      </c>
      <c r="H69" t="s">
        <v>104</v>
      </c>
      <c r="J69" t="s">
        <v>315</v>
      </c>
      <c r="K69" t="s">
        <v>228</v>
      </c>
      <c r="L69" t="s">
        <v>107</v>
      </c>
      <c r="M69" t="s">
        <v>229</v>
      </c>
      <c r="N69" t="s">
        <v>109</v>
      </c>
      <c r="O69" t="s">
        <v>110</v>
      </c>
      <c r="P69" t="s">
        <v>312</v>
      </c>
      <c r="Q69" t="s">
        <v>112</v>
      </c>
      <c r="R69" t="s">
        <v>113</v>
      </c>
      <c r="S69" t="s">
        <v>217</v>
      </c>
    </row>
    <row r="70" spans="1:19">
      <c r="A70">
        <v>27226</v>
      </c>
      <c r="B70" t="s">
        <v>250</v>
      </c>
      <c r="C70" s="42">
        <v>46022</v>
      </c>
      <c r="D70" t="s">
        <v>308</v>
      </c>
      <c r="E70" t="s">
        <v>309</v>
      </c>
      <c r="F70" s="43">
        <v>6189.59</v>
      </c>
      <c r="G70" t="s">
        <v>103</v>
      </c>
      <c r="H70" t="s">
        <v>104</v>
      </c>
      <c r="J70" t="s">
        <v>349</v>
      </c>
      <c r="K70" t="s">
        <v>345</v>
      </c>
      <c r="L70" t="s">
        <v>107</v>
      </c>
      <c r="M70" t="s">
        <v>346</v>
      </c>
      <c r="N70" t="s">
        <v>109</v>
      </c>
      <c r="O70" t="s">
        <v>110</v>
      </c>
      <c r="P70" t="s">
        <v>312</v>
      </c>
      <c r="Q70" t="s">
        <v>112</v>
      </c>
      <c r="R70" t="s">
        <v>254</v>
      </c>
      <c r="S70" t="s">
        <v>157</v>
      </c>
    </row>
    <row r="71" spans="1:19">
      <c r="A71">
        <v>27817</v>
      </c>
      <c r="B71" t="s">
        <v>100</v>
      </c>
      <c r="C71" s="42">
        <v>46022</v>
      </c>
      <c r="D71" t="s">
        <v>308</v>
      </c>
      <c r="E71" t="s">
        <v>309</v>
      </c>
      <c r="F71" s="43">
        <v>6500</v>
      </c>
      <c r="G71" t="s">
        <v>103</v>
      </c>
      <c r="H71" t="s">
        <v>104</v>
      </c>
      <c r="J71" t="s">
        <v>349</v>
      </c>
      <c r="K71" t="s">
        <v>347</v>
      </c>
      <c r="L71" t="s">
        <v>107</v>
      </c>
      <c r="M71" t="s">
        <v>348</v>
      </c>
      <c r="N71" t="s">
        <v>109</v>
      </c>
      <c r="O71" t="s">
        <v>110</v>
      </c>
      <c r="P71" t="s">
        <v>312</v>
      </c>
      <c r="Q71" t="s">
        <v>112</v>
      </c>
      <c r="R71" t="s">
        <v>113</v>
      </c>
      <c r="S71" t="s">
        <v>217</v>
      </c>
    </row>
    <row r="72" spans="1:19" hidden="1">
      <c r="A72">
        <v>28368</v>
      </c>
      <c r="B72" t="s">
        <v>100</v>
      </c>
      <c r="C72" s="42">
        <v>46022</v>
      </c>
      <c r="D72" t="s">
        <v>308</v>
      </c>
      <c r="E72" t="s">
        <v>309</v>
      </c>
      <c r="F72" s="43">
        <v>0.88</v>
      </c>
      <c r="G72" t="s">
        <v>103</v>
      </c>
      <c r="H72" t="s">
        <v>104</v>
      </c>
      <c r="J72" t="s">
        <v>315</v>
      </c>
      <c r="K72" t="s">
        <v>232</v>
      </c>
      <c r="L72" t="s">
        <v>107</v>
      </c>
      <c r="M72" t="s">
        <v>233</v>
      </c>
      <c r="N72" t="s">
        <v>109</v>
      </c>
      <c r="O72" t="s">
        <v>110</v>
      </c>
      <c r="P72" t="s">
        <v>312</v>
      </c>
      <c r="Q72" t="s">
        <v>112</v>
      </c>
      <c r="R72" t="s">
        <v>113</v>
      </c>
      <c r="S72" t="s">
        <v>217</v>
      </c>
    </row>
    <row r="73" spans="1:19">
      <c r="C73" s="42"/>
      <c r="F73" s="43">
        <f>SUM(F16:F72)</f>
        <v>84857.01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0 J A A B Q S w M E F A A C A A g A N l h U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D Z Y V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W F R c 4 Q V 1 F V Y G A A A E R A A A E w A c A E Z v c m 1 1 b G F z L 1 N l Y 3 R p b 2 4 x L m 0 g o h g A K K A U A A A A A A A A A A A A A A A A A A A A A A A A A A A A 7 V j d b 9 s 2 E H 8 P k P + B U F 5 s w A 2 a J m 9 d C r h 2 s r l r P h q 7 7 Q b D G G i J d r h I p E N R a Y L A / / u O p C h R k p V t Q Q s s H v M S 6 4 6 6 7 z u e f i k J J e U M j c 3 / g 7 e 7 O 7 s 7 6 T U W J E J D L D E 6 R j G R u z s I / s Y 8 E y E B y v g 2 3 l f M O U 5 J J 4 i z l L 5 a r l 4 f B j 0 U x M s w 6 P b M + W j O / + i H I c + Y n A j M U q x V p E q A l v Q 4 H Y f X J M H H A Z w M e i N J k u N g w w v B b D 1 V 6 m a 5 3 L 3 g i i T 8 D i w c 8 D h L 4 A C I n O B 5 T P Y N I y d 3 W g z o P Q a T q 9 9 y I 5 T R E 3 y v n D W / a W L + l y + g y c P K 0 B 5 W N M Q x e o 9 j z M y r n 1 M i 0 J A s K A N z D h q U N 0 B B w R d O I x I p 5 p g s E 8 J k q n 5 / 5 e J m E f N v q L 9 a C X 4 H c s c S y 6 z K u x S U C y o f F P E j i Z Y g + x w b C / P H I U l D Q V f K U E X N / U U j F p F 7 d M r h g K B x P M f h j W J / A K c Z q D p h U j w 0 2 V f k j o i U s i U a x D w F B 3 4 n W F Q Z N l A l 5 R e a S g 7 S I K h V x i U B 6 y M 0 G l b J 1 e C X d K t r T G 4 z A v F F 5 1 k y J 5 p 0 y V O p X 4 V M o I X g C b J + n u F U 5 m c E Z f p Q G c Z P G Q 1 v 0 M V i k R K p d Y H t a I D j M I u x z u w Z k d c 8 K l h a v D U 3 z I T I z W 0 Q k L V R c S 4 E X V K G p e X Z c q n Q c 1 o l J P m D d a 5 0 t 6 g I X U z m c E G z C b j k c Q w Z c g r V R g q S f w d V p n I y K o m X + E H A K x U S J O E a 6 + A 7 1 D G O S e o Q q r a 9 x z K 8 d v J X K 5 Q B Z z q f l e A O u B B q w I C g D y c F I V 1 x F g H t M 6 M 6 O w N B w L W o c H A A 8 Y Y Y P + Q B K B 9 V a S v K c N K H E Q C V z G P H Q E X 9 + a N T B Y p Q e c d N 0 p C E N I G o X s Y 4 J G m T 0 l Z t Q 8 J 4 o r M L n p 7 c Q x j Z k q A r Y z q w e Z i p T i + c K Q i l X S d C Q P + p Z 3 2 i E D K s E 6 7 q B D 3 s 8 r C c 0 n u I 2 Y V A X 7 C g i r 6 R 2 O a G 6 V 0 9 1 a y W W j v b R 5 v g 0 W A I l N T 8 t I d G b J F 3 1 M l t B u M K V c Z Q 9 Y R q e J a R T U f A q J A n K 8 x s z j + C o T o e 6 C S i 0 s x Q T V O N o R 9 g z D o h P R u 4 / V D G 9 g x T V i j M h 7 C m 8 4 g u q F N z 5 x x 0 F R a V T 2 3 x u 1 g R V o Q m b / g 4 L 3 K 3 / w c V t 6 q c e g F X u H A R U 4 n 6 i d J b Z 6 p a H s M M M X V b 4 Z B 5 + 1 u 2 E j d r r N w Q d a Z x f I M X O c P e T S 5 L j R A n w i 5 r w 6 S v s I s h Y w P / 1 P z v Q 8 7 v z O n o z w x q Z A H d V Z S d G V 3 q N s h k n p / 8 G t e 3 o H M p P M F q V 1 0 r Z U t w L u e N 7 6 6 7 x U 5 z S m O g Q K C u + D d n o x m T G C a n o n W a e 0 8 P E Q z D e K o G m o r v D L 0 7 R q d K D 2 a R S / 4 J x P F S 1 x k R S x D z K T P F U y g 7 J y p V H z h l n b p B P f R Y e J V n a 9 2 z 7 q Q O N 1 X 0 8 q G H l L h f K Y v 2 R 4 w R 0 W 1 b 4 g 7 a t r i G u T 1 X V y l v x G A m q E o b Z 3 M p 8 h u x k N m P I i O w G U a 9 t k 2 4 x H E R U L d / Z u g V m l b 6 c N Z D U h U i 0 3 F w P e I i 0 i H b s J h q V u n T R m v B s 0 b 7 l Q 1 u 0 + k W m L M z N E v O 3 F P V S d A Y K N b x Q s A A V C z V x G / K t p e m 2 Q G c K 7 e q s 7 4 Q l X 3 s 7 n F m q V o Q Y f e o f C 4 f O L / f O L 8 P n d 9 H + r f 5 H r H z r F i + v 1 7 z f O i 0 9 t d B a 4 P V M 5 h X B O P g P b m X + 2 p c w 2 W S d q Y 1 9 T M V l / e n Q R f B z P i H x 0 / h e G n h m O u C q P U / E O v N C B F 6 b H R j D 6 5 7 M H 2 / n 4 Z E r 1 V r 1 Z R O z d T Z 6 + 7 u D m W b l L s f g X q a b P o I h G W E x P t m K Z P q e 2 X O + U 2 n + z h V d 8 B x o N 5 T H 2 4 q A N p d q 2 i g V 5 j I l E D h p r 6 1 Y W A n J u 6 K m X a M L u W r l p Z 3 X Q T u S P h K W x f J V d w D E F U T / v h 6 P V W s W e m n P u m 6 N + H P c W 7 C v 5 9 r I K v V s Q l v c W v C H a f g l O u S n Y 3 P c a y Y q 9 / N P e c i 0 E 5 K 6 I r 1 v 7 z 2 K o r z h u x M r W S 4 3 d 7 B K I 7 j b q W g q 4 L d A O 0 F G t n o v O k G H t 7 w 8 E a V 4 e E N D 2 9 4 e M P D G x 7 e C D y 8 4 e G N / x 6 8 s a c / B s z 2 1 k Q 5 9 m C f 1 r w f A H b s F c u s 1 u A x D 4 9 5 e M x j G z E P d 8 R s L / R R j M q t Q 0 B q g 9 o D I X 8 D h B x 6 I M Q D I R 4 I 8 U C I B 0 I 8 E O K B E A + E e C D k B Q E h h 0 8 A I Y c / H A g 5 9 E C I B 0 I 8 E L L d Q E j b B + I 2 A S H P 9 P H F A C H P 9 O 9 / B Y Q c e S D E A y E e C P F A i A d C P B D i g R A P h H g g 5 A U B I U d P A C F H P x w I O f J A i A d C P B C y 3 U B I 2 w f i N g E h z / T x x Q A h z / R v e 4 G Q v w B Q S w E C L Q A U A A I A C A A 2 W F R c S B m g X q U A A A D 3 A A A A E g A A A A A A A A A A A A A A A A A A A A A A Q 2 9 u Z m l n L 1 B h Y 2 t h Z 2 U u e G 1 s U E s B A i 0 A F A A C A A g A N l h U X A / K 6 a u k A A A A 6 Q A A A B M A A A A A A A A A A A A A A A A A 8 Q A A A F t D b 2 5 0 Z W 5 0 X 1 R 5 c G V z X S 5 4 b W x Q S w E C L Q A U A A I A C A A 2 W F R c 4 Q V 1 F V Y G A A A E R A A A E w A A A A A A A A A A A A A A A A D i A Q A A R m 9 y b X V s Y X M v U 2 V j d G l v b j E u b V B L B Q Y A A A A A A w A D A M I A A A C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8 h g A A A A A A A F q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l N D d k O T Q 1 L T F l M W M t N D F i Z C 1 i Z D Y 5 L W E 3 M j c 3 Z T I x N j g 0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R h d G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I t M j B U M T Q 6 M z Y 6 M D Q u M z k w N T E 3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n W U h C Z 1 l F Q k F V R 0 J n W U d C Z 1 l H Q m d Z R 0 J n W U c i I C 8 + P E V u d H J 5 I F R 5 c G U 9 I k Z p b G x D b 2 x 1 b W 5 O Y W 1 l c y I g V m F s d W U 9 I n N b J n F 1 b 3 Q 7 S m 9 1 c m 5 h b C B F b n R y e S Z x d W 9 0 O y w m c X V v d D t T Z X J p Z X M m c X V v d D s s J n F 1 b 3 Q 7 V F J Y I E R h d G U m c X V v d D s s J n F 1 b 3 Q 7 Q W N j b 3 V u d C B O d W 1 i Z X I m c X V v d D s s J n F 1 b 3 Q 7 Q W N j b 3 V u d C B E Z X N j c m l w d G l v b i Z x d W 9 0 O y w m c X V v d D t E Z W J p d C B B b W 9 1 b n Q m c X V v d D s s J n F 1 b 3 Q 7 Q 3 J l Z G l 0 I E F t b 3 V u d C Z x d W 9 0 O y w m c X V v d D t U b 3 R h b C Z x d W 9 0 O y w m c X V v d D t B Y 2 N v d W 5 0 I E N h d G V n b 3 J 5 I E 5 1 b W J l c i Z x d W 9 0 O y w m c X V v d D t B Y 2 N v d W 5 0 I F R 5 c G U m c X V v d D s s J n F 1 b 3 Q 7 Q m F 0 Y 2 g g T n V t Y m V y J n F 1 b 3 Q 7 L C Z x d W 9 0 O 0 R l c 2 N y a X B 0 a W 9 u J n F 1 b 3 Q 7 L C Z x d W 9 0 O 0 9 y a W d p b m F 0 a W 5 n I F R S W C B T b 3 V y Y 2 U m c X V v d D s s J n F 1 b 3 Q 7 U G 9 z d G l u Z y B U e X B l J n F 1 b 3 Q 7 L C Z x d W 9 0 O 1 J l Z m V y Z W 5 j Z S Z x d W 9 0 O y w m c X V v d D t T Z W d t Z W 5 0 M S Z x d W 9 0 O y w m c X V v d D t T Z W d t Z W 5 0 M i Z x d W 9 0 O y w m c X V v d D t T Z W d t Z W 5 0 M y Z x d W 9 0 O y w m c X V v d D t T Z W d t Z W 5 0 N C Z x d W 9 0 O y w m c X V v d D t T b 3 V y Y 2 U g R G 9 j d W 1 l b n Q m c X V v d D s s J n F 1 b 3 Q 7 V X N l c i B X a G 8 g U G 9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G F 0 Y S 9 B d X R v U m V t b 3 Z l Z E N v b H V t b n M x L n t S Z X N 1 b H Q s M H 0 m c X V v d D t d L C Z x d W 9 0 O 1 J l b G F 0 a W 9 u c 2 h p c E l u Z m 8 m c X V v d D s 6 W 1 1 9 I i A v P j x F b n R y e S B U e X B l P S J G a W x s Q 2 9 1 b n Q i I F Z h b H V l P S J s O T Y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Z G J v X 0 F j Y 2 9 1 b n R U c m F u c 2 F j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S W 5 z Z X J 0 Z W Q l M j B T d W J 0 c m F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m I 1 N j k 4 M y 0 1 M 2 F m L T Q x Z j I t O G E 0 N i 1 h M j l l N 2 V h M m N j Y j c i I C 8 + P E V u d H J 5 I F R 5 c G U 9 I k x v Y W R l Z F R v Q W 5 h b H l z a X N T Z X J 2 a W N l c y I g V m F s d W U 9 I m w w I i A v P j x F b n R y e S B U e X B l P S J G a W x s T G F z d F V w Z G F 0 Z W Q i I F Z h b H V l P S J k M j A y N i 0 w M i 0 y M F Q x N D o z N j o z O C 4 2 N z g 0 O D k y W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J v b S 9 B d X R v U m V t b 3 Z l Z E N v b H V t b n M x L n t G c m 9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y b 2 0 v Q X V 0 b 1 J l b W 9 2 Z W R D b 2 x 1 b W 5 z M S 5 7 R n J v b S w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c m 9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L 0 Z y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j M 1 O W F l N i 1 i O D k 2 L T Q w Y W Q t O T c 5 N S 0 z Y T Y 1 M D A z N T A 2 N D g i I C 8 + P E V u d H J 5 I F R 5 c G U 9 I k x v Y W R l Z F R v Q W 5 h b H l z a X N T Z X J 2 a W N l c y I g V m F s d W U 9 I m w w I i A v P j x F b n R y e S B U e X B l P S J G a W x s T G F z d F V w Z G F 0 Z W Q i I F Z h b H V l P S J k M j A y N i 0 w M i 0 y M F Q x N D o z N j o z O C 4 2 O T Q y M z c 2 W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y 9 U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2 N v d W 5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4 O G Y x O T d h L T A 0 Y 2 Q t N G U 1 N y 1 h Z W I 5 L T g 2 N T M z Y j c y M D I w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I w V D E 0 O j M 2 O j M 4 L j Y 5 N D I z N z Z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Y 2 9 1 b n R z L 0 F 1 d G 9 S Z W 1 v d m V k Q 2 9 s d W 1 u c z E u e 0 F j Y 2 9 1 b n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F j Y 2 9 1 b n R z L 0 F 1 d G 9 S Z W 1 v d m V k Q 2 9 s d W 1 u c z E u e 0 F j Y 2 9 1 b n R z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j Y 2 9 1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Y 2 9 1 b n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b 3 V u d H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z M 2 R h Y m M 1 L T k z N T U t N G R i Z S 1 h Z j I y L W J l Y W Y w O G F j N T k x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R h d G E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I w V D E 1 O j A x O j A w L j A x M j g 3 O D F a I i A v P j x F b n R y e S B U e X B l P S J G a W x s Q 2 9 s d W 1 u V H l w Z X M i I F Z h b H V l P S J z Q W d Z S E J n W U V C Q V V H Q m d Z R 0 J n W U d C Z 1 l H Q m d Z R y I g L z 4 8 R W 5 0 c n k g V H l w Z T 0 i R m l s b E N v b H V t b k 5 h b W V z I i B W Y W x 1 Z T 0 i c 1 s m c X V v d D t K b 3 V y b m F s I E V u d H J 5 J n F 1 b 3 Q 7 L C Z x d W 9 0 O 1 N l c m l l c y Z x d W 9 0 O y w m c X V v d D t U U l g g R G F 0 Z S Z x d W 9 0 O y w m c X V v d D t B Y 2 N v d W 5 0 I E 5 1 b W J l c i Z x d W 9 0 O y w m c X V v d D t B Y 2 N v d W 5 0 I E R l c 2 N y a X B 0 a W 9 u J n F 1 b 3 Q 7 L C Z x d W 9 0 O 0 R l Y m l 0 I E F t b 3 V u d C Z x d W 9 0 O y w m c X V v d D t D c m V k a X Q g Q W 1 v d W 5 0 J n F 1 b 3 Q 7 L C Z x d W 9 0 O 1 R v d G F s J n F 1 b 3 Q 7 L C Z x d W 9 0 O 0 F j Y 2 9 1 b n Q g Q 2 F 0 Z W d v c n k g T n V t Y m V y J n F 1 b 3 Q 7 L C Z x d W 9 0 O 0 F j Y 2 9 1 b n Q g V H l w Z S Z x d W 9 0 O y w m c X V v d D t C Y X R j a C B O d W 1 i Z X I m c X V v d D s s J n F 1 b 3 Q 7 R G V z Y 3 J p c H R p b 2 4 m c X V v d D s s J n F 1 b 3 Q 7 T 3 J p Z 2 l u Y X R p b m c g V F J Y I F N v d X J j Z S Z x d W 9 0 O y w m c X V v d D t Q b 3 N 0 a W 5 n I F R 5 c G U m c X V v d D s s J n F 1 b 3 Q 7 U m V m Z X J l b m N l J n F 1 b 3 Q 7 L C Z x d W 9 0 O 1 N l Z 2 1 l b n Q x J n F 1 b 3 Q 7 L C Z x d W 9 0 O 1 N l Z 2 1 l b n Q y J n F 1 b 3 Q 7 L C Z x d W 9 0 O 1 N l Z 2 1 l b n Q z J n F 1 b 3 Q 7 L C Z x d W 9 0 O 1 N l Z 2 1 l b n Q 0 J n F 1 b 3 Q 7 L C Z x d W 9 0 O 1 N v d X J j Z S B E b 2 N 1 b W V u d C Z x d W 9 0 O y w m c X V v d D t V c 2 V y I F d o b y B Q b 3 N 0 Z W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D c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G F 0 Y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k Y m 9 f Q W N j b 3 V u d F R y Y W 5 z Y W N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i k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i k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J b n N l c n R l Z C U y M F N 1 Y n R y Y W N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v b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2 M 2 Y z N z d j L W Q 4 Y z Y t N G Q z O C 0 5 M D h k L W R j Z j V l N m R m N 2 V h Z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M Y X N 0 V X B k Y X R l Z C I g V m F s d W U 9 I m Q y M D I 2 L T A y L T I w V D E 1 O j I 5 O j I 5 L j c 1 N z U y N z l a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y b 2 0 v Q X V 0 b 1 J l b W 9 2 Z W R D b 2 x 1 b W 5 z M S 5 7 R n J v b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c m 9 t L 0 F 1 d G 9 S Z W 1 v d m V k Q 2 9 s d W 1 u c z E u e 0 Z y b 2 0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y b 2 0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v b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l M j A o M i k v R n J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0 Y j U w N 2 E 2 L T k x M j I t N D M 0 N y 1 i M j c 1 L T N j N D Y 5 Y m M 1 M G J k M i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M Y X N 0 V X B k Y X R l Z C I g V m F s d W U 9 I m Q y M D I 2 L T A y L T I w V D E 1 O j I 5 O j I 5 L j c 1 N z U y N z l a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v L 0 F 1 d G 9 S Z W 1 v d m V k Q 2 9 s d W 1 u c z E u e 1 R v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v L 0 F 1 d G 9 S Z W 1 v d m V k Q 2 9 s d W 1 u c z E u e 1 R v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b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J T I w K D I p L 1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Y 2 9 1 b n R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N j O T A 1 Z G I t N D J m N y 0 0 Z G U x L T h m M j g t N z g 5 M D N h Y T N k O D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T G F z d F V w Z G F 0 Z W Q i I F Z h b H V l P S J k M j A y N i 0 w M i 0 y M F Q x N T o y O T o y O S 4 3 N T c 1 M j c 5 W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2 N v d W 5 0 c y 9 B d X R v U m V t b 3 Z l Z E N v b H V t b n M x L n t B Y 2 N v d W 5 0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B Y 2 N v d W 5 0 c y 9 B d X R v U m V t b 3 Z l Z E N v b H V t b n M x L n t B Y 2 N v d W 5 0 c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N j b 3 V u d H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b 3 V u d H M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2 N v d W 5 0 c y U y M C g y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M 1 N D Z m Y z E t N D E w O S 0 0 Y T c 1 L T h k O D g t O D I 4 Z D M 5 N T Q 2 O W Q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I t M j B U M T U 6 N D E 6 M z Y u M T U 0 M D Q 3 N l o i I C 8 + P E V u d H J 5 I F R 5 c G U 9 I k Z p b G x F c n J v c k 1 l c 3 N h Z 2 U i I F Z h b H V l P S J z R G 9 3 b m x v Y W Q g Z m F p b G V k L i I g L z 4 8 R W 5 0 c n k g V H l w Z T 0 i R m l s b E V y c m 9 y Q 2 9 k Z S I g V m F s d W U 9 I n N V b m t u b 3 d u I i A v P j x F b n R y e S B U e X B l P S J G a W x s Q 2 9 s d W 1 u V H l w Z X M i I F Z h b H V l P S J z Q W d Z S E J n W U V C Q V V H Q m d Z R 0 J n W U d C Z 1 l H Q m d Z R y I g L z 4 8 R W 5 0 c n k g V H l w Z T 0 i R m l s b E N v b H V t b k 5 h b W V z I i B W Y W x 1 Z T 0 i c 1 s m c X V v d D t K b 3 V y b m F s I E V u d H J 5 J n F 1 b 3 Q 7 L C Z x d W 9 0 O 1 N l c m l l c y Z x d W 9 0 O y w m c X V v d D t U U l g g R G F 0 Z S Z x d W 9 0 O y w m c X V v d D t B Y 2 N v d W 5 0 I E 5 1 b W J l c i Z x d W 9 0 O y w m c X V v d D t B Y 2 N v d W 5 0 I E R l c 2 N y a X B 0 a W 9 u J n F 1 b 3 Q 7 L C Z x d W 9 0 O 0 R l Y m l 0 I E F t b 3 V u d C Z x d W 9 0 O y w m c X V v d D t D c m V k a X Q g Q W 1 v d W 5 0 J n F 1 b 3 Q 7 L C Z x d W 9 0 O 1 R v d G F s J n F 1 b 3 Q 7 L C Z x d W 9 0 O 0 F j Y 2 9 1 b n Q g Q 2 F 0 Z W d v c n k g T n V t Y m V y J n F 1 b 3 Q 7 L C Z x d W 9 0 O 0 F j Y 2 9 1 b n Q g V H l w Z S Z x d W 9 0 O y w m c X V v d D t C Y X R j a C B O d W 1 i Z X I m c X V v d D s s J n F 1 b 3 Q 7 R G V z Y 3 J p c H R p b 2 4 m c X V v d D s s J n F 1 b 3 Q 7 T 3 J p Z 2 l u Y X R p b m c g V F J Y I F N v d X J j Z S Z x d W 9 0 O y w m c X V v d D t Q b 3 N 0 a W 5 n I F R 5 c G U m c X V v d D s s J n F 1 b 3 Q 7 U m V m Z X J l b m N l J n F 1 b 3 Q 7 L C Z x d W 9 0 O 1 N l Z 2 1 l b n Q x J n F 1 b 3 Q 7 L C Z x d W 9 0 O 1 N l Z 2 1 l b n Q y J n F 1 b 3 Q 7 L C Z x d W 9 0 O 1 N l Z 2 1 l b n Q z J n F 1 b 3 Q 7 L C Z x d W 9 0 O 1 N l Z 2 1 l b n Q 0 J n F 1 b 3 Q 7 L C Z x d W 9 0 O 1 N v d X J j Z S B E b 2 N 1 b W V u d C Z x d W 9 0 O y w m c X V v d D t V c 2 V y I F d o b y B Q b 3 N 0 Z W Q m c X V v d D t d I i A v P j x F b n R y e S B U e X B l P S J G a W x s U 3 R h d H V z I i B W Y W x 1 Z T 0 i c 0 V y c m 9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E Y X R h L 0 F 1 d G 9 S Z W 1 v d m V k Q 2 9 s d W 1 u c z E u e 1 J l c 3 V s d C w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h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v Z G J v X 0 F j Y 2 9 1 b n R U c m F u c 2 F j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z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v S W 5 z Z X J 0 Z W Q l M j B T d W J 0 c m F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Y T g z N D g w O S 0 0 N z k w L T R i M D M t Y T A 2 Y i 0 3 Z j Q 0 Y W M y Z j g 1 M j c i I C 8 + P E V u d H J 5 I F R 5 c G U 9 I k x v Y W R l Z F R v Q W 5 h b H l z a X N T Z X J 2 a W N l c y I g V m F s d W U 9 I m w w I i A v P j x F b n R y e S B U e X B l P S J G a W x s T G F z d F V w Z G F 0 Z W Q i I F Z h b H V l P S J k M j A y N i 0 w M i 0 y M F Q x N T o 0 M j o 0 N C 4 2 N T c 3 N z U x W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J v b S 9 B d X R v U m V t b 3 Z l Z E N v b H V t b n M x L n t G c m 9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y b 2 0 v Q X V 0 b 1 J l b W 9 2 Z W R D b 2 x 1 b W 5 z M S 5 7 R n J v b S w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c m 9 t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J T I w K D M p L 0 Z y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8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j V m O T I 3 M i 0 z O W Q z L T R j Y m E t Y T A z Y S 1 l Z T c 3 M 2 N k Z G E 5 M D U i I C 8 + P E V u d H J 5 I F R 5 c G U 9 I k x v Y W R l Z F R v Q W 5 h b H l z a X N T Z X J 2 a W N l c y I g V m F s d W U 9 I m w w I i A v P j x F b n R y e S B U e X B l P S J G a W x s T G F z d F V w Z G F 0 Z W Q i I F Z h b H V l P S J k M j A y N i 0 w M i 0 y M F Q x N T o 0 M j o 0 N C 4 2 N z M 0 O D k 4 W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8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8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y U y M C g z K S 9 U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2 N v d W 5 0 c y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M G M y O D E 0 L T I 2 Y z c t N D Y 2 Z S 0 4 O T g 3 L T M y Y j Q w O D M 3 Y z U 0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I w V D E 1 O j Q y O j Q 0 L j Y 3 M z Q 4 O T h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Y 2 9 1 b n R z L 0 F 1 d G 9 S Z W 1 v d m V k Q 2 9 s d W 1 u c z E u e 0 F j Y 2 9 1 b n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F j Y 2 9 1 b n R z L 0 F 1 d G 9 S Z W 1 v d m V k Q 2 9 s d W 1 u c z E u e 0 F j Y 2 9 1 b n R z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j Y 2 9 1 b n R z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Y 2 9 1 b n R z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b 3 V u d H M l M j A o M y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0 M D A 3 Z G V i L T E x N z Q t N G I y Z i 1 i O T d j L T V m Y j l k M G R l M W Q 4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G F 0 Y T U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I t M j B U M T U 6 N D k 6 M T k u N D E 1 N z I 4 N V o i I C 8 + P E V u d H J 5 I F R 5 c G U 9 I k Z p b G x D b 2 x 1 b W 5 U e X B l c y I g V m F s d W U 9 I n N B Z 1 l I Q m d Z R U J B V U d C Z 1 l H Q m d Z R 0 J n W U d C Z 1 l H I i A v P j x F b n R y e S B U e X B l P S J G a W x s Q 2 9 s d W 1 u T m F t Z X M i I F Z h b H V l P S J z W y Z x d W 9 0 O 0 p v d X J u Y W w g R W 5 0 c n k m c X V v d D s s J n F 1 b 3 Q 7 U 2 V y a W V z J n F 1 b 3 Q 7 L C Z x d W 9 0 O 1 R S W C B E Y X R l J n F 1 b 3 Q 7 L C Z x d W 9 0 O 0 F j Y 2 9 1 b n Q g T n V t Y m V y J n F 1 b 3 Q 7 L C Z x d W 9 0 O 0 F j Y 2 9 1 b n Q g R G V z Y 3 J p c H R p b 2 4 m c X V v d D s s J n F 1 b 3 Q 7 R G V i a X Q g Q W 1 v d W 5 0 J n F 1 b 3 Q 7 L C Z x d W 9 0 O 0 N y Z W R p d C B B b W 9 1 b n Q m c X V v d D s s J n F 1 b 3 Q 7 V G 9 0 Y W w m c X V v d D s s J n F 1 b 3 Q 7 Q W N j b 3 V u d C B D Y X R l Z 2 9 y e S B O d W 1 i Z X I m c X V v d D s s J n F 1 b 3 Q 7 Q W N j b 3 V u d C B U e X B l J n F 1 b 3 Q 7 L C Z x d W 9 0 O 0 J h d G N o I E 5 1 b W J l c i Z x d W 9 0 O y w m c X V v d D t E Z X N j c m l w d G l v b i Z x d W 9 0 O y w m c X V v d D t P c m l n a W 5 h d G l u Z y B U U l g g U 2 9 1 c m N l J n F 1 b 3 Q 7 L C Z x d W 9 0 O 1 B v c 3 R p b m c g V H l w Z S Z x d W 9 0 O y w m c X V v d D t S Z W Z l c m V u Y 2 U m c X V v d D s s J n F 1 b 3 Q 7 U 2 V n b W V u d D E m c X V v d D s s J n F 1 b 3 Q 7 U 2 V n b W V u d D I m c X V v d D s s J n F 1 b 3 Q 7 U 2 V n b W V u d D M m c X V v d D s s J n F 1 b 3 Q 7 U 2 V n b W V u d D Q m c X V v d D s s J n F 1 b 3 Q 7 U 2 9 1 c m N l I E R v Y 3 V t Z W 5 0 J n F 1 b 3 Q 7 L C Z x d W 9 0 O 1 V z Z X I g V 2 h v I F B v c 3 R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3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R h d G E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v Z G J v X 0 F j Y 2 9 1 b n R U c m F u c 2 F j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0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v S W 5 z Z X J 0 Z W Q l M j B T d W J 0 c m F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T Y z Y z c x Y i 1 i M W R l L T Q x Z j M t Y T Q z N C 0 1 O D k 5 O D I 5 N G U x M D c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G F 0 Z V R p b W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M Y X N 0 V X B k Y X R l Z C I g V m F s d W U 9 I m Q y M D I 2 L T A y L T I w V D E 2 O j A x O j Q 0 L j M 2 M T k 3 O T N a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y b 2 0 v Q X V 0 b 1 J l b W 9 2 Z W R D b 2 x 1 b W 5 z M S 5 7 R n J v b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c m 9 t L 0 F 1 d G 9 S Z W 1 v d m V k Q 2 9 s d W 1 u c z E u e 0 Z y b 2 0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y b 2 0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v b S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0 l M j A o N C k v R n J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y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2 Y T N h Z D c 3 L T k w N D U t N D c 2 Y S 0 5 Z T U 5 L T Y w O T Z h Y z Y w M 2 R l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V G l t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x h c 3 R V c G R h d G V k I i B W Y W x 1 Z T 0 i Z D I w M j Y t M D I t M j B U M T Y 6 M D E 6 N D Q u M z Y z O T g 0 N l o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8 v Q X V 0 b 1 J l b W 9 2 Z W R D b 2 x 1 b W 5 z M S 5 7 V G 8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8 v Q X V 0 b 1 J l b W 9 2 Z W R D b 2 x 1 b W 5 z M S 5 7 V G 8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v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8 l M j A o N C k v V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b 3 V u d H M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N D M 0 O T E 3 Z S 0 y Y z c w L T R m N D Y t O D l j O C 0 z O T c z M j k 4 O D N m Y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x h c 3 R V c G R h d G V k I i B W Y W x 1 Z T 0 i Z D I w M j Y t M D I t M j B U M T Y 6 M D E 6 N D Q u M z Y z O T g 0 N l o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N j b 3 V u d H M v Q X V 0 b 1 J l b W 9 2 Z W R D b 2 x 1 b W 5 z M S 5 7 Q W N j b 3 V u d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W N j b 3 V u d H M v Q X V 0 b 1 J l b W 9 2 Z W R D b 2 x 1 b W 5 z M S 5 7 Q W N j b 3 V u d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j Y 2 9 1 b n R z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Y 2 9 1 b n R z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j b 3 V u d H M l M j A o N C k v R m l s d G V y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Z 2 V 1 q e b 7 h O s j e T o G s 2 B m w A A A A A A g A A A A A A E G Y A A A A B A A A g A A A A k W F j f J U l F / E G a 8 5 W j V W X s 2 x 9 z e z L 0 6 q J n S s / 1 6 1 m c O Q A A A A A D o A A A A A C A A A g A A A A U T U v I 5 H s 6 K / U m 4 T 8 A N v 0 r H v v D V M V f G W 9 5 / V X l D g 1 + D x Q A A A A V L g f S Z i + j / Z R y t D S F t Q u 1 4 m P I Q n D J w A Z F O S 5 q h N w L P s O / 7 k z C d z C w 8 O X R 2 6 k K d / D z b D X g j L 4 d / S w h N 3 P K A C 1 4 I v k F 0 p Z i 7 H o 0 T v a G O m P z F h A A A A A u D P r P e t I / Z V Z B H q e 1 i 6 3 S r m m F 6 C d U a 6 L o Z 1 / M 3 k z D 5 e 9 n g 5 0 p 8 Z q i X p z p O A P T V B 2 v A N T p V I z f x L c J Q V J + 9 O L p Q = = < / D a t a M a s h u p > 
</file>

<file path=customXml/itemProps1.xml><?xml version="1.0" encoding="utf-8"?>
<ds:datastoreItem xmlns:ds="http://schemas.openxmlformats.org/officeDocument/2006/customXml" ds:itemID="{9AEB259D-B411-44B7-AAF4-E69FE92E55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B&amp;C Inputs</vt:lpstr>
      <vt:lpstr>B&amp;C Weighting Factor</vt:lpstr>
      <vt:lpstr>1855 Services Weighting</vt:lpstr>
      <vt:lpstr>APH 5315</vt:lpstr>
      <vt:lpstr>APH 5320</vt:lpstr>
      <vt:lpstr>APH 5330</vt:lpstr>
      <vt:lpstr>APH 5340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ManuelaRis@TandemEnergyServicesInc.onmicrosoft.com</dc:creator>
  <cp:lastModifiedBy>Manuela  Ris</cp:lastModifiedBy>
  <dcterms:created xsi:type="dcterms:W3CDTF">2026-02-16T15:24:25Z</dcterms:created>
  <dcterms:modified xsi:type="dcterms:W3CDTF">2026-06-26T19:22:05Z</dcterms:modified>
</cp:coreProperties>
</file>