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ynology414\TESI FILES\5. TESI UTILITIES\09.Lakefront Utilities Inc\Final Application and Appendices\"/>
    </mc:Choice>
  </mc:AlternateContent>
  <xr:revisionPtr revIDLastSave="0" documentId="13_ncr:1_{C9490124-9A34-44DC-A24F-6BEF8B79C16A}" xr6:coauthVersionLast="47" xr6:coauthVersionMax="47" xr10:uidLastSave="{00000000-0000-0000-0000-000000000000}"/>
  <bookViews>
    <workbookView xWindow="11520" yWindow="1800" windowWidth="38700" windowHeight="18480" activeTab="1" xr2:uid="{F94F1FF7-B526-4E59-BB6B-6A6672B2145C}"/>
  </bookViews>
  <sheets>
    <sheet name="JE" sheetId="14" r:id="rId1"/>
    <sheet name="YE 2025 1592 adjustment" sheetId="15" r:id="rId2"/>
    <sheet name="YE 2025 1592 interest" sheetId="18" r:id="rId3"/>
    <sheet name="2022 COS decision" sheetId="1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8" i="18" l="1"/>
  <c r="L40" i="18"/>
  <c r="K4" i="18"/>
  <c r="K15" i="15"/>
  <c r="K13" i="15"/>
  <c r="K9" i="15"/>
  <c r="K6" i="15"/>
  <c r="M4" i="18" l="1"/>
  <c r="O5" i="18" s="1"/>
  <c r="K5" i="18" l="1"/>
  <c r="M5" i="18" s="1"/>
  <c r="O6" i="18" l="1"/>
  <c r="K6" i="18"/>
  <c r="M6" i="18" s="1"/>
  <c r="K7" i="18" l="1"/>
  <c r="M7" i="18" s="1"/>
  <c r="O7" i="18"/>
  <c r="K8" i="18" l="1"/>
  <c r="M8" i="18" s="1"/>
  <c r="O8" i="18"/>
  <c r="K9" i="18" l="1"/>
  <c r="M9" i="18" s="1"/>
  <c r="O9" i="18"/>
  <c r="K10" i="18" l="1"/>
  <c r="M10" i="18" s="1"/>
  <c r="O10" i="18"/>
  <c r="K11" i="18" l="1"/>
  <c r="M11" i="18" s="1"/>
  <c r="O11" i="18"/>
  <c r="K12" i="18" l="1"/>
  <c r="M12" i="18" s="1"/>
  <c r="O12" i="18"/>
  <c r="K13" i="18" l="1"/>
  <c r="M13" i="18" s="1"/>
  <c r="O13" i="18"/>
  <c r="K14" i="18" l="1"/>
  <c r="M14" i="18" s="1"/>
  <c r="O14" i="18"/>
  <c r="K15" i="18" l="1"/>
  <c r="M15" i="18" s="1"/>
  <c r="O15" i="18"/>
  <c r="K16" i="18" l="1"/>
  <c r="M16" i="18" s="1"/>
  <c r="O16" i="18"/>
  <c r="K17" i="18" l="1"/>
  <c r="M17" i="18" s="1"/>
  <c r="O17" i="18"/>
  <c r="K18" i="18" l="1"/>
  <c r="M18" i="18" s="1"/>
  <c r="O18" i="18"/>
  <c r="K19" i="18" l="1"/>
  <c r="M19" i="18" s="1"/>
  <c r="O19" i="18"/>
  <c r="K20" i="18" l="1"/>
  <c r="M20" i="18" s="1"/>
  <c r="O20" i="18"/>
  <c r="K21" i="18" l="1"/>
  <c r="M21" i="18" s="1"/>
  <c r="O21" i="18"/>
  <c r="K22" i="18" l="1"/>
  <c r="M22" i="18" s="1"/>
  <c r="O22" i="18"/>
  <c r="K23" i="18" l="1"/>
  <c r="M23" i="18" s="1"/>
  <c r="O23" i="18"/>
  <c r="K24" i="18" l="1"/>
  <c r="M24" i="18" s="1"/>
  <c r="O24" i="18"/>
  <c r="K25" i="18" l="1"/>
  <c r="M25" i="18" s="1"/>
  <c r="O25" i="18"/>
  <c r="D14" i="18"/>
  <c r="G12" i="18"/>
  <c r="C13" i="18" s="1"/>
  <c r="G13" i="18" s="1"/>
  <c r="C14" i="18" s="1"/>
  <c r="G14" i="18" s="1"/>
  <c r="C15" i="18" s="1"/>
  <c r="D4" i="18"/>
  <c r="G42" i="15"/>
  <c r="C43" i="15"/>
  <c r="D44" i="15"/>
  <c r="K26" i="18" l="1"/>
  <c r="M26" i="18" s="1"/>
  <c r="O26" i="18"/>
  <c r="G4" i="18"/>
  <c r="C5" i="18" s="1"/>
  <c r="G5" i="18" s="1"/>
  <c r="C6" i="18" s="1"/>
  <c r="D6" i="18" s="1"/>
  <c r="D15" i="18"/>
  <c r="G43" i="15"/>
  <c r="C44" i="15" s="1"/>
  <c r="G44" i="15" s="1"/>
  <c r="C45" i="15" s="1"/>
  <c r="D29" i="15"/>
  <c r="J29" i="15" s="1"/>
  <c r="F28" i="15"/>
  <c r="E28" i="15"/>
  <c r="F27" i="15"/>
  <c r="E27" i="15"/>
  <c r="F26" i="15"/>
  <c r="E26" i="15"/>
  <c r="G26" i="15" s="1"/>
  <c r="F25" i="15"/>
  <c r="E25" i="15"/>
  <c r="G25" i="15" s="1"/>
  <c r="F24" i="15"/>
  <c r="E24" i="15"/>
  <c r="K27" i="18" l="1"/>
  <c r="M27" i="18" s="1"/>
  <c r="O27" i="18"/>
  <c r="G6" i="18"/>
  <c r="C7" i="18" s="1"/>
  <c r="D7" i="18" s="1"/>
  <c r="D45" i="15"/>
  <c r="G28" i="15"/>
  <c r="F29" i="15"/>
  <c r="D33" i="15" s="1"/>
  <c r="G27" i="15"/>
  <c r="E29" i="15"/>
  <c r="D32" i="15" s="1"/>
  <c r="G24" i="15"/>
  <c r="D12" i="15"/>
  <c r="F11" i="15"/>
  <c r="E11" i="15"/>
  <c r="F10" i="15"/>
  <c r="E10" i="15"/>
  <c r="F9" i="15"/>
  <c r="E9" i="15"/>
  <c r="F8" i="15"/>
  <c r="E8" i="15"/>
  <c r="F7" i="15"/>
  <c r="E7" i="15"/>
  <c r="A11" i="14"/>
  <c r="A12" i="14" s="1"/>
  <c r="K28" i="18" l="1"/>
  <c r="M28" i="18" s="1"/>
  <c r="O28" i="18"/>
  <c r="D34" i="15"/>
  <c r="D36" i="15" s="1"/>
  <c r="G29" i="15"/>
  <c r="G7" i="15"/>
  <c r="E12" i="15"/>
  <c r="D15" i="15" s="1"/>
  <c r="F12" i="15"/>
  <c r="D16" i="15" s="1"/>
  <c r="G11" i="15"/>
  <c r="G10" i="15"/>
  <c r="G9" i="15"/>
  <c r="G8" i="15"/>
  <c r="K29" i="18" l="1"/>
  <c r="M29" i="18" s="1"/>
  <c r="O29" i="18"/>
  <c r="G12" i="15"/>
  <c r="D17" i="15"/>
  <c r="D19" i="15" s="1"/>
  <c r="K11" i="15" s="1"/>
  <c r="A36" i="14"/>
  <c r="A37" i="14" s="1"/>
  <c r="K30" i="18" l="1"/>
  <c r="M30" i="18" s="1"/>
  <c r="O30" i="18"/>
  <c r="F15" i="18"/>
  <c r="G15" i="18" s="1"/>
  <c r="K31" i="18" l="1"/>
  <c r="M31" i="18" s="1"/>
  <c r="O31" i="18"/>
  <c r="K16" i="15"/>
  <c r="C11" i="14"/>
  <c r="F45" i="15"/>
  <c r="G45" i="15" s="1"/>
  <c r="G46" i="15" s="1"/>
  <c r="D12" i="14"/>
  <c r="D20" i="14" s="1"/>
  <c r="C20" i="14"/>
  <c r="K32" i="18" l="1"/>
  <c r="M32" i="18" s="1"/>
  <c r="O32" i="18"/>
  <c r="K33" i="18" l="1"/>
  <c r="M33" i="18" s="1"/>
  <c r="O33" i="18"/>
  <c r="K34" i="18" l="1"/>
  <c r="M34" i="18" s="1"/>
  <c r="O34" i="18"/>
  <c r="K35" i="18" l="1"/>
  <c r="M35" i="18" s="1"/>
  <c r="O35" i="18"/>
  <c r="K36" i="18" l="1"/>
  <c r="M36" i="18" s="1"/>
  <c r="O36" i="18"/>
  <c r="K37" i="18" l="1"/>
  <c r="M37" i="18" s="1"/>
  <c r="O37" i="18"/>
  <c r="K38" i="18" l="1"/>
  <c r="M38" i="18" s="1"/>
  <c r="O38" i="18"/>
  <c r="K39" i="18" l="1"/>
  <c r="M39" i="18" s="1"/>
  <c r="O39" i="18"/>
  <c r="K40" i="18" l="1"/>
  <c r="M40" i="18" s="1"/>
  <c r="O40" i="18"/>
  <c r="K41" i="18" l="1"/>
  <c r="M41" i="18" s="1"/>
  <c r="O41" i="18"/>
  <c r="K42" i="18" l="1"/>
  <c r="M42" i="18" s="1"/>
  <c r="O42" i="18"/>
  <c r="K43" i="18" l="1"/>
  <c r="M43" i="18" s="1"/>
  <c r="O43" i="18"/>
  <c r="K44" i="18" l="1"/>
  <c r="M44" i="18" s="1"/>
  <c r="O44" i="18"/>
  <c r="K45" i="18" l="1"/>
  <c r="M45" i="18" s="1"/>
  <c r="O45" i="18"/>
  <c r="K46" i="18" l="1"/>
  <c r="M46" i="18" s="1"/>
  <c r="O46" i="18"/>
  <c r="K47" i="18" l="1"/>
  <c r="M47" i="18" s="1"/>
  <c r="O47" i="18"/>
  <c r="K48" i="18" l="1"/>
  <c r="M48" i="18" s="1"/>
  <c r="O48" i="18"/>
  <c r="K49" i="18" l="1"/>
  <c r="M49" i="18" s="1"/>
  <c r="O49" i="18"/>
  <c r="K50" i="18" l="1"/>
  <c r="M50" i="18" s="1"/>
  <c r="O50" i="18"/>
  <c r="K51" i="18" l="1"/>
  <c r="M51" i="18" s="1"/>
  <c r="O51" i="18"/>
  <c r="K52" i="18" l="1"/>
  <c r="M52" i="18" s="1"/>
  <c r="O52" i="18"/>
  <c r="O53" i="18" s="1"/>
  <c r="D18" i="18" s="1"/>
  <c r="D20" i="18" l="1"/>
  <c r="F7" i="18" s="1"/>
  <c r="G7" i="18" s="1"/>
  <c r="D22" i="18" l="1"/>
  <c r="C36" i="14" l="1"/>
  <c r="D23" i="18"/>
  <c r="C45" i="14" l="1"/>
  <c r="D37" i="14"/>
  <c r="D45" i="14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B13BFA8-6126-47D7-A961-51D010CD096B}" keepAlive="1" name="Query - Accounts" description="Connection to the 'Accounts' query in the workbook." type="5" refreshedVersion="0" background="1">
    <dbPr connection="Provider=Microsoft.Mashup.OleDb.1;Data Source=$Workbook$;Location=Accounts;Extended Properties=&quot;&quot;" command="SELECT * FROM [Accounts]"/>
  </connection>
  <connection id="2" xr16:uid="{8890B296-41D9-488C-A47D-27AACE135A06}" keepAlive="1" name="Query - Accounts (2)" description="Connection to the 'Accounts (2)' query in the workbook." type="5" refreshedVersion="0" background="1">
    <dbPr connection="Provider=Microsoft.Mashup.OleDb.1;Data Source=$Workbook$;Location=&quot;Accounts (2)&quot;;Extended Properties=&quot;&quot;" command="SELECT * FROM [Accounts (2)]"/>
  </connection>
  <connection id="3" xr16:uid="{52552855-4C13-47E5-83E4-CDD0C1572DC7}" keepAlive="1" name="Query - Accounts (3)" description="Connection to the 'Accounts (3)' query in the workbook." type="5" refreshedVersion="0" background="1">
    <dbPr connection="Provider=Microsoft.Mashup.OleDb.1;Data Source=$Workbook$;Location=&quot;Accounts (3)&quot;;Extended Properties=&quot;&quot;" command="SELECT * FROM [Accounts (3)]"/>
  </connection>
  <connection id="4" xr16:uid="{7E25D88C-7C29-4B29-A803-60A582ADDCEC}" keepAlive="1" name="Query - Accounts (4)" description="Connection to the 'Accounts (4)' query in the workbook." type="5" refreshedVersion="0" background="1">
    <dbPr connection="Provider=Microsoft.Mashup.OleDb.1;Data Source=$Workbook$;Location=&quot;Accounts (4)&quot;;Extended Properties=&quot;&quot;" command="SELECT * FROM [Accounts (4)]"/>
  </connection>
  <connection id="5" xr16:uid="{B4B8D278-01CA-4400-8DC2-07AFD0825570}" keepAlive="1" name="Query - Accounts (5)" description="Connection to the 'Accounts (5)' query in the workbook." type="5" refreshedVersion="0" background="1">
    <dbPr connection="Provider=Microsoft.Mashup.OleDb.1;Data Source=$Workbook$;Location=&quot;Accounts (5)&quot;;Extended Properties=&quot;&quot;" command="SELECT * FROM [Accounts (5)]"/>
  </connection>
  <connection id="6" xr16:uid="{A37894A3-0295-463D-903A-A73D2490E402}" keepAlive="1" name="Query - Data" description="Connection to the 'Data' query in the workbook." type="5" refreshedVersion="8" background="1" saveData="1">
    <dbPr connection="Provider=Microsoft.Mashup.OleDb.1;Data Source=$Workbook$;Location=Data;Extended Properties=&quot;&quot;" command="SELECT * FROM [Data]"/>
  </connection>
  <connection id="7" xr16:uid="{F55B5F9D-D9E3-4EA7-9A23-5BCAD064CB86}" keepAlive="1" name="Query - Data (2)" description="Connection to the 'Data (2)' query in the workbook." type="5" refreshedVersion="8" background="1" saveData="1">
    <dbPr connection="Provider=Microsoft.Mashup.OleDb.1;Data Source=$Workbook$;Location=&quot;Data (2)&quot;;Extended Properties=&quot;&quot;" command="SELECT * FROM [Data (2)]"/>
  </connection>
  <connection id="8" xr16:uid="{3F083CE4-A3F2-4A22-990A-44FD20D3A3B9}" keepAlive="1" name="Query - Data (3)" description="Connection to the 'Data (3)' query in the workbook." type="5" refreshedVersion="8" background="1" saveData="1">
    <dbPr connection="Provider=Microsoft.Mashup.OleDb.1;Data Source=$Workbook$;Location=&quot;Data (3)&quot;;Extended Properties=&quot;&quot;" command="SELECT * FROM [Data (3)]"/>
  </connection>
  <connection id="9" xr16:uid="{DEF26CF0-56B3-41C8-B4E9-0CC7E5859264}" keepAlive="1" name="Query - Data (4)" description="Connection to the 'Data (4)' query in the workbook." type="5" refreshedVersion="8" background="1" saveData="1">
    <dbPr connection="Provider=Microsoft.Mashup.OleDb.1;Data Source=$Workbook$;Location=&quot;Data (4)&quot;;Extended Properties=&quot;&quot;" command="SELECT * FROM [Data (4)]"/>
  </connection>
  <connection id="10" xr16:uid="{DCAF49F0-0E34-479A-A5D3-BDA643B26ED2}" keepAlive="1" name="Query - Data (5)" description="Connection to the 'Data (5)' query in the workbook." type="5" refreshedVersion="8" background="1" saveData="1">
    <dbPr connection="Provider=Microsoft.Mashup.OleDb.1;Data Source=$Workbook$;Location=&quot;Data (5)&quot;;Extended Properties=&quot;&quot;" command="SELECT * FROM [Data (5)]"/>
  </connection>
  <connection id="11" xr16:uid="{C22BA735-9C4E-4B17-A87D-75BBA0E4E8E6}" keepAlive="1" name="Query - From" description="Connection to the 'From' query in the workbook." type="5" refreshedVersion="0" background="1">
    <dbPr connection="Provider=Microsoft.Mashup.OleDb.1;Data Source=$Workbook$;Location=From;Extended Properties=&quot;&quot;" command="SELECT * FROM [From]"/>
  </connection>
  <connection id="12" xr16:uid="{A74C2FDF-E810-4F78-93AD-AD272B72BD4F}" keepAlive="1" name="Query - From (2)" description="Connection to the 'From (2)' query in the workbook." type="5" refreshedVersion="0" background="1">
    <dbPr connection="Provider=Microsoft.Mashup.OleDb.1;Data Source=$Workbook$;Location=&quot;From (2)&quot;;Extended Properties=&quot;&quot;" command="SELECT * FROM [From (2)]"/>
  </connection>
  <connection id="13" xr16:uid="{88DE1CBD-A962-4AD8-8475-13B280D4CA5C}" keepAlive="1" name="Query - From (3)" description="Connection to the 'From (3)' query in the workbook." type="5" refreshedVersion="0" background="1">
    <dbPr connection="Provider=Microsoft.Mashup.OleDb.1;Data Source=$Workbook$;Location=&quot;From (3)&quot;;Extended Properties=&quot;&quot;" command="SELECT * FROM [From (3)]"/>
  </connection>
  <connection id="14" xr16:uid="{FFFF039C-9588-4EBD-B3A9-F7BF5A2D4240}" keepAlive="1" name="Query - From (4)" description="Connection to the 'From (4)' query in the workbook." type="5" refreshedVersion="0" background="1">
    <dbPr connection="Provider=Microsoft.Mashup.OleDb.1;Data Source=$Workbook$;Location=&quot;From (4)&quot;;Extended Properties=&quot;&quot;" command="SELECT * FROM [From (4)]"/>
  </connection>
  <connection id="15" xr16:uid="{AEA72D90-F012-4501-AB24-22CE89DBA029}" keepAlive="1" name="Query - From (5)" description="Connection to the 'From (5)' query in the workbook." type="5" refreshedVersion="0" background="1">
    <dbPr connection="Provider=Microsoft.Mashup.OleDb.1;Data Source=$Workbook$;Location=&quot;From (5)&quot;;Extended Properties=&quot;&quot;" command="SELECT * FROM [From (5)]"/>
  </connection>
  <connection id="16" xr16:uid="{5BDBCC0E-072A-46E5-B41A-B9994DE232E6}" keepAlive="1" name="Query - To" description="Connection to the 'To' query in the workbook." type="5" refreshedVersion="0" background="1">
    <dbPr connection="Provider=Microsoft.Mashup.OleDb.1;Data Source=$Workbook$;Location=To;Extended Properties=&quot;&quot;" command="SELECT * FROM [To]"/>
  </connection>
  <connection id="17" xr16:uid="{D0E5680A-C679-4C5F-B39F-7C1730055A1C}" keepAlive="1" name="Query - To (2)" description="Connection to the 'To (2)' query in the workbook." type="5" refreshedVersion="0" background="1">
    <dbPr connection="Provider=Microsoft.Mashup.OleDb.1;Data Source=$Workbook$;Location=&quot;To (2)&quot;;Extended Properties=&quot;&quot;" command="SELECT * FROM [To (2)]"/>
  </connection>
  <connection id="18" xr16:uid="{5319C5B9-41AE-4ACA-8039-53AF60A4AA36}" keepAlive="1" name="Query - To (3)" description="Connection to the 'To (3)' query in the workbook." type="5" refreshedVersion="0" background="1">
    <dbPr connection="Provider=Microsoft.Mashup.OleDb.1;Data Source=$Workbook$;Location=&quot;To (3)&quot;;Extended Properties=&quot;&quot;" command="SELECT * FROM [To (3)]"/>
  </connection>
  <connection id="19" xr16:uid="{2220D985-9B1C-49A0-8D31-24D43BE3A342}" keepAlive="1" name="Query - To (4)" description="Connection to the 'To (4)' query in the workbook." type="5" refreshedVersion="0" background="1">
    <dbPr connection="Provider=Microsoft.Mashup.OleDb.1;Data Source=$Workbook$;Location=&quot;To (4)&quot;;Extended Properties=&quot;&quot;" command="SELECT * FROM [To (4)]"/>
  </connection>
  <connection id="20" xr16:uid="{E5A3EDF8-FCBA-4EFC-B6D6-B6B185B34809}" keepAlive="1" name="Query - To (5)" description="Connection to the 'To (5)' query in the workbook." type="5" refreshedVersion="0" background="1">
    <dbPr connection="Provider=Microsoft.Mashup.OleDb.1;Data Source=$Workbook$;Location=&quot;To (5)&quot;;Extended Properties=&quot;&quot;" command="SELECT * FROM [To (5)]"/>
  </connection>
</connections>
</file>

<file path=xl/sharedStrings.xml><?xml version="1.0" encoding="utf-8"?>
<sst xmlns="http://schemas.openxmlformats.org/spreadsheetml/2006/main" count="113" uniqueCount="77">
  <si>
    <t>Lakefront Utilities Inc.</t>
  </si>
  <si>
    <t>Class</t>
  </si>
  <si>
    <t>CCA rate</t>
  </si>
  <si>
    <t>CCA claimed per T2</t>
  </si>
  <si>
    <t>CCA claim (No AII)</t>
  </si>
  <si>
    <t>Difference</t>
  </si>
  <si>
    <t>Tax on Difference:</t>
  </si>
  <si>
    <t>CCA Claim per T2</t>
  </si>
  <si>
    <t>CCA Claim (no AII)</t>
  </si>
  <si>
    <t>Tax Rate</t>
  </si>
  <si>
    <t>CCA Calculations - AII</t>
  </si>
  <si>
    <t>AII Additions</t>
  </si>
  <si>
    <t>Total</t>
  </si>
  <si>
    <t>02-100-1592-0000</t>
  </si>
  <si>
    <t>Additions</t>
  </si>
  <si>
    <t>December 31, 2025</t>
  </si>
  <si>
    <t>02-235-4080-0100</t>
  </si>
  <si>
    <t>02-100-1592-1000</t>
  </si>
  <si>
    <t>Prepared by:</t>
  </si>
  <si>
    <t>Approved by:</t>
  </si>
  <si>
    <t>JE number</t>
  </si>
  <si>
    <t>Transaction date (MM-DD-YY)</t>
  </si>
  <si>
    <t>Reversing date</t>
  </si>
  <si>
    <t>Distribution Reference</t>
  </si>
  <si>
    <t>Account #</t>
  </si>
  <si>
    <t>Debit</t>
  </si>
  <si>
    <t>Credit</t>
  </si>
  <si>
    <t>NM</t>
  </si>
  <si>
    <t>Journal Entry #1</t>
  </si>
  <si>
    <t>Journal Entry #2</t>
  </si>
  <si>
    <t>1.5x</t>
  </si>
  <si>
    <t>1x</t>
  </si>
  <si>
    <t>0.5x</t>
  </si>
  <si>
    <t>Full AII</t>
  </si>
  <si>
    <t>Summary</t>
  </si>
  <si>
    <t>2021 difference</t>
  </si>
  <si>
    <t>CCA Claim (Full AII)</t>
  </si>
  <si>
    <t>2022 difference</t>
  </si>
  <si>
    <t>2023 difference</t>
  </si>
  <si>
    <t>Amount</t>
  </si>
  <si>
    <t>Notes</t>
  </si>
  <si>
    <t>Difference between CCA claimed per T2 (1x) and CCA claim - Full AII (1.5x)</t>
  </si>
  <si>
    <t>Difference between CCA claimed per T2 (1.5x) and CCA claim No AII (0.5x)</t>
  </si>
  <si>
    <t>2024 difference</t>
  </si>
  <si>
    <t>2025 difference</t>
  </si>
  <si>
    <t>1592 adjustment total S/B</t>
  </si>
  <si>
    <t>GL Balance Dec 31, 2025</t>
  </si>
  <si>
    <t>JE Required</t>
  </si>
  <si>
    <t>Dr 02-100-1592-0000</t>
  </si>
  <si>
    <t>Cr 02-235-4080-0100</t>
  </si>
  <si>
    <t>Accelerated CCA is back on as per confirmation from KPMG and we will be able to file return that way, hence 1592 adjustment not required</t>
  </si>
  <si>
    <t>PILS Clawback true up Dec 2025</t>
  </si>
  <si>
    <t>PILS Clawback interesttrue up Dec 2025</t>
  </si>
  <si>
    <t>02-320-6035-0000</t>
  </si>
  <si>
    <t>Year</t>
  </si>
  <si>
    <t>Opening Balance</t>
  </si>
  <si>
    <t>Disposition</t>
  </si>
  <si>
    <t>Closing Balance</t>
  </si>
  <si>
    <t>PILS &amp; tax savings - GL 02-100-1592-0000</t>
  </si>
  <si>
    <t>Adjustment</t>
  </si>
  <si>
    <t>check</t>
  </si>
  <si>
    <t>PILS &amp; tax savings interest - GL 02-100-1592-1000</t>
  </si>
  <si>
    <t>Months</t>
  </si>
  <si>
    <t>Int Rate</t>
  </si>
  <si>
    <t>Addition</t>
  </si>
  <si>
    <t>Cl Balance</t>
  </si>
  <si>
    <t>Total Interest Dec 31, 2025</t>
  </si>
  <si>
    <t>Interest S/B</t>
  </si>
  <si>
    <t>Interest GL Dec 31, 2025</t>
  </si>
  <si>
    <t>JE Required Dec 31, 2025</t>
  </si>
  <si>
    <t>Interest Calculation</t>
  </si>
  <si>
    <t>Dr 02-100-1592-1000</t>
  </si>
  <si>
    <t>Cr 02-320-6035-0000</t>
  </si>
  <si>
    <t>OP Balance S/B</t>
  </si>
  <si>
    <t>Accelerated CCA was applied to the settlements, 1592 adjustment not required</t>
  </si>
  <si>
    <t>Reimburse to rate payers</t>
  </si>
  <si>
    <t>Claim from rate payers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</si>
</sst>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(* #,##0_);_(* \(#,##0\);_(* &quot;-&quot;??_);_(@_)"/>
    <numFmt numFmtId="169" formatCode="[$-F800]dddd\,\ mmmm\ dd\,\ yyyy"/>
    <numFmt numFmtId="170" formatCode="_(* #,##0.00_);_(* \(#,##0.00\);_(* &quot;-&quot;_);_(@_)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color rgb="FF0070C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10"/>
      <color rgb="FF002060"/>
      <name val="Arial"/>
      <family val="2"/>
    </font>
    <font>
      <b/>
      <i/>
      <sz val="10"/>
      <color rgb="FF002060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7" fontId="2" fillId="0" borderId="0" applyFont="0" applyFill="0" applyBorder="0" applyAlignment="0" applyProtection="0"/>
  </cellStyleXfs>
  <cellXfs count="92">
    <xf numFmtId="0" fontId="0" fillId="0" borderId="0" xfId="0"/>
    <xf numFmtId="0" fontId="1" fillId="0" borderId="0" xfId="0" applyFont="1"/>
    <xf numFmtId="0" fontId="1" fillId="0" borderId="0" xfId="0" quotePrefix="1" applyFont="1"/>
    <xf numFmtId="9" fontId="0" fillId="0" borderId="0" xfId="0" applyNumberFormat="1"/>
    <xf numFmtId="0" fontId="1" fillId="0" borderId="1" xfId="0" applyFont="1" applyBorder="1" applyAlignment="1">
      <alignment horizontal="center"/>
    </xf>
    <xf numFmtId="0" fontId="0" fillId="0" borderId="1" xfId="0" applyBorder="1"/>
    <xf numFmtId="9" fontId="0" fillId="0" borderId="1" xfId="0" applyNumberFormat="1" applyBorder="1"/>
    <xf numFmtId="165" fontId="0" fillId="0" borderId="0" xfId="0" applyNumberFormat="1"/>
    <xf numFmtId="165" fontId="0" fillId="0" borderId="1" xfId="0" applyNumberFormat="1" applyBorder="1"/>
    <xf numFmtId="10" fontId="0" fillId="0" borderId="1" xfId="0" applyNumberFormat="1" applyBorder="1"/>
    <xf numFmtId="164" fontId="0" fillId="0" borderId="0" xfId="0" applyNumberFormat="1"/>
    <xf numFmtId="166" fontId="0" fillId="0" borderId="2" xfId="0" applyNumberFormat="1" applyBorder="1"/>
    <xf numFmtId="166" fontId="0" fillId="0" borderId="0" xfId="0" applyNumberFormat="1"/>
    <xf numFmtId="167" fontId="0" fillId="0" borderId="0" xfId="0" applyNumberForma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168" fontId="0" fillId="0" borderId="0" xfId="0" applyNumberFormat="1"/>
    <xf numFmtId="1" fontId="1" fillId="0" borderId="1" xfId="0" applyNumberFormat="1" applyFont="1" applyBorder="1" applyAlignment="1">
      <alignment horizontal="center"/>
    </xf>
    <xf numFmtId="0" fontId="1" fillId="0" borderId="3" xfId="0" applyFont="1" applyBorder="1"/>
    <xf numFmtId="1" fontId="1" fillId="0" borderId="0" xfId="0" applyNumberFormat="1" applyFont="1" applyAlignment="1">
      <alignment horizontal="center"/>
    </xf>
    <xf numFmtId="0" fontId="1" fillId="0" borderId="3" xfId="0" applyFont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/>
    </xf>
    <xf numFmtId="9" fontId="8" fillId="0" borderId="0" xfId="0" applyNumberFormat="1" applyFont="1"/>
    <xf numFmtId="165" fontId="8" fillId="0" borderId="0" xfId="0" applyNumberFormat="1" applyFont="1"/>
    <xf numFmtId="0" fontId="8" fillId="0" borderId="1" xfId="0" applyFont="1" applyBorder="1"/>
    <xf numFmtId="9" fontId="8" fillId="0" borderId="1" xfId="0" applyNumberFormat="1" applyFont="1" applyBorder="1"/>
    <xf numFmtId="165" fontId="8" fillId="0" borderId="1" xfId="0" applyNumberFormat="1" applyFont="1" applyBorder="1"/>
    <xf numFmtId="0" fontId="9" fillId="0" borderId="0" xfId="0" applyFont="1"/>
    <xf numFmtId="164" fontId="8" fillId="0" borderId="0" xfId="0" applyNumberFormat="1" applyFont="1"/>
    <xf numFmtId="10" fontId="8" fillId="0" borderId="1" xfId="0" applyNumberFormat="1" applyFont="1" applyBorder="1"/>
    <xf numFmtId="166" fontId="8" fillId="0" borderId="2" xfId="0" applyNumberFormat="1" applyFont="1" applyBorder="1"/>
    <xf numFmtId="166" fontId="8" fillId="0" borderId="0" xfId="0" applyNumberFormat="1" applyFont="1"/>
    <xf numFmtId="0" fontId="10" fillId="0" borderId="0" xfId="0" applyFont="1" applyAlignment="1">
      <alignment horizontal="center"/>
    </xf>
    <xf numFmtId="0" fontId="0" fillId="0" borderId="4" xfId="0" applyBorder="1"/>
    <xf numFmtId="0" fontId="0" fillId="0" borderId="3" xfId="0" applyBorder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0" fillId="0" borderId="5" xfId="0" applyBorder="1"/>
    <xf numFmtId="14" fontId="0" fillId="0" borderId="6" xfId="0" applyNumberFormat="1" applyBorder="1"/>
    <xf numFmtId="0" fontId="6" fillId="0" borderId="0" xfId="0" applyFont="1"/>
    <xf numFmtId="169" fontId="0" fillId="0" borderId="6" xfId="0" applyNumberFormat="1" applyBorder="1"/>
    <xf numFmtId="0" fontId="1" fillId="0" borderId="4" xfId="0" applyFont="1" applyBorder="1"/>
    <xf numFmtId="167" fontId="0" fillId="0" borderId="3" xfId="1" applyFont="1" applyBorder="1"/>
    <xf numFmtId="0" fontId="0" fillId="0" borderId="7" xfId="0" applyBorder="1"/>
    <xf numFmtId="0" fontId="0" fillId="0" borderId="8" xfId="0" applyBorder="1"/>
    <xf numFmtId="167" fontId="0" fillId="0" borderId="7" xfId="1" applyFont="1" applyBorder="1"/>
    <xf numFmtId="0" fontId="0" fillId="0" borderId="9" xfId="0" applyBorder="1"/>
    <xf numFmtId="0" fontId="1" fillId="0" borderId="10" xfId="0" applyFont="1" applyBorder="1"/>
    <xf numFmtId="167" fontId="1" fillId="0" borderId="9" xfId="1" applyFont="1" applyBorder="1"/>
    <xf numFmtId="43" fontId="0" fillId="0" borderId="0" xfId="0" applyNumberFormat="1"/>
    <xf numFmtId="10" fontId="0" fillId="0" borderId="0" xfId="0" applyNumberFormat="1"/>
    <xf numFmtId="0" fontId="1" fillId="2" borderId="0" xfId="0" applyFont="1" applyFill="1"/>
    <xf numFmtId="0" fontId="0" fillId="0" borderId="0" xfId="0" applyAlignment="1">
      <alignment horizontal="center"/>
    </xf>
    <xf numFmtId="10" fontId="8" fillId="0" borderId="0" xfId="0" applyNumberFormat="1" applyFont="1"/>
    <xf numFmtId="0" fontId="0" fillId="2" borderId="0" xfId="0" applyFill="1"/>
    <xf numFmtId="166" fontId="0" fillId="2" borderId="0" xfId="0" applyNumberFormat="1" applyFill="1"/>
    <xf numFmtId="0" fontId="0" fillId="2" borderId="1" xfId="0" applyFill="1" applyBorder="1"/>
    <xf numFmtId="166" fontId="1" fillId="2" borderId="0" xfId="0" applyNumberFormat="1" applyFont="1" applyFill="1"/>
    <xf numFmtId="170" fontId="8" fillId="2" borderId="1" xfId="0" applyNumberFormat="1" applyFont="1" applyFill="1" applyBorder="1"/>
    <xf numFmtId="43" fontId="1" fillId="2" borderId="0" xfId="0" applyNumberFormat="1" applyFont="1" applyFill="1"/>
    <xf numFmtId="43" fontId="0" fillId="2" borderId="0" xfId="0" applyNumberFormat="1" applyFill="1"/>
    <xf numFmtId="170" fontId="8" fillId="2" borderId="0" xfId="0" applyNumberFormat="1" applyFont="1" applyFill="1"/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167" fontId="0" fillId="0" borderId="3" xfId="1" applyFont="1" applyFill="1" applyBorder="1"/>
    <xf numFmtId="167" fontId="0" fillId="0" borderId="3" xfId="0" applyNumberFormat="1" applyBorder="1"/>
    <xf numFmtId="44" fontId="0" fillId="0" borderId="0" xfId="0" applyNumberFormat="1"/>
    <xf numFmtId="0" fontId="3" fillId="0" borderId="1" xfId="0" applyFont="1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167" fontId="1" fillId="2" borderId="0" xfId="1" applyFont="1" applyFill="1" applyBorder="1"/>
    <xf numFmtId="17" fontId="0" fillId="0" borderId="0" xfId="0" applyNumberFormat="1"/>
    <xf numFmtId="167" fontId="0" fillId="0" borderId="0" xfId="1" applyFont="1"/>
    <xf numFmtId="0" fontId="0" fillId="0" borderId="0" xfId="0" applyAlignment="1">
      <alignment horizontal="right"/>
    </xf>
    <xf numFmtId="0" fontId="0" fillId="0" borderId="0" xfId="0" applyAlignment="1">
      <alignment horizontal="right" vertical="center" wrapText="1"/>
    </xf>
    <xf numFmtId="17" fontId="0" fillId="0" borderId="0" xfId="1" applyNumberFormat="1" applyFont="1" applyBorder="1"/>
    <xf numFmtId="167" fontId="0" fillId="0" borderId="0" xfId="1" applyFont="1" applyFill="1" applyBorder="1"/>
    <xf numFmtId="167" fontId="1" fillId="0" borderId="0" xfId="0" applyNumberFormat="1" applyFont="1"/>
    <xf numFmtId="0" fontId="1" fillId="0" borderId="0" xfId="0" applyFont="1" applyAlignment="1">
      <alignment horizontal="right"/>
    </xf>
    <xf numFmtId="167" fontId="0" fillId="0" borderId="1" xfId="1" applyFont="1" applyBorder="1"/>
    <xf numFmtId="167" fontId="0" fillId="2" borderId="0" xfId="0" applyNumberFormat="1" applyFill="1"/>
    <xf numFmtId="167" fontId="0" fillId="2" borderId="1" xfId="0" applyNumberForma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10</xdr:col>
      <xdr:colOff>229483</xdr:colOff>
      <xdr:row>42</xdr:row>
      <xdr:rowOff>105800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BBE869-0453-A087-7C0E-A12466AC4D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61950"/>
          <a:ext cx="6325483" cy="7344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427A1-5869-485E-9BD2-38DCCBF6294A}">
  <dimension ref="A1:G45"/>
  <sheetViews>
    <sheetView zoomScale="85" zoomScaleNormal="85" workbookViewId="0">
      <selection activeCell="A26" sqref="A26"/>
    </sheetView>
  </sheetViews>
  <sheetFormatPr defaultRowHeight="15" x14ac:dyDescent="0.25"/>
  <cols>
    <col min="1" max="1" width="43.140625" customWidth="1"/>
    <col min="2" max="2" width="16.28515625" customWidth="1"/>
    <col min="3" max="3" width="14.28515625" customWidth="1"/>
    <col min="4" max="4" width="15.5703125" customWidth="1"/>
    <col min="7" max="7" width="10.5703125" bestFit="1" customWidth="1"/>
  </cols>
  <sheetData>
    <row r="1" spans="1:4" ht="18.75" x14ac:dyDescent="0.3">
      <c r="A1" s="38" t="s">
        <v>28</v>
      </c>
      <c r="B1" s="39"/>
    </row>
    <row r="2" spans="1:4" ht="18.75" x14ac:dyDescent="0.3">
      <c r="A2" s="40" t="s">
        <v>51</v>
      </c>
      <c r="B2" s="39"/>
    </row>
    <row r="3" spans="1:4" ht="18.75" x14ac:dyDescent="0.3">
      <c r="A3" s="38"/>
      <c r="B3" s="39"/>
    </row>
    <row r="4" spans="1:4" ht="15.75" thickBot="1" x14ac:dyDescent="0.3">
      <c r="A4" s="1" t="s">
        <v>18</v>
      </c>
      <c r="B4" s="41" t="s">
        <v>27</v>
      </c>
    </row>
    <row r="5" spans="1:4" ht="15.75" thickBot="1" x14ac:dyDescent="0.3">
      <c r="A5" s="1" t="s">
        <v>19</v>
      </c>
      <c r="B5" s="41"/>
      <c r="D5" s="1"/>
    </row>
    <row r="6" spans="1:4" ht="15.75" thickBot="1" x14ac:dyDescent="0.3">
      <c r="A6" s="1" t="s">
        <v>20</v>
      </c>
      <c r="B6" s="41">
        <v>29762</v>
      </c>
    </row>
    <row r="7" spans="1:4" ht="15.75" thickBot="1" x14ac:dyDescent="0.3">
      <c r="A7" s="1" t="s">
        <v>21</v>
      </c>
      <c r="B7" s="42">
        <v>46022</v>
      </c>
      <c r="C7" s="43"/>
    </row>
    <row r="8" spans="1:4" ht="15.75" thickBot="1" x14ac:dyDescent="0.3">
      <c r="A8" s="1" t="s">
        <v>22</v>
      </c>
      <c r="B8" s="44"/>
    </row>
    <row r="10" spans="1:4" x14ac:dyDescent="0.25">
      <c r="A10" s="19" t="s">
        <v>23</v>
      </c>
      <c r="B10" s="45" t="s">
        <v>24</v>
      </c>
      <c r="C10" s="19" t="s">
        <v>25</v>
      </c>
      <c r="D10" s="19" t="s">
        <v>26</v>
      </c>
    </row>
    <row r="11" spans="1:4" x14ac:dyDescent="0.25">
      <c r="A11" s="37" t="str">
        <f>+A2</f>
        <v>PILS Clawback true up Dec 2025</v>
      </c>
      <c r="B11" s="36" t="s">
        <v>13</v>
      </c>
      <c r="C11" s="46">
        <f>+'YE 2025 1592 adjustment'!K15</f>
        <v>184167.105125</v>
      </c>
      <c r="D11" s="46"/>
    </row>
    <row r="12" spans="1:4" x14ac:dyDescent="0.25">
      <c r="A12" s="37" t="str">
        <f>+A11</f>
        <v>PILS Clawback true up Dec 2025</v>
      </c>
      <c r="B12" s="36" t="s">
        <v>16</v>
      </c>
      <c r="C12" s="46"/>
      <c r="D12" s="46">
        <f>+C11</f>
        <v>184167.105125</v>
      </c>
    </row>
    <row r="13" spans="1:4" x14ac:dyDescent="0.25">
      <c r="A13" s="37"/>
      <c r="B13" s="36"/>
      <c r="C13" s="46"/>
      <c r="D13" s="46"/>
    </row>
    <row r="14" spans="1:4" x14ac:dyDescent="0.25">
      <c r="A14" s="37"/>
      <c r="B14" s="36"/>
      <c r="C14" s="46"/>
      <c r="D14" s="46"/>
    </row>
    <row r="15" spans="1:4" x14ac:dyDescent="0.25">
      <c r="A15" s="37"/>
      <c r="B15" s="36"/>
      <c r="C15" s="46"/>
      <c r="D15" s="46"/>
    </row>
    <row r="16" spans="1:4" x14ac:dyDescent="0.25">
      <c r="A16" s="37"/>
      <c r="B16" s="36"/>
      <c r="C16" s="46"/>
      <c r="D16" s="46"/>
    </row>
    <row r="17" spans="1:4" x14ac:dyDescent="0.25">
      <c r="A17" s="37"/>
      <c r="B17" s="36"/>
      <c r="C17" s="46"/>
      <c r="D17" s="46"/>
    </row>
    <row r="18" spans="1:4" x14ac:dyDescent="0.25">
      <c r="A18" s="37"/>
      <c r="B18" s="36"/>
      <c r="C18" s="46"/>
      <c r="D18" s="46"/>
    </row>
    <row r="19" spans="1:4" ht="15.75" thickBot="1" x14ac:dyDescent="0.3">
      <c r="A19" s="47"/>
      <c r="B19" s="48"/>
      <c r="C19" s="49"/>
      <c r="D19" s="49"/>
    </row>
    <row r="20" spans="1:4" ht="15.75" thickBot="1" x14ac:dyDescent="0.3">
      <c r="A20" s="50"/>
      <c r="B20" s="51" t="s">
        <v>12</v>
      </c>
      <c r="C20" s="52">
        <f>SUM(C11:C19)</f>
        <v>184167.105125</v>
      </c>
      <c r="D20" s="52">
        <f>SUM(D11:D19)</f>
        <v>184167.105125</v>
      </c>
    </row>
    <row r="26" spans="1:4" ht="18.75" x14ac:dyDescent="0.3">
      <c r="A26" s="38" t="s">
        <v>29</v>
      </c>
      <c r="B26" s="39"/>
    </row>
    <row r="27" spans="1:4" ht="18.75" x14ac:dyDescent="0.3">
      <c r="A27" s="40" t="s">
        <v>52</v>
      </c>
      <c r="B27" s="39"/>
    </row>
    <row r="28" spans="1:4" ht="18.75" x14ac:dyDescent="0.3">
      <c r="A28" s="38"/>
      <c r="B28" s="39"/>
    </row>
    <row r="29" spans="1:4" ht="15.75" thickBot="1" x14ac:dyDescent="0.3">
      <c r="A29" s="1" t="s">
        <v>18</v>
      </c>
      <c r="B29" s="41" t="s">
        <v>27</v>
      </c>
    </row>
    <row r="30" spans="1:4" ht="15.75" thickBot="1" x14ac:dyDescent="0.3">
      <c r="A30" s="1" t="s">
        <v>19</v>
      </c>
      <c r="B30" s="41"/>
      <c r="D30" s="1"/>
    </row>
    <row r="31" spans="1:4" ht="15.75" thickBot="1" x14ac:dyDescent="0.3">
      <c r="A31" s="1" t="s">
        <v>20</v>
      </c>
      <c r="B31" s="41">
        <v>29763</v>
      </c>
    </row>
    <row r="32" spans="1:4" ht="15.75" thickBot="1" x14ac:dyDescent="0.3">
      <c r="A32" s="1" t="s">
        <v>21</v>
      </c>
      <c r="B32" s="42">
        <v>46022</v>
      </c>
      <c r="C32" s="43"/>
    </row>
    <row r="33" spans="1:7" ht="15.75" thickBot="1" x14ac:dyDescent="0.3">
      <c r="A33" s="1" t="s">
        <v>22</v>
      </c>
      <c r="B33" s="44"/>
    </row>
    <row r="35" spans="1:7" x14ac:dyDescent="0.25">
      <c r="A35" s="19" t="s">
        <v>23</v>
      </c>
      <c r="B35" s="45" t="s">
        <v>24</v>
      </c>
      <c r="C35" s="19" t="s">
        <v>25</v>
      </c>
      <c r="D35" s="19" t="s">
        <v>26</v>
      </c>
    </row>
    <row r="36" spans="1:7" x14ac:dyDescent="0.25">
      <c r="A36" s="37" t="str">
        <f>+A27</f>
        <v>PILS Clawback interesttrue up Dec 2025</v>
      </c>
      <c r="B36" s="37" t="s">
        <v>17</v>
      </c>
      <c r="C36" s="46">
        <f>+'YE 2025 1592 interest'!D22</f>
        <v>10007.074928314749</v>
      </c>
      <c r="D36" s="46"/>
    </row>
    <row r="37" spans="1:7" x14ac:dyDescent="0.25">
      <c r="A37" s="37" t="str">
        <f>+A36</f>
        <v>PILS Clawback interesttrue up Dec 2025</v>
      </c>
      <c r="B37" s="37" t="s">
        <v>53</v>
      </c>
      <c r="C37" s="46"/>
      <c r="D37" s="46">
        <f>+C36</f>
        <v>10007.074928314749</v>
      </c>
      <c r="G37" s="53"/>
    </row>
    <row r="38" spans="1:7" x14ac:dyDescent="0.25">
      <c r="A38" s="37"/>
      <c r="B38" s="36"/>
      <c r="C38" s="46"/>
      <c r="D38" s="46"/>
    </row>
    <row r="39" spans="1:7" x14ac:dyDescent="0.25">
      <c r="A39" s="37"/>
      <c r="B39" s="36"/>
      <c r="C39" s="46"/>
      <c r="D39" s="46"/>
    </row>
    <row r="40" spans="1:7" x14ac:dyDescent="0.25">
      <c r="A40" s="37"/>
      <c r="B40" s="36"/>
      <c r="C40" s="46"/>
      <c r="D40" s="46"/>
    </row>
    <row r="41" spans="1:7" x14ac:dyDescent="0.25">
      <c r="A41" s="37"/>
      <c r="B41" s="36"/>
      <c r="C41" s="46"/>
      <c r="D41" s="46"/>
    </row>
    <row r="42" spans="1:7" x14ac:dyDescent="0.25">
      <c r="A42" s="37"/>
      <c r="B42" s="36"/>
      <c r="C42" s="46"/>
      <c r="D42" s="46"/>
    </row>
    <row r="43" spans="1:7" x14ac:dyDescent="0.25">
      <c r="A43" s="37"/>
      <c r="B43" s="36"/>
      <c r="C43" s="46"/>
      <c r="D43" s="46"/>
    </row>
    <row r="44" spans="1:7" ht="15.75" thickBot="1" x14ac:dyDescent="0.3">
      <c r="A44" s="47"/>
      <c r="B44" s="48"/>
      <c r="C44" s="49"/>
      <c r="D44" s="49"/>
    </row>
    <row r="45" spans="1:7" ht="15.75" thickBot="1" x14ac:dyDescent="0.3">
      <c r="A45" s="50"/>
      <c r="B45" s="51" t="s">
        <v>12</v>
      </c>
      <c r="C45" s="52">
        <f>SUM(C36:C44)</f>
        <v>10007.074928314749</v>
      </c>
      <c r="D45" s="52">
        <f>SUM(D36:D44)</f>
        <v>10007.074928314749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12024-2ACF-46AE-90A5-AEB8FA21F20E}">
  <dimension ref="A1:M46"/>
  <sheetViews>
    <sheetView tabSelected="1" zoomScale="85" zoomScaleNormal="85" workbookViewId="0">
      <selection activeCell="L39" sqref="L39"/>
    </sheetView>
  </sheetViews>
  <sheetFormatPr defaultRowHeight="15" x14ac:dyDescent="0.25"/>
  <cols>
    <col min="2" max="2" width="12" customWidth="1"/>
    <col min="3" max="3" width="14.7109375" customWidth="1"/>
    <col min="4" max="4" width="12.42578125" bestFit="1" customWidth="1"/>
    <col min="5" max="5" width="18.140625" bestFit="1" customWidth="1"/>
    <col min="6" max="6" width="17.42578125" bestFit="1" customWidth="1"/>
    <col min="7" max="7" width="13.7109375" customWidth="1"/>
    <col min="8" max="8" width="11.7109375" customWidth="1"/>
    <col min="10" max="10" width="26.140625" customWidth="1"/>
    <col min="11" max="11" width="12.140625" bestFit="1" customWidth="1"/>
    <col min="12" max="12" width="88.85546875" customWidth="1"/>
  </cols>
  <sheetData>
    <row r="1" spans="1:13" x14ac:dyDescent="0.25">
      <c r="A1" s="1" t="s">
        <v>0</v>
      </c>
    </row>
    <row r="2" spans="1:13" x14ac:dyDescent="0.25">
      <c r="A2" s="1" t="s">
        <v>10</v>
      </c>
    </row>
    <row r="3" spans="1:13" x14ac:dyDescent="0.25">
      <c r="A3" s="2" t="s">
        <v>15</v>
      </c>
    </row>
    <row r="5" spans="1:13" x14ac:dyDescent="0.25">
      <c r="B5" s="66">
        <v>2021</v>
      </c>
      <c r="C5" s="5"/>
      <c r="D5" s="74"/>
      <c r="E5" s="75" t="s">
        <v>30</v>
      </c>
      <c r="F5" s="75" t="s">
        <v>32</v>
      </c>
      <c r="G5" s="5"/>
      <c r="J5" s="66" t="s">
        <v>34</v>
      </c>
      <c r="K5" s="66" t="s">
        <v>39</v>
      </c>
      <c r="L5" s="66" t="s">
        <v>40</v>
      </c>
    </row>
    <row r="6" spans="1:13" x14ac:dyDescent="0.25">
      <c r="B6" s="4" t="s">
        <v>1</v>
      </c>
      <c r="C6" s="4" t="s">
        <v>2</v>
      </c>
      <c r="D6" s="4" t="s">
        <v>11</v>
      </c>
      <c r="E6" s="4" t="s">
        <v>3</v>
      </c>
      <c r="F6" s="4" t="s">
        <v>4</v>
      </c>
      <c r="G6" s="4" t="s">
        <v>5</v>
      </c>
      <c r="J6" s="58" t="s">
        <v>35</v>
      </c>
      <c r="K6" s="59">
        <f>-D19</f>
        <v>-45519.662150000004</v>
      </c>
      <c r="L6" s="58" t="s">
        <v>42</v>
      </c>
      <c r="M6" t="s">
        <v>75</v>
      </c>
    </row>
    <row r="7" spans="1:13" x14ac:dyDescent="0.25">
      <c r="B7" s="56">
        <v>1</v>
      </c>
      <c r="C7" s="3">
        <v>0.04</v>
      </c>
      <c r="D7" s="7">
        <v>1904</v>
      </c>
      <c r="E7" s="7">
        <f>(D7*C7)*1.5</f>
        <v>114.24</v>
      </c>
      <c r="F7" s="7">
        <f>(D7*C7)*0.5</f>
        <v>38.08</v>
      </c>
      <c r="G7" s="7">
        <f>E7-F7</f>
        <v>76.16</v>
      </c>
      <c r="J7" s="58" t="s">
        <v>37</v>
      </c>
      <c r="K7" s="58">
        <v>0</v>
      </c>
      <c r="L7" s="58" t="s">
        <v>74</v>
      </c>
    </row>
    <row r="8" spans="1:13" x14ac:dyDescent="0.25">
      <c r="B8" s="56">
        <v>47</v>
      </c>
      <c r="C8" s="3">
        <v>0.08</v>
      </c>
      <c r="D8" s="7">
        <v>2017939</v>
      </c>
      <c r="E8" s="7">
        <f t="shared" ref="E8:E11" si="0">(D8*C8)*1.5</f>
        <v>242152.68</v>
      </c>
      <c r="F8" s="7">
        <f t="shared" ref="F8:F11" si="1">(D8*C8)*0.5</f>
        <v>80717.56</v>
      </c>
      <c r="G8" s="7">
        <f t="shared" ref="G8:G11" si="2">E8-F8</f>
        <v>161435.12</v>
      </c>
      <c r="J8" s="58" t="s">
        <v>38</v>
      </c>
      <c r="K8" s="58">
        <v>0</v>
      </c>
      <c r="L8" s="58" t="s">
        <v>74</v>
      </c>
    </row>
    <row r="9" spans="1:13" x14ac:dyDescent="0.25">
      <c r="B9" s="56">
        <v>50</v>
      </c>
      <c r="C9" s="3">
        <v>0.55000000000000004</v>
      </c>
      <c r="D9" s="7">
        <v>8141</v>
      </c>
      <c r="E9" s="7">
        <f t="shared" si="0"/>
        <v>6716.3250000000007</v>
      </c>
      <c r="F9" s="7">
        <f t="shared" si="1"/>
        <v>2238.7750000000001</v>
      </c>
      <c r="G9" s="7">
        <f t="shared" si="2"/>
        <v>4477.5500000000011</v>
      </c>
      <c r="J9" s="58" t="s">
        <v>43</v>
      </c>
      <c r="K9" s="59">
        <f>-D36</f>
        <v>24650.097275000004</v>
      </c>
      <c r="L9" s="58" t="s">
        <v>41</v>
      </c>
      <c r="M9" t="s">
        <v>76</v>
      </c>
    </row>
    <row r="10" spans="1:13" ht="30" x14ac:dyDescent="0.25">
      <c r="B10" s="56">
        <v>8</v>
      </c>
      <c r="C10" s="3">
        <v>0.2</v>
      </c>
      <c r="D10" s="7">
        <v>14333</v>
      </c>
      <c r="E10" s="7">
        <f t="shared" si="0"/>
        <v>4299.9000000000005</v>
      </c>
      <c r="F10" s="7">
        <f t="shared" si="1"/>
        <v>1433.3000000000002</v>
      </c>
      <c r="G10" s="7">
        <f t="shared" si="2"/>
        <v>2866.6000000000004</v>
      </c>
      <c r="J10" s="60" t="s">
        <v>44</v>
      </c>
      <c r="K10" s="60">
        <v>0</v>
      </c>
      <c r="L10" s="67" t="s">
        <v>50</v>
      </c>
    </row>
    <row r="11" spans="1:13" x14ac:dyDescent="0.25">
      <c r="B11" s="77">
        <v>47</v>
      </c>
      <c r="C11" s="6">
        <v>0.08</v>
      </c>
      <c r="D11" s="8">
        <v>36461</v>
      </c>
      <c r="E11" s="8">
        <f t="shared" si="0"/>
        <v>4375.32</v>
      </c>
      <c r="F11" s="8">
        <f t="shared" si="1"/>
        <v>1458.44</v>
      </c>
      <c r="G11" s="8">
        <f t="shared" si="2"/>
        <v>2916.8799999999997</v>
      </c>
      <c r="J11" s="55" t="s">
        <v>45</v>
      </c>
      <c r="K11" s="61">
        <f>SUM(K6:K10)</f>
        <v>-20869.564875</v>
      </c>
      <c r="L11" s="58" t="s">
        <v>75</v>
      </c>
    </row>
    <row r="12" spans="1:13" x14ac:dyDescent="0.25">
      <c r="D12" s="7">
        <f>SUM(D7:D11)</f>
        <v>2078778</v>
      </c>
      <c r="E12" s="7">
        <f>SUM(E7:E11)</f>
        <v>257658.465</v>
      </c>
      <c r="F12" s="7">
        <f>SUM(F7:F11)</f>
        <v>85886.154999999999</v>
      </c>
      <c r="G12" s="7">
        <f>SUM(G7:G11)</f>
        <v>171772.31</v>
      </c>
      <c r="J12" s="58" t="s">
        <v>46</v>
      </c>
      <c r="K12" s="62">
        <v>-205036.67</v>
      </c>
      <c r="L12" s="58"/>
    </row>
    <row r="13" spans="1:13" x14ac:dyDescent="0.25">
      <c r="D13" s="16"/>
      <c r="J13" s="55" t="s">
        <v>47</v>
      </c>
      <c r="K13" s="62">
        <f>+K11-K12</f>
        <v>184167.105125</v>
      </c>
      <c r="L13" s="58"/>
    </row>
    <row r="14" spans="1:13" x14ac:dyDescent="0.25">
      <c r="B14" s="15" t="s">
        <v>6</v>
      </c>
      <c r="D14" s="18">
        <v>2021</v>
      </c>
      <c r="E14" s="20"/>
      <c r="F14" s="20"/>
      <c r="G14" s="20"/>
      <c r="H14" s="20"/>
      <c r="J14" s="58"/>
      <c r="K14" s="58"/>
      <c r="L14" s="58"/>
    </row>
    <row r="15" spans="1:13" x14ac:dyDescent="0.25">
      <c r="B15" t="s">
        <v>7</v>
      </c>
      <c r="D15" s="10">
        <f>E12</f>
        <v>257658.465</v>
      </c>
      <c r="E15" s="17"/>
      <c r="F15" s="17"/>
      <c r="G15" s="17"/>
      <c r="H15" s="17"/>
      <c r="J15" s="58" t="s">
        <v>48</v>
      </c>
      <c r="K15" s="64">
        <f>K13</f>
        <v>184167.105125</v>
      </c>
      <c r="L15" s="58"/>
    </row>
    <row r="16" spans="1:13" x14ac:dyDescent="0.25">
      <c r="B16" t="s">
        <v>8</v>
      </c>
      <c r="D16" s="8">
        <f>F12</f>
        <v>85886.154999999999</v>
      </c>
      <c r="E16" s="17"/>
      <c r="F16" s="17"/>
      <c r="G16" s="17"/>
      <c r="H16" s="17"/>
      <c r="J16" s="58" t="s">
        <v>49</v>
      </c>
      <c r="K16" s="65">
        <f>-K15</f>
        <v>-184167.105125</v>
      </c>
      <c r="L16" s="58"/>
    </row>
    <row r="17" spans="2:10" x14ac:dyDescent="0.25">
      <c r="D17" s="7">
        <f t="shared" ref="D17" si="3">D15-D16</f>
        <v>171772.31</v>
      </c>
      <c r="E17" s="7"/>
      <c r="F17" s="7"/>
      <c r="G17" s="7"/>
      <c r="H17" s="7"/>
    </row>
    <row r="18" spans="2:10" x14ac:dyDescent="0.25">
      <c r="B18" t="s">
        <v>9</v>
      </c>
      <c r="D18" s="9">
        <v>0.26500000000000001</v>
      </c>
      <c r="E18" s="54"/>
      <c r="F18" s="54"/>
      <c r="G18" s="54"/>
      <c r="H18" s="54"/>
    </row>
    <row r="19" spans="2:10" ht="15.75" thickBot="1" x14ac:dyDescent="0.3">
      <c r="D19" s="11">
        <f t="shared" ref="D19" si="4">D17*D18</f>
        <v>45519.662150000004</v>
      </c>
      <c r="E19" s="12"/>
      <c r="F19" s="12"/>
      <c r="G19" s="12"/>
      <c r="H19" s="12"/>
    </row>
    <row r="20" spans="2:10" ht="15.75" thickTop="1" x14ac:dyDescent="0.25">
      <c r="D20" s="12"/>
      <c r="E20" s="12"/>
      <c r="F20" s="12"/>
      <c r="G20" s="12"/>
      <c r="H20" s="12"/>
    </row>
    <row r="21" spans="2:10" x14ac:dyDescent="0.25">
      <c r="D21" s="12"/>
      <c r="E21" s="14"/>
      <c r="F21" s="14"/>
    </row>
    <row r="22" spans="2:10" x14ac:dyDescent="0.25">
      <c r="B22" s="66">
        <v>2024</v>
      </c>
      <c r="C22" s="27"/>
      <c r="D22" s="76"/>
      <c r="E22" s="75" t="s">
        <v>31</v>
      </c>
      <c r="F22" s="75" t="s">
        <v>30</v>
      </c>
      <c r="G22" s="27"/>
    </row>
    <row r="23" spans="2:10" x14ac:dyDescent="0.25">
      <c r="B23" s="24" t="s">
        <v>1</v>
      </c>
      <c r="C23" s="24" t="s">
        <v>2</v>
      </c>
      <c r="D23" s="24" t="s">
        <v>11</v>
      </c>
      <c r="E23" s="24" t="s">
        <v>3</v>
      </c>
      <c r="F23" s="24" t="s">
        <v>33</v>
      </c>
      <c r="G23" s="24" t="s">
        <v>5</v>
      </c>
    </row>
    <row r="24" spans="2:10" x14ac:dyDescent="0.25">
      <c r="B24" s="78">
        <v>1</v>
      </c>
      <c r="C24" s="25">
        <v>0.04</v>
      </c>
      <c r="D24" s="26">
        <v>71</v>
      </c>
      <c r="E24" s="26">
        <f>(D24*C24)</f>
        <v>2.84</v>
      </c>
      <c r="F24" s="26">
        <f>(D24*C24)*1.5</f>
        <v>4.26</v>
      </c>
      <c r="G24" s="26">
        <f>E24-F24</f>
        <v>-1.42</v>
      </c>
    </row>
    <row r="25" spans="2:10" x14ac:dyDescent="0.25">
      <c r="B25" s="78">
        <v>47</v>
      </c>
      <c r="C25" s="25">
        <v>0.08</v>
      </c>
      <c r="D25" s="26">
        <v>2175716</v>
      </c>
      <c r="E25" s="26">
        <f>(D25*C25)</f>
        <v>174057.28</v>
      </c>
      <c r="F25" s="26">
        <f t="shared" ref="F25:F28" si="5">(D25*C25)*1.5</f>
        <v>261085.91999999998</v>
      </c>
      <c r="G25" s="26">
        <f t="shared" ref="G25:G28" si="6">E25-F25</f>
        <v>-87028.639999999985</v>
      </c>
    </row>
    <row r="26" spans="2:10" x14ac:dyDescent="0.25">
      <c r="B26" s="78">
        <v>50</v>
      </c>
      <c r="C26" s="25">
        <v>0.55000000000000004</v>
      </c>
      <c r="D26" s="26">
        <v>12707</v>
      </c>
      <c r="E26" s="26">
        <f>(D26*C26)</f>
        <v>6988.85</v>
      </c>
      <c r="F26" s="26">
        <f t="shared" si="5"/>
        <v>10483.275000000001</v>
      </c>
      <c r="G26" s="26">
        <f t="shared" si="6"/>
        <v>-3494.4250000000011</v>
      </c>
    </row>
    <row r="27" spans="2:10" x14ac:dyDescent="0.25">
      <c r="B27" s="78">
        <v>8</v>
      </c>
      <c r="C27" s="25">
        <v>0.2</v>
      </c>
      <c r="D27" s="26">
        <v>18832</v>
      </c>
      <c r="E27" s="26">
        <f t="shared" ref="E27:E28" si="7">(D27*C27)</f>
        <v>3766.4</v>
      </c>
      <c r="F27" s="26">
        <f t="shared" si="5"/>
        <v>5649.6</v>
      </c>
      <c r="G27" s="26">
        <f t="shared" si="6"/>
        <v>-1883.2000000000003</v>
      </c>
    </row>
    <row r="28" spans="2:10" x14ac:dyDescent="0.25">
      <c r="B28" s="79">
        <v>10</v>
      </c>
      <c r="C28" s="28">
        <v>0.3</v>
      </c>
      <c r="D28" s="29">
        <v>4077</v>
      </c>
      <c r="E28" s="29">
        <f t="shared" si="7"/>
        <v>1223.0999999999999</v>
      </c>
      <c r="F28" s="29">
        <f t="shared" si="5"/>
        <v>1834.6499999999999</v>
      </c>
      <c r="G28" s="29">
        <f t="shared" si="6"/>
        <v>-611.54999999999995</v>
      </c>
    </row>
    <row r="29" spans="2:10" x14ac:dyDescent="0.25">
      <c r="B29" s="23"/>
      <c r="C29" s="23"/>
      <c r="D29" s="26">
        <f>SUM(D24:D28)</f>
        <v>2211403</v>
      </c>
      <c r="E29" s="26">
        <f>SUM(E24:E28)</f>
        <v>186038.47</v>
      </c>
      <c r="F29" s="26">
        <f>SUM(F24:F28)</f>
        <v>279057.70500000002</v>
      </c>
      <c r="G29" s="26">
        <f>SUM(G24:G28)</f>
        <v>-93019.234999999986</v>
      </c>
      <c r="J29" s="7">
        <f>+D29-2211403</f>
        <v>0</v>
      </c>
    </row>
    <row r="30" spans="2:10" x14ac:dyDescent="0.25">
      <c r="B30" s="23"/>
      <c r="C30" s="23"/>
      <c r="D30" s="23"/>
      <c r="E30" s="35"/>
      <c r="F30" s="23"/>
      <c r="G30" s="23"/>
    </row>
    <row r="31" spans="2:10" x14ac:dyDescent="0.25">
      <c r="B31" s="30" t="s">
        <v>6</v>
      </c>
      <c r="C31" s="23"/>
      <c r="D31" s="22">
        <v>2024</v>
      </c>
      <c r="E31" s="22"/>
      <c r="F31" s="22"/>
      <c r="G31" s="23"/>
    </row>
    <row r="32" spans="2:10" x14ac:dyDescent="0.25">
      <c r="B32" s="23" t="s">
        <v>7</v>
      </c>
      <c r="C32" s="23"/>
      <c r="D32" s="31">
        <f>E29</f>
        <v>186038.47</v>
      </c>
      <c r="E32" s="26"/>
      <c r="F32" s="26"/>
      <c r="G32" s="23"/>
    </row>
    <row r="33" spans="2:7" x14ac:dyDescent="0.25">
      <c r="B33" s="23" t="s">
        <v>36</v>
      </c>
      <c r="C33" s="23"/>
      <c r="D33" s="29">
        <f>+F29</f>
        <v>279057.70500000002</v>
      </c>
      <c r="E33" s="26"/>
      <c r="F33" s="26"/>
      <c r="G33" s="22"/>
    </row>
    <row r="34" spans="2:7" x14ac:dyDescent="0.25">
      <c r="B34" s="23"/>
      <c r="C34" s="23"/>
      <c r="D34" s="26">
        <f>D32-D33</f>
        <v>-93019.235000000015</v>
      </c>
      <c r="E34" s="26"/>
      <c r="F34" s="26"/>
      <c r="G34" s="23"/>
    </row>
    <row r="35" spans="2:7" x14ac:dyDescent="0.25">
      <c r="B35" s="23" t="s">
        <v>9</v>
      </c>
      <c r="C35" s="23"/>
      <c r="D35" s="32">
        <v>0.26500000000000001</v>
      </c>
      <c r="E35" s="57"/>
      <c r="F35" s="57"/>
      <c r="G35" s="23"/>
    </row>
    <row r="36" spans="2:7" ht="15.75" thickBot="1" x14ac:dyDescent="0.3">
      <c r="B36" s="23"/>
      <c r="C36" s="23"/>
      <c r="D36" s="33">
        <f>D34*D35</f>
        <v>-24650.097275000004</v>
      </c>
      <c r="E36" s="34"/>
      <c r="F36" s="34"/>
      <c r="G36" s="23"/>
    </row>
    <row r="37" spans="2:7" ht="15.75" thickTop="1" x14ac:dyDescent="0.25"/>
    <row r="40" spans="2:7" x14ac:dyDescent="0.25">
      <c r="B40" s="1" t="s">
        <v>58</v>
      </c>
    </row>
    <row r="41" spans="2:7" x14ac:dyDescent="0.25">
      <c r="B41" s="21" t="s">
        <v>54</v>
      </c>
      <c r="C41" s="21" t="s">
        <v>55</v>
      </c>
      <c r="D41" s="21" t="s">
        <v>14</v>
      </c>
      <c r="E41" s="21" t="s">
        <v>56</v>
      </c>
      <c r="F41" s="21" t="s">
        <v>59</v>
      </c>
      <c r="G41" s="21" t="s">
        <v>57</v>
      </c>
    </row>
    <row r="42" spans="2:7" x14ac:dyDescent="0.25">
      <c r="B42" s="70">
        <v>2022</v>
      </c>
      <c r="C42" s="71">
        <v>-101605.6</v>
      </c>
      <c r="D42" s="71">
        <v>-56181.919999999998</v>
      </c>
      <c r="E42" s="71">
        <v>101606</v>
      </c>
      <c r="F42" s="72"/>
      <c r="G42" s="71">
        <f>+C42+D42+E42+F42</f>
        <v>-56181.520000000019</v>
      </c>
    </row>
    <row r="43" spans="2:7" x14ac:dyDescent="0.25">
      <c r="B43" s="70">
        <v>2023</v>
      </c>
      <c r="C43" s="71">
        <f>+G42</f>
        <v>-56181.520000000019</v>
      </c>
      <c r="D43" s="71">
        <v>-99461.38</v>
      </c>
      <c r="E43" s="71"/>
      <c r="F43" s="72"/>
      <c r="G43" s="71">
        <f t="shared" ref="G43:G45" si="8">+C43+D43+E43+F43</f>
        <v>-155642.90000000002</v>
      </c>
    </row>
    <row r="44" spans="2:7" x14ac:dyDescent="0.25">
      <c r="B44" s="70">
        <v>2024</v>
      </c>
      <c r="C44" s="71">
        <f>+G43</f>
        <v>-155642.90000000002</v>
      </c>
      <c r="D44" s="71">
        <f>-41666.67-8333.33*7</f>
        <v>-99999.98</v>
      </c>
      <c r="E44" s="71"/>
      <c r="F44" s="72"/>
      <c r="G44" s="71">
        <f t="shared" si="8"/>
        <v>-255642.88</v>
      </c>
    </row>
    <row r="45" spans="2:7" x14ac:dyDescent="0.25">
      <c r="B45" s="70">
        <v>2025</v>
      </c>
      <c r="C45" s="71">
        <f>+G44</f>
        <v>-255642.88</v>
      </c>
      <c r="D45" s="71">
        <f>-C45-205036.67</f>
        <v>50606.209999999992</v>
      </c>
      <c r="E45" s="71"/>
      <c r="F45" s="72">
        <f>+K15</f>
        <v>184167.105125</v>
      </c>
      <c r="G45" s="71">
        <f t="shared" si="8"/>
        <v>-20869.564875000011</v>
      </c>
    </row>
    <row r="46" spans="2:7" x14ac:dyDescent="0.25">
      <c r="F46" t="s">
        <v>60</v>
      </c>
      <c r="G46" s="73">
        <f>+G45-K11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50ACC-80A2-4D7E-8870-C509E9228939}">
  <dimension ref="B2:P53"/>
  <sheetViews>
    <sheetView workbookViewId="0">
      <selection activeCell="E48" sqref="E48"/>
    </sheetView>
  </sheetViews>
  <sheetFormatPr defaultRowHeight="15" x14ac:dyDescent="0.25"/>
  <cols>
    <col min="3" max="7" width="15.7109375" customWidth="1"/>
    <col min="10" max="10" width="7.7109375" bestFit="1" customWidth="1"/>
    <col min="11" max="11" width="15.28515625" customWidth="1"/>
    <col min="12" max="12" width="11.28515625" bestFit="1" customWidth="1"/>
    <col min="13" max="13" width="11.28515625" customWidth="1"/>
    <col min="14" max="14" width="8" bestFit="1" customWidth="1"/>
    <col min="15" max="15" width="12.28515625" customWidth="1"/>
    <col min="16" max="16" width="10" bestFit="1" customWidth="1"/>
  </cols>
  <sheetData>
    <row r="2" spans="2:16" x14ac:dyDescent="0.25">
      <c r="B2" s="68" t="s">
        <v>61</v>
      </c>
      <c r="J2" s="15" t="s">
        <v>70</v>
      </c>
    </row>
    <row r="3" spans="2:16" x14ac:dyDescent="0.25">
      <c r="B3" s="69" t="s">
        <v>54</v>
      </c>
      <c r="C3" s="19" t="s">
        <v>55</v>
      </c>
      <c r="D3" s="19" t="s">
        <v>14</v>
      </c>
      <c r="E3" s="19" t="s">
        <v>56</v>
      </c>
      <c r="F3" s="21" t="s">
        <v>59</v>
      </c>
      <c r="G3" s="19" t="s">
        <v>57</v>
      </c>
      <c r="J3" s="55" t="s">
        <v>62</v>
      </c>
      <c r="K3" s="80" t="s">
        <v>73</v>
      </c>
      <c r="L3" s="55" t="s">
        <v>64</v>
      </c>
      <c r="M3" s="55" t="s">
        <v>65</v>
      </c>
      <c r="N3" s="55" t="s">
        <v>63</v>
      </c>
      <c r="O3" s="55" t="s">
        <v>39</v>
      </c>
      <c r="P3" s="55"/>
    </row>
    <row r="4" spans="2:16" x14ac:dyDescent="0.25">
      <c r="B4" s="70">
        <v>2022</v>
      </c>
      <c r="C4" s="46">
        <v>-1087.96</v>
      </c>
      <c r="D4" s="46">
        <f>-144.79-49.25</f>
        <v>-194.04</v>
      </c>
      <c r="E4" s="46">
        <v>1282</v>
      </c>
      <c r="F4" s="46"/>
      <c r="G4" s="46">
        <f>+C4+D4+E4+F4</f>
        <v>0</v>
      </c>
      <c r="J4" s="81">
        <v>44531</v>
      </c>
      <c r="K4" s="82">
        <f>-'YE 2025 1592 adjustment'!D19</f>
        <v>-45519.662150000004</v>
      </c>
      <c r="M4" s="13">
        <f>+K4+L4</f>
        <v>-45519.662150000004</v>
      </c>
      <c r="N4" s="83"/>
      <c r="O4" s="82"/>
      <c r="P4" s="82"/>
    </row>
    <row r="5" spans="2:16" x14ac:dyDescent="0.25">
      <c r="B5" s="70">
        <v>2023</v>
      </c>
      <c r="C5" s="46">
        <f>+G4</f>
        <v>0</v>
      </c>
      <c r="D5" s="46">
        <v>-2834.36</v>
      </c>
      <c r="E5" s="46"/>
      <c r="F5" s="46"/>
      <c r="G5" s="46">
        <f t="shared" ref="G5:G7" si="0">+C5+D5+E5+F5</f>
        <v>-2834.36</v>
      </c>
      <c r="J5" s="81">
        <v>44562</v>
      </c>
      <c r="K5" s="82">
        <f>+M4</f>
        <v>-45519.662150000004</v>
      </c>
      <c r="M5" s="13">
        <f>+K5+L5</f>
        <v>-45519.662150000004</v>
      </c>
      <c r="N5" s="84">
        <v>5.7000000000000002E-3</v>
      </c>
      <c r="O5" s="82">
        <f>+M4*N5/12</f>
        <v>-21.621839521249999</v>
      </c>
      <c r="P5" s="82"/>
    </row>
    <row r="6" spans="2:16" x14ac:dyDescent="0.25">
      <c r="B6" s="70">
        <v>2024</v>
      </c>
      <c r="C6" s="46">
        <f>+G5</f>
        <v>-2834.36</v>
      </c>
      <c r="D6" s="46">
        <f>-C6-7201.21</f>
        <v>-4366.8500000000004</v>
      </c>
      <c r="E6" s="46"/>
      <c r="F6" s="46"/>
      <c r="G6" s="46">
        <f t="shared" si="0"/>
        <v>-7201.2100000000009</v>
      </c>
      <c r="J6" s="85">
        <v>44593</v>
      </c>
      <c r="K6" s="82">
        <f t="shared" ref="K6:K52" si="1">+M5</f>
        <v>-45519.662150000004</v>
      </c>
      <c r="M6" s="13">
        <f t="shared" ref="M6:M52" si="2">+K6+L6</f>
        <v>-45519.662150000004</v>
      </c>
      <c r="N6" s="84">
        <v>5.7000000000000002E-3</v>
      </c>
      <c r="O6" s="82">
        <f>+M5*N6/12</f>
        <v>-21.621839521249999</v>
      </c>
      <c r="P6" s="82"/>
    </row>
    <row r="7" spans="2:16" x14ac:dyDescent="0.25">
      <c r="B7" s="70">
        <v>2025</v>
      </c>
      <c r="C7" s="46">
        <f>+G6</f>
        <v>-7201.2100000000009</v>
      </c>
      <c r="D7" s="46">
        <f>-C7-16176.12</f>
        <v>-8974.91</v>
      </c>
      <c r="E7" s="46"/>
      <c r="F7" s="46">
        <f>+D20</f>
        <v>10007.074928314749</v>
      </c>
      <c r="G7" s="46">
        <f t="shared" si="0"/>
        <v>-6169.045071685252</v>
      </c>
      <c r="J7" s="81">
        <v>44621</v>
      </c>
      <c r="K7" s="82">
        <f t="shared" si="1"/>
        <v>-45519.662150000004</v>
      </c>
      <c r="M7" s="13">
        <f t="shared" si="2"/>
        <v>-45519.662150000004</v>
      </c>
      <c r="N7" s="84">
        <v>5.7000000000000002E-3</v>
      </c>
      <c r="O7" s="82">
        <f t="shared" ref="O7:O52" si="3">+M6*N7/12</f>
        <v>-21.621839521249999</v>
      </c>
      <c r="P7" s="82"/>
    </row>
    <row r="8" spans="2:16" x14ac:dyDescent="0.25">
      <c r="G8" s="53">
        <f>+G7-O53</f>
        <v>0</v>
      </c>
      <c r="J8" s="85">
        <v>44652</v>
      </c>
      <c r="K8" s="82">
        <f t="shared" si="1"/>
        <v>-45519.662150000004</v>
      </c>
      <c r="M8" s="13">
        <f t="shared" si="2"/>
        <v>-45519.662150000004</v>
      </c>
      <c r="N8" s="84">
        <v>1.0200000000000001E-2</v>
      </c>
      <c r="O8" s="82">
        <f t="shared" si="3"/>
        <v>-38.691712827500005</v>
      </c>
      <c r="P8" s="82"/>
    </row>
    <row r="9" spans="2:16" x14ac:dyDescent="0.25">
      <c r="J9" s="81">
        <v>44682</v>
      </c>
      <c r="K9" s="82">
        <f t="shared" si="1"/>
        <v>-45519.662150000004</v>
      </c>
      <c r="M9" s="13">
        <f t="shared" si="2"/>
        <v>-45519.662150000004</v>
      </c>
      <c r="N9" s="84">
        <v>1.0200000000000001E-2</v>
      </c>
      <c r="O9" s="82">
        <f t="shared" si="3"/>
        <v>-38.691712827500005</v>
      </c>
      <c r="P9" s="82"/>
    </row>
    <row r="10" spans="2:16" x14ac:dyDescent="0.25">
      <c r="B10" s="1" t="s">
        <v>58</v>
      </c>
      <c r="J10" s="85">
        <v>44713</v>
      </c>
      <c r="K10" s="82">
        <f t="shared" si="1"/>
        <v>-45519.662150000004</v>
      </c>
      <c r="M10" s="13">
        <f t="shared" si="2"/>
        <v>-45519.662150000004</v>
      </c>
      <c r="N10" s="84">
        <v>1.0200000000000001E-2</v>
      </c>
      <c r="O10" s="82">
        <f t="shared" si="3"/>
        <v>-38.691712827500005</v>
      </c>
      <c r="P10" s="82"/>
    </row>
    <row r="11" spans="2:16" x14ac:dyDescent="0.25">
      <c r="B11" s="21" t="s">
        <v>54</v>
      </c>
      <c r="C11" s="21" t="s">
        <v>55</v>
      </c>
      <c r="D11" s="21" t="s">
        <v>14</v>
      </c>
      <c r="E11" s="21" t="s">
        <v>56</v>
      </c>
      <c r="F11" s="21" t="s">
        <v>59</v>
      </c>
      <c r="G11" s="21" t="s">
        <v>57</v>
      </c>
      <c r="J11" s="81">
        <v>44743</v>
      </c>
      <c r="K11" s="82">
        <f t="shared" si="1"/>
        <v>-45519.662150000004</v>
      </c>
      <c r="M11" s="13">
        <f t="shared" si="2"/>
        <v>-45519.662150000004</v>
      </c>
      <c r="N11" s="84">
        <v>2.1999999999999999E-2</v>
      </c>
      <c r="O11" s="82">
        <f t="shared" si="3"/>
        <v>-83.452713941666673</v>
      </c>
      <c r="P11" s="82"/>
    </row>
    <row r="12" spans="2:16" x14ac:dyDescent="0.25">
      <c r="B12" s="70">
        <v>2022</v>
      </c>
      <c r="C12" s="71">
        <v>-101605.6</v>
      </c>
      <c r="D12" s="71">
        <v>-56181.919999999998</v>
      </c>
      <c r="E12" s="71">
        <v>101606</v>
      </c>
      <c r="F12" s="72"/>
      <c r="G12" s="71">
        <f>+C12+D12+E12+F12</f>
        <v>-56181.520000000019</v>
      </c>
      <c r="J12" s="85">
        <v>44774</v>
      </c>
      <c r="K12" s="82">
        <f t="shared" si="1"/>
        <v>-45519.662150000004</v>
      </c>
      <c r="M12" s="13">
        <f t="shared" si="2"/>
        <v>-45519.662150000004</v>
      </c>
      <c r="N12" s="84">
        <v>2.1999999999999999E-2</v>
      </c>
      <c r="O12" s="82">
        <f t="shared" si="3"/>
        <v>-83.452713941666673</v>
      </c>
      <c r="P12" s="82"/>
    </row>
    <row r="13" spans="2:16" x14ac:dyDescent="0.25">
      <c r="B13" s="70">
        <v>2023</v>
      </c>
      <c r="C13" s="71">
        <f>+G12</f>
        <v>-56181.520000000019</v>
      </c>
      <c r="D13" s="71">
        <v>-99461.38</v>
      </c>
      <c r="E13" s="71"/>
      <c r="F13" s="72"/>
      <c r="G13" s="71">
        <f t="shared" ref="G13:G15" si="4">+C13+D13+E13+F13</f>
        <v>-155642.90000000002</v>
      </c>
      <c r="J13" s="81">
        <v>44805</v>
      </c>
      <c r="K13" s="82">
        <f t="shared" si="1"/>
        <v>-45519.662150000004</v>
      </c>
      <c r="M13" s="13">
        <f t="shared" si="2"/>
        <v>-45519.662150000004</v>
      </c>
      <c r="N13" s="84">
        <v>2.1999999999999999E-2</v>
      </c>
      <c r="O13" s="82">
        <f t="shared" si="3"/>
        <v>-83.452713941666673</v>
      </c>
      <c r="P13" s="82"/>
    </row>
    <row r="14" spans="2:16" x14ac:dyDescent="0.25">
      <c r="B14" s="70">
        <v>2024</v>
      </c>
      <c r="C14" s="71">
        <f>+G13</f>
        <v>-155642.90000000002</v>
      </c>
      <c r="D14" s="71">
        <f>-41666.67-8333.33*7</f>
        <v>-99999.98</v>
      </c>
      <c r="E14" s="71"/>
      <c r="F14" s="72"/>
      <c r="G14" s="71">
        <f t="shared" si="4"/>
        <v>-255642.88</v>
      </c>
      <c r="J14" s="85">
        <v>44835</v>
      </c>
      <c r="K14" s="82">
        <f t="shared" si="1"/>
        <v>-45519.662150000004</v>
      </c>
      <c r="M14" s="13">
        <f t="shared" si="2"/>
        <v>-45519.662150000004</v>
      </c>
      <c r="N14" s="84">
        <v>3.8699999999999998E-2</v>
      </c>
      <c r="O14" s="82">
        <f t="shared" si="3"/>
        <v>-146.80091043375</v>
      </c>
      <c r="P14" s="82"/>
    </row>
    <row r="15" spans="2:16" x14ac:dyDescent="0.25">
      <c r="B15" s="70">
        <v>2025</v>
      </c>
      <c r="C15" s="71">
        <f>+G14</f>
        <v>-255642.88</v>
      </c>
      <c r="D15" s="71">
        <f>-C15-205036.67</f>
        <v>50606.209999999992</v>
      </c>
      <c r="E15" s="71"/>
      <c r="F15" s="72">
        <f>+'YE 2025 1592 adjustment'!K15</f>
        <v>184167.105125</v>
      </c>
      <c r="G15" s="71">
        <f t="shared" si="4"/>
        <v>-20869.564875000011</v>
      </c>
      <c r="J15" s="81">
        <v>44866</v>
      </c>
      <c r="K15" s="82">
        <f t="shared" si="1"/>
        <v>-45519.662150000004</v>
      </c>
      <c r="M15" s="13">
        <f t="shared" si="2"/>
        <v>-45519.662150000004</v>
      </c>
      <c r="N15" s="84">
        <v>3.8699999999999998E-2</v>
      </c>
      <c r="O15" s="82">
        <f t="shared" si="3"/>
        <v>-146.80091043375</v>
      </c>
      <c r="P15" s="82"/>
    </row>
    <row r="16" spans="2:16" x14ac:dyDescent="0.25">
      <c r="J16" s="85">
        <v>44896</v>
      </c>
      <c r="K16" s="82">
        <f t="shared" si="1"/>
        <v>-45519.662150000004</v>
      </c>
      <c r="M16" s="13">
        <f t="shared" si="2"/>
        <v>-45519.662150000004</v>
      </c>
      <c r="N16" s="84">
        <v>3.8699999999999998E-2</v>
      </c>
      <c r="O16" s="82">
        <f t="shared" si="3"/>
        <v>-146.80091043375</v>
      </c>
      <c r="P16" s="82"/>
    </row>
    <row r="17" spans="2:16" x14ac:dyDescent="0.25">
      <c r="J17" s="81">
        <v>44927</v>
      </c>
      <c r="K17" s="82">
        <f t="shared" si="1"/>
        <v>-45519.662150000004</v>
      </c>
      <c r="M17" s="13">
        <f t="shared" si="2"/>
        <v>-45519.662150000004</v>
      </c>
      <c r="N17" s="83">
        <v>4.7300000000000002E-2</v>
      </c>
      <c r="O17" s="82">
        <f t="shared" si="3"/>
        <v>-179.42333497458336</v>
      </c>
      <c r="P17" s="82"/>
    </row>
    <row r="18" spans="2:16" x14ac:dyDescent="0.25">
      <c r="B18" s="58" t="s">
        <v>67</v>
      </c>
      <c r="C18" s="58"/>
      <c r="D18" s="90">
        <f>+O53</f>
        <v>-6169.0450716852529</v>
      </c>
      <c r="J18" s="85">
        <v>44958</v>
      </c>
      <c r="K18" s="82">
        <f t="shared" si="1"/>
        <v>-45519.662150000004</v>
      </c>
      <c r="M18" s="13">
        <f t="shared" si="2"/>
        <v>-45519.662150000004</v>
      </c>
      <c r="N18" s="83">
        <v>4.7300000000000002E-2</v>
      </c>
      <c r="O18" s="82">
        <f t="shared" si="3"/>
        <v>-179.42333497458336</v>
      </c>
      <c r="P18" s="82"/>
    </row>
    <row r="19" spans="2:16" x14ac:dyDescent="0.25">
      <c r="B19" s="58" t="s">
        <v>68</v>
      </c>
      <c r="C19" s="58"/>
      <c r="D19" s="91">
        <v>-16176.12</v>
      </c>
      <c r="J19" s="81">
        <v>44986</v>
      </c>
      <c r="K19" s="82">
        <f t="shared" si="1"/>
        <v>-45519.662150000004</v>
      </c>
      <c r="M19" s="13">
        <f t="shared" si="2"/>
        <v>-45519.662150000004</v>
      </c>
      <c r="N19" s="83">
        <v>4.7300000000000002E-2</v>
      </c>
      <c r="O19" s="82">
        <f t="shared" si="3"/>
        <v>-179.42333497458336</v>
      </c>
      <c r="P19" s="82"/>
    </row>
    <row r="20" spans="2:16" x14ac:dyDescent="0.25">
      <c r="B20" s="55" t="s">
        <v>69</v>
      </c>
      <c r="C20" s="55"/>
      <c r="D20" s="63">
        <f>+D18-D19</f>
        <v>10007.074928314749</v>
      </c>
      <c r="J20" s="85">
        <v>45017</v>
      </c>
      <c r="K20" s="82">
        <f t="shared" si="1"/>
        <v>-45519.662150000004</v>
      </c>
      <c r="M20" s="13">
        <f t="shared" si="2"/>
        <v>-45519.662150000004</v>
      </c>
      <c r="N20" s="83">
        <v>4.9800000000000004E-2</v>
      </c>
      <c r="O20" s="82">
        <f t="shared" si="3"/>
        <v>-188.90659792250003</v>
      </c>
      <c r="P20" s="82"/>
    </row>
    <row r="21" spans="2:16" x14ac:dyDescent="0.25">
      <c r="B21" s="58"/>
      <c r="C21" s="58"/>
      <c r="D21" s="58"/>
      <c r="J21" s="81">
        <v>45047</v>
      </c>
      <c r="K21" s="82">
        <f t="shared" si="1"/>
        <v>-45519.662150000004</v>
      </c>
      <c r="M21" s="13">
        <f t="shared" si="2"/>
        <v>-45519.662150000004</v>
      </c>
      <c r="N21" s="83">
        <v>4.9800000000000004E-2</v>
      </c>
      <c r="O21" s="82">
        <f t="shared" si="3"/>
        <v>-188.90659792250003</v>
      </c>
      <c r="P21" s="82"/>
    </row>
    <row r="22" spans="2:16" x14ac:dyDescent="0.25">
      <c r="B22" s="58" t="s">
        <v>71</v>
      </c>
      <c r="C22" s="58"/>
      <c r="D22" s="64">
        <f>+D20</f>
        <v>10007.074928314749</v>
      </c>
      <c r="J22" s="85">
        <v>45078</v>
      </c>
      <c r="K22" s="82">
        <f t="shared" si="1"/>
        <v>-45519.662150000004</v>
      </c>
      <c r="M22" s="13">
        <f t="shared" si="2"/>
        <v>-45519.662150000004</v>
      </c>
      <c r="N22" s="83">
        <v>4.9800000000000004E-2</v>
      </c>
      <c r="O22" s="82">
        <f t="shared" si="3"/>
        <v>-188.90659792250003</v>
      </c>
      <c r="P22" s="82"/>
    </row>
    <row r="23" spans="2:16" x14ac:dyDescent="0.25">
      <c r="B23" s="58" t="s">
        <v>72</v>
      </c>
      <c r="C23" s="58"/>
      <c r="D23" s="65">
        <f>-D22</f>
        <v>-10007.074928314749</v>
      </c>
      <c r="J23" s="81">
        <v>45108</v>
      </c>
      <c r="K23" s="82">
        <f t="shared" si="1"/>
        <v>-45519.662150000004</v>
      </c>
      <c r="M23" s="13">
        <f t="shared" si="2"/>
        <v>-45519.662150000004</v>
      </c>
      <c r="N23" s="83">
        <v>4.9800000000000004E-2</v>
      </c>
      <c r="O23" s="82">
        <f t="shared" si="3"/>
        <v>-188.90659792250003</v>
      </c>
      <c r="P23" s="82"/>
    </row>
    <row r="24" spans="2:16" x14ac:dyDescent="0.25">
      <c r="J24" s="85">
        <v>45139</v>
      </c>
      <c r="K24" s="82">
        <f t="shared" si="1"/>
        <v>-45519.662150000004</v>
      </c>
      <c r="M24" s="13">
        <f t="shared" si="2"/>
        <v>-45519.662150000004</v>
      </c>
      <c r="N24" s="83">
        <v>4.9800000000000004E-2</v>
      </c>
      <c r="O24" s="82">
        <f t="shared" si="3"/>
        <v>-188.90659792250003</v>
      </c>
      <c r="P24" s="82"/>
    </row>
    <row r="25" spans="2:16" x14ac:dyDescent="0.25">
      <c r="J25" s="81">
        <v>45170</v>
      </c>
      <c r="K25" s="82">
        <f t="shared" si="1"/>
        <v>-45519.662150000004</v>
      </c>
      <c r="M25" s="13">
        <f t="shared" si="2"/>
        <v>-45519.662150000004</v>
      </c>
      <c r="N25" s="83">
        <v>4.9800000000000004E-2</v>
      </c>
      <c r="O25" s="82">
        <f t="shared" si="3"/>
        <v>-188.90659792250003</v>
      </c>
      <c r="P25" s="82"/>
    </row>
    <row r="26" spans="2:16" x14ac:dyDescent="0.25">
      <c r="J26" s="85">
        <v>45200</v>
      </c>
      <c r="K26" s="82">
        <f t="shared" si="1"/>
        <v>-45519.662150000004</v>
      </c>
      <c r="M26" s="13">
        <f t="shared" si="2"/>
        <v>-45519.662150000004</v>
      </c>
      <c r="N26" s="83">
        <v>5.4900000000000004E-2</v>
      </c>
      <c r="O26" s="82">
        <f t="shared" si="3"/>
        <v>-208.25245433625003</v>
      </c>
      <c r="P26" s="82"/>
    </row>
    <row r="27" spans="2:16" x14ac:dyDescent="0.25">
      <c r="J27" s="81">
        <v>45231</v>
      </c>
      <c r="K27" s="82">
        <f t="shared" si="1"/>
        <v>-45519.662150000004</v>
      </c>
      <c r="M27" s="13">
        <f t="shared" si="2"/>
        <v>-45519.662150000004</v>
      </c>
      <c r="N27" s="83">
        <v>5.4900000000000004E-2</v>
      </c>
      <c r="O27" s="82">
        <f t="shared" si="3"/>
        <v>-208.25245433625003</v>
      </c>
      <c r="P27" s="82"/>
    </row>
    <row r="28" spans="2:16" x14ac:dyDescent="0.25">
      <c r="J28" s="81">
        <v>45261</v>
      </c>
      <c r="K28" s="82">
        <f t="shared" si="1"/>
        <v>-45519.662150000004</v>
      </c>
      <c r="M28" s="13">
        <f t="shared" si="2"/>
        <v>-45519.662150000004</v>
      </c>
      <c r="N28" s="83">
        <v>5.4900000000000004E-2</v>
      </c>
      <c r="O28" s="82">
        <f t="shared" si="3"/>
        <v>-208.25245433625003</v>
      </c>
      <c r="P28" s="82"/>
    </row>
    <row r="29" spans="2:16" x14ac:dyDescent="0.25">
      <c r="J29" s="85">
        <v>45292</v>
      </c>
      <c r="K29" s="82">
        <f t="shared" si="1"/>
        <v>-45519.662150000004</v>
      </c>
      <c r="M29" s="13">
        <f t="shared" si="2"/>
        <v>-45519.662150000004</v>
      </c>
      <c r="N29" s="83">
        <v>5.4900000000000004E-2</v>
      </c>
      <c r="O29" s="82">
        <f t="shared" si="3"/>
        <v>-208.25245433625003</v>
      </c>
      <c r="P29" s="82"/>
    </row>
    <row r="30" spans="2:16" x14ac:dyDescent="0.25">
      <c r="J30" s="81">
        <v>45323</v>
      </c>
      <c r="K30" s="82">
        <f t="shared" si="1"/>
        <v>-45519.662150000004</v>
      </c>
      <c r="M30" s="13">
        <f t="shared" si="2"/>
        <v>-45519.662150000004</v>
      </c>
      <c r="N30" s="83">
        <v>5.4900000000000004E-2</v>
      </c>
      <c r="O30" s="82">
        <f t="shared" si="3"/>
        <v>-208.25245433625003</v>
      </c>
      <c r="P30" s="82"/>
    </row>
    <row r="31" spans="2:16" x14ac:dyDescent="0.25">
      <c r="J31" s="85">
        <v>45352</v>
      </c>
      <c r="K31" s="82">
        <f t="shared" si="1"/>
        <v>-45519.662150000004</v>
      </c>
      <c r="M31" s="13">
        <f t="shared" si="2"/>
        <v>-45519.662150000004</v>
      </c>
      <c r="N31" s="83">
        <v>5.4900000000000004E-2</v>
      </c>
      <c r="O31" s="82">
        <f t="shared" si="3"/>
        <v>-208.25245433625003</v>
      </c>
      <c r="P31" s="82"/>
    </row>
    <row r="32" spans="2:16" x14ac:dyDescent="0.25">
      <c r="J32" s="81">
        <v>45383</v>
      </c>
      <c r="K32" s="82">
        <f t="shared" si="1"/>
        <v>-45519.662150000004</v>
      </c>
      <c r="M32" s="13">
        <f t="shared" si="2"/>
        <v>-45519.662150000004</v>
      </c>
      <c r="N32" s="83">
        <v>5.4900000000000004E-2</v>
      </c>
      <c r="O32" s="82">
        <f t="shared" si="3"/>
        <v>-208.25245433625003</v>
      </c>
      <c r="P32" s="82"/>
    </row>
    <row r="33" spans="10:16" x14ac:dyDescent="0.25">
      <c r="J33" s="85">
        <v>45413</v>
      </c>
      <c r="K33" s="82">
        <f t="shared" si="1"/>
        <v>-45519.662150000004</v>
      </c>
      <c r="M33" s="13">
        <f t="shared" si="2"/>
        <v>-45519.662150000004</v>
      </c>
      <c r="N33" s="83">
        <v>5.4900000000000004E-2</v>
      </c>
      <c r="O33" s="82">
        <f t="shared" si="3"/>
        <v>-208.25245433625003</v>
      </c>
      <c r="P33" s="82"/>
    </row>
    <row r="34" spans="10:16" x14ac:dyDescent="0.25">
      <c r="J34" s="81">
        <v>45444</v>
      </c>
      <c r="K34" s="82">
        <f t="shared" si="1"/>
        <v>-45519.662150000004</v>
      </c>
      <c r="M34" s="13">
        <f t="shared" si="2"/>
        <v>-45519.662150000004</v>
      </c>
      <c r="N34" s="83">
        <v>5.4900000000000004E-2</v>
      </c>
      <c r="O34" s="82">
        <f t="shared" si="3"/>
        <v>-208.25245433625003</v>
      </c>
      <c r="P34" s="82"/>
    </row>
    <row r="35" spans="10:16" x14ac:dyDescent="0.25">
      <c r="J35" s="85">
        <v>45474</v>
      </c>
      <c r="K35" s="82">
        <f t="shared" si="1"/>
        <v>-45519.662150000004</v>
      </c>
      <c r="M35" s="13">
        <f t="shared" si="2"/>
        <v>-45519.662150000004</v>
      </c>
      <c r="N35" s="83">
        <v>5.2000000000000005E-2</v>
      </c>
      <c r="O35" s="82">
        <f t="shared" si="3"/>
        <v>-197.2518693166667</v>
      </c>
      <c r="P35" s="82"/>
    </row>
    <row r="36" spans="10:16" x14ac:dyDescent="0.25">
      <c r="J36" s="81">
        <v>45505</v>
      </c>
      <c r="K36" s="82">
        <f t="shared" si="1"/>
        <v>-45519.662150000004</v>
      </c>
      <c r="M36" s="13">
        <f t="shared" si="2"/>
        <v>-45519.662150000004</v>
      </c>
      <c r="N36" s="83">
        <v>5.2000000000000005E-2</v>
      </c>
      <c r="O36" s="82">
        <f t="shared" si="3"/>
        <v>-197.2518693166667</v>
      </c>
      <c r="P36" s="82"/>
    </row>
    <row r="37" spans="10:16" x14ac:dyDescent="0.25">
      <c r="J37" s="85">
        <v>45536</v>
      </c>
      <c r="K37" s="82">
        <f t="shared" si="1"/>
        <v>-45519.662150000004</v>
      </c>
      <c r="M37" s="13">
        <f t="shared" si="2"/>
        <v>-45519.662150000004</v>
      </c>
      <c r="N37" s="83">
        <v>5.2000000000000005E-2</v>
      </c>
      <c r="O37" s="82">
        <f t="shared" si="3"/>
        <v>-197.2518693166667</v>
      </c>
      <c r="P37" s="82"/>
    </row>
    <row r="38" spans="10:16" x14ac:dyDescent="0.25">
      <c r="J38" s="81">
        <v>45566</v>
      </c>
      <c r="K38" s="82">
        <f t="shared" si="1"/>
        <v>-45519.662150000004</v>
      </c>
      <c r="M38" s="13">
        <f t="shared" si="2"/>
        <v>-45519.662150000004</v>
      </c>
      <c r="N38" s="83">
        <v>4.4039999999999996E-2</v>
      </c>
      <c r="O38" s="82">
        <f t="shared" si="3"/>
        <v>-167.05716009049999</v>
      </c>
      <c r="P38" s="82"/>
    </row>
    <row r="39" spans="10:16" x14ac:dyDescent="0.25">
      <c r="J39" s="81">
        <v>45597</v>
      </c>
      <c r="K39" s="82">
        <f t="shared" si="1"/>
        <v>-45519.662150000004</v>
      </c>
      <c r="M39" s="13">
        <f t="shared" si="2"/>
        <v>-45519.662150000004</v>
      </c>
      <c r="N39" s="83">
        <v>4.4039999999999996E-2</v>
      </c>
      <c r="O39" s="82">
        <f t="shared" si="3"/>
        <v>-167.05716009049999</v>
      </c>
      <c r="P39" s="82"/>
    </row>
    <row r="40" spans="10:16" x14ac:dyDescent="0.25">
      <c r="J40" s="85">
        <v>45627</v>
      </c>
      <c r="K40" s="82">
        <f t="shared" si="1"/>
        <v>-45519.662150000004</v>
      </c>
      <c r="L40" s="86">
        <f>-'YE 2025 1592 adjustment'!D36</f>
        <v>24650.097275000004</v>
      </c>
      <c r="M40" s="13">
        <f t="shared" si="2"/>
        <v>-20869.564875</v>
      </c>
      <c r="N40" s="83">
        <v>4.4039999999999996E-2</v>
      </c>
      <c r="O40" s="82">
        <f t="shared" si="3"/>
        <v>-167.05716009049999</v>
      </c>
      <c r="P40" s="82"/>
    </row>
    <row r="41" spans="10:16" x14ac:dyDescent="0.25">
      <c r="J41" s="81">
        <v>45658</v>
      </c>
      <c r="K41" s="82">
        <f t="shared" si="1"/>
        <v>-20869.564875</v>
      </c>
      <c r="M41" s="13">
        <f t="shared" si="2"/>
        <v>-20869.564875</v>
      </c>
      <c r="N41" s="83">
        <v>3.6400000000000002E-2</v>
      </c>
      <c r="O41" s="82">
        <f t="shared" si="3"/>
        <v>-63.304346787500002</v>
      </c>
      <c r="P41" s="82"/>
    </row>
    <row r="42" spans="10:16" x14ac:dyDescent="0.25">
      <c r="J42" s="85">
        <v>45689</v>
      </c>
      <c r="K42" s="82">
        <f t="shared" si="1"/>
        <v>-20869.564875</v>
      </c>
      <c r="M42" s="13">
        <f t="shared" si="2"/>
        <v>-20869.564875</v>
      </c>
      <c r="N42" s="83">
        <v>3.6400000000000002E-2</v>
      </c>
      <c r="O42" s="82">
        <f t="shared" si="3"/>
        <v>-63.304346787500002</v>
      </c>
      <c r="P42" s="82"/>
    </row>
    <row r="43" spans="10:16" x14ac:dyDescent="0.25">
      <c r="J43" s="81">
        <v>45717</v>
      </c>
      <c r="K43" s="82">
        <f t="shared" si="1"/>
        <v>-20869.564875</v>
      </c>
      <c r="M43" s="13">
        <f t="shared" si="2"/>
        <v>-20869.564875</v>
      </c>
      <c r="N43" s="83">
        <v>3.6400000000000002E-2</v>
      </c>
      <c r="O43" s="82">
        <f t="shared" si="3"/>
        <v>-63.304346787500002</v>
      </c>
      <c r="P43" s="82"/>
    </row>
    <row r="44" spans="10:16" x14ac:dyDescent="0.25">
      <c r="J44" s="85">
        <v>45748</v>
      </c>
      <c r="K44" s="82">
        <f t="shared" si="1"/>
        <v>-20869.564875</v>
      </c>
      <c r="M44" s="13">
        <f t="shared" si="2"/>
        <v>-20869.564875</v>
      </c>
      <c r="N44" s="83">
        <v>3.1600000000000003E-2</v>
      </c>
      <c r="O44" s="82">
        <f t="shared" si="3"/>
        <v>-54.956520837500001</v>
      </c>
      <c r="P44" s="82"/>
    </row>
    <row r="45" spans="10:16" x14ac:dyDescent="0.25">
      <c r="J45" s="81">
        <v>45778</v>
      </c>
      <c r="K45" s="82">
        <f t="shared" si="1"/>
        <v>-20869.564875</v>
      </c>
      <c r="M45" s="13">
        <f t="shared" si="2"/>
        <v>-20869.564875</v>
      </c>
      <c r="N45" s="83">
        <v>3.1600000000000003E-2</v>
      </c>
      <c r="O45" s="82">
        <f t="shared" si="3"/>
        <v>-54.956520837500001</v>
      </c>
      <c r="P45" s="82"/>
    </row>
    <row r="46" spans="10:16" x14ac:dyDescent="0.25">
      <c r="J46" s="85">
        <v>45809</v>
      </c>
      <c r="K46" s="82">
        <f t="shared" si="1"/>
        <v>-20869.564875</v>
      </c>
      <c r="M46" s="13">
        <f t="shared" si="2"/>
        <v>-20869.564875</v>
      </c>
      <c r="N46" s="83">
        <v>3.1600000000000003E-2</v>
      </c>
      <c r="O46" s="82">
        <f t="shared" si="3"/>
        <v>-54.956520837500001</v>
      </c>
      <c r="P46" s="82"/>
    </row>
    <row r="47" spans="10:16" x14ac:dyDescent="0.25">
      <c r="J47" s="81">
        <v>45839</v>
      </c>
      <c r="K47" s="82">
        <f t="shared" si="1"/>
        <v>-20869.564875</v>
      </c>
      <c r="M47" s="13">
        <f t="shared" si="2"/>
        <v>-20869.564875</v>
      </c>
      <c r="N47" s="83">
        <v>2.9100000000000001E-2</v>
      </c>
      <c r="O47" s="82">
        <f t="shared" si="3"/>
        <v>-50.608694821874998</v>
      </c>
      <c r="P47" s="82"/>
    </row>
    <row r="48" spans="10:16" x14ac:dyDescent="0.25">
      <c r="J48" s="85">
        <v>45870</v>
      </c>
      <c r="K48" s="82">
        <f t="shared" si="1"/>
        <v>-20869.564875</v>
      </c>
      <c r="M48" s="13">
        <f t="shared" si="2"/>
        <v>-20869.564875</v>
      </c>
      <c r="N48" s="83">
        <v>2.9100000000000001E-2</v>
      </c>
      <c r="O48" s="82">
        <f t="shared" si="3"/>
        <v>-50.608694821874998</v>
      </c>
      <c r="P48" s="82"/>
    </row>
    <row r="49" spans="10:16" x14ac:dyDescent="0.25">
      <c r="J49" s="81">
        <v>45901</v>
      </c>
      <c r="K49" s="82">
        <f t="shared" si="1"/>
        <v>-20869.564875</v>
      </c>
      <c r="M49" s="13">
        <f t="shared" si="2"/>
        <v>-20869.564875</v>
      </c>
      <c r="N49" s="83">
        <v>2.9100000000000001E-2</v>
      </c>
      <c r="O49" s="82">
        <f t="shared" si="3"/>
        <v>-50.608694821874998</v>
      </c>
      <c r="P49" s="82"/>
    </row>
    <row r="50" spans="10:16" x14ac:dyDescent="0.25">
      <c r="J50" s="85">
        <v>45931</v>
      </c>
      <c r="K50" s="82">
        <f t="shared" si="1"/>
        <v>-20869.564875</v>
      </c>
      <c r="M50" s="13">
        <f t="shared" si="2"/>
        <v>-20869.564875</v>
      </c>
      <c r="N50" s="83">
        <v>2.9100000000000001E-2</v>
      </c>
      <c r="O50" s="82">
        <f t="shared" si="3"/>
        <v>-50.608694821874998</v>
      </c>
      <c r="P50" s="82"/>
    </row>
    <row r="51" spans="10:16" x14ac:dyDescent="0.25">
      <c r="J51" s="81">
        <v>45962</v>
      </c>
      <c r="K51" s="82">
        <f t="shared" si="1"/>
        <v>-20869.564875</v>
      </c>
      <c r="M51" s="13">
        <f t="shared" si="2"/>
        <v>-20869.564875</v>
      </c>
      <c r="N51" s="83">
        <v>2.9100000000000001E-2</v>
      </c>
      <c r="O51" s="82">
        <f t="shared" si="3"/>
        <v>-50.608694821874998</v>
      </c>
      <c r="P51" s="82"/>
    </row>
    <row r="52" spans="10:16" x14ac:dyDescent="0.25">
      <c r="J52" s="85">
        <v>45992</v>
      </c>
      <c r="K52" s="82">
        <f t="shared" si="1"/>
        <v>-20869.564875</v>
      </c>
      <c r="M52" s="13">
        <f t="shared" si="2"/>
        <v>-20869.564875</v>
      </c>
      <c r="N52" s="83">
        <v>2.9100000000000001E-2</v>
      </c>
      <c r="O52" s="89">
        <f t="shared" si="3"/>
        <v>-50.608694821874998</v>
      </c>
      <c r="P52" s="82"/>
    </row>
    <row r="53" spans="10:16" x14ac:dyDescent="0.25">
      <c r="N53" s="88" t="s">
        <v>66</v>
      </c>
      <c r="O53" s="87">
        <f>SUM(O4:O52)</f>
        <v>-6169.0450716852529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713CA-0B05-4D94-9B37-105095459BD0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G o L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k q R U o q 0 A A A D 4 A A A A E g A A A E N v b m Z p Z y 9 Q Y W N r Y W d l L n h t b I S P z Q q C Q B z E 7 0 H v I H t 3 P x Q v s q 6 E 1 4 Q g i K 6 L L r a k / w 1 3 b X 2 3 D j 1 S r 5 B S V r e O M / O D m X n c 7 j w f u z a 4 q t 5 q A x l i m K L A O g m 1 b A 2 o D I F B u V i v + E 5 W Z 9 m o Y K L B p q O t M 3 R y 7 p I S 4 r 3 H P s a m b 0 h E K S P H c r u v T q q T 6 A P r / 3 C o Y a 6 t F B L 8 8 F o j I s w S i h l N Y k w 5 W V x e a v g S 0 b R 4 T n 9 M X g y t G 3 o l F I T F h p N F c v I + I Z 4 A A A D / / w M A U E s D B B Q A A g A I A A A A I Q D K 4 Y W l e Q Y A A E Z T A A A T A A A A R m 9 y b X V s Y X M v U 2 V j d G l v b j E u b e x Y 3 W 8 a O R B / j 9 T / w d q 8 g E S j p s D T X S p R S O 7 o N R 8 N t L 0 T Q i e z a 4 g v x i Z e b 5 o I 8 b / f 2 N 4 P 7 y 6 k d 1 V 5 Q c 5 L 2 B n v f M 9 4 9 h e T U F H B 0 c j + P / 3 l 6 C i + w 5 J E a I A V R m e I E f X q C M H f S C Q y J E A Z P b A T z Z z h m D Q C l s T 0 9 W L 1 p h 2 0 U M A W Y d B s 2 f P R T P z d C 0 O R c D W W m M f Y K I i 1 A C N p P R m F d 2 S J z w I 4 G b S G i i z P g i 0 v B N P N R K u b p n K P g 1 u y F I 9 g Y V + w Z A k H Q O Q Y z x g 5 s Y y U 3 N h h Q G s d j G / / T I 3 Q R o / x k 3 b W / q Z L + 7 9 4 A Y 2 f V 5 b 2 v K I h Z u g 9 Z p j b V z / H R K I B m V M O 5 p z W K G + B g o I v g k Y k 0 s w R W S w J V 7 H + / V X I + z k T 3 1 B v t Z L i E e S O F F Z J m X c j q Z B U P W v i R x I t Q P Y V t h a m j w M S h 5 K u t K G a m v q L h j w i T + h C w A F J G Z v h 8 F 6 z P 4 D T H F S d c y W f 6 + x b 8 k h k T P k C 9 Z m I w Y G / C J Z l R h a o g v I 7 j Z U A a R D U M u O G g P U R G g 7 K 5 H L w C 3 q m a 0 Q e E g L x R V f J c k Y M 6 U b E y r w K m U B z K Z Y o 8 / M S x y o 9 I y k 3 h 4 o w f k p o e I + u 5 / O Y K K M L b E d 9 z M K E Y Z P Z S 6 L u R J S z j P j M 3 D C R M j W 3 R k C Z j Z p z L e m C c q w y X l Y u J X p K K 4 U k f c i c K 9 z N K 8 I U k z 2 c 0 7 I E 3 A j G I E N O o W a R g u Q / Q p X p n A w L 4 g 1 + l v B K i Q R J u M M m + A 5 1 h B m J H U L Z t v d Y h X d O / i q F 0 h f c 5 L M U 3 L 6 Q U o 8 X E P T h P C f E K 8 E j o H 3 m 1 G S n L w m 4 F u U O 9 i H e E O P n N A D F o y 5 t T R m M e z A C o J I F c w z U 1 N 8 + O l W g C a V 3 3 C Q N S E i X E N U b h k M S 1 y m 7 q m 1 A u F i a 7 I K n 5 0 8 Q R r 4 g 6 N a a D m w R J r r T c 2 d y Q m H X u Z T Q f / r Z n M i F D K q E 2 y r B D L s 0 L B f 0 C W J 2 L d E X L K m m b y X u c s P 2 r p l q m Z Z K O 2 e P W Y K H / Q F Q Y v s z O z T k 8 7 S j z h 8 S G F e o N I b K J 3 T D 8 4 R s O w J G h W K 5 w j z L + U c w 1 M Q D n U d U 2 R l q a L o x z A O M W S e k l 3 2 3 H 4 r Y X m L K c 4 X p E D Z 0 E d E 5 d W r u S o C u 3 K L i a V f 8 r l e E 5 6 F J G 5 6 l R e 7 2 f 7 / k V p l T L e A S F y 5 i q l B v q f V W m b q W R z B D b N 2 W O G S 2 8 6 3 S F V B l 6 n 5 3 w u G y t o z l E j u f C F m U X h r W P U j Q o z 0 d / Z N A Q u f Q C n m N 2 D m j R 3 e i 0 m C m d 6 6 5 s p w J / g J r t + p K 3 W U E 5 y b d + u 6 m m S 8 g F 5 Q B B Q J 1 K 7 4 5 6 8 e I M B h z m t a o L y k t R D B M z o m e P j q + U / T u D F 1 o P Z h H L v l X E C c K X Z d E L k D M p 8 R m O l d 2 R X S q P g j K G 1 W D W m i d e 5 V m a 9 P K 3 I k d b q z p x U M L a X F / U B 6 d D D k n s r l r 4 z r d t X L V z G 2 5 u g p 5 Q w 4 N r C t t l M y U T K + v X G Y v i q z A x h b N e h E T C r M 8 o G 6 x T 9 F r N C k 1 z b S F l C 5 E b u L g e i R k Z E K 2 Z Y s 0 r M K n r d a C Z 7 V W K r o x S 6 d b Y M 4 F X y 8 5 e 6 m U 2 7 b W / Z n j u Y A + q F j o 8 V y X n d 1 w 9 s J 2 7 s e y z u r 2 U v S x u 3 T Z D W h O Z L b 0 p E P 0 1 P n 9 1 v n d d n 5 3 z G / 7 8 Z B d g / m m / P V O p E N n Z 3 + d 7 m y w a g b T i u A C v C d P 6 k T P V p j 8 c W N S U T / V c X l / E T Q R z I z / e P w C j h c W j o Q p i E r / A 7 F R s 7 6 1 X t d L 4 F q b f t K L Q 2 J 2 o I 1 u S q d m q u x N 8 9 U R 5 d u U F 9 9 r Z p Z s + 1 6 D v Y G w E 7 s / K f 1 p M R P i v t F c T / S n x F m g 3 9 P f W N p 9 4 2 y m p m + 2 j c g W Q O 6 k u W B h X C 9 t 1 D U z b l h d 2 l M j L e 2 5 C J x R 8 E G 1 y V O r u a c g q i J 8 / W Y z 0 a x p 4 a U 5 W T g 3 F j / i 2 l j 8 P M d A 1 k 6 3 x m K H U 2 P h u A S n C o e y q f g j b u U T 9 a c 5 5 1 w B x k U F / b D 5 n x d e S X H a i o 1 J J h n u t X c w h B l r l k q 5 L L g I z 3 F g 4 I f G 2 2 b g M Q i P Q X g M w m M Q H o P w G I T H I D w G 4 T G I n 4 t B H J u d 3 a 5 a d S j i G B Z f w 9 s D I n G c 7 5 1 G g w c m P D D h g Y n D A y b c A X O o + E Q + J g 8 M p q i M a I 9 W v I h W t D 1 a 4 d E K j 1 Z 4 t M K j F R 6 t 8 G i F R y s 8 W r E v t K L 9 A l r R 3 j t a 0 f Z o h U c r P F p x y G h F + + D R i v Z B o x V t j 1 Z 8 B 6 3 o e L T C o x U e r f B o h U c r P F r h 0 Q q P V n i 0 Y l 9 o R e c F t K K z d 7 S i 4 9 E K j 1 Z 4 t O K Q 0 Y r O w a M V n Y N G K z o e r f g O W t H 1 a I V H K z x a 4 d E K j 1 Z 4 t M K j F R 6 t 8 G j F v t C K 7 g t o R X f v a E X X o x U e r f B o x S G j F d 2 D R y u 6 B 4 1 W d D 1 a U U Y r / g U A A P / / A w B Q S w E C L Q A U A A Y A C A A A A C E A K t 2 q Q N I A A A A 3 A Q A A E w A A A A A A A A A A A A A A A A A A A A A A W 0 N v b n R l b n R f V H l w Z X N d L n h t b F B L A Q I t A B Q A A g A I A A A A I Q C S p F S i r Q A A A P g A A A A S A A A A A A A A A A A A A A A A A A s D A A B D b 2 5 m a W c v U G F j a 2 F n Z S 5 4 b W x Q S w E C L Q A U A A I A C A A A A C E A y u G F p X k G A A B G U w A A E w A A A A A A A A A A A A A A A A D o A w A A R m 9 y b X V s Y X M v U 2 V j d G l v b j E u b V B L B Q Y A A A A A A w A D A M I A A A C S C g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h + I A A A A A A A B l 4 g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0 R h d G E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2 L T A y L T I 0 V D E 2 O j A 5 O j U 2 L j Y x M T Y 0 O T d a I i 8 + P E V u d H J 5 I F R 5 c G U 9 I k Z p b G x D b 2 x 1 b W 5 U e X B l c y I g V m F s d W U 9 I n N B Z 1 l I Q m d Z R U J B V U d C Z 1 l H Q m d Z R 0 J n W U d C Z 1 l H Q m d Z R y I v P j x F b n R y e S B U e X B l P S J G a W x s Q 2 9 s d W 1 u T m F t Z X M i I F Z h b H V l P S J z W y Z x d W 9 0 O 0 p v d X J u Y W w g R W 5 0 c n k m c X V v d D s s J n F 1 b 3 Q 7 U 2 V y a W V z J n F 1 b 3 Q 7 L C Z x d W 9 0 O 1 R S W C B E Y X R l J n F 1 b 3 Q 7 L C Z x d W 9 0 O 0 F j Y 2 9 1 b n Q g T n V t Y m V y J n F 1 b 3 Q 7 L C Z x d W 9 0 O 0 F j Y 2 9 1 b n Q g R G V z Y 3 J p c H R p b 2 4 m c X V v d D s s J n F 1 b 3 Q 7 R G V i a X Q g Q W 1 v d W 5 0 J n F 1 b 3 Q 7 L C Z x d W 9 0 O 0 N y Z W R p d C B B b W 9 1 b n Q m c X V v d D s s J n F 1 b 3 Q 7 V G 9 0 Y W w m c X V v d D s s J n F 1 b 3 Q 7 Q W N j b 3 V u d C B D Y X R l Z 2 9 y e S B O d W 1 i Z X I m c X V v d D s s J n F 1 b 3 Q 7 Q W N j b 3 V u d C B U e X B l J n F 1 b 3 Q 7 L C Z x d W 9 0 O 0 J h d G N o I E 5 1 b W J l c i Z x d W 9 0 O y w m c X V v d D t P c m l n a W 5 h d G l u Z y B E b 2 N 1 b W V u d C B O d W 1 i Z X I m c X V v d D s s J n F 1 b 3 Q 7 T 3 J p Z 2 l u Y X R p b m c g T W F z d G V y I E l E J n F 1 b 3 Q 7 L C Z x d W 9 0 O 0 9 y a W d p b m F 0 a W 5 n I E 1 h c 3 R l c i B O Y W 1 l J n F 1 b 3 Q 7 L C Z x d W 9 0 O 0 R l c 2 N y a X B 0 a W 9 u J n F 1 b 3 Q 7 L C Z x d W 9 0 O 0 9 y a W d p b m F 0 a W 5 n I F R S W C B T b 3 V y Y 2 U m c X V v d D s s J n F 1 b 3 Q 7 U G 9 z d G l u Z y B U e X B l J n F 1 b 3 Q 7 L C Z x d W 9 0 O 1 J l Z m V y Z W 5 j Z S Z x d W 9 0 O y w m c X V v d D t T Z W d t Z W 5 0 M S Z x d W 9 0 O y w m c X V v d D t T Z W d t Z W 5 0 M i Z x d W 9 0 O y w m c X V v d D t T Z W d t Z W 5 0 M y Z x d W 9 0 O y w m c X V v d D t T Z W d t Z W 5 0 N C Z x d W 9 0 O y w m c X V v d D t T b 3 V y Y 2 U g R G 9 j d W 1 l b n Q m c X V v d D s s J n F 1 b 3 Q 7 V X N l c i B X a G 8 g U G 9 z d G V k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w Y T B h N D k z Z S 0 4 M m I y L T R m N W U t O D U z N C 0 4 N T M 0 M W M z Z D c y Z j E i L z 4 8 R W 5 0 c n k g V H l w Z T 0 i U m V s Y X R p b 2 5 z a G l w S W 5 m b 0 N v b n R h a W 5 l c i I g V m F s d W U 9 I n N 7 J n F 1 b 3 Q 7 Y 2 9 s d W 1 u Q 2 9 1 b n Q m c X V v d D s 6 M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E v Q X V 0 b 1 J l b W 9 2 Z W R D b 2 x 1 b W 5 z M S 5 7 S m 9 1 c m 5 h b C B F b n R y e S w w f S Z x d W 9 0 O y w m c X V v d D t T Z W N 0 a W 9 u M S 9 E Y X R h L 0 F 1 d G 9 S Z W 1 v d m V k Q 2 9 s d W 1 u c z E u e 1 N l c m l l c y w x f S Z x d W 9 0 O y w m c X V v d D t T Z W N 0 a W 9 u M S 9 E Y X R h L 0 F 1 d G 9 S Z W 1 v d m V k Q 2 9 s d W 1 u c z E u e 1 R S W C B E Y X R l L D J 9 J n F 1 b 3 Q 7 L C Z x d W 9 0 O 1 N l Y 3 R p b 2 4 x L 0 R h d G E v Q X V 0 b 1 J l b W 9 2 Z W R D b 2 x 1 b W 5 z M S 5 7 Q W N j b 3 V u d C B O d W 1 i Z X I s M 3 0 m c X V v d D s s J n F 1 b 3 Q 7 U 2 V j d G l v b j E v R G F 0 Y S 9 B d X R v U m V t b 3 Z l Z E N v b H V t b n M x L n t B Y 2 N v d W 5 0 I E R l c 2 N y a X B 0 a W 9 u L D R 9 J n F 1 b 3 Q 7 L C Z x d W 9 0 O 1 N l Y 3 R p b 2 4 x L 0 R h d G E v Q X V 0 b 1 J l b W 9 2 Z W R D b 2 x 1 b W 5 z M S 5 7 R G V i a X Q g Q W 1 v d W 5 0 L D V 9 J n F 1 b 3 Q 7 L C Z x d W 9 0 O 1 N l Y 3 R p b 2 4 x L 0 R h d G E v Q X V 0 b 1 J l b W 9 2 Z W R D b 2 x 1 b W 5 z M S 5 7 Q 3 J l Z G l 0 I E F t b 3 V u d C w 2 f S Z x d W 9 0 O y w m c X V v d D t T Z W N 0 a W 9 u M S 9 E Y X R h L 0 F 1 d G 9 S Z W 1 v d m V k Q 2 9 s d W 1 u c z E u e 1 R v d G F s L D d 9 J n F 1 b 3 Q 7 L C Z x d W 9 0 O 1 N l Y 3 R p b 2 4 x L 0 R h d G E v Q X V 0 b 1 J l b W 9 2 Z W R D b 2 x 1 b W 5 z M S 5 7 Q W N j b 3 V u d C B D Y X R l Z 2 9 y e S B O d W 1 i Z X I s O H 0 m c X V v d D s s J n F 1 b 3 Q 7 U 2 V j d G l v b j E v R G F 0 Y S 9 B d X R v U m V t b 3 Z l Z E N v b H V t b n M x L n t B Y 2 N v d W 5 0 I F R 5 c G U s O X 0 m c X V v d D s s J n F 1 b 3 Q 7 U 2 V j d G l v b j E v R G F 0 Y S 9 B d X R v U m V t b 3 Z l Z E N v b H V t b n M x L n t C Y X R j a C B O d W 1 i Z X I s M T B 9 J n F 1 b 3 Q 7 L C Z x d W 9 0 O 1 N l Y 3 R p b 2 4 x L 0 R h d G E v Q X V 0 b 1 J l b W 9 2 Z W R D b 2 x 1 b W 5 z M S 5 7 T 3 J p Z 2 l u Y X R p b m c g R G 9 j d W 1 l b n Q g T n V t Y m V y L D E x f S Z x d W 9 0 O y w m c X V v d D t T Z W N 0 a W 9 u M S 9 E Y X R h L 0 F 1 d G 9 S Z W 1 v d m V k Q 2 9 s d W 1 u c z E u e 0 9 y a W d p b m F 0 a W 5 n I E 1 h c 3 R l c i B J R C w x M n 0 m c X V v d D s s J n F 1 b 3 Q 7 U 2 V j d G l v b j E v R G F 0 Y S 9 B d X R v U m V t b 3 Z l Z E N v b H V t b n M x L n t P c m l n a W 5 h d G l u Z y B N Y X N 0 Z X I g T m F t Z S w x M 3 0 m c X V v d D s s J n F 1 b 3 Q 7 U 2 V j d G l v b j E v R G F 0 Y S 9 B d X R v U m V t b 3 Z l Z E N v b H V t b n M x L n t E Z X N j c m l w d G l v b i w x N H 0 m c X V v d D s s J n F 1 b 3 Q 7 U 2 V j d G l v b j E v R G F 0 Y S 9 B d X R v U m V t b 3 Z l Z E N v b H V t b n M x L n t P c m l n a W 5 h d G l u Z y B U U l g g U 2 9 1 c m N l L D E 1 f S Z x d W 9 0 O y w m c X V v d D t T Z W N 0 a W 9 u M S 9 E Y X R h L 0 F 1 d G 9 S Z W 1 v d m V k Q 2 9 s d W 1 u c z E u e 1 B v c 3 R p b m c g V H l w Z S w x N n 0 m c X V v d D s s J n F 1 b 3 Q 7 U 2 V j d G l v b j E v R G F 0 Y S 9 B d X R v U m V t b 3 Z l Z E N v b H V t b n M x L n t S Z W Z l c m V u Y 2 U s M T d 9 J n F 1 b 3 Q 7 L C Z x d W 9 0 O 1 N l Y 3 R p b 2 4 x L 0 R h d G E v Q X V 0 b 1 J l b W 9 2 Z W R D b 2 x 1 b W 5 z M S 5 7 U 2 V n b W V u d D E s M T h 9 J n F 1 b 3 Q 7 L C Z x d W 9 0 O 1 N l Y 3 R p b 2 4 x L 0 R h d G E v Q X V 0 b 1 J l b W 9 2 Z W R D b 2 x 1 b W 5 z M S 5 7 U 2 V n b W V u d D I s M T l 9 J n F 1 b 3 Q 7 L C Z x d W 9 0 O 1 N l Y 3 R p b 2 4 x L 0 R h d G E v Q X V 0 b 1 J l b W 9 2 Z W R D b 2 x 1 b W 5 z M S 5 7 U 2 V n b W V u d D M s M j B 9 J n F 1 b 3 Q 7 L C Z x d W 9 0 O 1 N l Y 3 R p b 2 4 x L 0 R h d G E v Q X V 0 b 1 J l b W 9 2 Z W R D b 2 x 1 b W 5 z M S 5 7 U 2 V n b W V u d D Q s M j F 9 J n F 1 b 3 Q 7 L C Z x d W 9 0 O 1 N l Y 3 R p b 2 4 x L 0 R h d G E v Q X V 0 b 1 J l b W 9 2 Z W R D b 2 x 1 b W 5 z M S 5 7 U 2 9 1 c m N l I E R v Y 3 V t Z W 5 0 L D I y f S Z x d W 9 0 O y w m c X V v d D t T Z W N 0 a W 9 u M S 9 E Y X R h L 0 F 1 d G 9 S Z W 1 v d m V k Q 2 9 s d W 1 u c z E u e 1 V z Z X I g V 2 h v I F B v c 3 R l Z C w y M 3 0 m c X V v d D t d L C Z x d W 9 0 O 0 N v b H V t b k N v d W 5 0 J n F 1 b 3 Q 7 O j I 0 L C Z x d W 9 0 O 0 t l e U N v b H V t b k 5 h b W V z J n F 1 b 3 Q 7 O l t d L C Z x d W 9 0 O 0 N v b H V t b k l k Z W 5 0 a X R p Z X M m c X V v d D s 6 W y Z x d W 9 0 O 1 N l Y 3 R p b 2 4 x L 0 R h d G E v Q X V 0 b 1 J l b W 9 2 Z W R D b 2 x 1 b W 5 z M S 5 7 S m 9 1 c m 5 h b C B F b n R y e S w w f S Z x d W 9 0 O y w m c X V v d D t T Z W N 0 a W 9 u M S 9 E Y X R h L 0 F 1 d G 9 S Z W 1 v d m V k Q 2 9 s d W 1 u c z E u e 1 N l c m l l c y w x f S Z x d W 9 0 O y w m c X V v d D t T Z W N 0 a W 9 u M S 9 E Y X R h L 0 F 1 d G 9 S Z W 1 v d m V k Q 2 9 s d W 1 u c z E u e 1 R S W C B E Y X R l L D J 9 J n F 1 b 3 Q 7 L C Z x d W 9 0 O 1 N l Y 3 R p b 2 4 x L 0 R h d G E v Q X V 0 b 1 J l b W 9 2 Z W R D b 2 x 1 b W 5 z M S 5 7 Q W N j b 3 V u d C B O d W 1 i Z X I s M 3 0 m c X V v d D s s J n F 1 b 3 Q 7 U 2 V j d G l v b j E v R G F 0 Y S 9 B d X R v U m V t b 3 Z l Z E N v b H V t b n M x L n t B Y 2 N v d W 5 0 I E R l c 2 N y a X B 0 a W 9 u L D R 9 J n F 1 b 3 Q 7 L C Z x d W 9 0 O 1 N l Y 3 R p b 2 4 x L 0 R h d G E v Q X V 0 b 1 J l b W 9 2 Z W R D b 2 x 1 b W 5 z M S 5 7 R G V i a X Q g Q W 1 v d W 5 0 L D V 9 J n F 1 b 3 Q 7 L C Z x d W 9 0 O 1 N l Y 3 R p b 2 4 x L 0 R h d G E v Q X V 0 b 1 J l b W 9 2 Z W R D b 2 x 1 b W 5 z M S 5 7 Q 3 J l Z G l 0 I E F t b 3 V u d C w 2 f S Z x d W 9 0 O y w m c X V v d D t T Z W N 0 a W 9 u M S 9 E Y X R h L 0 F 1 d G 9 S Z W 1 v d m V k Q 2 9 s d W 1 u c z E u e 1 R v d G F s L D d 9 J n F 1 b 3 Q 7 L C Z x d W 9 0 O 1 N l Y 3 R p b 2 4 x L 0 R h d G E v Q X V 0 b 1 J l b W 9 2 Z W R D b 2 x 1 b W 5 z M S 5 7 Q W N j b 3 V u d C B D Y X R l Z 2 9 y e S B O d W 1 i Z X I s O H 0 m c X V v d D s s J n F 1 b 3 Q 7 U 2 V j d G l v b j E v R G F 0 Y S 9 B d X R v U m V t b 3 Z l Z E N v b H V t b n M x L n t B Y 2 N v d W 5 0 I F R 5 c G U s O X 0 m c X V v d D s s J n F 1 b 3 Q 7 U 2 V j d G l v b j E v R G F 0 Y S 9 B d X R v U m V t b 3 Z l Z E N v b H V t b n M x L n t C Y X R j a C B O d W 1 i Z X I s M T B 9 J n F 1 b 3 Q 7 L C Z x d W 9 0 O 1 N l Y 3 R p b 2 4 x L 0 R h d G E v Q X V 0 b 1 J l b W 9 2 Z W R D b 2 x 1 b W 5 z M S 5 7 T 3 J p Z 2 l u Y X R p b m c g R G 9 j d W 1 l b n Q g T n V t Y m V y L D E x f S Z x d W 9 0 O y w m c X V v d D t T Z W N 0 a W 9 u M S 9 E Y X R h L 0 F 1 d G 9 S Z W 1 v d m V k Q 2 9 s d W 1 u c z E u e 0 9 y a W d p b m F 0 a W 5 n I E 1 h c 3 R l c i B J R C w x M n 0 m c X V v d D s s J n F 1 b 3 Q 7 U 2 V j d G l v b j E v R G F 0 Y S 9 B d X R v U m V t b 3 Z l Z E N v b H V t b n M x L n t P c m l n a W 5 h d G l u Z y B N Y X N 0 Z X I g T m F t Z S w x M 3 0 m c X V v d D s s J n F 1 b 3 Q 7 U 2 V j d G l v b j E v R G F 0 Y S 9 B d X R v U m V t b 3 Z l Z E N v b H V t b n M x L n t E Z X N j c m l w d G l v b i w x N H 0 m c X V v d D s s J n F 1 b 3 Q 7 U 2 V j d G l v b j E v R G F 0 Y S 9 B d X R v U m V t b 3 Z l Z E N v b H V t b n M x L n t P c m l n a W 5 h d G l u Z y B U U l g g U 2 9 1 c m N l L D E 1 f S Z x d W 9 0 O y w m c X V v d D t T Z W N 0 a W 9 u M S 9 E Y X R h L 0 F 1 d G 9 S Z W 1 v d m V k Q 2 9 s d W 1 u c z E u e 1 B v c 3 R p b m c g V H l w Z S w x N n 0 m c X V v d D s s J n F 1 b 3 Q 7 U 2 V j d G l v b j E v R G F 0 Y S 9 B d X R v U m V t b 3 Z l Z E N v b H V t b n M x L n t S Z W Z l c m V u Y 2 U s M T d 9 J n F 1 b 3 Q 7 L C Z x d W 9 0 O 1 N l Y 3 R p b 2 4 x L 0 R h d G E v Q X V 0 b 1 J l b W 9 2 Z W R D b 2 x 1 b W 5 z M S 5 7 U 2 V n b W V u d D E s M T h 9 J n F 1 b 3 Q 7 L C Z x d W 9 0 O 1 N l Y 3 R p b 2 4 x L 0 R h d G E v Q X V 0 b 1 J l b W 9 2 Z W R D b 2 x 1 b W 5 z M S 5 7 U 2 V n b W V u d D I s M T l 9 J n F 1 b 3 Q 7 L C Z x d W 9 0 O 1 N l Y 3 R p b 2 4 x L 0 R h d G E v Q X V 0 b 1 J l b W 9 2 Z W R D b 2 x 1 b W 5 z M S 5 7 U 2 V n b W V u d D M s M j B 9 J n F 1 b 3 Q 7 L C Z x d W 9 0 O 1 N l Y 3 R p b 2 4 x L 0 R h d G E v Q X V 0 b 1 J l b W 9 2 Z W R D b 2 x 1 b W 5 z M S 5 7 U 2 V n b W V u d D Q s M j F 9 J n F 1 b 3 Q 7 L C Z x d W 9 0 O 1 N l Y 3 R p b 2 4 x L 0 R h d G E v Q X V 0 b 1 J l b W 9 2 Z W R D b 2 x 1 b W 5 z M S 5 7 U 2 9 1 c m N l I E R v Y 3 V t Z W 5 0 L D I y f S Z x d W 9 0 O y w m c X V v d D t T Z W N 0 a W 9 u M S 9 E Y X R h L 0 F 1 d G 9 S Z W 1 v d m V k Q 2 9 s d W 1 u c z E u e 1 V z Z X I g V 2 h v I F B v c 3 R l Z C w y M 3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G c m 9 t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x h c 3 R V c G R h d G V k I i B W Y W x 1 Z T 0 i Z D I w M j Y t M D I t M j R U M T Y 6 M T E 6 M T A u M z c 0 N j U x O F o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Z j J j M D M 5 O T c t Y m I w Z S 0 0 M m Y y L T k w M D A t M D M z Z j k x M G Y 0 N 2 Y w I i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Z y b 2 0 v Q X V 0 b 1 J l b W 9 2 Z W R D b 2 x 1 b W 5 z M S 5 7 R n J v b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G c m 9 t L 0 F 1 d G 9 S Z W 1 v d m V k Q 2 9 s d W 1 u c z E u e 0 Z y b 2 0 s M H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b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2 L T A y L T I 0 V D E 2 O j E x O j E w L j M 4 M j c w O T R a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R h N m I 5 O T l h L T J k Z m I t N G Y 5 Y y 1 i M T R m L T k 5 N D E 2 Y z Q y Y z J i Y i I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b y 9 B d X R v U m V t b 3 Z l Z E N v b H V t b n M x L n t U b y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U b y 9 B d X R v U m V t b 3 Z l Z E N v b H V t b n M x L n t U b y w w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0 F j Y 2 9 1 b n R z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x h c 3 R V c G R h d G V k I i B W Y W x 1 Z T 0 i Z D I w M j Y t M D I t M j R U M T Y 6 M T E 6 M T A u M z g 0 N z M z O F o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z A 5 M T U w Y z U t Y 2 U y N y 0 0 O D c 0 L T g 2 N G I t O T M 3 N D U 4 M D l k Y z V m I i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j Y 2 9 1 b n R z L 0 F 1 d G 9 S Z W 1 v d m V k Q 2 9 s d W 1 u c z E u e 0 F j Y 2 9 1 b n R z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0 F j Y 2 9 1 b n R z L 0 F 1 d G 9 S Z W 1 v d m V k Q 2 9 s d W 1 u c z E u e 0 F j Y 2 9 1 b n R z L D B 9 J n F 1 b 3 Q 7 X S w m c X V v d D t S Z W x h d G l v b n N o a X B J b m Z v J n F 1 b 3 Q 7 O l t d f S I v P j x F b n R y e S B U e X B l P S J S Z X N 1 b H R U e X B l I i B W Y W x 1 Z T 0 i c 0 V 4 Y 2 V w d G l v b i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R G F 0 Y S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2 L T A y L T I 0 V D E 2 O j E y O j I x L j M x O T k 2 O T h a I i 8 + P E V u d H J 5 I F R 5 c G U 9 I k Z p b G x D b 2 x 1 b W 5 U e X B l c y I g V m F s d W U 9 I n N B Z 1 l I Q m d Z R U J B V U d C Z 1 l H Q m d Z R 0 J n W U d C Z 1 l H Q m d Z R y I v P j x F b n R y e S B U e X B l P S J G a W x s Q 2 9 s d W 1 u T m F t Z X M i I F Z h b H V l P S J z W y Z x d W 9 0 O 0 p v d X J u Y W w g R W 5 0 c n k m c X V v d D s s J n F 1 b 3 Q 7 U 2 V y a W V z J n F 1 b 3 Q 7 L C Z x d W 9 0 O 1 R S W C B E Y X R l J n F 1 b 3 Q 7 L C Z x d W 9 0 O 0 F j Y 2 9 1 b n Q g T n V t Y m V y J n F 1 b 3 Q 7 L C Z x d W 9 0 O 0 F j Y 2 9 1 b n Q g R G V z Y 3 J p c H R p b 2 4 m c X V v d D s s J n F 1 b 3 Q 7 R G V i a X Q g Q W 1 v d W 5 0 J n F 1 b 3 Q 7 L C Z x d W 9 0 O 0 N y Z W R p d C B B b W 9 1 b n Q m c X V v d D s s J n F 1 b 3 Q 7 V G 9 0 Y W w m c X V v d D s s J n F 1 b 3 Q 7 Q W N j b 3 V u d C B D Y X R l Z 2 9 y e S B O d W 1 i Z X I m c X V v d D s s J n F 1 b 3 Q 7 Q W N j b 3 V u d C B U e X B l J n F 1 b 3 Q 7 L C Z x d W 9 0 O 0 J h d G N o I E 5 1 b W J l c i Z x d W 9 0 O y w m c X V v d D t P c m l n a W 5 h d G l u Z y B E b 2 N 1 b W V u d C B O d W 1 i Z X I m c X V v d D s s J n F 1 b 3 Q 7 T 3 J p Z 2 l u Y X R p b m c g T W F z d G V y I E l E J n F 1 b 3 Q 7 L C Z x d W 9 0 O 0 9 y a W d p b m F 0 a W 5 n I E 1 h c 3 R l c i B O Y W 1 l J n F 1 b 3 Q 7 L C Z x d W 9 0 O 0 R l c 2 N y a X B 0 a W 9 u J n F 1 b 3 Q 7 L C Z x d W 9 0 O 0 9 y a W d p b m F 0 a W 5 n I F R S W C B T b 3 V y Y 2 U m c X V v d D s s J n F 1 b 3 Q 7 U G 9 z d G l u Z y B U e X B l J n F 1 b 3 Q 7 L C Z x d W 9 0 O 1 J l Z m V y Z W 5 j Z S Z x d W 9 0 O y w m c X V v d D t T Z W d t Z W 5 0 M S Z x d W 9 0 O y w m c X V v d D t T Z W d t Z W 5 0 M i Z x d W 9 0 O y w m c X V v d D t T Z W d t Z W 5 0 M y Z x d W 9 0 O y w m c X V v d D t T Z W d t Z W 5 0 N C Z x d W 9 0 O y w m c X V v d D t T b 3 V y Y 2 U g R G 9 j d W 1 l b n Q m c X V v d D s s J n F 1 b 3 Q 7 V X N l c i B X a G 8 g U G 9 z d G V k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4 Y 2 I 2 M z c 2 Z S 0 4 O T l h L T Q 1 M z E t O W Y y Z S 0 4 M m V i Y j k z M W Y 4 M T A i L z 4 8 R W 5 0 c n k g V H l w Z T 0 i U m V s Y X R p b 2 5 z a G l w S W 5 m b 0 N v b n R h a W 5 l c i I g V m F s d W U 9 I n N 7 J n F 1 b 3 Q 7 Y 2 9 s d W 1 u Q 2 9 1 b n Q m c X V v d D s 6 M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E v Q X V 0 b 1 J l b W 9 2 Z W R D b 2 x 1 b W 5 z M S 5 7 S m 9 1 c m 5 h b C B F b n R y e S w w f S Z x d W 9 0 O y w m c X V v d D t T Z W N 0 a W 9 u M S 9 E Y X R h L 0 F 1 d G 9 S Z W 1 v d m V k Q 2 9 s d W 1 u c z E u e 1 N l c m l l c y w x f S Z x d W 9 0 O y w m c X V v d D t T Z W N 0 a W 9 u M S 9 E Y X R h L 0 F 1 d G 9 S Z W 1 v d m V k Q 2 9 s d W 1 u c z E u e 1 R S W C B E Y X R l L D J 9 J n F 1 b 3 Q 7 L C Z x d W 9 0 O 1 N l Y 3 R p b 2 4 x L 0 R h d G E v Q X V 0 b 1 J l b W 9 2 Z W R D b 2 x 1 b W 5 z M S 5 7 Q W N j b 3 V u d C B O d W 1 i Z X I s M 3 0 m c X V v d D s s J n F 1 b 3 Q 7 U 2 V j d G l v b j E v R G F 0 Y S 9 B d X R v U m V t b 3 Z l Z E N v b H V t b n M x L n t B Y 2 N v d W 5 0 I E R l c 2 N y a X B 0 a W 9 u L D R 9 J n F 1 b 3 Q 7 L C Z x d W 9 0 O 1 N l Y 3 R p b 2 4 x L 0 R h d G E v Q X V 0 b 1 J l b W 9 2 Z W R D b 2 x 1 b W 5 z M S 5 7 R G V i a X Q g Q W 1 v d W 5 0 L D V 9 J n F 1 b 3 Q 7 L C Z x d W 9 0 O 1 N l Y 3 R p b 2 4 x L 0 R h d G E v Q X V 0 b 1 J l b W 9 2 Z W R D b 2 x 1 b W 5 z M S 5 7 Q 3 J l Z G l 0 I E F t b 3 V u d C w 2 f S Z x d W 9 0 O y w m c X V v d D t T Z W N 0 a W 9 u M S 9 E Y X R h L 0 F 1 d G 9 S Z W 1 v d m V k Q 2 9 s d W 1 u c z E u e 1 R v d G F s L D d 9 J n F 1 b 3 Q 7 L C Z x d W 9 0 O 1 N l Y 3 R p b 2 4 x L 0 R h d G E v Q X V 0 b 1 J l b W 9 2 Z W R D b 2 x 1 b W 5 z M S 5 7 Q W N j b 3 V u d C B D Y X R l Z 2 9 y e S B O d W 1 i Z X I s O H 0 m c X V v d D s s J n F 1 b 3 Q 7 U 2 V j d G l v b j E v R G F 0 Y S 9 B d X R v U m V t b 3 Z l Z E N v b H V t b n M x L n t B Y 2 N v d W 5 0 I F R 5 c G U s O X 0 m c X V v d D s s J n F 1 b 3 Q 7 U 2 V j d G l v b j E v R G F 0 Y S 9 B d X R v U m V t b 3 Z l Z E N v b H V t b n M x L n t C Y X R j a C B O d W 1 i Z X I s M T B 9 J n F 1 b 3 Q 7 L C Z x d W 9 0 O 1 N l Y 3 R p b 2 4 x L 0 R h d G E v Q X V 0 b 1 J l b W 9 2 Z W R D b 2 x 1 b W 5 z M S 5 7 T 3 J p Z 2 l u Y X R p b m c g R G 9 j d W 1 l b n Q g T n V t Y m V y L D E x f S Z x d W 9 0 O y w m c X V v d D t T Z W N 0 a W 9 u M S 9 E Y X R h L 0 F 1 d G 9 S Z W 1 v d m V k Q 2 9 s d W 1 u c z E u e 0 9 y a W d p b m F 0 a W 5 n I E 1 h c 3 R l c i B J R C w x M n 0 m c X V v d D s s J n F 1 b 3 Q 7 U 2 V j d G l v b j E v R G F 0 Y S 9 B d X R v U m V t b 3 Z l Z E N v b H V t b n M x L n t P c m l n a W 5 h d G l u Z y B N Y X N 0 Z X I g T m F t Z S w x M 3 0 m c X V v d D s s J n F 1 b 3 Q 7 U 2 V j d G l v b j E v R G F 0 Y S 9 B d X R v U m V t b 3 Z l Z E N v b H V t b n M x L n t E Z X N j c m l w d G l v b i w x N H 0 m c X V v d D s s J n F 1 b 3 Q 7 U 2 V j d G l v b j E v R G F 0 Y S 9 B d X R v U m V t b 3 Z l Z E N v b H V t b n M x L n t P c m l n a W 5 h d G l u Z y B U U l g g U 2 9 1 c m N l L D E 1 f S Z x d W 9 0 O y w m c X V v d D t T Z W N 0 a W 9 u M S 9 E Y X R h L 0 F 1 d G 9 S Z W 1 v d m V k Q 2 9 s d W 1 u c z E u e 1 B v c 3 R p b m c g V H l w Z S w x N n 0 m c X V v d D s s J n F 1 b 3 Q 7 U 2 V j d G l v b j E v R G F 0 Y S 9 B d X R v U m V t b 3 Z l Z E N v b H V t b n M x L n t S Z W Z l c m V u Y 2 U s M T d 9 J n F 1 b 3 Q 7 L C Z x d W 9 0 O 1 N l Y 3 R p b 2 4 x L 0 R h d G E v Q X V 0 b 1 J l b W 9 2 Z W R D b 2 x 1 b W 5 z M S 5 7 U 2 V n b W V u d D E s M T h 9 J n F 1 b 3 Q 7 L C Z x d W 9 0 O 1 N l Y 3 R p b 2 4 x L 0 R h d G E v Q X V 0 b 1 J l b W 9 2 Z W R D b 2 x 1 b W 5 z M S 5 7 U 2 V n b W V u d D I s M T l 9 J n F 1 b 3 Q 7 L C Z x d W 9 0 O 1 N l Y 3 R p b 2 4 x L 0 R h d G E v Q X V 0 b 1 J l b W 9 2 Z W R D b 2 x 1 b W 5 z M S 5 7 U 2 V n b W V u d D M s M j B 9 J n F 1 b 3 Q 7 L C Z x d W 9 0 O 1 N l Y 3 R p b 2 4 x L 0 R h d G E v Q X V 0 b 1 J l b W 9 2 Z W R D b 2 x 1 b W 5 z M S 5 7 U 2 V n b W V u d D Q s M j F 9 J n F 1 b 3 Q 7 L C Z x d W 9 0 O 1 N l Y 3 R p b 2 4 x L 0 R h d G E v Q X V 0 b 1 J l b W 9 2 Z W R D b 2 x 1 b W 5 z M S 5 7 U 2 9 1 c m N l I E R v Y 3 V t Z W 5 0 L D I y f S Z x d W 9 0 O y w m c X V v d D t T Z W N 0 a W 9 u M S 9 E Y X R h L 0 F 1 d G 9 S Z W 1 v d m V k Q 2 9 s d W 1 u c z E u e 1 V z Z X I g V 2 h v I F B v c 3 R l Z C w y M 3 0 m c X V v d D t d L C Z x d W 9 0 O 0 N v b H V t b k N v d W 5 0 J n F 1 b 3 Q 7 O j I 0 L C Z x d W 9 0 O 0 t l e U N v b H V t b k 5 h b W V z J n F 1 b 3 Q 7 O l t d L C Z x d W 9 0 O 0 N v b H V t b k l k Z W 5 0 a X R p Z X M m c X V v d D s 6 W y Z x d W 9 0 O 1 N l Y 3 R p b 2 4 x L 0 R h d G E v Q X V 0 b 1 J l b W 9 2 Z W R D b 2 x 1 b W 5 z M S 5 7 S m 9 1 c m 5 h b C B F b n R y e S w w f S Z x d W 9 0 O y w m c X V v d D t T Z W N 0 a W 9 u M S 9 E Y X R h L 0 F 1 d G 9 S Z W 1 v d m V k Q 2 9 s d W 1 u c z E u e 1 N l c m l l c y w x f S Z x d W 9 0 O y w m c X V v d D t T Z W N 0 a W 9 u M S 9 E Y X R h L 0 F 1 d G 9 S Z W 1 v d m V k Q 2 9 s d W 1 u c z E u e 1 R S W C B E Y X R l L D J 9 J n F 1 b 3 Q 7 L C Z x d W 9 0 O 1 N l Y 3 R p b 2 4 x L 0 R h d G E v Q X V 0 b 1 J l b W 9 2 Z W R D b 2 x 1 b W 5 z M S 5 7 Q W N j b 3 V u d C B O d W 1 i Z X I s M 3 0 m c X V v d D s s J n F 1 b 3 Q 7 U 2 V j d G l v b j E v R G F 0 Y S 9 B d X R v U m V t b 3 Z l Z E N v b H V t b n M x L n t B Y 2 N v d W 5 0 I E R l c 2 N y a X B 0 a W 9 u L D R 9 J n F 1 b 3 Q 7 L C Z x d W 9 0 O 1 N l Y 3 R p b 2 4 x L 0 R h d G E v Q X V 0 b 1 J l b W 9 2 Z W R D b 2 x 1 b W 5 z M S 5 7 R G V i a X Q g Q W 1 v d W 5 0 L D V 9 J n F 1 b 3 Q 7 L C Z x d W 9 0 O 1 N l Y 3 R p b 2 4 x L 0 R h d G E v Q X V 0 b 1 J l b W 9 2 Z W R D b 2 x 1 b W 5 z M S 5 7 Q 3 J l Z G l 0 I E F t b 3 V u d C w 2 f S Z x d W 9 0 O y w m c X V v d D t T Z W N 0 a W 9 u M S 9 E Y X R h L 0 F 1 d G 9 S Z W 1 v d m V k Q 2 9 s d W 1 u c z E u e 1 R v d G F s L D d 9 J n F 1 b 3 Q 7 L C Z x d W 9 0 O 1 N l Y 3 R p b 2 4 x L 0 R h d G E v Q X V 0 b 1 J l b W 9 2 Z W R D b 2 x 1 b W 5 z M S 5 7 Q W N j b 3 V u d C B D Y X R l Z 2 9 y e S B O d W 1 i Z X I s O H 0 m c X V v d D s s J n F 1 b 3 Q 7 U 2 V j d G l v b j E v R G F 0 Y S 9 B d X R v U m V t b 3 Z l Z E N v b H V t b n M x L n t B Y 2 N v d W 5 0 I F R 5 c G U s O X 0 m c X V v d D s s J n F 1 b 3 Q 7 U 2 V j d G l v b j E v R G F 0 Y S 9 B d X R v U m V t b 3 Z l Z E N v b H V t b n M x L n t C Y X R j a C B O d W 1 i Z X I s M T B 9 J n F 1 b 3 Q 7 L C Z x d W 9 0 O 1 N l Y 3 R p b 2 4 x L 0 R h d G E v Q X V 0 b 1 J l b W 9 2 Z W R D b 2 x 1 b W 5 z M S 5 7 T 3 J p Z 2 l u Y X R p b m c g R G 9 j d W 1 l b n Q g T n V t Y m V y L D E x f S Z x d W 9 0 O y w m c X V v d D t T Z W N 0 a W 9 u M S 9 E Y X R h L 0 F 1 d G 9 S Z W 1 v d m V k Q 2 9 s d W 1 u c z E u e 0 9 y a W d p b m F 0 a W 5 n I E 1 h c 3 R l c i B J R C w x M n 0 m c X V v d D s s J n F 1 b 3 Q 7 U 2 V j d G l v b j E v R G F 0 Y S 9 B d X R v U m V t b 3 Z l Z E N v b H V t b n M x L n t P c m l n a W 5 h d G l u Z y B N Y X N 0 Z X I g T m F t Z S w x M 3 0 m c X V v d D s s J n F 1 b 3 Q 7 U 2 V j d G l v b j E v R G F 0 Y S 9 B d X R v U m V t b 3 Z l Z E N v b H V t b n M x L n t E Z X N j c m l w d G l v b i w x N H 0 m c X V v d D s s J n F 1 b 3 Q 7 U 2 V j d G l v b j E v R G F 0 Y S 9 B d X R v U m V t b 3 Z l Z E N v b H V t b n M x L n t P c m l n a W 5 h d G l u Z y B U U l g g U 2 9 1 c m N l L D E 1 f S Z x d W 9 0 O y w m c X V v d D t T Z W N 0 a W 9 u M S 9 E Y X R h L 0 F 1 d G 9 S Z W 1 v d m V k Q 2 9 s d W 1 u c z E u e 1 B v c 3 R p b m c g V H l w Z S w x N n 0 m c X V v d D s s J n F 1 b 3 Q 7 U 2 V j d G l v b j E v R G F 0 Y S 9 B d X R v U m V t b 3 Z l Z E N v b H V t b n M x L n t S Z W Z l c m V u Y 2 U s M T d 9 J n F 1 b 3 Q 7 L C Z x d W 9 0 O 1 N l Y 3 R p b 2 4 x L 0 R h d G E v Q X V 0 b 1 J l b W 9 2 Z W R D b 2 x 1 b W 5 z M S 5 7 U 2 V n b W V u d D E s M T h 9 J n F 1 b 3 Q 7 L C Z x d W 9 0 O 1 N l Y 3 R p b 2 4 x L 0 R h d G E v Q X V 0 b 1 J l b W 9 2 Z W R D b 2 x 1 b W 5 z M S 5 7 U 2 V n b W V u d D I s M T l 9 J n F 1 b 3 Q 7 L C Z x d W 9 0 O 1 N l Y 3 R p b 2 4 x L 0 R h d G E v Q X V 0 b 1 J l b W 9 2 Z W R D b 2 x 1 b W 5 z M S 5 7 U 2 V n b W V u d D M s M j B 9 J n F 1 b 3 Q 7 L C Z x d W 9 0 O 1 N l Y 3 R p b 2 4 x L 0 R h d G E v Q X V 0 b 1 J l b W 9 2 Z W R D b 2 x 1 b W 5 z M S 5 7 U 2 V n b W V u d D Q s M j F 9 J n F 1 b 3 Q 7 L C Z x d W 9 0 O 1 N l Y 3 R p b 2 4 x L 0 R h d G E v Q X V 0 b 1 J l b W 9 2 Z W R D b 2 x 1 b W 5 z M S 5 7 U 2 9 1 c m N l I E R v Y 3 V t Z W 5 0 L D I y f S Z x d W 9 0 O y w m c X V v d D t T Z W N 0 a W 9 u M S 9 E Y X R h L 0 F 1 d G 9 S Z W 1 v d m V k Q 2 9 s d W 1 u c z E u e 1 V z Z X I g V 2 h v I F B v c 3 R l Z C w y M 3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G c m 9 t J T I w K D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x h c 3 R V c G R h d G V k I i B W Y W x 1 Z T 0 i Z D I w M j Y t M D I t M j R U M T Y 6 M T I 6 N D U u M z Q 2 M D g 0 M V o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Y W Y y Y z I 1 Z T Q t N W N h M i 0 0 Z j d l L W I z N z g t Y T I 0 Y z I y Z D R h Z m U x I i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Z y b 2 0 v Q X V 0 b 1 J l b W 9 2 Z W R D b 2 x 1 b W 5 z M S 5 7 R n J v b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G c m 9 t L 0 F 1 d G 9 S Z W 1 v d m V k Q 2 9 s d W 1 u c z E u e 0 Z y b 2 0 s M H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b y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2 L T A y L T I 0 V D E 2 O j E y O j Q 1 L j M 0 N j A 4 N D F a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N i Y 2 I 1 M z g 4 L W N h Z m M t N D U 3 Z i 0 4 O W Q 0 L T E 0 N 2 Y 3 Z D l m M W Y 4 O C I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b y 9 B d X R v U m V t b 3 Z l Z E N v b H V t b n M x L n t U b y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U b y 9 B d X R v U m V t b 3 Z l Z E N v b H V t b n M x L n t U b y w w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0 F j Y 2 9 1 b n R z J T I w K D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x h c 3 R V c G R h d G V k I i B W Y W x 1 Z T 0 i Z D I w M j Y t M D I t M j R U M T Y 6 M T I 6 N D U u M z Q 2 M D g 0 M V o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T U w Y m Q x Z T M t N j A x O C 0 0 O W V i L T g 5 Y W Q t M m Z h Z D Y 1 M j k z Y T Z l I i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j Y 2 9 1 b n R z L 0 F 1 d G 9 S Z W 1 v d m V k Q 2 9 s d W 1 u c z E u e 0 F j Y 2 9 1 b n R z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0 F j Y 2 9 1 b n R z L 0 F 1 d G 9 S Z W 1 v d m V k Q 2 9 s d W 1 u c z E u e 0 F j Y 2 9 1 b n R z L D B 9 J n F 1 b 3 Q 7 X S w m c X V v d D t S Z W x h d G l v b n N o a X B J b m Z v J n F 1 b 3 Q 7 O l t d f S I v P j x F b n R y e S B U e X B l P S J S Z X N 1 b H R U e X B l I i B W Y W x 1 Z T 0 i c 0 V 4 Y 2 V w d G l v b i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R G F 0 Y S U y M C g z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I t M j R U M T Y 6 M T I 6 M j E u M z E 5 O T Y 5 O F o i L z 4 8 R W 5 0 c n k g V H l w Z T 0 i R m l s b E N v b H V t b l R 5 c G V z I i B W Y W x 1 Z T 0 i c 0 F n W U h C Z 1 l F Q k F V R 0 J n W U d C Z 1 l H Q m d Z R 0 J n W U d C Z 1 l H I i 8 + P E V u d H J 5 I F R 5 c G U 9 I k Z p b G x D b 2 x 1 b W 5 O Y W 1 l c y I g V m F s d W U 9 I n N b J n F 1 b 3 Q 7 S m 9 1 c m 5 h b C B F b n R y e S Z x d W 9 0 O y w m c X V v d D t T Z X J p Z X M m c X V v d D s s J n F 1 b 3 Q 7 V F J Y I E R h d G U m c X V v d D s s J n F 1 b 3 Q 7 Q W N j b 3 V u d C B O d W 1 i Z X I m c X V v d D s s J n F 1 b 3 Q 7 Q W N j b 3 V u d C B E Z X N j c m l w d G l v b i Z x d W 9 0 O y w m c X V v d D t E Z W J p d C B B b W 9 1 b n Q m c X V v d D s s J n F 1 b 3 Q 7 Q 3 J l Z G l 0 I E F t b 3 V u d C Z x d W 9 0 O y w m c X V v d D t U b 3 R h b C Z x d W 9 0 O y w m c X V v d D t B Y 2 N v d W 5 0 I E N h d G V n b 3 J 5 I E 5 1 b W J l c i Z x d W 9 0 O y w m c X V v d D t B Y 2 N v d W 5 0 I F R 5 c G U m c X V v d D s s J n F 1 b 3 Q 7 Q m F 0 Y 2 g g T n V t Y m V y J n F 1 b 3 Q 7 L C Z x d W 9 0 O 0 9 y a W d p b m F 0 a W 5 n I E R v Y 3 V t Z W 5 0 I E 5 1 b W J l c i Z x d W 9 0 O y w m c X V v d D t P c m l n a W 5 h d G l u Z y B N Y X N 0 Z X I g S U Q m c X V v d D s s J n F 1 b 3 Q 7 T 3 J p Z 2 l u Y X R p b m c g T W F z d G V y I E 5 h b W U m c X V v d D s s J n F 1 b 3 Q 7 R G V z Y 3 J p c H R p b 2 4 m c X V v d D s s J n F 1 b 3 Q 7 T 3 J p Z 2 l u Y X R p b m c g V F J Y I F N v d X J j Z S Z x d W 9 0 O y w m c X V v d D t Q b 3 N 0 a W 5 n I F R 5 c G U m c X V v d D s s J n F 1 b 3 Q 7 U m V m Z X J l b m N l J n F 1 b 3 Q 7 L C Z x d W 9 0 O 1 N l Z 2 1 l b n Q x J n F 1 b 3 Q 7 L C Z x d W 9 0 O 1 N l Z 2 1 l b n Q y J n F 1 b 3 Q 7 L C Z x d W 9 0 O 1 N l Z 2 1 l b n Q z J n F 1 b 3 Q 7 L C Z x d W 9 0 O 1 N l Z 2 1 l b n Q 0 J n F 1 b 3 Q 7 L C Z x d W 9 0 O 1 N v d X J j Z S B E b 2 N 1 b W V u d C Z x d W 9 0 O y w m c X V v d D t V c 2 V y I F d o b y B Q b 3 N 0 Z W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U 2 Y m M 1 N j l l L W I x M 2 Q t N G E 3 Y i 0 5 M T B h L W I 2 Y z U w Z D l k Z G U 4 M i I v P j x F b n R y e S B U e X B l P S J S Z W x h d G l v b n N o a X B J b m Z v Q 2 9 u d G F p b m V y I i B W Y W x 1 Z T 0 i c 3 s m c X V v d D t j b 2 x 1 b W 5 D b 3 V u d C Z x d W 9 0 O z o y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Y S 9 B d X R v U m V t b 3 Z l Z E N v b H V t b n M x L n t K b 3 V y b m F s I E V u d H J 5 L D B 9 J n F 1 b 3 Q 7 L C Z x d W 9 0 O 1 N l Y 3 R p b 2 4 x L 0 R h d G E v Q X V 0 b 1 J l b W 9 2 Z W R D b 2 x 1 b W 5 z M S 5 7 U 2 V y a W V z L D F 9 J n F 1 b 3 Q 7 L C Z x d W 9 0 O 1 N l Y 3 R p b 2 4 x L 0 R h d G E v Q X V 0 b 1 J l b W 9 2 Z W R D b 2 x 1 b W 5 z M S 5 7 V F J Y I E R h d G U s M n 0 m c X V v d D s s J n F 1 b 3 Q 7 U 2 V j d G l v b j E v R G F 0 Y S 9 B d X R v U m V t b 3 Z l Z E N v b H V t b n M x L n t B Y 2 N v d W 5 0 I E 5 1 b W J l c i w z f S Z x d W 9 0 O y w m c X V v d D t T Z W N 0 a W 9 u M S 9 E Y X R h L 0 F 1 d G 9 S Z W 1 v d m V k Q 2 9 s d W 1 u c z E u e 0 F j Y 2 9 1 b n Q g R G V z Y 3 J p c H R p b 2 4 s N H 0 m c X V v d D s s J n F 1 b 3 Q 7 U 2 V j d G l v b j E v R G F 0 Y S 9 B d X R v U m V t b 3 Z l Z E N v b H V t b n M x L n t E Z W J p d C B B b W 9 1 b n Q s N X 0 m c X V v d D s s J n F 1 b 3 Q 7 U 2 V j d G l v b j E v R G F 0 Y S 9 B d X R v U m V t b 3 Z l Z E N v b H V t b n M x L n t D c m V k a X Q g Q W 1 v d W 5 0 L D Z 9 J n F 1 b 3 Q 7 L C Z x d W 9 0 O 1 N l Y 3 R p b 2 4 x L 0 R h d G E v Q X V 0 b 1 J l b W 9 2 Z W R D b 2 x 1 b W 5 z M S 5 7 V G 9 0 Y W w s N 3 0 m c X V v d D s s J n F 1 b 3 Q 7 U 2 V j d G l v b j E v R G F 0 Y S 9 B d X R v U m V t b 3 Z l Z E N v b H V t b n M x L n t B Y 2 N v d W 5 0 I E N h d G V n b 3 J 5 I E 5 1 b W J l c i w 4 f S Z x d W 9 0 O y w m c X V v d D t T Z W N 0 a W 9 u M S 9 E Y X R h L 0 F 1 d G 9 S Z W 1 v d m V k Q 2 9 s d W 1 u c z E u e 0 F j Y 2 9 1 b n Q g V H l w Z S w 5 f S Z x d W 9 0 O y w m c X V v d D t T Z W N 0 a W 9 u M S 9 E Y X R h L 0 F 1 d G 9 S Z W 1 v d m V k Q 2 9 s d W 1 u c z E u e 0 J h d G N o I E 5 1 b W J l c i w x M H 0 m c X V v d D s s J n F 1 b 3 Q 7 U 2 V j d G l v b j E v R G F 0 Y S 9 B d X R v U m V t b 3 Z l Z E N v b H V t b n M x L n t P c m l n a W 5 h d G l u Z y B E b 2 N 1 b W V u d C B O d W 1 i Z X I s M T F 9 J n F 1 b 3 Q 7 L C Z x d W 9 0 O 1 N l Y 3 R p b 2 4 x L 0 R h d G E v Q X V 0 b 1 J l b W 9 2 Z W R D b 2 x 1 b W 5 z M S 5 7 T 3 J p Z 2 l u Y X R p b m c g T W F z d G V y I E l E L D E y f S Z x d W 9 0 O y w m c X V v d D t T Z W N 0 a W 9 u M S 9 E Y X R h L 0 F 1 d G 9 S Z W 1 v d m V k Q 2 9 s d W 1 u c z E u e 0 9 y a W d p b m F 0 a W 5 n I E 1 h c 3 R l c i B O Y W 1 l L D E z f S Z x d W 9 0 O y w m c X V v d D t T Z W N 0 a W 9 u M S 9 E Y X R h L 0 F 1 d G 9 S Z W 1 v d m V k Q 2 9 s d W 1 u c z E u e 0 R l c 2 N y a X B 0 a W 9 u L D E 0 f S Z x d W 9 0 O y w m c X V v d D t T Z W N 0 a W 9 u M S 9 E Y X R h L 0 F 1 d G 9 S Z W 1 v d m V k Q 2 9 s d W 1 u c z E u e 0 9 y a W d p b m F 0 a W 5 n I F R S W C B T b 3 V y Y 2 U s M T V 9 J n F 1 b 3 Q 7 L C Z x d W 9 0 O 1 N l Y 3 R p b 2 4 x L 0 R h d G E v Q X V 0 b 1 J l b W 9 2 Z W R D b 2 x 1 b W 5 z M S 5 7 U G 9 z d G l u Z y B U e X B l L D E 2 f S Z x d W 9 0 O y w m c X V v d D t T Z W N 0 a W 9 u M S 9 E Y X R h L 0 F 1 d G 9 S Z W 1 v d m V k Q 2 9 s d W 1 u c z E u e 1 J l Z m V y Z W 5 j Z S w x N 3 0 m c X V v d D s s J n F 1 b 3 Q 7 U 2 V j d G l v b j E v R G F 0 Y S 9 B d X R v U m V t b 3 Z l Z E N v b H V t b n M x L n t T Z W d t Z W 5 0 M S w x O H 0 m c X V v d D s s J n F 1 b 3 Q 7 U 2 V j d G l v b j E v R G F 0 Y S 9 B d X R v U m V t b 3 Z l Z E N v b H V t b n M x L n t T Z W d t Z W 5 0 M i w x O X 0 m c X V v d D s s J n F 1 b 3 Q 7 U 2 V j d G l v b j E v R G F 0 Y S 9 B d X R v U m V t b 3 Z l Z E N v b H V t b n M x L n t T Z W d t Z W 5 0 M y w y M H 0 m c X V v d D s s J n F 1 b 3 Q 7 U 2 V j d G l v b j E v R G F 0 Y S 9 B d X R v U m V t b 3 Z l Z E N v b H V t b n M x L n t T Z W d t Z W 5 0 N C w y M X 0 m c X V v d D s s J n F 1 b 3 Q 7 U 2 V j d G l v b j E v R G F 0 Y S 9 B d X R v U m V t b 3 Z l Z E N v b H V t b n M x L n t T b 3 V y Y 2 U g R G 9 j d W 1 l b n Q s M j J 9 J n F 1 b 3 Q 7 L C Z x d W 9 0 O 1 N l Y 3 R p b 2 4 x L 0 R h d G E v Q X V 0 b 1 J l b W 9 2 Z W R D b 2 x 1 b W 5 z M S 5 7 V X N l c i B X a G 8 g U G 9 z d G V k L D I z f S Z x d W 9 0 O 1 0 s J n F 1 b 3 Q 7 Q 2 9 s d W 1 u Q 2 9 1 b n Q m c X V v d D s 6 M j Q s J n F 1 b 3 Q 7 S 2 V 5 Q 2 9 s d W 1 u T m F t Z X M m c X V v d D s 6 W 1 0 s J n F 1 b 3 Q 7 Q 2 9 s d W 1 u S W R l b n R p d G l l c y Z x d W 9 0 O z p b J n F 1 b 3 Q 7 U 2 V j d G l v b j E v R G F 0 Y S 9 B d X R v U m V t b 3 Z l Z E N v b H V t b n M x L n t K b 3 V y b m F s I E V u d H J 5 L D B 9 J n F 1 b 3 Q 7 L C Z x d W 9 0 O 1 N l Y 3 R p b 2 4 x L 0 R h d G E v Q X V 0 b 1 J l b W 9 2 Z W R D b 2 x 1 b W 5 z M S 5 7 U 2 V y a W V z L D F 9 J n F 1 b 3 Q 7 L C Z x d W 9 0 O 1 N l Y 3 R p b 2 4 x L 0 R h d G E v Q X V 0 b 1 J l b W 9 2 Z W R D b 2 x 1 b W 5 z M S 5 7 V F J Y I E R h d G U s M n 0 m c X V v d D s s J n F 1 b 3 Q 7 U 2 V j d G l v b j E v R G F 0 Y S 9 B d X R v U m V t b 3 Z l Z E N v b H V t b n M x L n t B Y 2 N v d W 5 0 I E 5 1 b W J l c i w z f S Z x d W 9 0 O y w m c X V v d D t T Z W N 0 a W 9 u M S 9 E Y X R h L 0 F 1 d G 9 S Z W 1 v d m V k Q 2 9 s d W 1 u c z E u e 0 F j Y 2 9 1 b n Q g R G V z Y 3 J p c H R p b 2 4 s N H 0 m c X V v d D s s J n F 1 b 3 Q 7 U 2 V j d G l v b j E v R G F 0 Y S 9 B d X R v U m V t b 3 Z l Z E N v b H V t b n M x L n t E Z W J p d C B B b W 9 1 b n Q s N X 0 m c X V v d D s s J n F 1 b 3 Q 7 U 2 V j d G l v b j E v R G F 0 Y S 9 B d X R v U m V t b 3 Z l Z E N v b H V t b n M x L n t D c m V k a X Q g Q W 1 v d W 5 0 L D Z 9 J n F 1 b 3 Q 7 L C Z x d W 9 0 O 1 N l Y 3 R p b 2 4 x L 0 R h d G E v Q X V 0 b 1 J l b W 9 2 Z W R D b 2 x 1 b W 5 z M S 5 7 V G 9 0 Y W w s N 3 0 m c X V v d D s s J n F 1 b 3 Q 7 U 2 V j d G l v b j E v R G F 0 Y S 9 B d X R v U m V t b 3 Z l Z E N v b H V t b n M x L n t B Y 2 N v d W 5 0 I E N h d G V n b 3 J 5 I E 5 1 b W J l c i w 4 f S Z x d W 9 0 O y w m c X V v d D t T Z W N 0 a W 9 u M S 9 E Y X R h L 0 F 1 d G 9 S Z W 1 v d m V k Q 2 9 s d W 1 u c z E u e 0 F j Y 2 9 1 b n Q g V H l w Z S w 5 f S Z x d W 9 0 O y w m c X V v d D t T Z W N 0 a W 9 u M S 9 E Y X R h L 0 F 1 d G 9 S Z W 1 v d m V k Q 2 9 s d W 1 u c z E u e 0 J h d G N o I E 5 1 b W J l c i w x M H 0 m c X V v d D s s J n F 1 b 3 Q 7 U 2 V j d G l v b j E v R G F 0 Y S 9 B d X R v U m V t b 3 Z l Z E N v b H V t b n M x L n t P c m l n a W 5 h d G l u Z y B E b 2 N 1 b W V u d C B O d W 1 i Z X I s M T F 9 J n F 1 b 3 Q 7 L C Z x d W 9 0 O 1 N l Y 3 R p b 2 4 x L 0 R h d G E v Q X V 0 b 1 J l b W 9 2 Z W R D b 2 x 1 b W 5 z M S 5 7 T 3 J p Z 2 l u Y X R p b m c g T W F z d G V y I E l E L D E y f S Z x d W 9 0 O y w m c X V v d D t T Z W N 0 a W 9 u M S 9 E Y X R h L 0 F 1 d G 9 S Z W 1 v d m V k Q 2 9 s d W 1 u c z E u e 0 9 y a W d p b m F 0 a W 5 n I E 1 h c 3 R l c i B O Y W 1 l L D E z f S Z x d W 9 0 O y w m c X V v d D t T Z W N 0 a W 9 u M S 9 E Y X R h L 0 F 1 d G 9 S Z W 1 v d m V k Q 2 9 s d W 1 u c z E u e 0 R l c 2 N y a X B 0 a W 9 u L D E 0 f S Z x d W 9 0 O y w m c X V v d D t T Z W N 0 a W 9 u M S 9 E Y X R h L 0 F 1 d G 9 S Z W 1 v d m V k Q 2 9 s d W 1 u c z E u e 0 9 y a W d p b m F 0 a W 5 n I F R S W C B T b 3 V y Y 2 U s M T V 9 J n F 1 b 3 Q 7 L C Z x d W 9 0 O 1 N l Y 3 R p b 2 4 x L 0 R h d G E v Q X V 0 b 1 J l b W 9 2 Z W R D b 2 x 1 b W 5 z M S 5 7 U G 9 z d G l u Z y B U e X B l L D E 2 f S Z x d W 9 0 O y w m c X V v d D t T Z W N 0 a W 9 u M S 9 E Y X R h L 0 F 1 d G 9 S Z W 1 v d m V k Q 2 9 s d W 1 u c z E u e 1 J l Z m V y Z W 5 j Z S w x N 3 0 m c X V v d D s s J n F 1 b 3 Q 7 U 2 V j d G l v b j E v R G F 0 Y S 9 B d X R v U m V t b 3 Z l Z E N v b H V t b n M x L n t T Z W d t Z W 5 0 M S w x O H 0 m c X V v d D s s J n F 1 b 3 Q 7 U 2 V j d G l v b j E v R G F 0 Y S 9 B d X R v U m V t b 3 Z l Z E N v b H V t b n M x L n t T Z W d t Z W 5 0 M i w x O X 0 m c X V v d D s s J n F 1 b 3 Q 7 U 2 V j d G l v b j E v R G F 0 Y S 9 B d X R v U m V t b 3 Z l Z E N v b H V t b n M x L n t T Z W d t Z W 5 0 M y w y M H 0 m c X V v d D s s J n F 1 b 3 Q 7 U 2 V j d G l v b j E v R G F 0 Y S 9 B d X R v U m V t b 3 Z l Z E N v b H V t b n M x L n t T Z W d t Z W 5 0 N C w y M X 0 m c X V v d D s s J n F 1 b 3 Q 7 U 2 V j d G l v b j E v R G F 0 Y S 9 B d X R v U m V t b 3 Z l Z E N v b H V t b n M x L n t T b 3 V y Y 2 U g R G 9 j d W 1 l b n Q s M j J 9 J n F 1 b 3 Q 7 L C Z x d W 9 0 O 1 N l Y 3 R p b 2 4 x L 0 R h d G E v Q X V 0 b 1 J l b W 9 2 Z W R D b 2 x 1 b W 5 z M S 5 7 V X N l c i B X a G 8 g U G 9 z d G V k L D I z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Z y b 2 0 l M j A o M y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N i 0 w M i 0 y N F Q x N j o x M j o 0 N S 4 1 N T A x M T E 4 W i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3 N G V l Z T Z l O S 0 1 N D I 2 L T Q x N T A t O G I x Z S 1 h Z T h h Y m U x N D g x M G E i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n J v b S 9 B d X R v U m V t b 3 Z l Z E N v b H V t b n M x L n t G c m 9 t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0 Z y b 2 0 v Q X V 0 b 1 J l b W 9 2 Z W R D b 2 x 1 b W 5 z M S 5 7 R n J v b S w w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v J T I w K D M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x h c 3 R V c G R h d G V k I i B W Y W x 1 Z T 0 i Z D I w M j Y t M D I t M j R U M T Y 6 M T I 6 N D U u N T U z M j Q z N 1 o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Z D Q y Y z k z O D g t M G N k Y y 0 0 N T E y L T g 2 Y j M t Z D Y 1 Y T J i M m Q y Y j U 0 I i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v L 0 F 1 d G 9 S Z W 1 v d m V k Q 2 9 s d W 1 u c z E u e 1 R v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v L 0 F 1 d G 9 S Z W 1 v d m V k Q 2 9 s d W 1 u c z E u e 1 R v L D B 9 J n F 1 b 3 Q 7 X S w m c X V v d D t S Z W x h d G l v b n N o a X B J b m Z v J n F 1 b 3 Q 7 O l t d f S I v P j x F b n R y e S B U e X B l P S J S Z X N 1 b H R U e X B l I i B W Y W x 1 Z T 0 i c 0 V 4 Y 2 V w d G l v b i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Q W N j b 3 V u d H M l M j A o M y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N i 0 w M i 0 y N F Q x N j o x M j o 0 N S 4 1 N T M y N D M 3 W i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k M D g z N j U w M S 0 3 M 2 M 0 L T R i Z D g t Y T B k N S 0 w M G Q x Z D U 4 Y W Y z Z W U i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W N j b 3 V u d H M v Q X V 0 b 1 J l b W 9 2 Z W R D b 2 x 1 b W 5 z M S 5 7 Q W N j b 3 V u d H M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Q W N j b 3 V u d H M v Q X V 0 b 1 J l b W 9 2 Z W R D b 2 x 1 b W 5 z M S 5 7 Q W N j b 3 V u d H M s M H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E Y X R h J T I w K D Q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Y 3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I t M j R U M T Y 6 M T M 6 N T M u M j g 0 O D A 1 M 1 o i L z 4 8 R W 5 0 c n k g V H l w Z T 0 i R m l s b E N v b H V t b l R 5 c G V z I i B W Y W x 1 Z T 0 i c 0 F n W U h C Z 1 l F Q k F V R 0 J n W U d C Z 1 l H Q m d Z R 0 J n W U d C Z 1 l H I i 8 + P E V u d H J 5 I F R 5 c G U 9 I k Z p b G x D b 2 x 1 b W 5 O Y W 1 l c y I g V m F s d W U 9 I n N b J n F 1 b 3 Q 7 S m 9 1 c m 5 h b C B F b n R y e S Z x d W 9 0 O y w m c X V v d D t T Z X J p Z X M m c X V v d D s s J n F 1 b 3 Q 7 V F J Y I E R h d G U m c X V v d D s s J n F 1 b 3 Q 7 Q W N j b 3 V u d C B O d W 1 i Z X I m c X V v d D s s J n F 1 b 3 Q 7 Q W N j b 3 V u d C B E Z X N j c m l w d G l v b i Z x d W 9 0 O y w m c X V v d D t E Z W J p d C B B b W 9 1 b n Q m c X V v d D s s J n F 1 b 3 Q 7 Q 3 J l Z G l 0 I E F t b 3 V u d C Z x d W 9 0 O y w m c X V v d D t U b 3 R h b C Z x d W 9 0 O y w m c X V v d D t B Y 2 N v d W 5 0 I E N h d G V n b 3 J 5 I E 5 1 b W J l c i Z x d W 9 0 O y w m c X V v d D t B Y 2 N v d W 5 0 I F R 5 c G U m c X V v d D s s J n F 1 b 3 Q 7 Q m F 0 Y 2 g g T n V t Y m V y J n F 1 b 3 Q 7 L C Z x d W 9 0 O 0 9 y a W d p b m F 0 a W 5 n I E R v Y 3 V t Z W 5 0 I E 5 1 b W J l c i Z x d W 9 0 O y w m c X V v d D t P c m l n a W 5 h d G l u Z y B N Y X N 0 Z X I g S U Q m c X V v d D s s J n F 1 b 3 Q 7 T 3 J p Z 2 l u Y X R p b m c g T W F z d G V y I E 5 h b W U m c X V v d D s s J n F 1 b 3 Q 7 R G V z Y 3 J p c H R p b 2 4 m c X V v d D s s J n F 1 b 3 Q 7 T 3 J p Z 2 l u Y X R p b m c g V F J Y I F N v d X J j Z S Z x d W 9 0 O y w m c X V v d D t Q b 3 N 0 a W 5 n I F R 5 c G U m c X V v d D s s J n F 1 b 3 Q 7 U m V m Z X J l b m N l J n F 1 b 3 Q 7 L C Z x d W 9 0 O 1 N l Z 2 1 l b n Q x J n F 1 b 3 Q 7 L C Z x d W 9 0 O 1 N l Z 2 1 l b n Q y J n F 1 b 3 Q 7 L C Z x d W 9 0 O 1 N l Z 2 1 l b n Q z J n F 1 b 3 Q 7 L C Z x d W 9 0 O 1 N l Z 2 1 l b n Q 0 J n F 1 b 3 Q 7 L C Z x d W 9 0 O 1 N v d X J j Z S B E b 2 N 1 b W V u d C Z x d W 9 0 O y w m c X V v d D t V c 2 V y I F d o b y B Q b 3 N 0 Z W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V h Z m E x M 2 R l L W Y 5 Y 2 E t N D c 2 O C 0 5 O D Y z L T Z k O G J m M W I 3 Z W Q 2 Y i I v P j x F b n R y e S B U e X B l P S J S Z W x h d G l v b n N o a X B J b m Z v Q 2 9 u d G F p b m V y I i B W Y W x 1 Z T 0 i c 3 s m c X V v d D t j b 2 x 1 b W 5 D b 3 V u d C Z x d W 9 0 O z o y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Y S 9 B d X R v U m V t b 3 Z l Z E N v b H V t b n M x L n t K b 3 V y b m F s I E V u d H J 5 L D B 9 J n F 1 b 3 Q 7 L C Z x d W 9 0 O 1 N l Y 3 R p b 2 4 x L 0 R h d G E v Q X V 0 b 1 J l b W 9 2 Z W R D b 2 x 1 b W 5 z M S 5 7 U 2 V y a W V z L D F 9 J n F 1 b 3 Q 7 L C Z x d W 9 0 O 1 N l Y 3 R p b 2 4 x L 0 R h d G E v Q X V 0 b 1 J l b W 9 2 Z W R D b 2 x 1 b W 5 z M S 5 7 V F J Y I E R h d G U s M n 0 m c X V v d D s s J n F 1 b 3 Q 7 U 2 V j d G l v b j E v R G F 0 Y S 9 B d X R v U m V t b 3 Z l Z E N v b H V t b n M x L n t B Y 2 N v d W 5 0 I E 5 1 b W J l c i w z f S Z x d W 9 0 O y w m c X V v d D t T Z W N 0 a W 9 u M S 9 E Y X R h L 0 F 1 d G 9 S Z W 1 v d m V k Q 2 9 s d W 1 u c z E u e 0 F j Y 2 9 1 b n Q g R G V z Y 3 J p c H R p b 2 4 s N H 0 m c X V v d D s s J n F 1 b 3 Q 7 U 2 V j d G l v b j E v R G F 0 Y S 9 B d X R v U m V t b 3 Z l Z E N v b H V t b n M x L n t E Z W J p d C B B b W 9 1 b n Q s N X 0 m c X V v d D s s J n F 1 b 3 Q 7 U 2 V j d G l v b j E v R G F 0 Y S 9 B d X R v U m V t b 3 Z l Z E N v b H V t b n M x L n t D c m V k a X Q g Q W 1 v d W 5 0 L D Z 9 J n F 1 b 3 Q 7 L C Z x d W 9 0 O 1 N l Y 3 R p b 2 4 x L 0 R h d G E v Q X V 0 b 1 J l b W 9 2 Z W R D b 2 x 1 b W 5 z M S 5 7 V G 9 0 Y W w s N 3 0 m c X V v d D s s J n F 1 b 3 Q 7 U 2 V j d G l v b j E v R G F 0 Y S 9 B d X R v U m V t b 3 Z l Z E N v b H V t b n M x L n t B Y 2 N v d W 5 0 I E N h d G V n b 3 J 5 I E 5 1 b W J l c i w 4 f S Z x d W 9 0 O y w m c X V v d D t T Z W N 0 a W 9 u M S 9 E Y X R h L 0 F 1 d G 9 S Z W 1 v d m V k Q 2 9 s d W 1 u c z E u e 0 F j Y 2 9 1 b n Q g V H l w Z S w 5 f S Z x d W 9 0 O y w m c X V v d D t T Z W N 0 a W 9 u M S 9 E Y X R h L 0 F 1 d G 9 S Z W 1 v d m V k Q 2 9 s d W 1 u c z E u e 0 J h d G N o I E 5 1 b W J l c i w x M H 0 m c X V v d D s s J n F 1 b 3 Q 7 U 2 V j d G l v b j E v R G F 0 Y S 9 B d X R v U m V t b 3 Z l Z E N v b H V t b n M x L n t P c m l n a W 5 h d G l u Z y B E b 2 N 1 b W V u d C B O d W 1 i Z X I s M T F 9 J n F 1 b 3 Q 7 L C Z x d W 9 0 O 1 N l Y 3 R p b 2 4 x L 0 R h d G E v Q X V 0 b 1 J l b W 9 2 Z W R D b 2 x 1 b W 5 z M S 5 7 T 3 J p Z 2 l u Y X R p b m c g T W F z d G V y I E l E L D E y f S Z x d W 9 0 O y w m c X V v d D t T Z W N 0 a W 9 u M S 9 E Y X R h L 0 F 1 d G 9 S Z W 1 v d m V k Q 2 9 s d W 1 u c z E u e 0 9 y a W d p b m F 0 a W 5 n I E 1 h c 3 R l c i B O Y W 1 l L D E z f S Z x d W 9 0 O y w m c X V v d D t T Z W N 0 a W 9 u M S 9 E Y X R h L 0 F 1 d G 9 S Z W 1 v d m V k Q 2 9 s d W 1 u c z E u e 0 R l c 2 N y a X B 0 a W 9 u L D E 0 f S Z x d W 9 0 O y w m c X V v d D t T Z W N 0 a W 9 u M S 9 E Y X R h L 0 F 1 d G 9 S Z W 1 v d m V k Q 2 9 s d W 1 u c z E u e 0 9 y a W d p b m F 0 a W 5 n I F R S W C B T b 3 V y Y 2 U s M T V 9 J n F 1 b 3 Q 7 L C Z x d W 9 0 O 1 N l Y 3 R p b 2 4 x L 0 R h d G E v Q X V 0 b 1 J l b W 9 2 Z W R D b 2 x 1 b W 5 z M S 5 7 U G 9 z d G l u Z y B U e X B l L D E 2 f S Z x d W 9 0 O y w m c X V v d D t T Z W N 0 a W 9 u M S 9 E Y X R h L 0 F 1 d G 9 S Z W 1 v d m V k Q 2 9 s d W 1 u c z E u e 1 J l Z m V y Z W 5 j Z S w x N 3 0 m c X V v d D s s J n F 1 b 3 Q 7 U 2 V j d G l v b j E v R G F 0 Y S 9 B d X R v U m V t b 3 Z l Z E N v b H V t b n M x L n t T Z W d t Z W 5 0 M S w x O H 0 m c X V v d D s s J n F 1 b 3 Q 7 U 2 V j d G l v b j E v R G F 0 Y S 9 B d X R v U m V t b 3 Z l Z E N v b H V t b n M x L n t T Z W d t Z W 5 0 M i w x O X 0 m c X V v d D s s J n F 1 b 3 Q 7 U 2 V j d G l v b j E v R G F 0 Y S 9 B d X R v U m V t b 3 Z l Z E N v b H V t b n M x L n t T Z W d t Z W 5 0 M y w y M H 0 m c X V v d D s s J n F 1 b 3 Q 7 U 2 V j d G l v b j E v R G F 0 Y S 9 B d X R v U m V t b 3 Z l Z E N v b H V t b n M x L n t T Z W d t Z W 5 0 N C w y M X 0 m c X V v d D s s J n F 1 b 3 Q 7 U 2 V j d G l v b j E v R G F 0 Y S 9 B d X R v U m V t b 3 Z l Z E N v b H V t b n M x L n t T b 3 V y Y 2 U g R G 9 j d W 1 l b n Q s M j J 9 J n F 1 b 3 Q 7 L C Z x d W 9 0 O 1 N l Y 3 R p b 2 4 x L 0 R h d G E v Q X V 0 b 1 J l b W 9 2 Z W R D b 2 x 1 b W 5 z M S 5 7 V X N l c i B X a G 8 g U G 9 z d G V k L D I z f S Z x d W 9 0 O 1 0 s J n F 1 b 3 Q 7 Q 2 9 s d W 1 u Q 2 9 1 b n Q m c X V v d D s 6 M j Q s J n F 1 b 3 Q 7 S 2 V 5 Q 2 9 s d W 1 u T m F t Z X M m c X V v d D s 6 W 1 0 s J n F 1 b 3 Q 7 Q 2 9 s d W 1 u S W R l b n R p d G l l c y Z x d W 9 0 O z p b J n F 1 b 3 Q 7 U 2 V j d G l v b j E v R G F 0 Y S 9 B d X R v U m V t b 3 Z l Z E N v b H V t b n M x L n t K b 3 V y b m F s I E V u d H J 5 L D B 9 J n F 1 b 3 Q 7 L C Z x d W 9 0 O 1 N l Y 3 R p b 2 4 x L 0 R h d G E v Q X V 0 b 1 J l b W 9 2 Z W R D b 2 x 1 b W 5 z M S 5 7 U 2 V y a W V z L D F 9 J n F 1 b 3 Q 7 L C Z x d W 9 0 O 1 N l Y 3 R p b 2 4 x L 0 R h d G E v Q X V 0 b 1 J l b W 9 2 Z W R D b 2 x 1 b W 5 z M S 5 7 V F J Y I E R h d G U s M n 0 m c X V v d D s s J n F 1 b 3 Q 7 U 2 V j d G l v b j E v R G F 0 Y S 9 B d X R v U m V t b 3 Z l Z E N v b H V t b n M x L n t B Y 2 N v d W 5 0 I E 5 1 b W J l c i w z f S Z x d W 9 0 O y w m c X V v d D t T Z W N 0 a W 9 u M S 9 E Y X R h L 0 F 1 d G 9 S Z W 1 v d m V k Q 2 9 s d W 1 u c z E u e 0 F j Y 2 9 1 b n Q g R G V z Y 3 J p c H R p b 2 4 s N H 0 m c X V v d D s s J n F 1 b 3 Q 7 U 2 V j d G l v b j E v R G F 0 Y S 9 B d X R v U m V t b 3 Z l Z E N v b H V t b n M x L n t E Z W J p d C B B b W 9 1 b n Q s N X 0 m c X V v d D s s J n F 1 b 3 Q 7 U 2 V j d G l v b j E v R G F 0 Y S 9 B d X R v U m V t b 3 Z l Z E N v b H V t b n M x L n t D c m V k a X Q g Q W 1 v d W 5 0 L D Z 9 J n F 1 b 3 Q 7 L C Z x d W 9 0 O 1 N l Y 3 R p b 2 4 x L 0 R h d G E v Q X V 0 b 1 J l b W 9 2 Z W R D b 2 x 1 b W 5 z M S 5 7 V G 9 0 Y W w s N 3 0 m c X V v d D s s J n F 1 b 3 Q 7 U 2 V j d G l v b j E v R G F 0 Y S 9 B d X R v U m V t b 3 Z l Z E N v b H V t b n M x L n t B Y 2 N v d W 5 0 I E N h d G V n b 3 J 5 I E 5 1 b W J l c i w 4 f S Z x d W 9 0 O y w m c X V v d D t T Z W N 0 a W 9 u M S 9 E Y X R h L 0 F 1 d G 9 S Z W 1 v d m V k Q 2 9 s d W 1 u c z E u e 0 F j Y 2 9 1 b n Q g V H l w Z S w 5 f S Z x d W 9 0 O y w m c X V v d D t T Z W N 0 a W 9 u M S 9 E Y X R h L 0 F 1 d G 9 S Z W 1 v d m V k Q 2 9 s d W 1 u c z E u e 0 J h d G N o I E 5 1 b W J l c i w x M H 0 m c X V v d D s s J n F 1 b 3 Q 7 U 2 V j d G l v b j E v R G F 0 Y S 9 B d X R v U m V t b 3 Z l Z E N v b H V t b n M x L n t P c m l n a W 5 h d G l u Z y B E b 2 N 1 b W V u d C B O d W 1 i Z X I s M T F 9 J n F 1 b 3 Q 7 L C Z x d W 9 0 O 1 N l Y 3 R p b 2 4 x L 0 R h d G E v Q X V 0 b 1 J l b W 9 2 Z W R D b 2 x 1 b W 5 z M S 5 7 T 3 J p Z 2 l u Y X R p b m c g T W F z d G V y I E l E L D E y f S Z x d W 9 0 O y w m c X V v d D t T Z W N 0 a W 9 u M S 9 E Y X R h L 0 F 1 d G 9 S Z W 1 v d m V k Q 2 9 s d W 1 u c z E u e 0 9 y a W d p b m F 0 a W 5 n I E 1 h c 3 R l c i B O Y W 1 l L D E z f S Z x d W 9 0 O y w m c X V v d D t T Z W N 0 a W 9 u M S 9 E Y X R h L 0 F 1 d G 9 S Z W 1 v d m V k Q 2 9 s d W 1 u c z E u e 0 R l c 2 N y a X B 0 a W 9 u L D E 0 f S Z x d W 9 0 O y w m c X V v d D t T Z W N 0 a W 9 u M S 9 E Y X R h L 0 F 1 d G 9 S Z W 1 v d m V k Q 2 9 s d W 1 u c z E u e 0 9 y a W d p b m F 0 a W 5 n I F R S W C B T b 3 V y Y 2 U s M T V 9 J n F 1 b 3 Q 7 L C Z x d W 9 0 O 1 N l Y 3 R p b 2 4 x L 0 R h d G E v Q X V 0 b 1 J l b W 9 2 Z W R D b 2 x 1 b W 5 z M S 5 7 U G 9 z d G l u Z y B U e X B l L D E 2 f S Z x d W 9 0 O y w m c X V v d D t T Z W N 0 a W 9 u M S 9 E Y X R h L 0 F 1 d G 9 S Z W 1 v d m V k Q 2 9 s d W 1 u c z E u e 1 J l Z m V y Z W 5 j Z S w x N 3 0 m c X V v d D s s J n F 1 b 3 Q 7 U 2 V j d G l v b j E v R G F 0 Y S 9 B d X R v U m V t b 3 Z l Z E N v b H V t b n M x L n t T Z W d t Z W 5 0 M S w x O H 0 m c X V v d D s s J n F 1 b 3 Q 7 U 2 V j d G l v b j E v R G F 0 Y S 9 B d X R v U m V t b 3 Z l Z E N v b H V t b n M x L n t T Z W d t Z W 5 0 M i w x O X 0 m c X V v d D s s J n F 1 b 3 Q 7 U 2 V j d G l v b j E v R G F 0 Y S 9 B d X R v U m V t b 3 Z l Z E N v b H V t b n M x L n t T Z W d t Z W 5 0 M y w y M H 0 m c X V v d D s s J n F 1 b 3 Q 7 U 2 V j d G l v b j E v R G F 0 Y S 9 B d X R v U m V t b 3 Z l Z E N v b H V t b n M x L n t T Z W d t Z W 5 0 N C w y M X 0 m c X V v d D s s J n F 1 b 3 Q 7 U 2 V j d G l v b j E v R G F 0 Y S 9 B d X R v U m V t b 3 Z l Z E N v b H V t b n M x L n t T b 3 V y Y 2 U g R G 9 j d W 1 l b n Q s M j J 9 J n F 1 b 3 Q 7 L C Z x d W 9 0 O 1 N l Y 3 R p b 2 4 x L 0 R h d G E v Q X V 0 b 1 J l b W 9 2 Z W R D b 2 x 1 b W 5 z M S 5 7 V X N l c i B X a G 8 g U G 9 z d G V k L D I z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R n J v b S U y M C g 0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2 L T A y L T I 0 V D E 2 O j E 1 O j Q y L j A 3 N D Y 1 N T d a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Y 1 Y 2 M 3 O T h l L W Z j M j I t N D E 1 M C 1 h O T M w L T Q 4 N T V k Z G J k N j A w N C I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G c m 9 t L 0 F 1 d G 9 S Z W 1 v d m V k Q 2 9 s d W 1 u c z E u e 0 Z y b 2 0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R n J v b S 9 B d X R v U m V t b 3 Z l Z E N v b H V t b n M x L n t G c m 9 t L D B 9 J n F 1 b 3 Q 7 X S w m c X V v d D t S Z W x h d G l v b n N o a X B J b m Z v J n F 1 b 3 Q 7 O l t d f S I v P j x F b n R y e S B U e X B l P S J S Z X N 1 b H R U e X B l I i B W Y W x 1 Z T 0 i c 0 V 4 Y 2 V w d G l v b i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8 l M j A o N C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N i 0 w M i 0 y N F Q x N j o x N T o 0 M i 4 w N z Q 2 N T U 3 W i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k O T c 2 O W U 1 M y 0 w M D Q z L T R m M j k t Y W Q y N C 0 3 N G U 2 O T g x M j Q 0 N z A i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8 v Q X V 0 b 1 J l b W 9 2 Z W R D b 2 x 1 b W 5 z M S 5 7 V G 8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V G 8 v Q X V 0 b 1 J l b W 9 2 Z W R D b 2 x 1 b W 5 z M S 5 7 V G 8 s M H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9 B Y 2 N v d W 5 0 c y U y M C g 0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2 L T A y L T I 0 V D E 2 O j E 1 O j Q y L j A 3 N D Y 1 N T d a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M 1 Z T E 2 N T Y x L T U w Z T k t N D M 4 Z i 1 i O W R i L T U y O T Q 1 N T N k Y m Q w M y I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Y 2 N v d W 5 0 c y 9 B d X R v U m V t b 3 Z l Z E N v b H V t b n M x L n t B Y 2 N v d W 5 0 c y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B Y 2 N v d W 5 0 c y 9 B d X R v U m V t b 3 Z l Z E N v b H V t b n M x L n t B Y 2 N v d W 5 0 c y w w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R h d G E l M j A o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2 L T A y L T I 0 V D E 2 O j E z O j U z L j I 4 N D g w N T N a I i 8 + P E V u d H J 5 I F R 5 c G U 9 I k Z p b G x D b 2 x 1 b W 5 U e X B l c y I g V m F s d W U 9 I n N B Z 1 l I Q m d Z R U J B V U d C Z 1 l H Q m d Z R 0 J n W U d C Z 1 l H Q m d Z R y I v P j x F b n R y e S B U e X B l P S J G a W x s Q 2 9 s d W 1 u T m F t Z X M i I F Z h b H V l P S J z W y Z x d W 9 0 O 0 p v d X J u Y W w g R W 5 0 c n k m c X V v d D s s J n F 1 b 3 Q 7 U 2 V y a W V z J n F 1 b 3 Q 7 L C Z x d W 9 0 O 1 R S W C B E Y X R l J n F 1 b 3 Q 7 L C Z x d W 9 0 O 0 F j Y 2 9 1 b n Q g T n V t Y m V y J n F 1 b 3 Q 7 L C Z x d W 9 0 O 0 F j Y 2 9 1 b n Q g R G V z Y 3 J p c H R p b 2 4 m c X V v d D s s J n F 1 b 3 Q 7 R G V i a X Q g Q W 1 v d W 5 0 J n F 1 b 3 Q 7 L C Z x d W 9 0 O 0 N y Z W R p d C B B b W 9 1 b n Q m c X V v d D s s J n F 1 b 3 Q 7 V G 9 0 Y W w m c X V v d D s s J n F 1 b 3 Q 7 Q W N j b 3 V u d C B D Y X R l Z 2 9 y e S B O d W 1 i Z X I m c X V v d D s s J n F 1 b 3 Q 7 Q W N j b 3 V u d C B U e X B l J n F 1 b 3 Q 7 L C Z x d W 9 0 O 0 J h d G N o I E 5 1 b W J l c i Z x d W 9 0 O y w m c X V v d D t P c m l n a W 5 h d G l u Z y B E b 2 N 1 b W V u d C B O d W 1 i Z X I m c X V v d D s s J n F 1 b 3 Q 7 T 3 J p Z 2 l u Y X R p b m c g T W F z d G V y I E l E J n F 1 b 3 Q 7 L C Z x d W 9 0 O 0 9 y a W d p b m F 0 a W 5 n I E 1 h c 3 R l c i B O Y W 1 l J n F 1 b 3 Q 7 L C Z x d W 9 0 O 0 R l c 2 N y a X B 0 a W 9 u J n F 1 b 3 Q 7 L C Z x d W 9 0 O 0 9 y a W d p b m F 0 a W 5 n I F R S W C B T b 3 V y Y 2 U m c X V v d D s s J n F 1 b 3 Q 7 U G 9 z d G l u Z y B U e X B l J n F 1 b 3 Q 7 L C Z x d W 9 0 O 1 J l Z m V y Z W 5 j Z S Z x d W 9 0 O y w m c X V v d D t T Z W d t Z W 5 0 M S Z x d W 9 0 O y w m c X V v d D t T Z W d t Z W 5 0 M i Z x d W 9 0 O y w m c X V v d D t T Z W d t Z W 5 0 M y Z x d W 9 0 O y w m c X V v d D t T Z W d t Z W 5 0 N C Z x d W 9 0 O y w m c X V v d D t T b 3 V y Y 2 U g R G 9 j d W 1 l b n Q m c X V v d D s s J n F 1 b 3 Q 7 V X N l c i B X a G 8 g U G 9 z d G V k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4 N D Y 0 M z Q 4 Z C 0 4 Z T V m L T Q z M 2 I t Y m J k N S 0 y M D g y Y 2 V k M 2 Q 5 M D k i L z 4 8 R W 5 0 c n k g V H l w Z T 0 i U m V s Y X R p b 2 5 z a G l w S W 5 m b 0 N v b n R h a W 5 l c i I g V m F s d W U 9 I n N 7 J n F 1 b 3 Q 7 Y 2 9 s d W 1 u Q 2 9 1 b n Q m c X V v d D s 6 M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E v Q X V 0 b 1 J l b W 9 2 Z W R D b 2 x 1 b W 5 z M S 5 7 S m 9 1 c m 5 h b C B F b n R y e S w w f S Z x d W 9 0 O y w m c X V v d D t T Z W N 0 a W 9 u M S 9 E Y X R h L 0 F 1 d G 9 S Z W 1 v d m V k Q 2 9 s d W 1 u c z E u e 1 N l c m l l c y w x f S Z x d W 9 0 O y w m c X V v d D t T Z W N 0 a W 9 u M S 9 E Y X R h L 0 F 1 d G 9 S Z W 1 v d m V k Q 2 9 s d W 1 u c z E u e 1 R S W C B E Y X R l L D J 9 J n F 1 b 3 Q 7 L C Z x d W 9 0 O 1 N l Y 3 R p b 2 4 x L 0 R h d G E v Q X V 0 b 1 J l b W 9 2 Z W R D b 2 x 1 b W 5 z M S 5 7 Q W N j b 3 V u d C B O d W 1 i Z X I s M 3 0 m c X V v d D s s J n F 1 b 3 Q 7 U 2 V j d G l v b j E v R G F 0 Y S 9 B d X R v U m V t b 3 Z l Z E N v b H V t b n M x L n t B Y 2 N v d W 5 0 I E R l c 2 N y a X B 0 a W 9 u L D R 9 J n F 1 b 3 Q 7 L C Z x d W 9 0 O 1 N l Y 3 R p b 2 4 x L 0 R h d G E v Q X V 0 b 1 J l b W 9 2 Z W R D b 2 x 1 b W 5 z M S 5 7 R G V i a X Q g Q W 1 v d W 5 0 L D V 9 J n F 1 b 3 Q 7 L C Z x d W 9 0 O 1 N l Y 3 R p b 2 4 x L 0 R h d G E v Q X V 0 b 1 J l b W 9 2 Z W R D b 2 x 1 b W 5 z M S 5 7 Q 3 J l Z G l 0 I E F t b 3 V u d C w 2 f S Z x d W 9 0 O y w m c X V v d D t T Z W N 0 a W 9 u M S 9 E Y X R h L 0 F 1 d G 9 S Z W 1 v d m V k Q 2 9 s d W 1 u c z E u e 1 R v d G F s L D d 9 J n F 1 b 3 Q 7 L C Z x d W 9 0 O 1 N l Y 3 R p b 2 4 x L 0 R h d G E v Q X V 0 b 1 J l b W 9 2 Z W R D b 2 x 1 b W 5 z M S 5 7 Q W N j b 3 V u d C B D Y X R l Z 2 9 y e S B O d W 1 i Z X I s O H 0 m c X V v d D s s J n F 1 b 3 Q 7 U 2 V j d G l v b j E v R G F 0 Y S 9 B d X R v U m V t b 3 Z l Z E N v b H V t b n M x L n t B Y 2 N v d W 5 0 I F R 5 c G U s O X 0 m c X V v d D s s J n F 1 b 3 Q 7 U 2 V j d G l v b j E v R G F 0 Y S 9 B d X R v U m V t b 3 Z l Z E N v b H V t b n M x L n t C Y X R j a C B O d W 1 i Z X I s M T B 9 J n F 1 b 3 Q 7 L C Z x d W 9 0 O 1 N l Y 3 R p b 2 4 x L 0 R h d G E v Q X V 0 b 1 J l b W 9 2 Z W R D b 2 x 1 b W 5 z M S 5 7 T 3 J p Z 2 l u Y X R p b m c g R G 9 j d W 1 l b n Q g T n V t Y m V y L D E x f S Z x d W 9 0 O y w m c X V v d D t T Z W N 0 a W 9 u M S 9 E Y X R h L 0 F 1 d G 9 S Z W 1 v d m V k Q 2 9 s d W 1 u c z E u e 0 9 y a W d p b m F 0 a W 5 n I E 1 h c 3 R l c i B J R C w x M n 0 m c X V v d D s s J n F 1 b 3 Q 7 U 2 V j d G l v b j E v R G F 0 Y S 9 B d X R v U m V t b 3 Z l Z E N v b H V t b n M x L n t P c m l n a W 5 h d G l u Z y B N Y X N 0 Z X I g T m F t Z S w x M 3 0 m c X V v d D s s J n F 1 b 3 Q 7 U 2 V j d G l v b j E v R G F 0 Y S 9 B d X R v U m V t b 3 Z l Z E N v b H V t b n M x L n t E Z X N j c m l w d G l v b i w x N H 0 m c X V v d D s s J n F 1 b 3 Q 7 U 2 V j d G l v b j E v R G F 0 Y S 9 B d X R v U m V t b 3 Z l Z E N v b H V t b n M x L n t P c m l n a W 5 h d G l u Z y B U U l g g U 2 9 1 c m N l L D E 1 f S Z x d W 9 0 O y w m c X V v d D t T Z W N 0 a W 9 u M S 9 E Y X R h L 0 F 1 d G 9 S Z W 1 v d m V k Q 2 9 s d W 1 u c z E u e 1 B v c 3 R p b m c g V H l w Z S w x N n 0 m c X V v d D s s J n F 1 b 3 Q 7 U 2 V j d G l v b j E v R G F 0 Y S 9 B d X R v U m V t b 3 Z l Z E N v b H V t b n M x L n t S Z W Z l c m V u Y 2 U s M T d 9 J n F 1 b 3 Q 7 L C Z x d W 9 0 O 1 N l Y 3 R p b 2 4 x L 0 R h d G E v Q X V 0 b 1 J l b W 9 2 Z W R D b 2 x 1 b W 5 z M S 5 7 U 2 V n b W V u d D E s M T h 9 J n F 1 b 3 Q 7 L C Z x d W 9 0 O 1 N l Y 3 R p b 2 4 x L 0 R h d G E v Q X V 0 b 1 J l b W 9 2 Z W R D b 2 x 1 b W 5 z M S 5 7 U 2 V n b W V u d D I s M T l 9 J n F 1 b 3 Q 7 L C Z x d W 9 0 O 1 N l Y 3 R p b 2 4 x L 0 R h d G E v Q X V 0 b 1 J l b W 9 2 Z W R D b 2 x 1 b W 5 z M S 5 7 U 2 V n b W V u d D M s M j B 9 J n F 1 b 3 Q 7 L C Z x d W 9 0 O 1 N l Y 3 R p b 2 4 x L 0 R h d G E v Q X V 0 b 1 J l b W 9 2 Z W R D b 2 x 1 b W 5 z M S 5 7 U 2 V n b W V u d D Q s M j F 9 J n F 1 b 3 Q 7 L C Z x d W 9 0 O 1 N l Y 3 R p b 2 4 x L 0 R h d G E v Q X V 0 b 1 J l b W 9 2 Z W R D b 2 x 1 b W 5 z M S 5 7 U 2 9 1 c m N l I E R v Y 3 V t Z W 5 0 L D I y f S Z x d W 9 0 O y w m c X V v d D t T Z W N 0 a W 9 u M S 9 E Y X R h L 0 F 1 d G 9 S Z W 1 v d m V k Q 2 9 s d W 1 u c z E u e 1 V z Z X I g V 2 h v I F B v c 3 R l Z C w y M 3 0 m c X V v d D t d L C Z x d W 9 0 O 0 N v b H V t b k N v d W 5 0 J n F 1 b 3 Q 7 O j I 0 L C Z x d W 9 0 O 0 t l e U N v b H V t b k 5 h b W V z J n F 1 b 3 Q 7 O l t d L C Z x d W 9 0 O 0 N v b H V t b k l k Z W 5 0 a X R p Z X M m c X V v d D s 6 W y Z x d W 9 0 O 1 N l Y 3 R p b 2 4 x L 0 R h d G E v Q X V 0 b 1 J l b W 9 2 Z W R D b 2 x 1 b W 5 z M S 5 7 S m 9 1 c m 5 h b C B F b n R y e S w w f S Z x d W 9 0 O y w m c X V v d D t T Z W N 0 a W 9 u M S 9 E Y X R h L 0 F 1 d G 9 S Z W 1 v d m V k Q 2 9 s d W 1 u c z E u e 1 N l c m l l c y w x f S Z x d W 9 0 O y w m c X V v d D t T Z W N 0 a W 9 u M S 9 E Y X R h L 0 F 1 d G 9 S Z W 1 v d m V k Q 2 9 s d W 1 u c z E u e 1 R S W C B E Y X R l L D J 9 J n F 1 b 3 Q 7 L C Z x d W 9 0 O 1 N l Y 3 R p b 2 4 x L 0 R h d G E v Q X V 0 b 1 J l b W 9 2 Z W R D b 2 x 1 b W 5 z M S 5 7 Q W N j b 3 V u d C B O d W 1 i Z X I s M 3 0 m c X V v d D s s J n F 1 b 3 Q 7 U 2 V j d G l v b j E v R G F 0 Y S 9 B d X R v U m V t b 3 Z l Z E N v b H V t b n M x L n t B Y 2 N v d W 5 0 I E R l c 2 N y a X B 0 a W 9 u L D R 9 J n F 1 b 3 Q 7 L C Z x d W 9 0 O 1 N l Y 3 R p b 2 4 x L 0 R h d G E v Q X V 0 b 1 J l b W 9 2 Z W R D b 2 x 1 b W 5 z M S 5 7 R G V i a X Q g Q W 1 v d W 5 0 L D V 9 J n F 1 b 3 Q 7 L C Z x d W 9 0 O 1 N l Y 3 R p b 2 4 x L 0 R h d G E v Q X V 0 b 1 J l b W 9 2 Z W R D b 2 x 1 b W 5 z M S 5 7 Q 3 J l Z G l 0 I E F t b 3 V u d C w 2 f S Z x d W 9 0 O y w m c X V v d D t T Z W N 0 a W 9 u M S 9 E Y X R h L 0 F 1 d G 9 S Z W 1 v d m V k Q 2 9 s d W 1 u c z E u e 1 R v d G F s L D d 9 J n F 1 b 3 Q 7 L C Z x d W 9 0 O 1 N l Y 3 R p b 2 4 x L 0 R h d G E v Q X V 0 b 1 J l b W 9 2 Z W R D b 2 x 1 b W 5 z M S 5 7 Q W N j b 3 V u d C B D Y X R l Z 2 9 y e S B O d W 1 i Z X I s O H 0 m c X V v d D s s J n F 1 b 3 Q 7 U 2 V j d G l v b j E v R G F 0 Y S 9 B d X R v U m V t b 3 Z l Z E N v b H V t b n M x L n t B Y 2 N v d W 5 0 I F R 5 c G U s O X 0 m c X V v d D s s J n F 1 b 3 Q 7 U 2 V j d G l v b j E v R G F 0 Y S 9 B d X R v U m V t b 3 Z l Z E N v b H V t b n M x L n t C Y X R j a C B O d W 1 i Z X I s M T B 9 J n F 1 b 3 Q 7 L C Z x d W 9 0 O 1 N l Y 3 R p b 2 4 x L 0 R h d G E v Q X V 0 b 1 J l b W 9 2 Z W R D b 2 x 1 b W 5 z M S 5 7 T 3 J p Z 2 l u Y X R p b m c g R G 9 j d W 1 l b n Q g T n V t Y m V y L D E x f S Z x d W 9 0 O y w m c X V v d D t T Z W N 0 a W 9 u M S 9 E Y X R h L 0 F 1 d G 9 S Z W 1 v d m V k Q 2 9 s d W 1 u c z E u e 0 9 y a W d p b m F 0 a W 5 n I E 1 h c 3 R l c i B J R C w x M n 0 m c X V v d D s s J n F 1 b 3 Q 7 U 2 V j d G l v b j E v R G F 0 Y S 9 B d X R v U m V t b 3 Z l Z E N v b H V t b n M x L n t P c m l n a W 5 h d G l u Z y B N Y X N 0 Z X I g T m F t Z S w x M 3 0 m c X V v d D s s J n F 1 b 3 Q 7 U 2 V j d G l v b j E v R G F 0 Y S 9 B d X R v U m V t b 3 Z l Z E N v b H V t b n M x L n t E Z X N j c m l w d G l v b i w x N H 0 m c X V v d D s s J n F 1 b 3 Q 7 U 2 V j d G l v b j E v R G F 0 Y S 9 B d X R v U m V t b 3 Z l Z E N v b H V t b n M x L n t P c m l n a W 5 h d G l u Z y B U U l g g U 2 9 1 c m N l L D E 1 f S Z x d W 9 0 O y w m c X V v d D t T Z W N 0 a W 9 u M S 9 E Y X R h L 0 F 1 d G 9 S Z W 1 v d m V k Q 2 9 s d W 1 u c z E u e 1 B v c 3 R p b m c g V H l w Z S w x N n 0 m c X V v d D s s J n F 1 b 3 Q 7 U 2 V j d G l v b j E v R G F 0 Y S 9 B d X R v U m V t b 3 Z l Z E N v b H V t b n M x L n t S Z W Z l c m V u Y 2 U s M T d 9 J n F 1 b 3 Q 7 L C Z x d W 9 0 O 1 N l Y 3 R p b 2 4 x L 0 R h d G E v Q X V 0 b 1 J l b W 9 2 Z W R D b 2 x 1 b W 5 z M S 5 7 U 2 V n b W V u d D E s M T h 9 J n F 1 b 3 Q 7 L C Z x d W 9 0 O 1 N l Y 3 R p b 2 4 x L 0 R h d G E v Q X V 0 b 1 J l b W 9 2 Z W R D b 2 x 1 b W 5 z M S 5 7 U 2 V n b W V u d D I s M T l 9 J n F 1 b 3 Q 7 L C Z x d W 9 0 O 1 N l Y 3 R p b 2 4 x L 0 R h d G E v Q X V 0 b 1 J l b W 9 2 Z W R D b 2 x 1 b W 5 z M S 5 7 U 2 V n b W V u d D M s M j B 9 J n F 1 b 3 Q 7 L C Z x d W 9 0 O 1 N l Y 3 R p b 2 4 x L 0 R h d G E v Q X V 0 b 1 J l b W 9 2 Z W R D b 2 x 1 b W 5 z M S 5 7 U 2 V n b W V u d D Q s M j F 9 J n F 1 b 3 Q 7 L C Z x d W 9 0 O 1 N l Y 3 R p b 2 4 x L 0 R h d G E v Q X V 0 b 1 J l b W 9 2 Z W R D b 2 x 1 b W 5 z M S 5 7 U 2 9 1 c m N l I E R v Y 3 V t Z W 5 0 L D I y f S Z x d W 9 0 O y w m c X V v d D t T Z W N 0 a W 9 u M S 9 E Y X R h L 0 F 1 d G 9 S Z W 1 v d m V k Q 2 9 s d W 1 u c z E u e 1 V z Z X I g V 2 h v I F B v c 3 R l Z C w y M 3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Z y b 2 0 l M j A o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N i 0 w M i 0 y N F Q x N j o x N T o 0 M i 4 1 N T c z M z k x W i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j Z D N l Z D I 5 M y 0 4 Y j l l L T Q 3 O W M t Y j E 1 M i 0 5 N D g 0 Z m F m Y W Q 4 M z A i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n J v b S 9 B d X R v U m V t b 3 Z l Z E N v b H V t b n M x L n t G c m 9 t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0 Z y b 2 0 v Q X V 0 b 1 J l b W 9 2 Z W R D b 2 x 1 b W 5 z M S 5 7 R n J v b S w w f S Z x d W 9 0 O 1 0 s J n F 1 b 3 Q 7 U m V s Y X R p b 2 5 z a G l w S W 5 m b y Z x d W 9 0 O z p b X X 0 i L z 4 8 R W 5 0 c n k g V H l w Z T 0 i U m V z d W x 0 V H l w Z S I g V m F s d W U 9 I n N E Y X R l V G l t Z S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8 l M j A o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N i 0 w M i 0 y N F Q x N j o x N T o 0 M i 4 1 N T k z N j Q 3 W i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l N 2 E 4 Y z l m N i 0 w O G N m L T Q 1 N D M t O G F h Z S 1 k M z E z Z m I 2 M 2 U 0 N z E i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8 v Q X V 0 b 1 J l b W 9 2 Z W R D b 2 x 1 b W 5 z M S 5 7 V G 8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V G 8 v Q X V 0 b 1 J l b W 9 2 Z W R D b 2 x 1 b W 5 z M S 5 7 V G 8 s M H 0 m c X V v d D t d L C Z x d W 9 0 O 1 J l b G F 0 a W 9 u c 2 h p c E l u Z m 8 m c X V v d D s 6 W 1 1 9 I i 8 + P E V u d H J 5 I F R 5 c G U 9 I l J l c 3 V s d F R 5 c G U i I F Z h b H V l P S J z R G F 0 Z V R p b W U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0 F j Y 2 9 1 b n R z J T I w K D U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x h c 3 R V c G R h d G V k I i B W Y W x 1 Z T 0 i Z D I w M j Y t M D I t M j R U M T Y 6 M T U 6 N D I u N T Y x O D U 0 O F o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Z j N h M z k 3 Z G M t M j U 2 Z S 0 0 N D I 1 L W I 1 Z D U t Y j k 2 Z W U z N z E 0 Z D d k I i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j Y 2 9 1 b n R z L 0 F 1 d G 9 S Z W 1 v d m V k Q 2 9 s d W 1 u c z E u e 0 F j Y 2 9 1 b n R z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0 F j Y 2 9 1 b n R z L 0 F 1 d G 9 S Z W 1 v d m V k Q 2 9 s d W 1 u c z E u e 0 F j Y 2 9 1 b n R z L D B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E Y X R h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G F 0 Y S 9 k Y m 9 f Q W N j b 3 V u d F R y Y W 5 z Y W N 0 a W 9 u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G F 0 Y S 9 S Z W 1 v d m V k J T I w Q 2 9 s d W 1 u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G F 0 Y S 9 G a W x 0 Z X J l Z C U y M F J v d 3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R h d G E v T W V y Z 2 V k J T I w U X V l c m l l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G F 0 Y S 9 S Z W 1 v d m V k J T I w Q 2 9 s d W 1 u c z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R h d G E v S W 5 z Z X J 0 Z W Q l M j B T d W J 0 c m F j d G l v b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G F 0 Y S 9 S Z W 9 y Z G V y Z W Q l M j B D b 2 x 1 b W 5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E Y X R h L 0 Z p b H R l c m V k J T I w U m 9 3 c z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R h d G E v U 2 9 y d G V k J T I w U m 9 3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n J v b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Z y b 2 0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Z y b 2 0 v R n J v b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v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8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v L 1 R v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W N j b 3 V u d H M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B Y 2 N v d W 5 0 c y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W N j b 3 V u d H M v R m l s d G V y Z W Q l M j B S b 3 d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E Y X R h J T I w K D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G F 0 Y S U y M C g y K S 9 k Y m 9 f Q W N j b 3 V u d F R y Y W 5 z Y W N 0 a W 9 u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G F 0 Y S U y M C g y K S 9 S Z W 1 v d m V k J T I w Q 2 9 s d W 1 u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G F 0 Y S U y M C g y K S 9 G a W x 0 Z X J l Z C U y M F J v d 3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R h d G E l M j A o M i k v T W V y Z 2 V k J T I w U X V l c m l l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G F 0 Y S U y M C g y K S 9 S Z W 1 v d m V k J T I w Q 2 9 s d W 1 u c z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R h d G E l M j A o M i k v S W 5 z Z X J 0 Z W Q l M j B T d W J 0 c m F j d G l v b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G F 0 Y S U y M C g y K S 9 S Z W 9 y Z G V y Z W Q l M j B D b 2 x 1 b W 5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E Y X R h J T I w K D I p L 0 Z p b H R l c m V k J T I w U m 9 3 c z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R h d G E l M j A o M i k v U 2 9 y d G V k J T I w U m 9 3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n J v b S U y M C g y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Z y b 2 0 l M j A o M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Z y b 2 0 l M j A o M i k v R n J v b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v J T I w K D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8 l M j A o M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v J T I w K D I p L 1 R v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W N j b 3 V u d H M l M j A o M i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B Y 2 N v d W 5 0 c y U y M C g y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W N j b 3 V u d H M l M j A o M i k v R m l s d G V y Z W Q l M j B S b 3 d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E Y X R h J T I w K D M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G F 0 Y S U y M C g z K S 9 k Y m 9 f Q W N j b 3 V u d F R y Y W 5 z Y W N 0 a W 9 u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G F 0 Y S U y M C g z K S 9 S Z W 1 v d m V k J T I w Q 2 9 s d W 1 u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G F 0 Y S U y M C g z K S 9 G a W x 0 Z X J l Z C U y M F J v d 3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R h d G E l M j A o M y k v T W V y Z 2 V k J T I w U X V l c m l l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G F 0 Y S U y M C g z K S 9 S Z W 1 v d m V k J T I w Q 2 9 s d W 1 u c z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R h d G E l M j A o M y k v S W 5 z Z X J 0 Z W Q l M j B T d W J 0 c m F j d G l v b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G F 0 Y S U y M C g z K S 9 S Z W 9 y Z G V y Z W Q l M j B D b 2 x 1 b W 5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E Y X R h J T I w K D M p L 0 Z p b H R l c m V k J T I w U m 9 3 c z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R h d G E l M j A o M y k v U 2 9 y d G V k J T I w U m 9 3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n J v b S U y M C g z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Z y b 2 0 l M j A o M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Z y b 2 0 l M j A o M y k v R n J v b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v J T I w K D M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8 l M j A o M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v J T I w K D M p L 1 R v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W N j b 3 V u d H M l M j A o M y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B Y 2 N v d W 5 0 c y U y M C g z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W N j b 3 V u d H M l M j A o M y k v R m l s d G V y Z W Q l M j B S b 3 d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E Y X R h J T I w K D Q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G F 0 Y S U y M C g 0 K S 9 k Y m 9 f Q W N j b 3 V u d F R y Y W 5 z Y W N 0 a W 9 u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G F 0 Y S U y M C g 0 K S 9 S Z W 1 v d m V k J T I w Q 2 9 s d W 1 u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G F 0 Y S U y M C g 0 K S 9 G a W x 0 Z X J l Z C U y M F J v d 3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R h d G E l M j A o N C k v T W V y Z 2 V k J T I w U X V l c m l l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G F 0 Y S U y M C g 0 K S 9 S Z W 1 v d m V k J T I w Q 2 9 s d W 1 u c z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R h d G E l M j A o N C k v S W 5 z Z X J 0 Z W Q l M j B T d W J 0 c m F j d G l v b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G F 0 Y S U y M C g 0 K S 9 S Z W 9 y Z G V y Z W Q l M j B D b 2 x 1 b W 5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E Y X R h J T I w K D Q p L 0 Z p b H R l c m V k J T I w U m 9 3 c z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R h d G E l M j A o N C k v U 2 9 y d G V k J T I w U m 9 3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n J v b S U y M C g 0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Z y b 2 0 l M j A o N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Z y b 2 0 l M j A o N C k v R n J v b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v J T I w K D Q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8 l M j A o N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v J T I w K D Q p L 1 R v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W N j b 3 V u d H M l M j A o N C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B Y 2 N v d W 5 0 c y U y M C g 0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W N j b 3 V u d H M l M j A o N C k v R m l s d G V y Z W Q l M j B S b 3 d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E Y X R h J T I w K D U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G F 0 Y S U y M C g 1 K S 9 k Y m 9 f Q W N j b 3 V u d F R y Y W 5 z Y W N 0 a W 9 u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G F 0 Y S U y M C g 1 K S 9 S Z W 1 v d m V k J T I w Q 2 9 s d W 1 u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G F 0 Y S U y M C g 1 K S 9 G a W x 0 Z X J l Z C U y M F J v d 3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R h d G E l M j A o N S k v T W V y Z 2 V k J T I w U X V l c m l l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G F 0 Y S U y M C g 1 K S 9 S Z W 1 v d m V k J T I w Q 2 9 s d W 1 u c z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R h d G E l M j A o N S k v S W 5 z Z X J 0 Z W Q l M j B T d W J 0 c m F j d G l v b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G F 0 Y S U y M C g 1 K S 9 S Z W 9 y Z G V y Z W Q l M j B D b 2 x 1 b W 5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E Y X R h J T I w K D U p L 0 Z p b H R l c m V k J T I w U m 9 3 c z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R h d G E l M j A o N S k v U 2 9 y d G V k J T I w U m 9 3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n J v b S U y M C g 1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Z y b 2 0 l M j A o N S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Z y b 2 0 l M j A o N S k v R n J v b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v J T I w K D U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8 l M j A o N S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v J T I w K D U p L 1 R v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W N j b 3 V u d H M l M j A o N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B Y 2 N v d W 5 0 c y U y M C g 1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W N j b 3 V u d H M l M j A o N S k v R m l s d G V y Z W Q l M j B S b 3 d z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y 8 + P C 9 J d G V t P j w v S X R l b X M + P C 9 M b 2 N h b F B h Y 2 t h Z 2 V N Z X R h Z G F 0 Y U Z p b G U + F g A A A F B L B Q Y A A A A A A A A A A A A A A A A A A A A A A A A m A Q A A A Q A A A N C M n d 8 B F d E R j H o A w E / C l + s B A A A A 9 t r o 7 y W y Z 0 m 0 r t o G W M x / p w A A A A A C A A A A A A A Q Z g A A A A E A A C A A A A C / x / j d p 1 n g H C q 4 B F P r N C E 2 k L 2 m L B m i H N G 1 c m i b p R h h C w A A A A A O g A A A A A I A A C A A A A D v k j P f 7 5 H R A 2 9 c E r L d t L 1 1 X o j b p / 6 K K W r L 6 y g G f l q S M F A A A A D / F X 3 c N q U X o 1 q a 0 / w q d 7 i J L K Q s r i O q H 6 C q k O h J c o x L A p 4 5 W W w W M J F g T q s A B 6 o K H 4 Z e y O S W V C d r X F b X t h a f b e F h 2 Z c P 0 J U A v s I R J Y H q R R W a W U A A A A C 8 y N F 0 f K 7 8 Y x N r w Z k x 4 B X i N f W I T a J Q z + T S 8 O z V 0 z s H 0 / a t N X W d D / z T Z C D 4 g Y A 6 R v T G T F c Y h W 0 v J 5 3 A y 2 t P Y f U m < / D a t a M a s h u p > 
</file>

<file path=customXml/itemProps1.xml><?xml version="1.0" encoding="utf-8"?>
<ds:datastoreItem xmlns:ds="http://schemas.openxmlformats.org/officeDocument/2006/customXml" ds:itemID="{12FB482D-339E-410C-B374-6B78ECD16AF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JE</vt:lpstr>
      <vt:lpstr>YE 2025 1592 adjustment</vt:lpstr>
      <vt:lpstr>YE 2025 1592 interest</vt:lpstr>
      <vt:lpstr>2022 COS decision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Crowley</dc:creator>
  <cp:lastModifiedBy>Manuela  Ris</cp:lastModifiedBy>
  <dcterms:created xsi:type="dcterms:W3CDTF">2020-02-12T15:14:05Z</dcterms:created>
  <dcterms:modified xsi:type="dcterms:W3CDTF">2026-06-26T19:28:12Z</dcterms:modified>
</cp:coreProperties>
</file>