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Q:\CNP_2026_COS\"/>
    </mc:Choice>
  </mc:AlternateContent>
  <xr:revisionPtr revIDLastSave="0" documentId="13_ncr:1_{5BD5D755-D362-4903-8F5C-9DEE0F0100C9}" xr6:coauthVersionLast="47" xr6:coauthVersionMax="47" xr10:uidLastSave="{00000000-0000-0000-0000-000000000000}"/>
  <bookViews>
    <workbookView xWindow="11475" yWindow="-16320" windowWidth="29040" windowHeight="15720" tabRatio="367" firstSheet="1" activeTab="1" xr2:uid="{00000000-000D-0000-FFFF-FFFF00000000}"/>
  </bookViews>
  <sheets>
    <sheet name="02 Annual Values" sheetId="4" state="hidden" r:id="rId1"/>
    <sheet name="Summary" sheetId="14" r:id="rId2"/>
    <sheet name="CAPEX Solution A" sheetId="5" r:id="rId3"/>
    <sheet name="CAPEX Solution B" sheetId="12" r:id="rId4"/>
    <sheet name="BESS (Enhanced)" sheetId="9" r:id="rId5"/>
    <sheet name="BESS (Baseline)" sheetId="15" r:id="rId6"/>
    <sheet name="99 LookUps" sheetId="3" state="hidden" r:id="rId7"/>
  </sheets>
  <definedNames>
    <definedName name="WACC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4" l="1"/>
  <c r="AS50" i="15"/>
  <c r="AU48" i="15"/>
  <c r="AT48" i="15"/>
  <c r="U48" i="15"/>
  <c r="V48" i="15" s="1"/>
  <c r="W48" i="15" s="1"/>
  <c r="X48" i="15" s="1"/>
  <c r="Y48" i="15" s="1"/>
  <c r="Z48" i="15" s="1"/>
  <c r="AA48" i="15" s="1"/>
  <c r="AB48" i="15" s="1"/>
  <c r="AC48" i="15" s="1"/>
  <c r="AD48" i="15" s="1"/>
  <c r="AE48" i="15" s="1"/>
  <c r="AF48" i="15" s="1"/>
  <c r="AG48" i="15" s="1"/>
  <c r="AH48" i="15" s="1"/>
  <c r="AI48" i="15" s="1"/>
  <c r="AJ48" i="15" s="1"/>
  <c r="AK48" i="15" s="1"/>
  <c r="AL48" i="15" s="1"/>
  <c r="AM48" i="15" s="1"/>
  <c r="AN48" i="15" s="1"/>
  <c r="AO48" i="15" s="1"/>
  <c r="AP48" i="15" s="1"/>
  <c r="AQ48" i="15" s="1"/>
  <c r="AR48" i="15" s="1"/>
  <c r="D48" i="15"/>
  <c r="E48" i="15" s="1"/>
  <c r="F48" i="15" s="1"/>
  <c r="G48" i="15" s="1"/>
  <c r="H48" i="15" s="1"/>
  <c r="I48" i="15" s="1"/>
  <c r="J48" i="15" s="1"/>
  <c r="K48" i="15" s="1"/>
  <c r="L48" i="15" s="1"/>
  <c r="M48" i="15" s="1"/>
  <c r="N48" i="15" s="1"/>
  <c r="O48" i="15" s="1"/>
  <c r="P48" i="15" s="1"/>
  <c r="Q48" i="15" s="1"/>
  <c r="R48" i="15" s="1"/>
  <c r="S48" i="15" s="1"/>
  <c r="AZ46" i="15"/>
  <c r="AY46" i="15"/>
  <c r="AX46" i="15"/>
  <c r="AW46" i="15"/>
  <c r="AV46" i="15"/>
  <c r="AU46" i="15"/>
  <c r="AT46" i="15"/>
  <c r="AT50" i="15" s="1"/>
  <c r="AS46" i="15"/>
  <c r="T41" i="15"/>
  <c r="T40" i="15"/>
  <c r="U39" i="15"/>
  <c r="E24" i="15"/>
  <c r="F24" i="15" s="1"/>
  <c r="G24" i="15" s="1"/>
  <c r="H24" i="15" s="1"/>
  <c r="I24" i="15" s="1"/>
  <c r="J24" i="15" s="1"/>
  <c r="K24" i="15" s="1"/>
  <c r="L24" i="15" s="1"/>
  <c r="M24" i="15" s="1"/>
  <c r="N24" i="15" s="1"/>
  <c r="O24" i="15" s="1"/>
  <c r="P24" i="15" s="1"/>
  <c r="Q24" i="15" s="1"/>
  <c r="R24" i="15" s="1"/>
  <c r="S24" i="15" s="1"/>
  <c r="T24" i="15" s="1"/>
  <c r="U24" i="15" s="1"/>
  <c r="V24" i="15" s="1"/>
  <c r="W24" i="15" s="1"/>
  <c r="X24" i="15" s="1"/>
  <c r="Y24" i="15" s="1"/>
  <c r="Z24" i="15" s="1"/>
  <c r="AA24" i="15" s="1"/>
  <c r="AB24" i="15" s="1"/>
  <c r="AC24" i="15" s="1"/>
  <c r="AD24" i="15" s="1"/>
  <c r="AE24" i="15" s="1"/>
  <c r="AF24" i="15" s="1"/>
  <c r="AG24" i="15" s="1"/>
  <c r="AH24" i="15" s="1"/>
  <c r="AI24" i="15" s="1"/>
  <c r="AJ24" i="15" s="1"/>
  <c r="AK24" i="15" s="1"/>
  <c r="AL24" i="15" s="1"/>
  <c r="AM24" i="15" s="1"/>
  <c r="AN24" i="15" s="1"/>
  <c r="AO24" i="15" s="1"/>
  <c r="AP24" i="15" s="1"/>
  <c r="AQ24" i="15" s="1"/>
  <c r="AR24" i="15" s="1"/>
  <c r="AS24" i="15" s="1"/>
  <c r="AT24" i="15" s="1"/>
  <c r="AU24" i="15" s="1"/>
  <c r="AV24" i="15" s="1"/>
  <c r="AW24" i="15" s="1"/>
  <c r="AX24" i="15" s="1"/>
  <c r="AY24" i="15" s="1"/>
  <c r="AZ24" i="15" s="1"/>
  <c r="BA24" i="15" s="1"/>
  <c r="BB24" i="15" s="1"/>
  <c r="BC24" i="15" s="1"/>
  <c r="BD24" i="15" s="1"/>
  <c r="BE24" i="15" s="1"/>
  <c r="F23" i="15"/>
  <c r="G23" i="15" s="1"/>
  <c r="H23" i="15" s="1"/>
  <c r="I23" i="15" s="1"/>
  <c r="J23" i="15" s="1"/>
  <c r="K23" i="15" s="1"/>
  <c r="L23" i="15" s="1"/>
  <c r="M23" i="15" s="1"/>
  <c r="N23" i="15" s="1"/>
  <c r="O23" i="15" s="1"/>
  <c r="P23" i="15" s="1"/>
  <c r="Q23" i="15" s="1"/>
  <c r="R23" i="15" s="1"/>
  <c r="S23" i="15" s="1"/>
  <c r="T23" i="15" s="1"/>
  <c r="U23" i="15" s="1"/>
  <c r="V23" i="15" s="1"/>
  <c r="W23" i="15" s="1"/>
  <c r="X23" i="15" s="1"/>
  <c r="Y23" i="15" s="1"/>
  <c r="Z23" i="15" s="1"/>
  <c r="AA23" i="15" s="1"/>
  <c r="AB23" i="15" s="1"/>
  <c r="AC23" i="15" s="1"/>
  <c r="AD23" i="15" s="1"/>
  <c r="AE23" i="15" s="1"/>
  <c r="AF23" i="15" s="1"/>
  <c r="AG23" i="15" s="1"/>
  <c r="AH23" i="15" s="1"/>
  <c r="AI23" i="15" s="1"/>
  <c r="AJ23" i="15" s="1"/>
  <c r="AK23" i="15" s="1"/>
  <c r="AL23" i="15" s="1"/>
  <c r="AM23" i="15" s="1"/>
  <c r="AN23" i="15" s="1"/>
  <c r="AO23" i="15" s="1"/>
  <c r="AP23" i="15" s="1"/>
  <c r="AQ23" i="15" s="1"/>
  <c r="AR23" i="15" s="1"/>
  <c r="AS23" i="15" s="1"/>
  <c r="AT23" i="15" s="1"/>
  <c r="AU23" i="15" s="1"/>
  <c r="AV23" i="15" s="1"/>
  <c r="AW23" i="15" s="1"/>
  <c r="AX23" i="15" s="1"/>
  <c r="AY23" i="15" s="1"/>
  <c r="AZ23" i="15" s="1"/>
  <c r="BA23" i="15" s="1"/>
  <c r="BB23" i="15" s="1"/>
  <c r="BC23" i="15" s="1"/>
  <c r="BD23" i="15" s="1"/>
  <c r="BE23" i="15" s="1"/>
  <c r="E23" i="15"/>
  <c r="C21" i="15"/>
  <c r="D26" i="15" s="1"/>
  <c r="C11" i="15"/>
  <c r="D26" i="5"/>
  <c r="U40" i="15" l="1"/>
  <c r="U41" i="15"/>
  <c r="V39" i="15" s="1"/>
  <c r="AV48" i="15"/>
  <c r="AU50" i="15"/>
  <c r="D29" i="15"/>
  <c r="D26" i="12"/>
  <c r="AT48" i="12"/>
  <c r="D48" i="12"/>
  <c r="E48" i="12" s="1"/>
  <c r="F48" i="12" s="1"/>
  <c r="G48" i="12" s="1"/>
  <c r="H48" i="12" s="1"/>
  <c r="I48" i="12" s="1"/>
  <c r="J48" i="12" s="1"/>
  <c r="K48" i="12" s="1"/>
  <c r="L48" i="12" s="1"/>
  <c r="M48" i="12" s="1"/>
  <c r="N48" i="12" s="1"/>
  <c r="O48" i="12" s="1"/>
  <c r="P48" i="12" s="1"/>
  <c r="Q48" i="12" s="1"/>
  <c r="R48" i="12" s="1"/>
  <c r="S48" i="12" s="1"/>
  <c r="T48" i="12" s="1"/>
  <c r="U48" i="12" s="1"/>
  <c r="V48" i="12" s="1"/>
  <c r="W48" i="12" s="1"/>
  <c r="X48" i="12" s="1"/>
  <c r="Y48" i="12" s="1"/>
  <c r="Z48" i="12" s="1"/>
  <c r="AA48" i="12" s="1"/>
  <c r="AB48" i="12" s="1"/>
  <c r="AC48" i="12" s="1"/>
  <c r="AD48" i="12" s="1"/>
  <c r="AE48" i="12" s="1"/>
  <c r="AF48" i="12" s="1"/>
  <c r="AG48" i="12" s="1"/>
  <c r="AH48" i="12" s="1"/>
  <c r="AI48" i="12" s="1"/>
  <c r="AJ48" i="12" s="1"/>
  <c r="AK48" i="12" s="1"/>
  <c r="AL48" i="12" s="1"/>
  <c r="AM48" i="12" s="1"/>
  <c r="AN48" i="12" s="1"/>
  <c r="AO48" i="12" s="1"/>
  <c r="AP48" i="12" s="1"/>
  <c r="AQ48" i="12" s="1"/>
  <c r="AR48" i="12" s="1"/>
  <c r="AZ46" i="12"/>
  <c r="AY46" i="12"/>
  <c r="AX46" i="12"/>
  <c r="AW46" i="12"/>
  <c r="AV46" i="12"/>
  <c r="AU46" i="12"/>
  <c r="AT46" i="12"/>
  <c r="AS46" i="12"/>
  <c r="AS50" i="12" s="1"/>
  <c r="E24" i="12"/>
  <c r="F24" i="12" s="1"/>
  <c r="G24" i="12" s="1"/>
  <c r="H24" i="12" s="1"/>
  <c r="I24" i="12" s="1"/>
  <c r="J24" i="12" s="1"/>
  <c r="K24" i="12" s="1"/>
  <c r="L24" i="12" s="1"/>
  <c r="M24" i="12" s="1"/>
  <c r="N24" i="12" s="1"/>
  <c r="O24" i="12" s="1"/>
  <c r="P24" i="12" s="1"/>
  <c r="Q24" i="12" s="1"/>
  <c r="R24" i="12" s="1"/>
  <c r="S24" i="12" s="1"/>
  <c r="T24" i="12" s="1"/>
  <c r="U24" i="12" s="1"/>
  <c r="V24" i="12" s="1"/>
  <c r="W24" i="12" s="1"/>
  <c r="X24" i="12" s="1"/>
  <c r="Y24" i="12" s="1"/>
  <c r="Z24" i="12" s="1"/>
  <c r="AA24" i="12" s="1"/>
  <c r="AB24" i="12" s="1"/>
  <c r="AC24" i="12" s="1"/>
  <c r="AD24" i="12" s="1"/>
  <c r="AE24" i="12" s="1"/>
  <c r="AF24" i="12" s="1"/>
  <c r="AG24" i="12" s="1"/>
  <c r="AH24" i="12" s="1"/>
  <c r="AI24" i="12" s="1"/>
  <c r="AJ24" i="12" s="1"/>
  <c r="AK24" i="12" s="1"/>
  <c r="AL24" i="12" s="1"/>
  <c r="AM24" i="12" s="1"/>
  <c r="AN24" i="12" s="1"/>
  <c r="AO24" i="12" s="1"/>
  <c r="AP24" i="12" s="1"/>
  <c r="AQ24" i="12" s="1"/>
  <c r="AR24" i="12" s="1"/>
  <c r="AS24" i="12" s="1"/>
  <c r="AT24" i="12" s="1"/>
  <c r="AU24" i="12" s="1"/>
  <c r="AV24" i="12" s="1"/>
  <c r="AW24" i="12" s="1"/>
  <c r="AX24" i="12" s="1"/>
  <c r="AY24" i="12" s="1"/>
  <c r="AZ24" i="12" s="1"/>
  <c r="BA24" i="12" s="1"/>
  <c r="BB24" i="12" s="1"/>
  <c r="BC24" i="12" s="1"/>
  <c r="BD24" i="12" s="1"/>
  <c r="BE24" i="12" s="1"/>
  <c r="E23" i="12"/>
  <c r="F23" i="12" s="1"/>
  <c r="G23" i="12" s="1"/>
  <c r="H23" i="12" s="1"/>
  <c r="I23" i="12" s="1"/>
  <c r="J23" i="12" s="1"/>
  <c r="K23" i="12" s="1"/>
  <c r="L23" i="12" s="1"/>
  <c r="M23" i="12" s="1"/>
  <c r="N23" i="12" s="1"/>
  <c r="O23" i="12" s="1"/>
  <c r="P23" i="12" s="1"/>
  <c r="Q23" i="12" s="1"/>
  <c r="R23" i="12" s="1"/>
  <c r="S23" i="12" s="1"/>
  <c r="T23" i="12" s="1"/>
  <c r="U23" i="12" s="1"/>
  <c r="V23" i="12" s="1"/>
  <c r="W23" i="12" s="1"/>
  <c r="X23" i="12" s="1"/>
  <c r="Y23" i="12" s="1"/>
  <c r="Z23" i="12" s="1"/>
  <c r="AA23" i="12" s="1"/>
  <c r="AB23" i="12" s="1"/>
  <c r="AC23" i="12" s="1"/>
  <c r="AD23" i="12" s="1"/>
  <c r="AE23" i="12" s="1"/>
  <c r="AF23" i="12" s="1"/>
  <c r="AG23" i="12" s="1"/>
  <c r="AH23" i="12" s="1"/>
  <c r="AI23" i="12" s="1"/>
  <c r="AJ23" i="12" s="1"/>
  <c r="AK23" i="12" s="1"/>
  <c r="AL23" i="12" s="1"/>
  <c r="AM23" i="12" s="1"/>
  <c r="AN23" i="12" s="1"/>
  <c r="AO23" i="12" s="1"/>
  <c r="AP23" i="12" s="1"/>
  <c r="AQ23" i="12" s="1"/>
  <c r="AR23" i="12" s="1"/>
  <c r="AS23" i="12" s="1"/>
  <c r="AT23" i="12" s="1"/>
  <c r="AU23" i="12" s="1"/>
  <c r="AV23" i="12" s="1"/>
  <c r="AW23" i="12" s="1"/>
  <c r="AX23" i="12" s="1"/>
  <c r="AY23" i="12" s="1"/>
  <c r="AZ23" i="12" s="1"/>
  <c r="BA23" i="12" s="1"/>
  <c r="BB23" i="12" s="1"/>
  <c r="BC23" i="12" s="1"/>
  <c r="BD23" i="12" s="1"/>
  <c r="BE23" i="12" s="1"/>
  <c r="C11" i="12"/>
  <c r="D48" i="5"/>
  <c r="AW48" i="15" l="1"/>
  <c r="AV50" i="15"/>
  <c r="D30" i="15"/>
  <c r="D39" i="15"/>
  <c r="V40" i="15"/>
  <c r="V41" i="15" s="1"/>
  <c r="W39" i="15" s="1"/>
  <c r="AT50" i="12"/>
  <c r="D29" i="12"/>
  <c r="AU48" i="12"/>
  <c r="W41" i="15" l="1"/>
  <c r="X39" i="15" s="1"/>
  <c r="W40" i="15"/>
  <c r="D40" i="15"/>
  <c r="D41" i="15"/>
  <c r="E39" i="15" s="1"/>
  <c r="D35" i="15"/>
  <c r="D27" i="15"/>
  <c r="E30" i="15" s="1"/>
  <c r="E35" i="15" s="1"/>
  <c r="D31" i="15"/>
  <c r="AX48" i="15"/>
  <c r="AW50" i="15"/>
  <c r="AV48" i="12"/>
  <c r="AU50" i="12"/>
  <c r="D30" i="12"/>
  <c r="D31" i="12" s="1"/>
  <c r="D39" i="12"/>
  <c r="C21" i="9"/>
  <c r="D26" i="9" s="1"/>
  <c r="AT48" i="9"/>
  <c r="AU48" i="9" s="1"/>
  <c r="D48" i="9"/>
  <c r="E48" i="5"/>
  <c r="F48" i="5" s="1"/>
  <c r="G48" i="5" s="1"/>
  <c r="H48" i="5" s="1"/>
  <c r="I48" i="5" s="1"/>
  <c r="J48" i="5" s="1"/>
  <c r="K48" i="5" s="1"/>
  <c r="L48" i="5" s="1"/>
  <c r="M48" i="5" s="1"/>
  <c r="N48" i="5" s="1"/>
  <c r="O48" i="5" s="1"/>
  <c r="P48" i="5" s="1"/>
  <c r="Q48" i="5" s="1"/>
  <c r="R48" i="5" s="1"/>
  <c r="S48" i="5" s="1"/>
  <c r="T48" i="5" s="1"/>
  <c r="U48" i="5" s="1"/>
  <c r="V48" i="5" s="1"/>
  <c r="W48" i="5" s="1"/>
  <c r="X48" i="5" s="1"/>
  <c r="Y48" i="5" s="1"/>
  <c r="Z48" i="5" s="1"/>
  <c r="AA48" i="5" s="1"/>
  <c r="AB48" i="5" s="1"/>
  <c r="AC48" i="5" s="1"/>
  <c r="AD48" i="5" s="1"/>
  <c r="AE48" i="5" s="1"/>
  <c r="AF48" i="5" s="1"/>
  <c r="AG48" i="5" s="1"/>
  <c r="AH48" i="5" s="1"/>
  <c r="AI48" i="5" s="1"/>
  <c r="AJ48" i="5" s="1"/>
  <c r="AK48" i="5" s="1"/>
  <c r="AL48" i="5" s="1"/>
  <c r="AM48" i="5" s="1"/>
  <c r="AN48" i="5" s="1"/>
  <c r="AO48" i="5" s="1"/>
  <c r="AP48" i="5" s="1"/>
  <c r="AQ48" i="5" s="1"/>
  <c r="AR48" i="5" s="1"/>
  <c r="E29" i="15" l="1"/>
  <c r="D33" i="15"/>
  <c r="E27" i="15"/>
  <c r="F30" i="15" s="1"/>
  <c r="F27" i="15" s="1"/>
  <c r="G30" i="15" s="1"/>
  <c r="G35" i="15" s="1"/>
  <c r="E40" i="15"/>
  <c r="E41" i="15"/>
  <c r="F39" i="15" s="1"/>
  <c r="AY48" i="15"/>
  <c r="AX50" i="15"/>
  <c r="X40" i="15"/>
  <c r="X41" i="15" s="1"/>
  <c r="Y39" i="15" s="1"/>
  <c r="E29" i="12"/>
  <c r="D33" i="12"/>
  <c r="D36" i="12" s="1"/>
  <c r="AW48" i="12"/>
  <c r="AV50" i="12"/>
  <c r="D40" i="12"/>
  <c r="D41" i="12" s="1"/>
  <c r="E39" i="12" s="1"/>
  <c r="D35" i="12"/>
  <c r="D27" i="12"/>
  <c r="E30" i="12" s="1"/>
  <c r="E35" i="12" s="1"/>
  <c r="AV48" i="9"/>
  <c r="E48" i="9"/>
  <c r="Y40" i="15" l="1"/>
  <c r="Y41" i="15" s="1"/>
  <c r="Z39" i="15" s="1"/>
  <c r="F40" i="15"/>
  <c r="F41" i="15" s="1"/>
  <c r="G39" i="15" s="1"/>
  <c r="D37" i="15"/>
  <c r="D43" i="15" s="1"/>
  <c r="D44" i="15" s="1"/>
  <c r="D36" i="15"/>
  <c r="E31" i="15"/>
  <c r="F29" i="15" s="1"/>
  <c r="E33" i="15"/>
  <c r="F35" i="15"/>
  <c r="AZ48" i="15"/>
  <c r="AY50" i="15"/>
  <c r="G27" i="15"/>
  <c r="H30" i="15" s="1"/>
  <c r="D37" i="12"/>
  <c r="D43" i="12" s="1"/>
  <c r="D44" i="12" s="1"/>
  <c r="AX48" i="12"/>
  <c r="AW50" i="12"/>
  <c r="E27" i="12"/>
  <c r="F30" i="12" s="1"/>
  <c r="E40" i="12"/>
  <c r="E41" i="12" s="1"/>
  <c r="F39" i="12" s="1"/>
  <c r="E31" i="12"/>
  <c r="F48" i="9"/>
  <c r="AW48" i="9"/>
  <c r="G40" i="15" l="1"/>
  <c r="G41" i="15" s="1"/>
  <c r="H39" i="15" s="1"/>
  <c r="Z40" i="15"/>
  <c r="Z41" i="15" s="1"/>
  <c r="AA39" i="15" s="1"/>
  <c r="E37" i="15"/>
  <c r="E43" i="15" s="1"/>
  <c r="E44" i="15" s="1"/>
  <c r="E36" i="15"/>
  <c r="H35" i="15"/>
  <c r="F31" i="15"/>
  <c r="G29" i="15" s="1"/>
  <c r="BA48" i="15"/>
  <c r="AZ50" i="15"/>
  <c r="D46" i="15"/>
  <c r="D50" i="15" s="1"/>
  <c r="H27" i="15"/>
  <c r="I30" i="15" s="1"/>
  <c r="D46" i="12"/>
  <c r="D50" i="12" s="1"/>
  <c r="F35" i="12"/>
  <c r="F27" i="12"/>
  <c r="G30" i="12" s="1"/>
  <c r="G27" i="12" s="1"/>
  <c r="H30" i="12" s="1"/>
  <c r="H35" i="12" s="1"/>
  <c r="F29" i="12"/>
  <c r="E33" i="12"/>
  <c r="AY48" i="12"/>
  <c r="AX50" i="12"/>
  <c r="F40" i="12"/>
  <c r="F41" i="12" s="1"/>
  <c r="G39" i="12" s="1"/>
  <c r="AX48" i="9"/>
  <c r="G48" i="9"/>
  <c r="F33" i="15" l="1"/>
  <c r="F37" i="15" s="1"/>
  <c r="F43" i="15" s="1"/>
  <c r="F44" i="15" s="1"/>
  <c r="AA40" i="15"/>
  <c r="AA41" i="15" s="1"/>
  <c r="AB39" i="15" s="1"/>
  <c r="H40" i="15"/>
  <c r="H41" i="15" s="1"/>
  <c r="I39" i="15" s="1"/>
  <c r="BA50" i="15"/>
  <c r="BB48" i="15"/>
  <c r="I35" i="15"/>
  <c r="I27" i="15"/>
  <c r="J30" i="15" s="1"/>
  <c r="G31" i="15"/>
  <c r="H29" i="15" s="1"/>
  <c r="E46" i="15"/>
  <c r="E50" i="15" s="1"/>
  <c r="H27" i="12"/>
  <c r="I30" i="12" s="1"/>
  <c r="I35" i="12" s="1"/>
  <c r="G35" i="12"/>
  <c r="E36" i="12"/>
  <c r="E37" i="12"/>
  <c r="E43" i="12" s="1"/>
  <c r="E44" i="12" s="1"/>
  <c r="G40" i="12"/>
  <c r="G41" i="12" s="1"/>
  <c r="H39" i="12" s="1"/>
  <c r="F31" i="12"/>
  <c r="G29" i="12" s="1"/>
  <c r="AZ48" i="12"/>
  <c r="AY50" i="12"/>
  <c r="H48" i="9"/>
  <c r="AY48" i="9"/>
  <c r="F36" i="15" l="1"/>
  <c r="F46" i="15" s="1"/>
  <c r="F50" i="15" s="1"/>
  <c r="I40" i="15"/>
  <c r="I41" i="15"/>
  <c r="J39" i="15" s="1"/>
  <c r="AB40" i="15"/>
  <c r="AB41" i="15" s="1"/>
  <c r="AC39" i="15" s="1"/>
  <c r="H31" i="15"/>
  <c r="I29" i="15" s="1"/>
  <c r="H33" i="15"/>
  <c r="J35" i="15"/>
  <c r="BB50" i="15"/>
  <c r="BC48" i="15"/>
  <c r="J27" i="15"/>
  <c r="K30" i="15" s="1"/>
  <c r="G33" i="15"/>
  <c r="I27" i="12"/>
  <c r="J30" i="12" s="1"/>
  <c r="J35" i="12" s="1"/>
  <c r="H40" i="12"/>
  <c r="H41" i="12" s="1"/>
  <c r="I39" i="12" s="1"/>
  <c r="E46" i="12"/>
  <c r="E50" i="12" s="1"/>
  <c r="BA48" i="12"/>
  <c r="AZ50" i="12"/>
  <c r="G31" i="12"/>
  <c r="H29" i="12" s="1"/>
  <c r="F33" i="12"/>
  <c r="AZ48" i="9"/>
  <c r="I48" i="9"/>
  <c r="AC40" i="15" l="1"/>
  <c r="AC41" i="15" s="1"/>
  <c r="AD39" i="15" s="1"/>
  <c r="I31" i="15"/>
  <c r="J29" i="15" s="1"/>
  <c r="I33" i="15"/>
  <c r="J40" i="15"/>
  <c r="J41" i="15" s="1"/>
  <c r="K39" i="15" s="1"/>
  <c r="H36" i="15"/>
  <c r="H37" i="15"/>
  <c r="H43" i="15" s="1"/>
  <c r="H44" i="15" s="1"/>
  <c r="G37" i="15"/>
  <c r="G43" i="15" s="1"/>
  <c r="G44" i="15" s="1"/>
  <c r="G36" i="15"/>
  <c r="G46" i="15" s="1"/>
  <c r="G50" i="15" s="1"/>
  <c r="K35" i="15"/>
  <c r="K27" i="15"/>
  <c r="L30" i="15" s="1"/>
  <c r="BC50" i="15"/>
  <c r="BD48" i="15"/>
  <c r="G33" i="12"/>
  <c r="G36" i="12" s="1"/>
  <c r="J27" i="12"/>
  <c r="K30" i="12" s="1"/>
  <c r="K35" i="12" s="1"/>
  <c r="I40" i="12"/>
  <c r="I41" i="12" s="1"/>
  <c r="J39" i="12" s="1"/>
  <c r="BA50" i="12"/>
  <c r="BB48" i="12"/>
  <c r="F37" i="12"/>
  <c r="F43" i="12" s="1"/>
  <c r="F44" i="12" s="1"/>
  <c r="F36" i="12"/>
  <c r="G37" i="12"/>
  <c r="G43" i="12" s="1"/>
  <c r="G44" i="12" s="1"/>
  <c r="H31" i="12"/>
  <c r="I29" i="12" s="1"/>
  <c r="J48" i="9"/>
  <c r="BA48" i="9"/>
  <c r="K40" i="15" l="1"/>
  <c r="K41" i="15" s="1"/>
  <c r="L39" i="15" s="1"/>
  <c r="AD40" i="15"/>
  <c r="AD41" i="15" s="1"/>
  <c r="AE39" i="15" s="1"/>
  <c r="BD50" i="15"/>
  <c r="BE48" i="15"/>
  <c r="BE50" i="15" s="1"/>
  <c r="L35" i="15"/>
  <c r="L27" i="15"/>
  <c r="M30" i="15" s="1"/>
  <c r="H46" i="15"/>
  <c r="H50" i="15" s="1"/>
  <c r="I36" i="15"/>
  <c r="I37" i="15"/>
  <c r="I43" i="15" s="1"/>
  <c r="I44" i="15" s="1"/>
  <c r="J31" i="15"/>
  <c r="K29" i="15" s="1"/>
  <c r="J33" i="15"/>
  <c r="K27" i="12"/>
  <c r="L30" i="12" s="1"/>
  <c r="L35" i="12" s="1"/>
  <c r="G46" i="12"/>
  <c r="G50" i="12" s="1"/>
  <c r="F46" i="12"/>
  <c r="F50" i="12" s="1"/>
  <c r="BB50" i="12"/>
  <c r="BC48" i="12"/>
  <c r="I31" i="12"/>
  <c r="J29" i="12" s="1"/>
  <c r="H33" i="12"/>
  <c r="J40" i="12"/>
  <c r="J41" i="12" s="1"/>
  <c r="K39" i="12" s="1"/>
  <c r="BB48" i="9"/>
  <c r="BA50" i="9"/>
  <c r="K48" i="9"/>
  <c r="AE40" i="15" l="1"/>
  <c r="AE41" i="15"/>
  <c r="AF39" i="15" s="1"/>
  <c r="L40" i="15"/>
  <c r="L41" i="15" s="1"/>
  <c r="M39" i="15" s="1"/>
  <c r="J36" i="15"/>
  <c r="J37" i="15"/>
  <c r="J43" i="15" s="1"/>
  <c r="J44" i="15" s="1"/>
  <c r="K31" i="15"/>
  <c r="L29" i="15" s="1"/>
  <c r="I46" i="15"/>
  <c r="I50" i="15" s="1"/>
  <c r="M35" i="15"/>
  <c r="M27" i="15"/>
  <c r="N30" i="15" s="1"/>
  <c r="L27" i="12"/>
  <c r="M30" i="12" s="1"/>
  <c r="M35" i="12" s="1"/>
  <c r="I33" i="12"/>
  <c r="K40" i="12"/>
  <c r="K41" i="12" s="1"/>
  <c r="L39" i="12" s="1"/>
  <c r="I37" i="12"/>
  <c r="I43" i="12" s="1"/>
  <c r="I44" i="12" s="1"/>
  <c r="I36" i="12"/>
  <c r="J31" i="12"/>
  <c r="K29" i="12" s="1"/>
  <c r="BD48" i="12"/>
  <c r="BC50" i="12"/>
  <c r="H36" i="12"/>
  <c r="H37" i="12"/>
  <c r="H43" i="12" s="1"/>
  <c r="H44" i="12" s="1"/>
  <c r="L48" i="9"/>
  <c r="BC48" i="9"/>
  <c r="BB50" i="9"/>
  <c r="AS46" i="9"/>
  <c r="AS50" i="9" s="1"/>
  <c r="AT46" i="9"/>
  <c r="AT50" i="9" s="1"/>
  <c r="AU46" i="9"/>
  <c r="AU50" i="9" s="1"/>
  <c r="AV46" i="9"/>
  <c r="AV50" i="9" s="1"/>
  <c r="AW46" i="9"/>
  <c r="AW50" i="9" s="1"/>
  <c r="AX46" i="9"/>
  <c r="AX50" i="9" s="1"/>
  <c r="AY46" i="9"/>
  <c r="AY50" i="9" s="1"/>
  <c r="AZ46" i="9"/>
  <c r="AZ50" i="9" s="1"/>
  <c r="E23" i="9"/>
  <c r="F23" i="9" s="1"/>
  <c r="G23" i="9" s="1"/>
  <c r="H23" i="9" s="1"/>
  <c r="I23" i="9" s="1"/>
  <c r="J23" i="9" s="1"/>
  <c r="K23" i="9" s="1"/>
  <c r="L23" i="9" s="1"/>
  <c r="M23" i="9" s="1"/>
  <c r="N23" i="9" s="1"/>
  <c r="O23" i="9" s="1"/>
  <c r="P23" i="9" s="1"/>
  <c r="Q23" i="9" s="1"/>
  <c r="R23" i="9" s="1"/>
  <c r="S23" i="9" s="1"/>
  <c r="T23" i="9" s="1"/>
  <c r="U23" i="9" s="1"/>
  <c r="V23" i="9" s="1"/>
  <c r="W23" i="9" s="1"/>
  <c r="X23" i="9" s="1"/>
  <c r="Y23" i="9" s="1"/>
  <c r="Z23" i="9" s="1"/>
  <c r="AA23" i="9" s="1"/>
  <c r="AB23" i="9" s="1"/>
  <c r="AC23" i="9" s="1"/>
  <c r="AD23" i="9" s="1"/>
  <c r="AE23" i="9" s="1"/>
  <c r="AF23" i="9" s="1"/>
  <c r="AG23" i="9" s="1"/>
  <c r="AH23" i="9" s="1"/>
  <c r="AI23" i="9" s="1"/>
  <c r="AJ23" i="9" s="1"/>
  <c r="AK23" i="9" s="1"/>
  <c r="AL23" i="9" s="1"/>
  <c r="AM23" i="9" s="1"/>
  <c r="AN23" i="9" s="1"/>
  <c r="AO23" i="9" s="1"/>
  <c r="AP23" i="9" s="1"/>
  <c r="AQ23" i="9" s="1"/>
  <c r="AR23" i="9" s="1"/>
  <c r="AS23" i="9" s="1"/>
  <c r="AT23" i="9" s="1"/>
  <c r="AU23" i="9" s="1"/>
  <c r="AV23" i="9" s="1"/>
  <c r="AW23" i="9" s="1"/>
  <c r="AX23" i="9" s="1"/>
  <c r="AY23" i="9" s="1"/>
  <c r="AZ23" i="9" s="1"/>
  <c r="BA23" i="9" s="1"/>
  <c r="BB23" i="9" s="1"/>
  <c r="BC23" i="9" s="1"/>
  <c r="BD23" i="9" s="1"/>
  <c r="BE23" i="9" s="1"/>
  <c r="E24" i="9"/>
  <c r="F24" i="9" s="1"/>
  <c r="G24" i="9" s="1"/>
  <c r="H24" i="9" s="1"/>
  <c r="I24" i="9" s="1"/>
  <c r="J24" i="9" s="1"/>
  <c r="K24" i="9" s="1"/>
  <c r="L24" i="9" s="1"/>
  <c r="M24" i="9" s="1"/>
  <c r="N24" i="9" s="1"/>
  <c r="O24" i="9" s="1"/>
  <c r="P24" i="9" s="1"/>
  <c r="Q24" i="9" s="1"/>
  <c r="R24" i="9" s="1"/>
  <c r="S24" i="9" s="1"/>
  <c r="T24" i="9" s="1"/>
  <c r="U24" i="9" s="1"/>
  <c r="V24" i="9" s="1"/>
  <c r="W24" i="9" s="1"/>
  <c r="X24" i="9" s="1"/>
  <c r="Y24" i="9" s="1"/>
  <c r="Z24" i="9" s="1"/>
  <c r="AA24" i="9" s="1"/>
  <c r="AB24" i="9" s="1"/>
  <c r="AC24" i="9" s="1"/>
  <c r="AD24" i="9" s="1"/>
  <c r="AE24" i="9" s="1"/>
  <c r="AF24" i="9" s="1"/>
  <c r="AG24" i="9" s="1"/>
  <c r="AH24" i="9" s="1"/>
  <c r="AI24" i="9" s="1"/>
  <c r="AJ24" i="9" s="1"/>
  <c r="AK24" i="9" s="1"/>
  <c r="AL24" i="9" s="1"/>
  <c r="AM24" i="9" s="1"/>
  <c r="AN24" i="9" s="1"/>
  <c r="AO24" i="9" s="1"/>
  <c r="AP24" i="9" s="1"/>
  <c r="AQ24" i="9" s="1"/>
  <c r="AR24" i="9" s="1"/>
  <c r="AS24" i="9" s="1"/>
  <c r="AT24" i="9" s="1"/>
  <c r="AU24" i="9" s="1"/>
  <c r="AV24" i="9" s="1"/>
  <c r="AW24" i="9" s="1"/>
  <c r="AX24" i="9" s="1"/>
  <c r="AY24" i="9" s="1"/>
  <c r="AZ24" i="9" s="1"/>
  <c r="BA24" i="9" s="1"/>
  <c r="BB24" i="9" s="1"/>
  <c r="BC24" i="9" s="1"/>
  <c r="BD24" i="9" s="1"/>
  <c r="BE24" i="9" s="1"/>
  <c r="D29" i="9"/>
  <c r="C11" i="9"/>
  <c r="M40" i="15" l="1"/>
  <c r="M41" i="15" s="1"/>
  <c r="N39" i="15" s="1"/>
  <c r="N35" i="15"/>
  <c r="N27" i="15"/>
  <c r="O30" i="15" s="1"/>
  <c r="L31" i="15"/>
  <c r="M29" i="15" s="1"/>
  <c r="K33" i="15"/>
  <c r="J46" i="15"/>
  <c r="J50" i="15" s="1"/>
  <c r="AF40" i="15"/>
  <c r="AF41" i="15"/>
  <c r="AG39" i="15" s="1"/>
  <c r="I46" i="12"/>
  <c r="I50" i="12" s="1"/>
  <c r="M27" i="12"/>
  <c r="N30" i="12" s="1"/>
  <c r="L40" i="12"/>
  <c r="L41" i="12" s="1"/>
  <c r="M39" i="12" s="1"/>
  <c r="H46" i="12"/>
  <c r="H50" i="12" s="1"/>
  <c r="J33" i="12"/>
  <c r="K31" i="12"/>
  <c r="L29" i="12" s="1"/>
  <c r="K33" i="12"/>
  <c r="BE48" i="12"/>
  <c r="BE50" i="12" s="1"/>
  <c r="BD50" i="12"/>
  <c r="BD48" i="9"/>
  <c r="BC50" i="9"/>
  <c r="M48" i="9"/>
  <c r="D39" i="9"/>
  <c r="D40" i="9" s="1"/>
  <c r="D30" i="9"/>
  <c r="D27" i="9" s="1"/>
  <c r="N40" i="15" l="1"/>
  <c r="N41" i="15" s="1"/>
  <c r="O39" i="15" s="1"/>
  <c r="AG40" i="15"/>
  <c r="AG41" i="15"/>
  <c r="AH39" i="15" s="1"/>
  <c r="K36" i="15"/>
  <c r="K37" i="15"/>
  <c r="K43" i="15" s="1"/>
  <c r="K44" i="15" s="1"/>
  <c r="L33" i="15"/>
  <c r="M31" i="15"/>
  <c r="N29" i="15" s="1"/>
  <c r="O35" i="15"/>
  <c r="O27" i="15"/>
  <c r="P30" i="15" s="1"/>
  <c r="N27" i="12"/>
  <c r="O30" i="12" s="1"/>
  <c r="N35" i="12"/>
  <c r="M40" i="12"/>
  <c r="M41" i="12"/>
  <c r="N39" i="12" s="1"/>
  <c r="K36" i="12"/>
  <c r="K37" i="12"/>
  <c r="K43" i="12" s="1"/>
  <c r="K44" i="12" s="1"/>
  <c r="L31" i="12"/>
  <c r="M29" i="12" s="1"/>
  <c r="J36" i="12"/>
  <c r="J37" i="12"/>
  <c r="J43" i="12" s="1"/>
  <c r="J44" i="12" s="1"/>
  <c r="N48" i="9"/>
  <c r="BE48" i="9"/>
  <c r="BE50" i="9" s="1"/>
  <c r="BD50" i="9"/>
  <c r="D35" i="9"/>
  <c r="E30" i="9"/>
  <c r="D31" i="9"/>
  <c r="D41" i="9"/>
  <c r="E39" i="9" s="1"/>
  <c r="E24" i="5"/>
  <c r="F24" i="5" s="1"/>
  <c r="G24" i="5" s="1"/>
  <c r="H24" i="5" s="1"/>
  <c r="I24" i="5" s="1"/>
  <c r="J24" i="5" s="1"/>
  <c r="K24" i="5" s="1"/>
  <c r="L24" i="5" s="1"/>
  <c r="M24" i="5" s="1"/>
  <c r="N24" i="5" s="1"/>
  <c r="O24" i="5" s="1"/>
  <c r="P24" i="5" s="1"/>
  <c r="Q24" i="5" s="1"/>
  <c r="R24" i="5" s="1"/>
  <c r="S24" i="5" s="1"/>
  <c r="T24" i="5" s="1"/>
  <c r="U24" i="5" s="1"/>
  <c r="V24" i="5" s="1"/>
  <c r="W24" i="5" s="1"/>
  <c r="X24" i="5" s="1"/>
  <c r="Y24" i="5" s="1"/>
  <c r="Z24" i="5" s="1"/>
  <c r="AA24" i="5" s="1"/>
  <c r="AB24" i="5" s="1"/>
  <c r="AC24" i="5" s="1"/>
  <c r="AD24" i="5" s="1"/>
  <c r="AE24" i="5" s="1"/>
  <c r="AF24" i="5" s="1"/>
  <c r="AG24" i="5" s="1"/>
  <c r="AH24" i="5" s="1"/>
  <c r="AI24" i="5" s="1"/>
  <c r="AJ24" i="5" s="1"/>
  <c r="AK24" i="5" s="1"/>
  <c r="AL24" i="5" s="1"/>
  <c r="AM24" i="5" s="1"/>
  <c r="AN24" i="5" s="1"/>
  <c r="AO24" i="5" s="1"/>
  <c r="AP24" i="5" s="1"/>
  <c r="AQ24" i="5" s="1"/>
  <c r="AR24" i="5" s="1"/>
  <c r="AS24" i="5" s="1"/>
  <c r="AT24" i="5" s="1"/>
  <c r="AU24" i="5" s="1"/>
  <c r="AV24" i="5" s="1"/>
  <c r="AW24" i="5" s="1"/>
  <c r="AX24" i="5" s="1"/>
  <c r="AY24" i="5" s="1"/>
  <c r="AZ24" i="5" s="1"/>
  <c r="BA24" i="5" s="1"/>
  <c r="BB24" i="5" s="1"/>
  <c r="BC24" i="5" s="1"/>
  <c r="BD24" i="5" s="1"/>
  <c r="BE24" i="5" s="1"/>
  <c r="C11" i="5"/>
  <c r="E23" i="5"/>
  <c r="F23" i="5" s="1"/>
  <c r="G23" i="5" s="1"/>
  <c r="H23" i="5" s="1"/>
  <c r="I23" i="5" s="1"/>
  <c r="J23" i="5" s="1"/>
  <c r="K23" i="5" s="1"/>
  <c r="L23" i="5" s="1"/>
  <c r="M23" i="5" s="1"/>
  <c r="N23" i="5" s="1"/>
  <c r="O23" i="5" s="1"/>
  <c r="P23" i="5" s="1"/>
  <c r="Q23" i="5" s="1"/>
  <c r="R23" i="5" s="1"/>
  <c r="S23" i="5" s="1"/>
  <c r="T23" i="5" s="1"/>
  <c r="U23" i="5" s="1"/>
  <c r="V23" i="5" s="1"/>
  <c r="W23" i="5" s="1"/>
  <c r="X23" i="5" s="1"/>
  <c r="Y23" i="5" s="1"/>
  <c r="Z23" i="5" s="1"/>
  <c r="AA23" i="5" s="1"/>
  <c r="AB23" i="5" s="1"/>
  <c r="AC23" i="5" s="1"/>
  <c r="AD23" i="5" s="1"/>
  <c r="AE23" i="5" s="1"/>
  <c r="AF23" i="5" s="1"/>
  <c r="AG23" i="5" s="1"/>
  <c r="AH23" i="5" s="1"/>
  <c r="AI23" i="5" s="1"/>
  <c r="AJ23" i="5" s="1"/>
  <c r="AK23" i="5" s="1"/>
  <c r="AL23" i="5" s="1"/>
  <c r="AM23" i="5" s="1"/>
  <c r="AN23" i="5" s="1"/>
  <c r="AO23" i="5" s="1"/>
  <c r="AP23" i="5" s="1"/>
  <c r="AQ23" i="5" s="1"/>
  <c r="AR23" i="5" s="1"/>
  <c r="AS23" i="5" s="1"/>
  <c r="AT23" i="5" s="1"/>
  <c r="AU23" i="5" s="1"/>
  <c r="AV23" i="5" s="1"/>
  <c r="AW23" i="5" s="1"/>
  <c r="AX23" i="5" s="1"/>
  <c r="AY23" i="5" s="1"/>
  <c r="AZ23" i="5" s="1"/>
  <c r="BA23" i="5" s="1"/>
  <c r="BB23" i="5" s="1"/>
  <c r="BC23" i="5" s="1"/>
  <c r="BD23" i="5" s="1"/>
  <c r="BE23" i="5" s="1"/>
  <c r="O40" i="15" l="1"/>
  <c r="O41" i="15" s="1"/>
  <c r="P39" i="15" s="1"/>
  <c r="P35" i="15"/>
  <c r="P27" i="15"/>
  <c r="Q30" i="15" s="1"/>
  <c r="N31" i="15"/>
  <c r="O29" i="15" s="1"/>
  <c r="N33" i="15"/>
  <c r="M33" i="15"/>
  <c r="L36" i="15"/>
  <c r="L37" i="15"/>
  <c r="L43" i="15" s="1"/>
  <c r="L44" i="15" s="1"/>
  <c r="K46" i="15"/>
  <c r="K50" i="15" s="1"/>
  <c r="AH40" i="15"/>
  <c r="AH41" i="15" s="1"/>
  <c r="AI39" i="15" s="1"/>
  <c r="O35" i="12"/>
  <c r="O27" i="12"/>
  <c r="P30" i="12" s="1"/>
  <c r="J46" i="12"/>
  <c r="J50" i="12" s="1"/>
  <c r="M31" i="12"/>
  <c r="N29" i="12" s="1"/>
  <c r="M33" i="12"/>
  <c r="L33" i="12"/>
  <c r="K46" i="12"/>
  <c r="K50" i="12" s="1"/>
  <c r="N40" i="12"/>
  <c r="N41" i="12" s="1"/>
  <c r="O39" i="12" s="1"/>
  <c r="O48" i="9"/>
  <c r="E40" i="9"/>
  <c r="E41" i="9" s="1"/>
  <c r="F39" i="9" s="1"/>
  <c r="E35" i="9"/>
  <c r="E27" i="9"/>
  <c r="F30" i="9" s="1"/>
  <c r="F35" i="9" s="1"/>
  <c r="E29" i="9"/>
  <c r="D33" i="9"/>
  <c r="D29" i="5"/>
  <c r="L46" i="15" l="1"/>
  <c r="L50" i="15" s="1"/>
  <c r="AI40" i="15"/>
  <c r="AI41" i="15"/>
  <c r="AJ39" i="15" s="1"/>
  <c r="M36" i="15"/>
  <c r="M37" i="15"/>
  <c r="M43" i="15" s="1"/>
  <c r="M44" i="15" s="1"/>
  <c r="N36" i="15"/>
  <c r="N37" i="15"/>
  <c r="N43" i="15" s="1"/>
  <c r="N44" i="15" s="1"/>
  <c r="O31" i="15"/>
  <c r="P29" i="15" s="1"/>
  <c r="Q35" i="15"/>
  <c r="Q27" i="15"/>
  <c r="R30" i="15" s="1"/>
  <c r="P40" i="15"/>
  <c r="P41" i="15"/>
  <c r="Q39" i="15" s="1"/>
  <c r="P27" i="12"/>
  <c r="Q30" i="12" s="1"/>
  <c r="P35" i="12"/>
  <c r="O40" i="12"/>
  <c r="O41" i="12" s="1"/>
  <c r="P39" i="12" s="1"/>
  <c r="L36" i="12"/>
  <c r="L37" i="12"/>
  <c r="L43" i="12" s="1"/>
  <c r="L44" i="12" s="1"/>
  <c r="M37" i="12"/>
  <c r="M43" i="12" s="1"/>
  <c r="M44" i="12" s="1"/>
  <c r="M36" i="12"/>
  <c r="N31" i="12"/>
  <c r="O29" i="12" s="1"/>
  <c r="P48" i="9"/>
  <c r="F27" i="9"/>
  <c r="G30" i="9" s="1"/>
  <c r="D37" i="9"/>
  <c r="D36" i="9"/>
  <c r="F40" i="9"/>
  <c r="F41" i="9" s="1"/>
  <c r="G39" i="9" s="1"/>
  <c r="E31" i="9"/>
  <c r="F29" i="9" s="1"/>
  <c r="D39" i="5"/>
  <c r="D40" i="5" s="1"/>
  <c r="D30" i="5"/>
  <c r="R35" i="15" l="1"/>
  <c r="R27" i="15"/>
  <c r="S30" i="15" s="1"/>
  <c r="P31" i="15"/>
  <c r="Q29" i="15" s="1"/>
  <c r="O33" i="15"/>
  <c r="AJ40" i="15"/>
  <c r="AJ41" i="15"/>
  <c r="AK39" i="15" s="1"/>
  <c r="Q40" i="15"/>
  <c r="Q41" i="15"/>
  <c r="R39" i="15" s="1"/>
  <c r="N46" i="15"/>
  <c r="N50" i="15" s="1"/>
  <c r="M46" i="15"/>
  <c r="M50" i="15" s="1"/>
  <c r="N33" i="12"/>
  <c r="M46" i="12"/>
  <c r="M50" i="12" s="1"/>
  <c r="Q35" i="12"/>
  <c r="Q27" i="12"/>
  <c r="R30" i="12" s="1"/>
  <c r="P40" i="12"/>
  <c r="P41" i="12" s="1"/>
  <c r="Q39" i="12" s="1"/>
  <c r="N37" i="12"/>
  <c r="N43" i="12" s="1"/>
  <c r="N44" i="12" s="1"/>
  <c r="N36" i="12"/>
  <c r="O31" i="12"/>
  <c r="P29" i="12" s="1"/>
  <c r="L46" i="12"/>
  <c r="L50" i="12" s="1"/>
  <c r="Q48" i="9"/>
  <c r="G35" i="9"/>
  <c r="G27" i="9"/>
  <c r="H30" i="9" s="1"/>
  <c r="H35" i="9" s="1"/>
  <c r="E33" i="9"/>
  <c r="G40" i="9"/>
  <c r="G41" i="9" s="1"/>
  <c r="H39" i="9" s="1"/>
  <c r="F31" i="9"/>
  <c r="G29" i="9" s="1"/>
  <c r="D43" i="9"/>
  <c r="D44" i="9" s="1"/>
  <c r="D46" i="9" s="1"/>
  <c r="D50" i="9" s="1"/>
  <c r="D27" i="5"/>
  <c r="E30" i="5" s="1"/>
  <c r="E35" i="5" s="1"/>
  <c r="D35" i="5"/>
  <c r="D31" i="5"/>
  <c r="D41" i="5"/>
  <c r="Q31" i="15" l="1"/>
  <c r="R29" i="15" s="1"/>
  <c r="R40" i="15"/>
  <c r="R41" i="15" s="1"/>
  <c r="S39" i="15" s="1"/>
  <c r="AK40" i="15"/>
  <c r="AK41" i="15"/>
  <c r="AL39" i="15" s="1"/>
  <c r="O36" i="15"/>
  <c r="O37" i="15"/>
  <c r="O43" i="15" s="1"/>
  <c r="O44" i="15" s="1"/>
  <c r="P33" i="15"/>
  <c r="S35" i="15"/>
  <c r="S27" i="15"/>
  <c r="T30" i="15" s="1"/>
  <c r="O33" i="12"/>
  <c r="N46" i="12"/>
  <c r="N50" i="12" s="1"/>
  <c r="R27" i="12"/>
  <c r="S30" i="12" s="1"/>
  <c r="S35" i="12" s="1"/>
  <c r="R35" i="12"/>
  <c r="O37" i="12"/>
  <c r="O43" i="12" s="1"/>
  <c r="O44" i="12" s="1"/>
  <c r="O36" i="12"/>
  <c r="P31" i="12"/>
  <c r="Q29" i="12" s="1"/>
  <c r="Q40" i="12"/>
  <c r="Q41" i="12" s="1"/>
  <c r="R39" i="12" s="1"/>
  <c r="R48" i="9"/>
  <c r="H40" i="9"/>
  <c r="H41" i="9" s="1"/>
  <c r="I39" i="9" s="1"/>
  <c r="F33" i="9"/>
  <c r="G31" i="9"/>
  <c r="H29" i="9" s="1"/>
  <c r="E37" i="9"/>
  <c r="E36" i="9"/>
  <c r="H27" i="9"/>
  <c r="I30" i="9" s="1"/>
  <c r="E27" i="5"/>
  <c r="F30" i="5" s="1"/>
  <c r="E39" i="5"/>
  <c r="E40" i="5" s="1"/>
  <c r="E29" i="5"/>
  <c r="D33" i="5"/>
  <c r="S40" i="15" l="1"/>
  <c r="S41" i="15" s="1"/>
  <c r="T35" i="15"/>
  <c r="T27" i="15"/>
  <c r="U30" i="15" s="1"/>
  <c r="P37" i="15"/>
  <c r="P43" i="15" s="1"/>
  <c r="P44" i="15" s="1"/>
  <c r="P36" i="15"/>
  <c r="P46" i="15" s="1"/>
  <c r="P50" i="15" s="1"/>
  <c r="AL40" i="15"/>
  <c r="AL41" i="15" s="1"/>
  <c r="AM39" i="15" s="1"/>
  <c r="O46" i="15"/>
  <c r="O50" i="15" s="1"/>
  <c r="R31" i="15"/>
  <c r="S29" i="15" s="1"/>
  <c r="R33" i="15"/>
  <c r="Q33" i="15"/>
  <c r="S27" i="12"/>
  <c r="T30" i="12" s="1"/>
  <c r="T35" i="12" s="1"/>
  <c r="T27" i="12"/>
  <c r="U30" i="12" s="1"/>
  <c r="U35" i="12" s="1"/>
  <c r="P33" i="12"/>
  <c r="O46" i="12"/>
  <c r="O50" i="12" s="1"/>
  <c r="R40" i="12"/>
  <c r="R41" i="12" s="1"/>
  <c r="S39" i="12" s="1"/>
  <c r="P36" i="12"/>
  <c r="P37" i="12"/>
  <c r="P43" i="12" s="1"/>
  <c r="P44" i="12" s="1"/>
  <c r="Q31" i="12"/>
  <c r="R29" i="12" s="1"/>
  <c r="U27" i="12"/>
  <c r="V30" i="12" s="1"/>
  <c r="S48" i="9"/>
  <c r="H31" i="9"/>
  <c r="I29" i="9" s="1"/>
  <c r="I40" i="9"/>
  <c r="I41" i="9" s="1"/>
  <c r="J39" i="9" s="1"/>
  <c r="G33" i="9"/>
  <c r="F37" i="9"/>
  <c r="F36" i="9"/>
  <c r="I35" i="9"/>
  <c r="I27" i="9"/>
  <c r="J30" i="9" s="1"/>
  <c r="E43" i="9"/>
  <c r="E44" i="9" s="1"/>
  <c r="E46" i="9" s="1"/>
  <c r="E50" i="9" s="1"/>
  <c r="E41" i="5"/>
  <c r="F39" i="5" s="1"/>
  <c r="F40" i="5" s="1"/>
  <c r="F41" i="5" s="1"/>
  <c r="G39" i="5" s="1"/>
  <c r="D37" i="5"/>
  <c r="D36" i="5"/>
  <c r="E31" i="5"/>
  <c r="F29" i="5" s="1"/>
  <c r="F35" i="5"/>
  <c r="F27" i="5"/>
  <c r="G30" i="5" s="1"/>
  <c r="G27" i="5" s="1"/>
  <c r="H30" i="5" s="1"/>
  <c r="H35" i="5" s="1"/>
  <c r="AM40" i="15" l="1"/>
  <c r="AM41" i="15" s="1"/>
  <c r="AN39" i="15" s="1"/>
  <c r="Q37" i="15"/>
  <c r="Q43" i="15" s="1"/>
  <c r="Q44" i="15" s="1"/>
  <c r="Q36" i="15"/>
  <c r="Q46" i="15" s="1"/>
  <c r="Q50" i="15" s="1"/>
  <c r="S31" i="15"/>
  <c r="T29" i="15" s="1"/>
  <c r="R37" i="15"/>
  <c r="R43" i="15" s="1"/>
  <c r="R44" i="15" s="1"/>
  <c r="R36" i="15"/>
  <c r="R46" i="15" s="1"/>
  <c r="R50" i="15" s="1"/>
  <c r="U35" i="15"/>
  <c r="U27" i="15"/>
  <c r="V30" i="15" s="1"/>
  <c r="S40" i="12"/>
  <c r="S41" i="12" s="1"/>
  <c r="T39" i="12" s="1"/>
  <c r="V35" i="12"/>
  <c r="V27" i="12"/>
  <c r="W30" i="12" s="1"/>
  <c r="R31" i="12"/>
  <c r="S29" i="12" s="1"/>
  <c r="Q33" i="12"/>
  <c r="P46" i="12"/>
  <c r="P50" i="12" s="1"/>
  <c r="J40" i="9"/>
  <c r="J41" i="9" s="1"/>
  <c r="K39" i="9" s="1"/>
  <c r="F43" i="9"/>
  <c r="F44" i="9" s="1"/>
  <c r="F46" i="9" s="1"/>
  <c r="F50" i="9" s="1"/>
  <c r="G36" i="9"/>
  <c r="G37" i="9"/>
  <c r="J35" i="9"/>
  <c r="J27" i="9"/>
  <c r="K30" i="9" s="1"/>
  <c r="I31" i="9"/>
  <c r="J29" i="9" s="1"/>
  <c r="I33" i="9"/>
  <c r="H33" i="9"/>
  <c r="H27" i="5"/>
  <c r="I30" i="5" s="1"/>
  <c r="G35" i="5"/>
  <c r="F31" i="5"/>
  <c r="G29" i="5" s="1"/>
  <c r="E33" i="5"/>
  <c r="E36" i="5" s="1"/>
  <c r="D43" i="5"/>
  <c r="D44" i="5" s="1"/>
  <c r="D46" i="5" s="1"/>
  <c r="G40" i="5"/>
  <c r="G41" i="5" s="1"/>
  <c r="H39" i="5" s="1"/>
  <c r="AN40" i="15" l="1"/>
  <c r="AN41" i="15" s="1"/>
  <c r="AO39" i="15" s="1"/>
  <c r="V35" i="15"/>
  <c r="V27" i="15"/>
  <c r="W30" i="15" s="1"/>
  <c r="T31" i="15"/>
  <c r="U29" i="15" s="1"/>
  <c r="S33" i="15"/>
  <c r="Q37" i="12"/>
  <c r="Q43" i="12" s="1"/>
  <c r="Q44" i="12" s="1"/>
  <c r="Q36" i="12"/>
  <c r="S31" i="12"/>
  <c r="T29" i="12" s="1"/>
  <c r="R33" i="12"/>
  <c r="W35" i="12"/>
  <c r="W27" i="12"/>
  <c r="X30" i="12" s="1"/>
  <c r="T40" i="12"/>
  <c r="T41" i="12" s="1"/>
  <c r="U39" i="12" s="1"/>
  <c r="U48" i="9"/>
  <c r="D50" i="5"/>
  <c r="K40" i="9"/>
  <c r="K41" i="9" s="1"/>
  <c r="L39" i="9" s="1"/>
  <c r="I37" i="9"/>
  <c r="I36" i="9"/>
  <c r="J31" i="9"/>
  <c r="K29" i="9" s="1"/>
  <c r="H36" i="9"/>
  <c r="H37" i="9"/>
  <c r="K35" i="9"/>
  <c r="K27" i="9"/>
  <c r="L30" i="9" s="1"/>
  <c r="G43" i="9"/>
  <c r="G44" i="9" s="1"/>
  <c r="G46" i="9" s="1"/>
  <c r="G50" i="9" s="1"/>
  <c r="F33" i="5"/>
  <c r="F36" i="5" s="1"/>
  <c r="H40" i="5"/>
  <c r="H41" i="5" s="1"/>
  <c r="I39" i="5" s="1"/>
  <c r="E37" i="5"/>
  <c r="I35" i="5"/>
  <c r="I27" i="5"/>
  <c r="J30" i="5" s="1"/>
  <c r="G31" i="5"/>
  <c r="H29" i="5" s="1"/>
  <c r="AO40" i="15" l="1"/>
  <c r="AO41" i="15"/>
  <c r="AP39" i="15" s="1"/>
  <c r="S36" i="15"/>
  <c r="S37" i="15"/>
  <c r="S43" i="15" s="1"/>
  <c r="S44" i="15" s="1"/>
  <c r="U31" i="15"/>
  <c r="V29" i="15" s="1"/>
  <c r="U33" i="15"/>
  <c r="T33" i="15"/>
  <c r="W35" i="15"/>
  <c r="W27" i="15"/>
  <c r="X30" i="15" s="1"/>
  <c r="J33" i="9"/>
  <c r="Q46" i="12"/>
  <c r="Q50" i="12" s="1"/>
  <c r="U40" i="12"/>
  <c r="U41" i="12" s="1"/>
  <c r="V39" i="12" s="1"/>
  <c r="X35" i="12"/>
  <c r="X27" i="12"/>
  <c r="Y30" i="12" s="1"/>
  <c r="R36" i="12"/>
  <c r="R37" i="12"/>
  <c r="R43" i="12" s="1"/>
  <c r="R44" i="12" s="1"/>
  <c r="T31" i="12"/>
  <c r="U29" i="12" s="1"/>
  <c r="S33" i="12"/>
  <c r="V48" i="9"/>
  <c r="L40" i="9"/>
  <c r="L41" i="9" s="1"/>
  <c r="M39" i="9" s="1"/>
  <c r="J37" i="9"/>
  <c r="J36" i="9"/>
  <c r="I43" i="9"/>
  <c r="I44" i="9" s="1"/>
  <c r="I46" i="9" s="1"/>
  <c r="I50" i="9" s="1"/>
  <c r="L35" i="9"/>
  <c r="L27" i="9"/>
  <c r="M30" i="9" s="1"/>
  <c r="K31" i="9"/>
  <c r="L29" i="9" s="1"/>
  <c r="H43" i="9"/>
  <c r="H44" i="9" s="1"/>
  <c r="H46" i="9" s="1"/>
  <c r="H50" i="9" s="1"/>
  <c r="F37" i="5"/>
  <c r="I40" i="5"/>
  <c r="I41" i="5" s="1"/>
  <c r="J39" i="5" s="1"/>
  <c r="E43" i="5"/>
  <c r="E44" i="5" s="1"/>
  <c r="E46" i="5" s="1"/>
  <c r="H31" i="5"/>
  <c r="I29" i="5" s="1"/>
  <c r="G33" i="5"/>
  <c r="J35" i="5"/>
  <c r="J27" i="5"/>
  <c r="K30" i="5" s="1"/>
  <c r="X35" i="15" l="1"/>
  <c r="X27" i="15"/>
  <c r="Y30" i="15" s="1"/>
  <c r="T37" i="15"/>
  <c r="T43" i="15" s="1"/>
  <c r="T44" i="15" s="1"/>
  <c r="T36" i="15"/>
  <c r="U37" i="15"/>
  <c r="U43" i="15" s="1"/>
  <c r="U44" i="15" s="1"/>
  <c r="U36" i="15"/>
  <c r="V31" i="15"/>
  <c r="W29" i="15" s="1"/>
  <c r="V33" i="15"/>
  <c r="S46" i="15"/>
  <c r="S50" i="15" s="1"/>
  <c r="C52" i="15" s="1"/>
  <c r="AP40" i="15"/>
  <c r="AP41" i="15" s="1"/>
  <c r="AQ39" i="15" s="1"/>
  <c r="S36" i="12"/>
  <c r="S37" i="12"/>
  <c r="S43" i="12" s="1"/>
  <c r="S44" i="12" s="1"/>
  <c r="U31" i="12"/>
  <c r="V29" i="12" s="1"/>
  <c r="T33" i="12"/>
  <c r="R46" i="12"/>
  <c r="R50" i="12" s="1"/>
  <c r="Y35" i="12"/>
  <c r="Y27" i="12"/>
  <c r="Z30" i="12" s="1"/>
  <c r="V40" i="12"/>
  <c r="V41" i="12" s="1"/>
  <c r="W39" i="12" s="1"/>
  <c r="W48" i="9"/>
  <c r="K33" i="9"/>
  <c r="K36" i="9" s="1"/>
  <c r="E50" i="5"/>
  <c r="M40" i="9"/>
  <c r="M41" i="9" s="1"/>
  <c r="N39" i="9" s="1"/>
  <c r="J43" i="9"/>
  <c r="J44" i="9" s="1"/>
  <c r="J46" i="9" s="1"/>
  <c r="J50" i="9" s="1"/>
  <c r="M35" i="9"/>
  <c r="M27" i="9"/>
  <c r="N30" i="9" s="1"/>
  <c r="L31" i="9"/>
  <c r="M29" i="9" s="1"/>
  <c r="F43" i="5"/>
  <c r="F44" i="5" s="1"/>
  <c r="F46" i="5" s="1"/>
  <c r="J40" i="5"/>
  <c r="J41" i="5" s="1"/>
  <c r="K39" i="5" s="1"/>
  <c r="G37" i="5"/>
  <c r="G36" i="5"/>
  <c r="I31" i="5"/>
  <c r="J29" i="5" s="1"/>
  <c r="H33" i="5"/>
  <c r="K35" i="5"/>
  <c r="K27" i="5"/>
  <c r="L30" i="5" s="1"/>
  <c r="U46" i="15" l="1"/>
  <c r="U50" i="15" s="1"/>
  <c r="AQ40" i="15"/>
  <c r="AQ41" i="15" s="1"/>
  <c r="AR39" i="15" s="1"/>
  <c r="V37" i="15"/>
  <c r="V43" i="15" s="1"/>
  <c r="V44" i="15" s="1"/>
  <c r="V36" i="15"/>
  <c r="V46" i="15" s="1"/>
  <c r="V50" i="15" s="1"/>
  <c r="W31" i="15"/>
  <c r="X29" i="15" s="1"/>
  <c r="T46" i="15"/>
  <c r="T50" i="15" s="1"/>
  <c r="Y35" i="15"/>
  <c r="Y27" i="15"/>
  <c r="Z30" i="15" s="1"/>
  <c r="U33" i="12"/>
  <c r="W40" i="12"/>
  <c r="W41" i="12" s="1"/>
  <c r="X39" i="12" s="1"/>
  <c r="Z35" i="12"/>
  <c r="Z27" i="12"/>
  <c r="AA30" i="12" s="1"/>
  <c r="T36" i="12"/>
  <c r="T37" i="12"/>
  <c r="T43" i="12" s="1"/>
  <c r="T44" i="12" s="1"/>
  <c r="U37" i="12"/>
  <c r="U43" i="12" s="1"/>
  <c r="U44" i="12" s="1"/>
  <c r="U36" i="12"/>
  <c r="V31" i="12"/>
  <c r="W29" i="12" s="1"/>
  <c r="S46" i="12"/>
  <c r="S50" i="12" s="1"/>
  <c r="C52" i="12" s="1"/>
  <c r="C3" i="14" s="1"/>
  <c r="C7" i="14" s="1"/>
  <c r="X48" i="9"/>
  <c r="L33" i="9"/>
  <c r="L36" i="9" s="1"/>
  <c r="K37" i="9"/>
  <c r="K43" i="9" s="1"/>
  <c r="K44" i="9" s="1"/>
  <c r="K46" i="9" s="1"/>
  <c r="K50" i="9" s="1"/>
  <c r="F50" i="5"/>
  <c r="N40" i="9"/>
  <c r="N41" i="9" s="1"/>
  <c r="O39" i="9" s="1"/>
  <c r="M31" i="9"/>
  <c r="N29" i="9" s="1"/>
  <c r="N35" i="9"/>
  <c r="N27" i="9"/>
  <c r="O30" i="9" s="1"/>
  <c r="I33" i="5"/>
  <c r="I37" i="5" s="1"/>
  <c r="K40" i="5"/>
  <c r="K41" i="5" s="1"/>
  <c r="L39" i="5" s="1"/>
  <c r="H37" i="5"/>
  <c r="H36" i="5"/>
  <c r="L35" i="5"/>
  <c r="L27" i="5"/>
  <c r="M30" i="5" s="1"/>
  <c r="J31" i="5"/>
  <c r="K29" i="5" s="1"/>
  <c r="G43" i="5"/>
  <c r="G44" i="5" s="1"/>
  <c r="G46" i="5" s="1"/>
  <c r="W33" i="15" l="1"/>
  <c r="AR40" i="15"/>
  <c r="AR41" i="15" s="1"/>
  <c r="Z35" i="15"/>
  <c r="Z27" i="15"/>
  <c r="AA30" i="15" s="1"/>
  <c r="W36" i="15"/>
  <c r="W37" i="15"/>
  <c r="W43" i="15" s="1"/>
  <c r="W44" i="15" s="1"/>
  <c r="X31" i="15"/>
  <c r="Y29" i="15" s="1"/>
  <c r="X33" i="15"/>
  <c r="L37" i="9"/>
  <c r="L43" i="9" s="1"/>
  <c r="L44" i="9" s="1"/>
  <c r="L46" i="9" s="1"/>
  <c r="L50" i="9" s="1"/>
  <c r="U46" i="12"/>
  <c r="U50" i="12" s="1"/>
  <c r="X40" i="12"/>
  <c r="X41" i="12" s="1"/>
  <c r="Y39" i="12" s="1"/>
  <c r="W31" i="12"/>
  <c r="X29" i="12" s="1"/>
  <c r="V33" i="12"/>
  <c r="T46" i="12"/>
  <c r="T50" i="12" s="1"/>
  <c r="AA35" i="12"/>
  <c r="AA27" i="12"/>
  <c r="AB30" i="12" s="1"/>
  <c r="M33" i="9"/>
  <c r="M37" i="9" s="1"/>
  <c r="Y48" i="9"/>
  <c r="G50" i="5"/>
  <c r="N31" i="9"/>
  <c r="O29" i="9" s="1"/>
  <c r="N33" i="9"/>
  <c r="M36" i="9"/>
  <c r="O40" i="9"/>
  <c r="O41" i="9" s="1"/>
  <c r="P39" i="9" s="1"/>
  <c r="O35" i="9"/>
  <c r="O27" i="9"/>
  <c r="P30" i="9" s="1"/>
  <c r="I36" i="5"/>
  <c r="H43" i="5"/>
  <c r="H44" i="5" s="1"/>
  <c r="H46" i="5" s="1"/>
  <c r="L40" i="5"/>
  <c r="L41" i="5" s="1"/>
  <c r="M39" i="5" s="1"/>
  <c r="K31" i="5"/>
  <c r="L29" i="5" s="1"/>
  <c r="J33" i="5"/>
  <c r="M35" i="5"/>
  <c r="M27" i="5"/>
  <c r="N30" i="5" s="1"/>
  <c r="I43" i="5"/>
  <c r="I44" i="5" s="1"/>
  <c r="W46" i="15" l="1"/>
  <c r="W50" i="15" s="1"/>
  <c r="X37" i="15"/>
  <c r="X43" i="15" s="1"/>
  <c r="X44" i="15" s="1"/>
  <c r="X36" i="15"/>
  <c r="X46" i="15" s="1"/>
  <c r="X50" i="15" s="1"/>
  <c r="Y31" i="15"/>
  <c r="Z29" i="15" s="1"/>
  <c r="AA35" i="15"/>
  <c r="AA27" i="15"/>
  <c r="AB30" i="15" s="1"/>
  <c r="W33" i="12"/>
  <c r="Y40" i="12"/>
  <c r="Y41" i="12" s="1"/>
  <c r="Z39" i="12" s="1"/>
  <c r="AB35" i="12"/>
  <c r="AB27" i="12"/>
  <c r="AC30" i="12" s="1"/>
  <c r="V37" i="12"/>
  <c r="V43" i="12" s="1"/>
  <c r="V44" i="12" s="1"/>
  <c r="V36" i="12"/>
  <c r="V46" i="12" s="1"/>
  <c r="V50" i="12" s="1"/>
  <c r="W37" i="12"/>
  <c r="W43" i="12" s="1"/>
  <c r="W44" i="12" s="1"/>
  <c r="W36" i="12"/>
  <c r="X31" i="12"/>
  <c r="Y29" i="12" s="1"/>
  <c r="Z48" i="9"/>
  <c r="H50" i="5"/>
  <c r="P40" i="9"/>
  <c r="P41" i="9" s="1"/>
  <c r="Q39" i="9" s="1"/>
  <c r="M43" i="9"/>
  <c r="M44" i="9" s="1"/>
  <c r="M46" i="9" s="1"/>
  <c r="M50" i="9" s="1"/>
  <c r="N36" i="9"/>
  <c r="N37" i="9"/>
  <c r="O31" i="9"/>
  <c r="P29" i="9" s="1"/>
  <c r="P35" i="9"/>
  <c r="P27" i="9"/>
  <c r="Q30" i="9" s="1"/>
  <c r="I46" i="5"/>
  <c r="L31" i="5"/>
  <c r="M29" i="5" s="1"/>
  <c r="K33" i="5"/>
  <c r="M40" i="5"/>
  <c r="M41" i="5" s="1"/>
  <c r="N39" i="5" s="1"/>
  <c r="N35" i="5"/>
  <c r="N27" i="5"/>
  <c r="O30" i="5" s="1"/>
  <c r="J37" i="5"/>
  <c r="J36" i="5"/>
  <c r="Y33" i="15" l="1"/>
  <c r="AB35" i="15"/>
  <c r="AB27" i="15"/>
  <c r="AC30" i="15" s="1"/>
  <c r="Y36" i="15"/>
  <c r="Y37" i="15"/>
  <c r="Y43" i="15" s="1"/>
  <c r="Y44" i="15" s="1"/>
  <c r="Z31" i="15"/>
  <c r="AA29" i="15" s="1"/>
  <c r="W46" i="12"/>
  <c r="W50" i="12" s="1"/>
  <c r="X33" i="12"/>
  <c r="Z40" i="12"/>
  <c r="Z41" i="12" s="1"/>
  <c r="AA39" i="12" s="1"/>
  <c r="X37" i="12"/>
  <c r="X43" i="12" s="1"/>
  <c r="X44" i="12" s="1"/>
  <c r="X36" i="12"/>
  <c r="Y31" i="12"/>
  <c r="Z29" i="12" s="1"/>
  <c r="AC35" i="12"/>
  <c r="AC27" i="12"/>
  <c r="AD30" i="12" s="1"/>
  <c r="O33" i="9"/>
  <c r="O36" i="9" s="1"/>
  <c r="AA48" i="9"/>
  <c r="I50" i="5"/>
  <c r="Q40" i="9"/>
  <c r="Q41" i="9" s="1"/>
  <c r="R39" i="9" s="1"/>
  <c r="P31" i="9"/>
  <c r="Q29" i="9" s="1"/>
  <c r="N43" i="9"/>
  <c r="N44" i="9" s="1"/>
  <c r="N46" i="9" s="1"/>
  <c r="N50" i="9" s="1"/>
  <c r="Q35" i="9"/>
  <c r="Q27" i="9"/>
  <c r="R30" i="9" s="1"/>
  <c r="N40" i="5"/>
  <c r="N41" i="5" s="1"/>
  <c r="O39" i="5" s="1"/>
  <c r="J43" i="5"/>
  <c r="J44" i="5" s="1"/>
  <c r="J46" i="5" s="1"/>
  <c r="K36" i="5"/>
  <c r="K37" i="5"/>
  <c r="O35" i="5"/>
  <c r="O27" i="5"/>
  <c r="P30" i="5" s="1"/>
  <c r="M31" i="5"/>
  <c r="N29" i="5" s="1"/>
  <c r="L33" i="5"/>
  <c r="Z33" i="15" l="1"/>
  <c r="Z36" i="15"/>
  <c r="Z37" i="15"/>
  <c r="Z43" i="15" s="1"/>
  <c r="Z44" i="15" s="1"/>
  <c r="AA31" i="15"/>
  <c r="AB29" i="15" s="1"/>
  <c r="Y46" i="15"/>
  <c r="Y50" i="15" s="1"/>
  <c r="AC35" i="15"/>
  <c r="AC27" i="15"/>
  <c r="AD30" i="15" s="1"/>
  <c r="O37" i="9"/>
  <c r="O43" i="9" s="1"/>
  <c r="O44" i="9" s="1"/>
  <c r="O46" i="9" s="1"/>
  <c r="O50" i="9" s="1"/>
  <c r="X46" i="12"/>
  <c r="X50" i="12" s="1"/>
  <c r="AD35" i="12"/>
  <c r="AD27" i="12"/>
  <c r="AE30" i="12" s="1"/>
  <c r="Z31" i="12"/>
  <c r="AA29" i="12" s="1"/>
  <c r="Y33" i="12"/>
  <c r="AA40" i="12"/>
  <c r="AA41" i="12" s="1"/>
  <c r="AB39" i="12" s="1"/>
  <c r="AB48" i="9"/>
  <c r="J50" i="5"/>
  <c r="Q31" i="9"/>
  <c r="R29" i="9" s="1"/>
  <c r="P33" i="9"/>
  <c r="R35" i="9"/>
  <c r="R27" i="9"/>
  <c r="S30" i="9" s="1"/>
  <c r="R40" i="9"/>
  <c r="R41" i="9" s="1"/>
  <c r="S39" i="9" s="1"/>
  <c r="M33" i="5"/>
  <c r="M36" i="5" s="1"/>
  <c r="O40" i="5"/>
  <c r="O41" i="5" s="1"/>
  <c r="P39" i="5" s="1"/>
  <c r="L36" i="5"/>
  <c r="L37" i="5"/>
  <c r="K43" i="5"/>
  <c r="K44" i="5" s="1"/>
  <c r="K46" i="5" s="1"/>
  <c r="P35" i="5"/>
  <c r="P27" i="5"/>
  <c r="Q30" i="5" s="1"/>
  <c r="N31" i="5"/>
  <c r="O29" i="5" s="1"/>
  <c r="AA33" i="15" l="1"/>
  <c r="Z46" i="15"/>
  <c r="Z50" i="15" s="1"/>
  <c r="AD35" i="15"/>
  <c r="AD27" i="15"/>
  <c r="AE30" i="15" s="1"/>
  <c r="AB31" i="15"/>
  <c r="AC29" i="15" s="1"/>
  <c r="AA36" i="15"/>
  <c r="AA37" i="15"/>
  <c r="AA43" i="15" s="1"/>
  <c r="AA44" i="15" s="1"/>
  <c r="AB40" i="12"/>
  <c r="AB41" i="12" s="1"/>
  <c r="AC39" i="12" s="1"/>
  <c r="Y37" i="12"/>
  <c r="Y43" i="12" s="1"/>
  <c r="Y44" i="12" s="1"/>
  <c r="Y36" i="12"/>
  <c r="AA31" i="12"/>
  <c r="AB29" i="12" s="1"/>
  <c r="Z33" i="12"/>
  <c r="AE35" i="12"/>
  <c r="AE27" i="12"/>
  <c r="AF30" i="12" s="1"/>
  <c r="AC48" i="9"/>
  <c r="K50" i="5"/>
  <c r="S40" i="9"/>
  <c r="S41" i="9" s="1"/>
  <c r="P37" i="9"/>
  <c r="P36" i="9"/>
  <c r="Q33" i="9"/>
  <c r="S35" i="9"/>
  <c r="S27" i="9"/>
  <c r="T30" i="9" s="1"/>
  <c r="R31" i="9"/>
  <c r="S29" i="9" s="1"/>
  <c r="M37" i="5"/>
  <c r="L43" i="5"/>
  <c r="L44" i="5" s="1"/>
  <c r="L46" i="5" s="1"/>
  <c r="O31" i="5"/>
  <c r="P29" i="5" s="1"/>
  <c r="P40" i="5"/>
  <c r="P41" i="5" s="1"/>
  <c r="Q39" i="5" s="1"/>
  <c r="Q35" i="5"/>
  <c r="Q27" i="5"/>
  <c r="R30" i="5" s="1"/>
  <c r="N33" i="5"/>
  <c r="AA46" i="15" l="1"/>
  <c r="AA50" i="15" s="1"/>
  <c r="AC31" i="15"/>
  <c r="AD29" i="15" s="1"/>
  <c r="AB33" i="15"/>
  <c r="AE35" i="15"/>
  <c r="AE27" i="15"/>
  <c r="AF30" i="15" s="1"/>
  <c r="Y46" i="12"/>
  <c r="Y50" i="12" s="1"/>
  <c r="AF35" i="12"/>
  <c r="AF27" i="12"/>
  <c r="AG30" i="12" s="1"/>
  <c r="Z37" i="12"/>
  <c r="Z43" i="12" s="1"/>
  <c r="Z44" i="12" s="1"/>
  <c r="Z36" i="12"/>
  <c r="Z46" i="12" s="1"/>
  <c r="Z50" i="12" s="1"/>
  <c r="AB31" i="12"/>
  <c r="AC29" i="12" s="1"/>
  <c r="AA33" i="12"/>
  <c r="AC40" i="12"/>
  <c r="AC41" i="12" s="1"/>
  <c r="AD39" i="12" s="1"/>
  <c r="AD48" i="9"/>
  <c r="L50" i="5"/>
  <c r="T40" i="9"/>
  <c r="T41" i="9" s="1"/>
  <c r="U39" i="9" s="1"/>
  <c r="T35" i="9"/>
  <c r="T27" i="9"/>
  <c r="U30" i="9" s="1"/>
  <c r="P43" i="9"/>
  <c r="P44" i="9" s="1"/>
  <c r="P46" i="9" s="1"/>
  <c r="P50" i="9" s="1"/>
  <c r="S31" i="9"/>
  <c r="T29" i="9" s="1"/>
  <c r="S33" i="9"/>
  <c r="R33" i="9"/>
  <c r="Q37" i="9"/>
  <c r="Q36" i="9"/>
  <c r="M43" i="5"/>
  <c r="M44" i="5" s="1"/>
  <c r="M46" i="5" s="1"/>
  <c r="O33" i="5"/>
  <c r="O36" i="5" s="1"/>
  <c r="Q40" i="5"/>
  <c r="Q41" i="5" s="1"/>
  <c r="R39" i="5" s="1"/>
  <c r="P31" i="5"/>
  <c r="Q29" i="5" s="1"/>
  <c r="N36" i="5"/>
  <c r="N37" i="5"/>
  <c r="R35" i="5"/>
  <c r="R27" i="5"/>
  <c r="S30" i="5" s="1"/>
  <c r="AD31" i="15" l="1"/>
  <c r="AE29" i="15" s="1"/>
  <c r="AF35" i="15"/>
  <c r="AF27" i="15"/>
  <c r="AG30" i="15" s="1"/>
  <c r="AB37" i="15"/>
  <c r="AB43" i="15" s="1"/>
  <c r="AB44" i="15" s="1"/>
  <c r="AB36" i="15"/>
  <c r="AC33" i="15"/>
  <c r="AD40" i="12"/>
  <c r="AD41" i="12" s="1"/>
  <c r="AE39" i="12" s="1"/>
  <c r="AA37" i="12"/>
  <c r="AA43" i="12" s="1"/>
  <c r="AA44" i="12" s="1"/>
  <c r="AA36" i="12"/>
  <c r="AC31" i="12"/>
  <c r="AD29" i="12" s="1"/>
  <c r="AB33" i="12"/>
  <c r="AG35" i="12"/>
  <c r="AG27" i="12"/>
  <c r="AH30" i="12" s="1"/>
  <c r="AE48" i="9"/>
  <c r="M50" i="5"/>
  <c r="U40" i="9"/>
  <c r="U41" i="9" s="1"/>
  <c r="V39" i="9" s="1"/>
  <c r="R37" i="9"/>
  <c r="R36" i="9"/>
  <c r="S37" i="9"/>
  <c r="S36" i="9"/>
  <c r="T31" i="9"/>
  <c r="U29" i="9" s="1"/>
  <c r="T33" i="9"/>
  <c r="U35" i="9"/>
  <c r="U27" i="9"/>
  <c r="V30" i="9" s="1"/>
  <c r="Q43" i="9"/>
  <c r="Q44" i="9" s="1"/>
  <c r="Q46" i="9" s="1"/>
  <c r="Q50" i="9" s="1"/>
  <c r="P33" i="5"/>
  <c r="P37" i="5" s="1"/>
  <c r="O37" i="5"/>
  <c r="R40" i="5"/>
  <c r="R41" i="5" s="1"/>
  <c r="S39" i="5" s="1"/>
  <c r="S35" i="5"/>
  <c r="S27" i="5"/>
  <c r="T30" i="5" s="1"/>
  <c r="N43" i="5"/>
  <c r="N44" i="5" s="1"/>
  <c r="N46" i="5" s="1"/>
  <c r="Q31" i="5"/>
  <c r="R29" i="5" s="1"/>
  <c r="AC36" i="15" l="1"/>
  <c r="AC37" i="15"/>
  <c r="AC43" i="15" s="1"/>
  <c r="AC44" i="15" s="1"/>
  <c r="AB46" i="15"/>
  <c r="AB50" i="15" s="1"/>
  <c r="AG35" i="15"/>
  <c r="AG27" i="15"/>
  <c r="AH30" i="15" s="1"/>
  <c r="AE31" i="15"/>
  <c r="AF29" i="15" s="1"/>
  <c r="AD33" i="15"/>
  <c r="AA46" i="12"/>
  <c r="AA50" i="12" s="1"/>
  <c r="AE40" i="12"/>
  <c r="AE41" i="12" s="1"/>
  <c r="AF39" i="12" s="1"/>
  <c r="AH35" i="12"/>
  <c r="AH27" i="12"/>
  <c r="AI30" i="12" s="1"/>
  <c r="AB36" i="12"/>
  <c r="AB37" i="12"/>
  <c r="AB43" i="12" s="1"/>
  <c r="AB44" i="12" s="1"/>
  <c r="AD31" i="12"/>
  <c r="AE29" i="12" s="1"/>
  <c r="AC33" i="12"/>
  <c r="AF48" i="9"/>
  <c r="N50" i="5"/>
  <c r="S43" i="9"/>
  <c r="S44" i="9" s="1"/>
  <c r="S46" i="9" s="1"/>
  <c r="S50" i="9" s="1"/>
  <c r="R43" i="9"/>
  <c r="R44" i="9" s="1"/>
  <c r="R46" i="9" s="1"/>
  <c r="R50" i="9" s="1"/>
  <c r="U31" i="9"/>
  <c r="V29" i="9" s="1"/>
  <c r="V35" i="9"/>
  <c r="V27" i="9"/>
  <c r="W30" i="9" s="1"/>
  <c r="T36" i="9"/>
  <c r="T37" i="9"/>
  <c r="V40" i="9"/>
  <c r="V41" i="9" s="1"/>
  <c r="W39" i="9" s="1"/>
  <c r="Q33" i="5"/>
  <c r="Q36" i="5" s="1"/>
  <c r="P36" i="5"/>
  <c r="O43" i="5"/>
  <c r="O44" i="5" s="1"/>
  <c r="O46" i="5" s="1"/>
  <c r="S40" i="5"/>
  <c r="S41" i="5" s="1"/>
  <c r="T39" i="5" s="1"/>
  <c r="T35" i="5"/>
  <c r="T27" i="5"/>
  <c r="U30" i="5" s="1"/>
  <c r="R31" i="5"/>
  <c r="S29" i="5" s="1"/>
  <c r="P43" i="5"/>
  <c r="P44" i="5" s="1"/>
  <c r="AF31" i="15" l="1"/>
  <c r="AG29" i="15" s="1"/>
  <c r="AE33" i="15"/>
  <c r="AD36" i="15"/>
  <c r="AD37" i="15"/>
  <c r="AD43" i="15" s="1"/>
  <c r="AD44" i="15" s="1"/>
  <c r="AH35" i="15"/>
  <c r="AH27" i="15"/>
  <c r="AI30" i="15" s="1"/>
  <c r="AC46" i="15"/>
  <c r="AC50" i="15" s="1"/>
  <c r="C52" i="9"/>
  <c r="B8" i="14" s="1"/>
  <c r="AF40" i="12"/>
  <c r="AF41" i="12" s="1"/>
  <c r="AG39" i="12" s="1"/>
  <c r="AC36" i="12"/>
  <c r="AC37" i="12"/>
  <c r="AC43" i="12" s="1"/>
  <c r="AC44" i="12" s="1"/>
  <c r="AE31" i="12"/>
  <c r="AF29" i="12" s="1"/>
  <c r="AE33" i="12"/>
  <c r="AD33" i="12"/>
  <c r="AB46" i="12"/>
  <c r="AB50" i="12" s="1"/>
  <c r="AI35" i="12"/>
  <c r="AI27" i="12"/>
  <c r="AJ30" i="12" s="1"/>
  <c r="AG48" i="9"/>
  <c r="O50" i="5"/>
  <c r="W35" i="9"/>
  <c r="W27" i="9"/>
  <c r="X30" i="9" s="1"/>
  <c r="V31" i="9"/>
  <c r="W29" i="9" s="1"/>
  <c r="U33" i="9"/>
  <c r="W40" i="9"/>
  <c r="W41" i="9" s="1"/>
  <c r="X39" i="9" s="1"/>
  <c r="T43" i="9"/>
  <c r="T44" i="9" s="1"/>
  <c r="T46" i="9" s="1"/>
  <c r="T50" i="9" s="1"/>
  <c r="Q37" i="5"/>
  <c r="P46" i="5"/>
  <c r="R33" i="5"/>
  <c r="R36" i="5" s="1"/>
  <c r="T40" i="5"/>
  <c r="T41" i="5" s="1"/>
  <c r="U39" i="5" s="1"/>
  <c r="S31" i="5"/>
  <c r="T29" i="5" s="1"/>
  <c r="U35" i="5"/>
  <c r="U27" i="5"/>
  <c r="V30" i="5" s="1"/>
  <c r="AI35" i="15" l="1"/>
  <c r="AI27" i="15"/>
  <c r="AJ30" i="15" s="1"/>
  <c r="AD46" i="15"/>
  <c r="AD50" i="15" s="1"/>
  <c r="AE36" i="15"/>
  <c r="AE37" i="15"/>
  <c r="AE43" i="15" s="1"/>
  <c r="AE44" i="15" s="1"/>
  <c r="AG31" i="15"/>
  <c r="AH29" i="15" s="1"/>
  <c r="AF33" i="15"/>
  <c r="AD36" i="12"/>
  <c r="AD37" i="12"/>
  <c r="AD43" i="12" s="1"/>
  <c r="AD44" i="12" s="1"/>
  <c r="AJ35" i="12"/>
  <c r="AJ27" i="12"/>
  <c r="AK30" i="12" s="1"/>
  <c r="AE36" i="12"/>
  <c r="AE37" i="12"/>
  <c r="AE43" i="12" s="1"/>
  <c r="AE44" i="12" s="1"/>
  <c r="AF31" i="12"/>
  <c r="AG29" i="12" s="1"/>
  <c r="AC46" i="12"/>
  <c r="AC50" i="12" s="1"/>
  <c r="AG40" i="12"/>
  <c r="AG41" i="12" s="1"/>
  <c r="AH39" i="12" s="1"/>
  <c r="AH48" i="9"/>
  <c r="P50" i="5"/>
  <c r="U37" i="9"/>
  <c r="U36" i="9"/>
  <c r="W31" i="9"/>
  <c r="X29" i="9" s="1"/>
  <c r="V33" i="9"/>
  <c r="X35" i="9"/>
  <c r="X27" i="9"/>
  <c r="Y30" i="9" s="1"/>
  <c r="X40" i="9"/>
  <c r="X41" i="9" s="1"/>
  <c r="Y39" i="9" s="1"/>
  <c r="Q43" i="5"/>
  <c r="Q44" i="5" s="1"/>
  <c r="Q46" i="5" s="1"/>
  <c r="R37" i="5"/>
  <c r="U40" i="5"/>
  <c r="U41" i="5" s="1"/>
  <c r="V39" i="5" s="1"/>
  <c r="V35" i="5"/>
  <c r="V27" i="5"/>
  <c r="W30" i="5" s="1"/>
  <c r="T31" i="5"/>
  <c r="U29" i="5" s="1"/>
  <c r="S33" i="5"/>
  <c r="AG33" i="15" l="1"/>
  <c r="AF37" i="15"/>
  <c r="AF43" i="15" s="1"/>
  <c r="AF44" i="15" s="1"/>
  <c r="AF36" i="15"/>
  <c r="AF46" i="15" s="1"/>
  <c r="AF50" i="15" s="1"/>
  <c r="AG37" i="15"/>
  <c r="AG43" i="15" s="1"/>
  <c r="AG44" i="15" s="1"/>
  <c r="AG36" i="15"/>
  <c r="AG46" i="15" s="1"/>
  <c r="AG50" i="15" s="1"/>
  <c r="AH31" i="15"/>
  <c r="AI29" i="15" s="1"/>
  <c r="AE46" i="15"/>
  <c r="AE50" i="15" s="1"/>
  <c r="AJ35" i="15"/>
  <c r="AJ27" i="15"/>
  <c r="AK30" i="15" s="1"/>
  <c r="AH40" i="12"/>
  <c r="AH41" i="12" s="1"/>
  <c r="AI39" i="12" s="1"/>
  <c r="AG31" i="12"/>
  <c r="AH29" i="12" s="1"/>
  <c r="AF33" i="12"/>
  <c r="AE46" i="12"/>
  <c r="AE50" i="12" s="1"/>
  <c r="AK35" i="12"/>
  <c r="AK27" i="12"/>
  <c r="AL30" i="12" s="1"/>
  <c r="AD46" i="12"/>
  <c r="AD50" i="12" s="1"/>
  <c r="AI48" i="9"/>
  <c r="Q50" i="5"/>
  <c r="Y40" i="9"/>
  <c r="Y41" i="9" s="1"/>
  <c r="Z39" i="9" s="1"/>
  <c r="X31" i="9"/>
  <c r="Y29" i="9" s="1"/>
  <c r="X33" i="9"/>
  <c r="Y35" i="9"/>
  <c r="Y27" i="9"/>
  <c r="Z30" i="9" s="1"/>
  <c r="V37" i="9"/>
  <c r="V36" i="9"/>
  <c r="W33" i="9"/>
  <c r="U43" i="9"/>
  <c r="U44" i="9" s="1"/>
  <c r="U46" i="9" s="1"/>
  <c r="U50" i="9" s="1"/>
  <c r="R43" i="5"/>
  <c r="R44" i="5" s="1"/>
  <c r="R46" i="5" s="1"/>
  <c r="S37" i="5"/>
  <c r="S36" i="5"/>
  <c r="T33" i="5"/>
  <c r="U31" i="5"/>
  <c r="V29" i="5" s="1"/>
  <c r="W35" i="5"/>
  <c r="W27" i="5"/>
  <c r="X30" i="5" s="1"/>
  <c r="V40" i="5"/>
  <c r="V41" i="5" s="1"/>
  <c r="W39" i="5" s="1"/>
  <c r="AK35" i="15" l="1"/>
  <c r="AK27" i="15"/>
  <c r="AL30" i="15" s="1"/>
  <c r="AI31" i="15"/>
  <c r="AJ29" i="15" s="1"/>
  <c r="AI33" i="15"/>
  <c r="AH33" i="15"/>
  <c r="AL35" i="12"/>
  <c r="AL27" i="12"/>
  <c r="AM30" i="12" s="1"/>
  <c r="AF36" i="12"/>
  <c r="AF37" i="12"/>
  <c r="AF43" i="12" s="1"/>
  <c r="AF44" i="12" s="1"/>
  <c r="AH31" i="12"/>
  <c r="AI29" i="12" s="1"/>
  <c r="AH33" i="12"/>
  <c r="AG33" i="12"/>
  <c r="AI40" i="12"/>
  <c r="AI41" i="12" s="1"/>
  <c r="AJ39" i="12" s="1"/>
  <c r="AJ48" i="9"/>
  <c r="R50" i="5"/>
  <c r="W37" i="9"/>
  <c r="W36" i="9"/>
  <c r="V43" i="9"/>
  <c r="V44" i="9" s="1"/>
  <c r="V46" i="9" s="1"/>
  <c r="V50" i="9" s="1"/>
  <c r="X36" i="9"/>
  <c r="X37" i="9"/>
  <c r="Y31" i="9"/>
  <c r="Z29" i="9" s="1"/>
  <c r="Z40" i="9"/>
  <c r="Z41" i="9" s="1"/>
  <c r="AA39" i="9" s="1"/>
  <c r="Z35" i="9"/>
  <c r="Z27" i="9"/>
  <c r="AA30" i="9" s="1"/>
  <c r="U33" i="5"/>
  <c r="U36" i="5" s="1"/>
  <c r="W40" i="5"/>
  <c r="W41" i="5" s="1"/>
  <c r="X39" i="5" s="1"/>
  <c r="X35" i="5"/>
  <c r="X27" i="5"/>
  <c r="Y30" i="5" s="1"/>
  <c r="V31" i="5"/>
  <c r="W29" i="5" s="1"/>
  <c r="T36" i="5"/>
  <c r="T37" i="5"/>
  <c r="S43" i="5"/>
  <c r="S44" i="5" s="1"/>
  <c r="S46" i="5" s="1"/>
  <c r="AH37" i="15" l="1"/>
  <c r="AH43" i="15" s="1"/>
  <c r="AH44" i="15" s="1"/>
  <c r="AH36" i="15"/>
  <c r="AH46" i="15" s="1"/>
  <c r="AH50" i="15" s="1"/>
  <c r="AI37" i="15"/>
  <c r="AI43" i="15" s="1"/>
  <c r="AI44" i="15" s="1"/>
  <c r="AI36" i="15"/>
  <c r="AI46" i="15" s="1"/>
  <c r="AI50" i="15" s="1"/>
  <c r="AJ31" i="15"/>
  <c r="AK29" i="15" s="1"/>
  <c r="AL35" i="15"/>
  <c r="AL27" i="15"/>
  <c r="AM30" i="15" s="1"/>
  <c r="AJ40" i="12"/>
  <c r="AJ41" i="12" s="1"/>
  <c r="AK39" i="12" s="1"/>
  <c r="AG36" i="12"/>
  <c r="AG37" i="12"/>
  <c r="AG43" i="12" s="1"/>
  <c r="AG44" i="12" s="1"/>
  <c r="AH37" i="12"/>
  <c r="AH43" i="12" s="1"/>
  <c r="AH44" i="12" s="1"/>
  <c r="AH36" i="12"/>
  <c r="AI31" i="12"/>
  <c r="AJ29" i="12" s="1"/>
  <c r="AI33" i="12"/>
  <c r="AF46" i="12"/>
  <c r="AF50" i="12" s="1"/>
  <c r="AM35" i="12"/>
  <c r="AM27" i="12"/>
  <c r="AN30" i="12" s="1"/>
  <c r="AK48" i="9"/>
  <c r="S50" i="5"/>
  <c r="C52" i="5" s="1"/>
  <c r="C2" i="14" s="1"/>
  <c r="U37" i="5"/>
  <c r="Z31" i="9"/>
  <c r="AA29" i="9" s="1"/>
  <c r="X43" i="9"/>
  <c r="X44" i="9" s="1"/>
  <c r="X46" i="9" s="1"/>
  <c r="X50" i="9" s="1"/>
  <c r="AA35" i="9"/>
  <c r="AA27" i="9"/>
  <c r="AB30" i="9" s="1"/>
  <c r="AA40" i="9"/>
  <c r="AA41" i="9" s="1"/>
  <c r="AB39" i="9" s="1"/>
  <c r="W43" i="9"/>
  <c r="W44" i="9" s="1"/>
  <c r="W46" i="9" s="1"/>
  <c r="W50" i="9" s="1"/>
  <c r="Y33" i="9"/>
  <c r="V33" i="5"/>
  <c r="V37" i="5" s="1"/>
  <c r="T43" i="5"/>
  <c r="T44" i="5" s="1"/>
  <c r="T46" i="5" s="1"/>
  <c r="W31" i="5"/>
  <c r="X29" i="5" s="1"/>
  <c r="Y35" i="5"/>
  <c r="Y27" i="5"/>
  <c r="Z30" i="5" s="1"/>
  <c r="X40" i="5"/>
  <c r="X41" i="5" s="1"/>
  <c r="Y39" i="5" s="1"/>
  <c r="AJ33" i="15" l="1"/>
  <c r="AM35" i="15"/>
  <c r="AM27" i="15"/>
  <c r="AN30" i="15" s="1"/>
  <c r="AJ37" i="15"/>
  <c r="AJ43" i="15" s="1"/>
  <c r="AJ44" i="15" s="1"/>
  <c r="AJ36" i="15"/>
  <c r="AJ46" i="15" s="1"/>
  <c r="AJ50" i="15" s="1"/>
  <c r="AK31" i="15"/>
  <c r="AL29" i="15" s="1"/>
  <c r="C8" i="14"/>
  <c r="B7" i="14"/>
  <c r="AH46" i="12"/>
  <c r="AH50" i="12" s="1"/>
  <c r="AK40" i="12"/>
  <c r="AK41" i="12" s="1"/>
  <c r="AL39" i="12" s="1"/>
  <c r="AN35" i="12"/>
  <c r="AN27" i="12"/>
  <c r="AO30" i="12" s="1"/>
  <c r="AI36" i="12"/>
  <c r="AI37" i="12"/>
  <c r="AI43" i="12" s="1"/>
  <c r="AI44" i="12" s="1"/>
  <c r="AJ31" i="12"/>
  <c r="AK29" i="12" s="1"/>
  <c r="AJ33" i="12"/>
  <c r="AG46" i="12"/>
  <c r="AG50" i="12" s="1"/>
  <c r="AL48" i="9"/>
  <c r="T50" i="5"/>
  <c r="U43" i="5"/>
  <c r="U44" i="5" s="1"/>
  <c r="U46" i="5" s="1"/>
  <c r="Y37" i="9"/>
  <c r="Y36" i="9"/>
  <c r="Z33" i="9"/>
  <c r="AB40" i="9"/>
  <c r="AB41" i="9" s="1"/>
  <c r="AC39" i="9" s="1"/>
  <c r="AB35" i="9"/>
  <c r="AB27" i="9"/>
  <c r="AC30" i="9" s="1"/>
  <c r="AA31" i="9"/>
  <c r="AB29" i="9" s="1"/>
  <c r="V36" i="5"/>
  <c r="Y40" i="5"/>
  <c r="Y41" i="5" s="1"/>
  <c r="Z39" i="5" s="1"/>
  <c r="W33" i="5"/>
  <c r="V43" i="5"/>
  <c r="V44" i="5" s="1"/>
  <c r="Z35" i="5"/>
  <c r="Z27" i="5"/>
  <c r="AA30" i="5" s="1"/>
  <c r="X31" i="5"/>
  <c r="Y29" i="5" s="1"/>
  <c r="AL31" i="15" l="1"/>
  <c r="AM29" i="15" s="1"/>
  <c r="AL33" i="15"/>
  <c r="AK33" i="15"/>
  <c r="AN35" i="15"/>
  <c r="AN27" i="15"/>
  <c r="AO30" i="15" s="1"/>
  <c r="E8" i="14"/>
  <c r="D8" i="14"/>
  <c r="D7" i="14"/>
  <c r="E7" i="14"/>
  <c r="AL40" i="12"/>
  <c r="AL41" i="12" s="1"/>
  <c r="AM39" i="12" s="1"/>
  <c r="AJ37" i="12"/>
  <c r="AJ43" i="12" s="1"/>
  <c r="AJ44" i="12" s="1"/>
  <c r="AJ36" i="12"/>
  <c r="AK31" i="12"/>
  <c r="AL29" i="12" s="1"/>
  <c r="AK33" i="12"/>
  <c r="AI46" i="12"/>
  <c r="AI50" i="12" s="1"/>
  <c r="AO35" i="12"/>
  <c r="AO27" i="12"/>
  <c r="AP30" i="12" s="1"/>
  <c r="AA33" i="9"/>
  <c r="AA36" i="9" s="1"/>
  <c r="AM48" i="9"/>
  <c r="U50" i="5"/>
  <c r="AC40" i="9"/>
  <c r="AC41" i="9"/>
  <c r="AD39" i="9" s="1"/>
  <c r="Y43" i="9"/>
  <c r="Y44" i="9" s="1"/>
  <c r="Y46" i="9" s="1"/>
  <c r="Y50" i="9" s="1"/>
  <c r="Z36" i="9"/>
  <c r="Z37" i="9"/>
  <c r="AC35" i="9"/>
  <c r="AC27" i="9"/>
  <c r="AD30" i="9" s="1"/>
  <c r="AB31" i="9"/>
  <c r="AC29" i="9" s="1"/>
  <c r="V46" i="5"/>
  <c r="Z40" i="5"/>
  <c r="Z41" i="5" s="1"/>
  <c r="AA39" i="5" s="1"/>
  <c r="AA35" i="5"/>
  <c r="AA27" i="5"/>
  <c r="AB30" i="5" s="1"/>
  <c r="W37" i="5"/>
  <c r="W36" i="5"/>
  <c r="Y31" i="5"/>
  <c r="Z29" i="5" s="1"/>
  <c r="X33" i="5"/>
  <c r="AL37" i="15" l="1"/>
  <c r="AL43" i="15" s="1"/>
  <c r="AL44" i="15" s="1"/>
  <c r="AL36" i="15"/>
  <c r="AL46" i="15" s="1"/>
  <c r="AL50" i="15" s="1"/>
  <c r="AO35" i="15"/>
  <c r="AO27" i="15"/>
  <c r="AP30" i="15" s="1"/>
  <c r="AK37" i="15"/>
  <c r="AK43" i="15" s="1"/>
  <c r="AK44" i="15" s="1"/>
  <c r="AK36" i="15"/>
  <c r="AM31" i="15"/>
  <c r="AN29" i="15" s="1"/>
  <c r="AM33" i="15"/>
  <c r="AJ46" i="12"/>
  <c r="AJ50" i="12" s="1"/>
  <c r="AA37" i="9"/>
  <c r="AA43" i="9" s="1"/>
  <c r="AA44" i="9" s="1"/>
  <c r="AA46" i="9" s="1"/>
  <c r="AA50" i="9" s="1"/>
  <c r="AM40" i="12"/>
  <c r="AM41" i="12"/>
  <c r="AN39" i="12" s="1"/>
  <c r="AP35" i="12"/>
  <c r="AP27" i="12"/>
  <c r="AQ30" i="12" s="1"/>
  <c r="AK37" i="12"/>
  <c r="AK43" i="12" s="1"/>
  <c r="AK44" i="12" s="1"/>
  <c r="AK36" i="12"/>
  <c r="AL31" i="12"/>
  <c r="AM29" i="12" s="1"/>
  <c r="AN48" i="9"/>
  <c r="V50" i="5"/>
  <c r="AT48" i="5"/>
  <c r="Z43" i="9"/>
  <c r="Z44" i="9" s="1"/>
  <c r="Z46" i="9" s="1"/>
  <c r="Z50" i="9" s="1"/>
  <c r="AC31" i="9"/>
  <c r="AD29" i="9" s="1"/>
  <c r="AB33" i="9"/>
  <c r="AD40" i="9"/>
  <c r="AD41" i="9" s="1"/>
  <c r="AE39" i="9" s="1"/>
  <c r="AD35" i="9"/>
  <c r="AD27" i="9"/>
  <c r="AE30" i="9" s="1"/>
  <c r="AA40" i="5"/>
  <c r="AA41" i="5" s="1"/>
  <c r="AB39" i="5" s="1"/>
  <c r="X37" i="5"/>
  <c r="X36" i="5"/>
  <c r="Y33" i="5"/>
  <c r="AB35" i="5"/>
  <c r="AB27" i="5"/>
  <c r="AC30" i="5" s="1"/>
  <c r="Z31" i="5"/>
  <c r="AA29" i="5" s="1"/>
  <c r="W43" i="5"/>
  <c r="W44" i="5" s="1"/>
  <c r="W46" i="5" s="1"/>
  <c r="AM37" i="15" l="1"/>
  <c r="AM43" i="15" s="1"/>
  <c r="AM44" i="15" s="1"/>
  <c r="AM36" i="15"/>
  <c r="AM46" i="15" s="1"/>
  <c r="AM50" i="15" s="1"/>
  <c r="AN31" i="15"/>
  <c r="AO29" i="15" s="1"/>
  <c r="AN33" i="15"/>
  <c r="AK46" i="15"/>
  <c r="AK50" i="15" s="1"/>
  <c r="AP35" i="15"/>
  <c r="AP27" i="15"/>
  <c r="AQ30" i="15" s="1"/>
  <c r="AK46" i="12"/>
  <c r="AK50" i="12" s="1"/>
  <c r="AM31" i="12"/>
  <c r="AN29" i="12" s="1"/>
  <c r="AL33" i="12"/>
  <c r="AQ35" i="12"/>
  <c r="AQ27" i="12"/>
  <c r="AR30" i="12" s="1"/>
  <c r="AN40" i="12"/>
  <c r="AN41" i="12" s="1"/>
  <c r="AO39" i="12" s="1"/>
  <c r="AO48" i="9"/>
  <c r="W50" i="5"/>
  <c r="AU48" i="5"/>
  <c r="AD31" i="9"/>
  <c r="AE29" i="9" s="1"/>
  <c r="AE35" i="9"/>
  <c r="AE27" i="9"/>
  <c r="AF30" i="9" s="1"/>
  <c r="AE40" i="9"/>
  <c r="AE41" i="9" s="1"/>
  <c r="AF39" i="9" s="1"/>
  <c r="AB36" i="9"/>
  <c r="AB37" i="9"/>
  <c r="AC33" i="9"/>
  <c r="Z33" i="5"/>
  <c r="Y37" i="5"/>
  <c r="Y36" i="5"/>
  <c r="X43" i="5"/>
  <c r="X44" i="5" s="1"/>
  <c r="X46" i="5" s="1"/>
  <c r="AA31" i="5"/>
  <c r="AB29" i="5" s="1"/>
  <c r="AC35" i="5"/>
  <c r="AC27" i="5"/>
  <c r="AD30" i="5" s="1"/>
  <c r="AB40" i="5"/>
  <c r="AB41" i="5" s="1"/>
  <c r="AC39" i="5" s="1"/>
  <c r="AQ35" i="15" l="1"/>
  <c r="AQ27" i="15"/>
  <c r="AR30" i="15" s="1"/>
  <c r="AN37" i="15"/>
  <c r="AN43" i="15" s="1"/>
  <c r="AN44" i="15" s="1"/>
  <c r="AN36" i="15"/>
  <c r="AO31" i="15"/>
  <c r="AP29" i="15" s="1"/>
  <c r="AO33" i="15"/>
  <c r="AM33" i="12"/>
  <c r="AO40" i="12"/>
  <c r="AO41" i="12"/>
  <c r="AP39" i="12" s="1"/>
  <c r="AR35" i="12"/>
  <c r="AR27" i="12"/>
  <c r="AL37" i="12"/>
  <c r="AL43" i="12" s="1"/>
  <c r="AL44" i="12" s="1"/>
  <c r="AL36" i="12"/>
  <c r="AM37" i="12"/>
  <c r="AM43" i="12" s="1"/>
  <c r="AM44" i="12" s="1"/>
  <c r="AM36" i="12"/>
  <c r="AN31" i="12"/>
  <c r="AO29" i="12" s="1"/>
  <c r="AP48" i="9"/>
  <c r="X50" i="5"/>
  <c r="AV48" i="5"/>
  <c r="AD33" i="9"/>
  <c r="AD36" i="9" s="1"/>
  <c r="AF40" i="9"/>
  <c r="AF41" i="9" s="1"/>
  <c r="AG39" i="9" s="1"/>
  <c r="AF35" i="9"/>
  <c r="AF27" i="9"/>
  <c r="AG30" i="9" s="1"/>
  <c r="AC37" i="9"/>
  <c r="AC36" i="9"/>
  <c r="AE31" i="9"/>
  <c r="AF29" i="9" s="1"/>
  <c r="AB43" i="9"/>
  <c r="AB44" i="9" s="1"/>
  <c r="AB46" i="9" s="1"/>
  <c r="AB50" i="9" s="1"/>
  <c r="AB31" i="5"/>
  <c r="AC29" i="5" s="1"/>
  <c r="AA33" i="5"/>
  <c r="Y43" i="5"/>
  <c r="Y44" i="5" s="1"/>
  <c r="Y46" i="5" s="1"/>
  <c r="AC40" i="5"/>
  <c r="AC41" i="5" s="1"/>
  <c r="AD39" i="5" s="1"/>
  <c r="Z36" i="5"/>
  <c r="Z37" i="5"/>
  <c r="AD35" i="5"/>
  <c r="AD27" i="5"/>
  <c r="AE30" i="5" s="1"/>
  <c r="AO36" i="15" l="1"/>
  <c r="AO37" i="15"/>
  <c r="AO43" i="15" s="1"/>
  <c r="AO44" i="15" s="1"/>
  <c r="AP31" i="15"/>
  <c r="AQ29" i="15" s="1"/>
  <c r="AP33" i="15"/>
  <c r="AN46" i="15"/>
  <c r="AN50" i="15" s="1"/>
  <c r="AR35" i="15"/>
  <c r="AR27" i="15"/>
  <c r="AL46" i="12"/>
  <c r="AL50" i="12" s="1"/>
  <c r="AN33" i="12"/>
  <c r="AN37" i="12" s="1"/>
  <c r="AN43" i="12" s="1"/>
  <c r="AN44" i="12" s="1"/>
  <c r="AM46" i="12"/>
  <c r="AM50" i="12" s="1"/>
  <c r="AN36" i="12"/>
  <c r="AO31" i="12"/>
  <c r="AP29" i="12" s="1"/>
  <c r="AP40" i="12"/>
  <c r="AP41" i="12" s="1"/>
  <c r="AQ39" i="12" s="1"/>
  <c r="AQ48" i="9"/>
  <c r="Y50" i="5"/>
  <c r="AW48" i="5"/>
  <c r="AD37" i="9"/>
  <c r="AG40" i="9"/>
  <c r="AG41" i="9" s="1"/>
  <c r="AH39" i="9" s="1"/>
  <c r="AD43" i="9"/>
  <c r="AD44" i="9" s="1"/>
  <c r="AD46" i="9" s="1"/>
  <c r="AD50" i="9" s="1"/>
  <c r="AC43" i="9"/>
  <c r="AC44" i="9" s="1"/>
  <c r="AC46" i="9" s="1"/>
  <c r="AC50" i="9" s="1"/>
  <c r="AE33" i="9"/>
  <c r="AG35" i="9"/>
  <c r="AG27" i="9"/>
  <c r="AH30" i="9" s="1"/>
  <c r="AF31" i="9"/>
  <c r="AG29" i="9" s="1"/>
  <c r="AD40" i="5"/>
  <c r="AD41" i="5" s="1"/>
  <c r="AE39" i="5" s="1"/>
  <c r="AE35" i="5"/>
  <c r="AE27" i="5"/>
  <c r="AF30" i="5" s="1"/>
  <c r="AA36" i="5"/>
  <c r="AA37" i="5"/>
  <c r="AB33" i="5"/>
  <c r="AC31" i="5"/>
  <c r="AD29" i="5" s="1"/>
  <c r="Z43" i="5"/>
  <c r="Z44" i="5" s="1"/>
  <c r="Z46" i="5" s="1"/>
  <c r="AP36" i="15" l="1"/>
  <c r="AP37" i="15"/>
  <c r="AP43" i="15" s="1"/>
  <c r="AP44" i="15" s="1"/>
  <c r="AQ31" i="15"/>
  <c r="AR29" i="15" s="1"/>
  <c r="AO46" i="15"/>
  <c r="AO50" i="15" s="1"/>
  <c r="AN46" i="12"/>
  <c r="AN50" i="12" s="1"/>
  <c r="AF33" i="9"/>
  <c r="AF37" i="9" s="1"/>
  <c r="AQ40" i="12"/>
  <c r="AQ41" i="12"/>
  <c r="AR39" i="12" s="1"/>
  <c r="AP31" i="12"/>
  <c r="AQ29" i="12" s="1"/>
  <c r="AO33" i="12"/>
  <c r="AR48" i="9"/>
  <c r="Z50" i="5"/>
  <c r="AX48" i="5"/>
  <c r="AH40" i="9"/>
  <c r="AH41" i="9" s="1"/>
  <c r="AI39" i="9" s="1"/>
  <c r="AG31" i="9"/>
  <c r="AH29" i="9" s="1"/>
  <c r="AE37" i="9"/>
  <c r="AE36" i="9"/>
  <c r="AH35" i="9"/>
  <c r="AH27" i="9"/>
  <c r="AI30" i="9" s="1"/>
  <c r="AC33" i="5"/>
  <c r="AC36" i="5" s="1"/>
  <c r="AD31" i="5"/>
  <c r="AE29" i="5" s="1"/>
  <c r="AB37" i="5"/>
  <c r="AB36" i="5"/>
  <c r="AF35" i="5"/>
  <c r="AF27" i="5"/>
  <c r="AG30" i="5" s="1"/>
  <c r="AE40" i="5"/>
  <c r="AE41" i="5" s="1"/>
  <c r="AF39" i="5" s="1"/>
  <c r="AA43" i="5"/>
  <c r="AA44" i="5" s="1"/>
  <c r="AA46" i="5" s="1"/>
  <c r="AQ33" i="15" l="1"/>
  <c r="AR31" i="15"/>
  <c r="AR33" i="15" s="1"/>
  <c r="AP46" i="15"/>
  <c r="AP50" i="15" s="1"/>
  <c r="AF36" i="9"/>
  <c r="AO37" i="12"/>
  <c r="AO43" i="12" s="1"/>
  <c r="AO44" i="12" s="1"/>
  <c r="AO36" i="12"/>
  <c r="AQ31" i="12"/>
  <c r="AR29" i="12" s="1"/>
  <c r="AQ33" i="12"/>
  <c r="AP33" i="12"/>
  <c r="AR40" i="12"/>
  <c r="AR41" i="12" s="1"/>
  <c r="AA50" i="5"/>
  <c r="AY48" i="5"/>
  <c r="AF43" i="9"/>
  <c r="AF44" i="9" s="1"/>
  <c r="AE43" i="9"/>
  <c r="AE44" i="9" s="1"/>
  <c r="AE46" i="9" s="1"/>
  <c r="AE50" i="9" s="1"/>
  <c r="AG33" i="9"/>
  <c r="AH31" i="9"/>
  <c r="AI29" i="9" s="1"/>
  <c r="AI35" i="9"/>
  <c r="AI27" i="9"/>
  <c r="AJ30" i="9" s="1"/>
  <c r="AI40" i="9"/>
  <c r="AI41" i="9" s="1"/>
  <c r="AJ39" i="9" s="1"/>
  <c r="AC37" i="5"/>
  <c r="AF40" i="5"/>
  <c r="AF41" i="5" s="1"/>
  <c r="AG39" i="5" s="1"/>
  <c r="AB43" i="5"/>
  <c r="AB44" i="5" s="1"/>
  <c r="AB46" i="5" s="1"/>
  <c r="AE31" i="5"/>
  <c r="AF29" i="5" s="1"/>
  <c r="AG35" i="5"/>
  <c r="AG27" i="5"/>
  <c r="AH30" i="5" s="1"/>
  <c r="AD33" i="5"/>
  <c r="AR36" i="15" l="1"/>
  <c r="AR37" i="15"/>
  <c r="AR43" i="15" s="1"/>
  <c r="AR44" i="15" s="1"/>
  <c r="AQ36" i="15"/>
  <c r="AQ37" i="15"/>
  <c r="AQ43" i="15" s="1"/>
  <c r="AQ44" i="15" s="1"/>
  <c r="AO46" i="12"/>
  <c r="AO50" i="12" s="1"/>
  <c r="AF46" i="9"/>
  <c r="AF50" i="9" s="1"/>
  <c r="AP36" i="12"/>
  <c r="AP37" i="12"/>
  <c r="AP43" i="12" s="1"/>
  <c r="AP44" i="12" s="1"/>
  <c r="AQ36" i="12"/>
  <c r="AQ37" i="12"/>
  <c r="AQ43" i="12" s="1"/>
  <c r="AQ44" i="12" s="1"/>
  <c r="AR31" i="12"/>
  <c r="AR33" i="12" s="1"/>
  <c r="AB50" i="5"/>
  <c r="AZ48" i="5"/>
  <c r="AG37" i="9"/>
  <c r="AG36" i="9"/>
  <c r="AI31" i="9"/>
  <c r="AJ29" i="9" s="1"/>
  <c r="AH33" i="9"/>
  <c r="AJ40" i="9"/>
  <c r="AJ41" i="9" s="1"/>
  <c r="AK39" i="9" s="1"/>
  <c r="AJ35" i="9"/>
  <c r="AJ27" i="9"/>
  <c r="AK30" i="9" s="1"/>
  <c r="AC43" i="5"/>
  <c r="AC44" i="5" s="1"/>
  <c r="AC46" i="5" s="1"/>
  <c r="AG40" i="5"/>
  <c r="AG41" i="5" s="1"/>
  <c r="AH39" i="5" s="1"/>
  <c r="AH35" i="5"/>
  <c r="AH27" i="5"/>
  <c r="AI30" i="5" s="1"/>
  <c r="AF31" i="5"/>
  <c r="AG29" i="5" s="1"/>
  <c r="AD36" i="5"/>
  <c r="AD37" i="5"/>
  <c r="AE33" i="5"/>
  <c r="AQ46" i="15" l="1"/>
  <c r="AQ50" i="15" s="1"/>
  <c r="AR46" i="15"/>
  <c r="AR50" i="15" s="1"/>
  <c r="AR36" i="12"/>
  <c r="AR37" i="12"/>
  <c r="AR43" i="12" s="1"/>
  <c r="AR44" i="12" s="1"/>
  <c r="AQ46" i="12"/>
  <c r="AQ50" i="12" s="1"/>
  <c r="AP46" i="12"/>
  <c r="AP50" i="12" s="1"/>
  <c r="AC50" i="5"/>
  <c r="BA48" i="5"/>
  <c r="AK40" i="9"/>
  <c r="AK41" i="9" s="1"/>
  <c r="AL39" i="9" s="1"/>
  <c r="AJ31" i="9"/>
  <c r="AK29" i="9" s="1"/>
  <c r="AI33" i="9"/>
  <c r="AH36" i="9"/>
  <c r="AH37" i="9"/>
  <c r="AG43" i="9"/>
  <c r="AG44" i="9" s="1"/>
  <c r="AG46" i="9" s="1"/>
  <c r="AG50" i="9" s="1"/>
  <c r="AK35" i="9"/>
  <c r="AK27" i="9"/>
  <c r="AL30" i="9" s="1"/>
  <c r="AH40" i="5"/>
  <c r="AH41" i="5" s="1"/>
  <c r="AI39" i="5" s="1"/>
  <c r="AG31" i="5"/>
  <c r="AH29" i="5" s="1"/>
  <c r="AI35" i="5"/>
  <c r="AI27" i="5"/>
  <c r="AJ30" i="5" s="1"/>
  <c r="AF33" i="5"/>
  <c r="AE37" i="5"/>
  <c r="AE36" i="5"/>
  <c r="AD43" i="5"/>
  <c r="AD44" i="5" s="1"/>
  <c r="AD46" i="5" s="1"/>
  <c r="AR46" i="12" l="1"/>
  <c r="AR50" i="12" s="1"/>
  <c r="AD50" i="5"/>
  <c r="BA50" i="5"/>
  <c r="BB48" i="5"/>
  <c r="AJ33" i="9"/>
  <c r="AJ37" i="9" s="1"/>
  <c r="AL40" i="9"/>
  <c r="AL41" i="9"/>
  <c r="AM39" i="9" s="1"/>
  <c r="AH43" i="9"/>
  <c r="AH44" i="9" s="1"/>
  <c r="AH46" i="9" s="1"/>
  <c r="AH50" i="9" s="1"/>
  <c r="AI37" i="9"/>
  <c r="AI36" i="9"/>
  <c r="AK31" i="9"/>
  <c r="AL29" i="9" s="1"/>
  <c r="AL35" i="9"/>
  <c r="AL27" i="9"/>
  <c r="AM30" i="9" s="1"/>
  <c r="AG33" i="5"/>
  <c r="AG37" i="5" s="1"/>
  <c r="AI40" i="5"/>
  <c r="AI41" i="5" s="1"/>
  <c r="AJ39" i="5" s="1"/>
  <c r="AF37" i="5"/>
  <c r="AF36" i="5"/>
  <c r="AH31" i="5"/>
  <c r="AI29" i="5" s="1"/>
  <c r="AE43" i="5"/>
  <c r="AE44" i="5" s="1"/>
  <c r="AE46" i="5" s="1"/>
  <c r="AJ35" i="5"/>
  <c r="AJ27" i="5"/>
  <c r="AK30" i="5" s="1"/>
  <c r="AK33" i="9" l="1"/>
  <c r="AJ36" i="9"/>
  <c r="AE50" i="5"/>
  <c r="BB50" i="5"/>
  <c r="BC48" i="5"/>
  <c r="AK37" i="9"/>
  <c r="AK36" i="9"/>
  <c r="AM40" i="9"/>
  <c r="AM41" i="9" s="1"/>
  <c r="AN39" i="9" s="1"/>
  <c r="AJ43" i="9"/>
  <c r="AJ44" i="9" s="1"/>
  <c r="AL31" i="9"/>
  <c r="AM29" i="9" s="1"/>
  <c r="AI43" i="9"/>
  <c r="AI44" i="9" s="1"/>
  <c r="AI46" i="9" s="1"/>
  <c r="AI50" i="9" s="1"/>
  <c r="AM35" i="9"/>
  <c r="AM27" i="9"/>
  <c r="AN30" i="9" s="1"/>
  <c r="AG36" i="5"/>
  <c r="AH33" i="5"/>
  <c r="AH37" i="5" s="1"/>
  <c r="AJ40" i="5"/>
  <c r="AJ41" i="5" s="1"/>
  <c r="AK39" i="5" s="1"/>
  <c r="AI31" i="5"/>
  <c r="AJ29" i="5" s="1"/>
  <c r="AG43" i="5"/>
  <c r="AG44" i="5" s="1"/>
  <c r="AK35" i="5"/>
  <c r="AK27" i="5"/>
  <c r="AL30" i="5" s="1"/>
  <c r="AF43" i="5"/>
  <c r="AF44" i="5" s="1"/>
  <c r="AF46" i="5" s="1"/>
  <c r="AJ46" i="9" l="1"/>
  <c r="AJ50" i="9" s="1"/>
  <c r="AF50" i="5"/>
  <c r="BC50" i="5"/>
  <c r="BD48" i="5"/>
  <c r="AN40" i="9"/>
  <c r="AN41" i="9" s="1"/>
  <c r="AO39" i="9" s="1"/>
  <c r="AN35" i="9"/>
  <c r="AN27" i="9"/>
  <c r="AO30" i="9" s="1"/>
  <c r="AM31" i="9"/>
  <c r="AN29" i="9" s="1"/>
  <c r="AK43" i="9"/>
  <c r="AK44" i="9" s="1"/>
  <c r="AK46" i="9" s="1"/>
  <c r="AK50" i="9" s="1"/>
  <c r="AL33" i="9"/>
  <c r="AG46" i="5"/>
  <c r="AH36" i="5"/>
  <c r="AJ31" i="5"/>
  <c r="AK29" i="5" s="1"/>
  <c r="AI33" i="5"/>
  <c r="AL35" i="5"/>
  <c r="AL27" i="5"/>
  <c r="AM30" i="5" s="1"/>
  <c r="AH43" i="5"/>
  <c r="AH44" i="5" s="1"/>
  <c r="AK40" i="5"/>
  <c r="AK41" i="5" s="1"/>
  <c r="AL39" i="5" s="1"/>
  <c r="AG50" i="5" l="1"/>
  <c r="BD50" i="5"/>
  <c r="BE48" i="5"/>
  <c r="BE50" i="5" s="1"/>
  <c r="AO40" i="9"/>
  <c r="AO41" i="9" s="1"/>
  <c r="AP39" i="9" s="1"/>
  <c r="AO35" i="9"/>
  <c r="AO27" i="9"/>
  <c r="AP30" i="9" s="1"/>
  <c r="AN31" i="9"/>
  <c r="AO29" i="9" s="1"/>
  <c r="AL36" i="9"/>
  <c r="AL37" i="9"/>
  <c r="AM33" i="9"/>
  <c r="AH46" i="5"/>
  <c r="AJ33" i="5"/>
  <c r="AJ37" i="5" s="1"/>
  <c r="AL40" i="5"/>
  <c r="AL41" i="5" s="1"/>
  <c r="AM39" i="5" s="1"/>
  <c r="AI37" i="5"/>
  <c r="AI36" i="5"/>
  <c r="AK31" i="5"/>
  <c r="AL29" i="5" s="1"/>
  <c r="AM35" i="5"/>
  <c r="AM27" i="5"/>
  <c r="AN30" i="5" s="1"/>
  <c r="AH50" i="5" l="1"/>
  <c r="AN33" i="9"/>
  <c r="AN37" i="9" s="1"/>
  <c r="AM37" i="9"/>
  <c r="AM36" i="9"/>
  <c r="AO31" i="9"/>
  <c r="AP29" i="9" s="1"/>
  <c r="AL43" i="9"/>
  <c r="AL44" i="9" s="1"/>
  <c r="AL46" i="9" s="1"/>
  <c r="AL50" i="9" s="1"/>
  <c r="AP35" i="9"/>
  <c r="AP27" i="9"/>
  <c r="AQ30" i="9" s="1"/>
  <c r="AP40" i="9"/>
  <c r="AP41" i="9" s="1"/>
  <c r="AQ39" i="9" s="1"/>
  <c r="AJ36" i="5"/>
  <c r="AM40" i="5"/>
  <c r="AM41" i="5" s="1"/>
  <c r="AN39" i="5" s="1"/>
  <c r="AN35" i="5"/>
  <c r="AN27" i="5"/>
  <c r="AO30" i="5" s="1"/>
  <c r="AK33" i="5"/>
  <c r="AJ43" i="5"/>
  <c r="AJ44" i="5" s="1"/>
  <c r="AL31" i="5"/>
  <c r="AM29" i="5" s="1"/>
  <c r="AI43" i="5"/>
  <c r="AI44" i="5" s="1"/>
  <c r="AI46" i="5" s="1"/>
  <c r="AN36" i="9" l="1"/>
  <c r="AI50" i="5"/>
  <c r="AO33" i="9"/>
  <c r="AO36" i="9" s="1"/>
  <c r="AQ35" i="9"/>
  <c r="AQ27" i="9"/>
  <c r="AR30" i="9" s="1"/>
  <c r="AN43" i="9"/>
  <c r="AN44" i="9" s="1"/>
  <c r="AN46" i="9" s="1"/>
  <c r="AN50" i="9" s="1"/>
  <c r="AP31" i="9"/>
  <c r="AQ29" i="9" s="1"/>
  <c r="AQ40" i="9"/>
  <c r="AQ41" i="9" s="1"/>
  <c r="AR39" i="9" s="1"/>
  <c r="AM43" i="9"/>
  <c r="AM44" i="9" s="1"/>
  <c r="AM46" i="9" s="1"/>
  <c r="AM50" i="9" s="1"/>
  <c r="AJ46" i="5"/>
  <c r="AM31" i="5"/>
  <c r="AN29" i="5" s="1"/>
  <c r="AK37" i="5"/>
  <c r="AK36" i="5"/>
  <c r="AN40" i="5"/>
  <c r="AN41" i="5" s="1"/>
  <c r="AO39" i="5" s="1"/>
  <c r="AL33" i="5"/>
  <c r="AO35" i="5"/>
  <c r="AO27" i="5"/>
  <c r="AP30" i="5" s="1"/>
  <c r="AP33" i="9" l="1"/>
  <c r="AP37" i="9" s="1"/>
  <c r="AO37" i="9"/>
  <c r="AO43" i="9" s="1"/>
  <c r="AO44" i="9" s="1"/>
  <c r="AO46" i="9" s="1"/>
  <c r="AO50" i="9" s="1"/>
  <c r="AJ50" i="5"/>
  <c r="AR40" i="9"/>
  <c r="AR41" i="9" s="1"/>
  <c r="AQ31" i="9"/>
  <c r="AR29" i="9" s="1"/>
  <c r="AP36" i="9"/>
  <c r="AR35" i="9"/>
  <c r="AR27" i="9"/>
  <c r="AM33" i="5"/>
  <c r="AM36" i="5" s="1"/>
  <c r="AO40" i="5"/>
  <c r="AO41" i="5" s="1"/>
  <c r="AP39" i="5" s="1"/>
  <c r="AL37" i="5"/>
  <c r="AL36" i="5"/>
  <c r="AK43" i="5"/>
  <c r="AK44" i="5" s="1"/>
  <c r="AK46" i="5" s="1"/>
  <c r="AN31" i="5"/>
  <c r="AO29" i="5" s="1"/>
  <c r="AP35" i="5"/>
  <c r="AP27" i="5"/>
  <c r="AQ30" i="5" s="1"/>
  <c r="AK50" i="5" l="1"/>
  <c r="AR31" i="9"/>
  <c r="AR33" i="9" s="1"/>
  <c r="AQ33" i="9"/>
  <c r="AP43" i="9"/>
  <c r="AP44" i="9" s="1"/>
  <c r="AP46" i="9" s="1"/>
  <c r="AP50" i="9" s="1"/>
  <c r="AM37" i="5"/>
  <c r="AP40" i="5"/>
  <c r="AP41" i="5" s="1"/>
  <c r="AQ39" i="5" s="1"/>
  <c r="AO31" i="5"/>
  <c r="AP29" i="5" s="1"/>
  <c r="AL43" i="5"/>
  <c r="AL44" i="5" s="1"/>
  <c r="AL46" i="5" s="1"/>
  <c r="AN33" i="5"/>
  <c r="AQ35" i="5"/>
  <c r="AQ27" i="5"/>
  <c r="AR30" i="5" s="1"/>
  <c r="AM43" i="5" l="1"/>
  <c r="AM44" i="5" s="1"/>
  <c r="AM46" i="5" s="1"/>
  <c r="AM50" i="5" s="1"/>
  <c r="AL50" i="5"/>
  <c r="AR37" i="9"/>
  <c r="AR36" i="9"/>
  <c r="AQ36" i="9"/>
  <c r="AQ37" i="9"/>
  <c r="AQ40" i="5"/>
  <c r="AQ41" i="5" s="1"/>
  <c r="AR39" i="5" s="1"/>
  <c r="AR35" i="5"/>
  <c r="AR27" i="5"/>
  <c r="AP31" i="5"/>
  <c r="AQ29" i="5" s="1"/>
  <c r="AN37" i="5"/>
  <c r="AN36" i="5"/>
  <c r="AO33" i="5"/>
  <c r="AR43" i="9" l="1"/>
  <c r="AR44" i="9" s="1"/>
  <c r="AR46" i="9" s="1"/>
  <c r="AR50" i="9" s="1"/>
  <c r="AQ43" i="9"/>
  <c r="AQ44" i="9" s="1"/>
  <c r="AQ46" i="9" s="1"/>
  <c r="AQ50" i="9" s="1"/>
  <c r="AR40" i="5"/>
  <c r="AR41" i="5" s="1"/>
  <c r="AO37" i="5"/>
  <c r="AO36" i="5"/>
  <c r="AQ31" i="5"/>
  <c r="AR29" i="5" s="1"/>
  <c r="AN43" i="5"/>
  <c r="AN44" i="5" s="1"/>
  <c r="AN46" i="5" s="1"/>
  <c r="AP33" i="5"/>
  <c r="AN50" i="5" l="1"/>
  <c r="AR31" i="5"/>
  <c r="AO43" i="5"/>
  <c r="AO44" i="5" s="1"/>
  <c r="AO46" i="5" s="1"/>
  <c r="AP36" i="5"/>
  <c r="AP37" i="5"/>
  <c r="AQ33" i="5"/>
  <c r="AO50" i="5" l="1"/>
  <c r="AP43" i="5"/>
  <c r="AP44" i="5" s="1"/>
  <c r="AP46" i="5" s="1"/>
  <c r="AR33" i="5"/>
  <c r="AQ36" i="5"/>
  <c r="AQ37" i="5"/>
  <c r="AP50" i="5" l="1"/>
  <c r="AQ43" i="5"/>
  <c r="AQ44" i="5" s="1"/>
  <c r="AQ46" i="5" s="1"/>
  <c r="AR36" i="5"/>
  <c r="AR37" i="5"/>
  <c r="AQ50" i="5" l="1"/>
  <c r="AR43" i="5"/>
  <c r="AR44" i="5" s="1"/>
  <c r="AR46" i="5" s="1"/>
  <c r="AS46" i="5"/>
  <c r="AS50" i="5" l="1"/>
  <c r="AR50" i="5"/>
  <c r="AT46" i="5" l="1"/>
  <c r="AT50" i="5" l="1"/>
  <c r="AU46" i="5"/>
  <c r="AV46" i="5"/>
  <c r="AV50" i="5" l="1"/>
  <c r="AU50" i="5"/>
  <c r="AW46" i="5" l="1"/>
  <c r="AW50" i="5" l="1"/>
  <c r="AX46" i="5"/>
  <c r="AX50" i="5" l="1"/>
  <c r="AY46" i="5"/>
  <c r="AZ46" i="5"/>
  <c r="AZ50" i="5" l="1"/>
  <c r="AY50" i="5"/>
  <c r="E5" i="4" l="1"/>
  <c r="D5" i="4"/>
  <c r="C5" i="4"/>
</calcChain>
</file>

<file path=xl/sharedStrings.xml><?xml version="1.0" encoding="utf-8"?>
<sst xmlns="http://schemas.openxmlformats.org/spreadsheetml/2006/main" count="217" uniqueCount="88">
  <si>
    <t>Use only such rows as are required. Insert additional columns as required.</t>
  </si>
  <si>
    <t>Distribution Service Benefits</t>
  </si>
  <si>
    <t>Distribution Service Costs</t>
  </si>
  <si>
    <t>Energy System Benefits</t>
  </si>
  <si>
    <t>Energy System Costs</t>
  </si>
  <si>
    <t>Calendar Year</t>
  </si>
  <si>
    <t>Benefit 4 [replace name]</t>
  </si>
  <si>
    <t>Benefit 5 [replace name]</t>
  </si>
  <si>
    <t>Benefit 6 [replace name]</t>
  </si>
  <si>
    <t>Cost 1
[replace name]</t>
  </si>
  <si>
    <t>Cost 2
[replace name]</t>
  </si>
  <si>
    <t>Cost 3
[replace name]</t>
  </si>
  <si>
    <t>Cost 4
[replace name]</t>
  </si>
  <si>
    <t>Cost 5
[replace name]</t>
  </si>
  <si>
    <t>Cost 6
[replace name]</t>
  </si>
  <si>
    <t>Benefit 1 [replace name]</t>
  </si>
  <si>
    <t>Benefit 2 [replace name]</t>
  </si>
  <si>
    <t>Benefit 3 [replace name]</t>
  </si>
  <si>
    <t>DST Benefits</t>
  </si>
  <si>
    <t>Distribution Capacity (Deferral or Avoidance Benefit)</t>
  </si>
  <si>
    <t>DST Costs</t>
  </si>
  <si>
    <t>DER Acquisition Cost</t>
  </si>
  <si>
    <t>DST Ratio</t>
  </si>
  <si>
    <t>Calc 1</t>
  </si>
  <si>
    <t>Calc 2</t>
  </si>
  <si>
    <t>Key Parameters</t>
  </si>
  <si>
    <t>ROE</t>
  </si>
  <si>
    <t>Equity Share</t>
  </si>
  <si>
    <t>Interest</t>
  </si>
  <si>
    <t>Debt Share</t>
  </si>
  <si>
    <t>EUL</t>
  </si>
  <si>
    <t>Depreciation Rate</t>
  </si>
  <si>
    <t>Societal Discount Rate</t>
  </si>
  <si>
    <t>Inflation</t>
  </si>
  <si>
    <t>Combined Tax Rate</t>
  </si>
  <si>
    <t>Capital Detail</t>
  </si>
  <si>
    <t>Year</t>
  </si>
  <si>
    <t>CAPEX / ISA</t>
  </si>
  <si>
    <t>Net Asset Balance</t>
  </si>
  <si>
    <t>Opening PPE</t>
  </si>
  <si>
    <t>Depreciation</t>
  </si>
  <si>
    <t>Closing PPE</t>
  </si>
  <si>
    <t>Average PPE</t>
  </si>
  <si>
    <t>Depreciation Expense</t>
  </si>
  <si>
    <t>UCC Open</t>
  </si>
  <si>
    <t>CCA (Class 47 @ 8%)</t>
  </si>
  <si>
    <t>UCC Close</t>
  </si>
  <si>
    <t>Taxable Earnings</t>
  </si>
  <si>
    <t>Grossed-Up PILS</t>
  </si>
  <si>
    <t>OM&amp;A</t>
  </si>
  <si>
    <t>Revenue Requirement</t>
  </si>
  <si>
    <t>CCA (Class 47) rate</t>
  </si>
  <si>
    <t>OM&amp;A to CAPEX Ratio</t>
  </si>
  <si>
    <t>CRRR: Status Quo</t>
  </si>
  <si>
    <t>NPV Status Quo RR</t>
  </si>
  <si>
    <t>DST Benefit Types</t>
  </si>
  <si>
    <t>Reliability (Net Avoided Outage Costs)</t>
  </si>
  <si>
    <t>Resilience (Critical Load Benefits)</t>
  </si>
  <si>
    <t>Innovation &amp; Market</t>
  </si>
  <si>
    <t>Transformation</t>
  </si>
  <si>
    <t>Planning Value</t>
  </si>
  <si>
    <t>DST Cost Types</t>
  </si>
  <si>
    <t>DER Operations, Maintenance, and Administrative (OM&amp;A) Costs</t>
  </si>
  <si>
    <t>Distribution System Ancillary Services Costs</t>
  </si>
  <si>
    <t>Risks (Distribution System)</t>
  </si>
  <si>
    <t>EST Benefit Types</t>
  </si>
  <si>
    <t>Transmission Capacity</t>
  </si>
  <si>
    <t>Avoided Energy Costs</t>
  </si>
  <si>
    <t>Avoided Generation Capacity Costs</t>
  </si>
  <si>
    <t>Innovation &amp; Market Transformation</t>
  </si>
  <si>
    <t>EST Cost Types</t>
  </si>
  <si>
    <t>DER (OM&amp;A) Costs</t>
  </si>
  <si>
    <t>Energy System Ancillary Costs</t>
  </si>
  <si>
    <t>Risks (Energy System)</t>
  </si>
  <si>
    <t>CCA (Class 43.1) rate</t>
  </si>
  <si>
    <t>NPV 15yr RR</t>
  </si>
  <si>
    <t>2027 Capital Investment</t>
  </si>
  <si>
    <t>2027 Capital Deferred</t>
  </si>
  <si>
    <t>2027 Capital Avoided</t>
  </si>
  <si>
    <t>Solution</t>
  </si>
  <si>
    <t>Traditional CAPEX Solution A</t>
  </si>
  <si>
    <t>Traditional CAPEX Solution B</t>
  </si>
  <si>
    <t>Alternative</t>
  </si>
  <si>
    <t>Net Benefits</t>
  </si>
  <si>
    <t>Scenario</t>
  </si>
  <si>
    <t>16yr NPV of Revenue Requirement</t>
  </si>
  <si>
    <t>Preferred Scenario</t>
  </si>
  <si>
    <t>BESS (Enhanced) CAPEX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</si>
</sst>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164" formatCode="_(&quot;$&quot;* #,##0.00_);_(&quot;$&quot;* \(#,##0.00\);_(&quot;$&quot;* &quot;-&quot;??_);_(@_)"/>
    <numFmt numFmtId="165" formatCode="&quot;$&quot;#,##0"/>
    <numFmt numFmtId="166" formatCode="0.0%"/>
    <numFmt numFmtId="167" formatCode="_-&quot;$&quot;* #,##0_-;\-&quot;$&quot;* #,##0_-;_-&quot;$&quot;* &quot;-&quot;??_-;_-@_-"/>
    <numFmt numFmtId="168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FFFFFF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1576AB"/>
      </left>
      <right style="thin">
        <color rgb="FF1576AB"/>
      </right>
      <top style="thin">
        <color rgb="FF1576AB"/>
      </top>
      <bottom/>
      <diagonal/>
    </border>
    <border>
      <left style="thin">
        <color rgb="FF1576AB"/>
      </left>
      <right style="thin">
        <color rgb="FF1576AB"/>
      </right>
      <top/>
      <bottom/>
      <diagonal/>
    </border>
    <border>
      <left style="thin">
        <color rgb="FF1576AB"/>
      </left>
      <right style="thin">
        <color rgb="FF1576AB"/>
      </right>
      <top/>
      <bottom style="thin">
        <color rgb="FF1576AB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thin">
        <color rgb="FF1576AB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1" fillId="2" borderId="3" xfId="0" applyFont="1" applyFill="1" applyBorder="1"/>
    <xf numFmtId="0" fontId="0" fillId="2" borderId="4" xfId="0" applyFill="1" applyBorder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165" fontId="6" fillId="2" borderId="7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165" fontId="6" fillId="2" borderId="8" xfId="0" applyNumberFormat="1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165" fontId="6" fillId="2" borderId="9" xfId="0" applyNumberFormat="1" applyFont="1" applyFill="1" applyBorder="1" applyAlignment="1">
      <alignment vertical="center" wrapText="1"/>
    </xf>
    <xf numFmtId="0" fontId="0" fillId="4" borderId="0" xfId="0" applyFill="1"/>
    <xf numFmtId="0" fontId="0" fillId="5" borderId="0" xfId="0" applyFill="1"/>
    <xf numFmtId="0" fontId="1" fillId="0" borderId="11" xfId="0" applyFont="1" applyBorder="1"/>
    <xf numFmtId="0" fontId="0" fillId="0" borderId="11" xfId="0" applyBorder="1"/>
    <xf numFmtId="10" fontId="0" fillId="0" borderId="0" xfId="1" applyNumberFormat="1" applyFont="1" applyFill="1"/>
    <xf numFmtId="0" fontId="0" fillId="0" borderId="1" xfId="0" applyBorder="1"/>
    <xf numFmtId="10" fontId="1" fillId="0" borderId="11" xfId="1" applyNumberFormat="1" applyFont="1" applyFill="1" applyBorder="1"/>
    <xf numFmtId="0" fontId="0" fillId="0" borderId="0" xfId="0" applyAlignment="1">
      <alignment horizontal="left"/>
    </xf>
    <xf numFmtId="167" fontId="0" fillId="0" borderId="0" xfId="2" applyNumberFormat="1" applyFont="1" applyFill="1" applyBorder="1"/>
    <xf numFmtId="0" fontId="0" fillId="0" borderId="1" xfId="0" applyBorder="1" applyAlignment="1">
      <alignment horizontal="left"/>
    </xf>
    <xf numFmtId="167" fontId="0" fillId="0" borderId="1" xfId="2" applyNumberFormat="1" applyFont="1" applyFill="1" applyBorder="1"/>
    <xf numFmtId="0" fontId="0" fillId="0" borderId="0" xfId="0" applyAlignment="1">
      <alignment horizontal="right"/>
    </xf>
    <xf numFmtId="0" fontId="0" fillId="0" borderId="0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168" fontId="0" fillId="0" borderId="3" xfId="2" applyNumberFormat="1" applyFont="1" applyFill="1" applyBorder="1"/>
    <xf numFmtId="168" fontId="0" fillId="0" borderId="0" xfId="2" applyNumberFormat="1" applyFont="1"/>
    <xf numFmtId="164" fontId="0" fillId="0" borderId="0" xfId="2" applyFont="1"/>
    <xf numFmtId="168" fontId="0" fillId="0" borderId="0" xfId="2" applyNumberFormat="1" applyFont="1" applyFill="1"/>
    <xf numFmtId="168" fontId="0" fillId="4" borderId="0" xfId="2" applyNumberFormat="1" applyFont="1" applyFill="1"/>
    <xf numFmtId="168" fontId="8" fillId="5" borderId="0" xfId="2" applyNumberFormat="1" applyFont="1" applyFill="1"/>
    <xf numFmtId="167" fontId="0" fillId="0" borderId="0" xfId="2" applyNumberFormat="1" applyFont="1"/>
    <xf numFmtId="168" fontId="0" fillId="5" borderId="0" xfId="2" applyNumberFormat="1" applyFont="1" applyFill="1" applyBorder="1"/>
    <xf numFmtId="168" fontId="0" fillId="0" borderId="0" xfId="2" applyNumberFormat="1" applyFont="1" applyFill="1" applyBorder="1"/>
    <xf numFmtId="168" fontId="0" fillId="0" borderId="0" xfId="2" applyNumberFormat="1" applyFont="1" applyBorder="1"/>
    <xf numFmtId="167" fontId="0" fillId="0" borderId="0" xfId="0" applyNumberFormat="1"/>
    <xf numFmtId="168" fontId="0" fillId="5" borderId="0" xfId="2" applyNumberFormat="1" applyFont="1" applyFill="1"/>
    <xf numFmtId="166" fontId="0" fillId="0" borderId="0" xfId="0" applyNumberFormat="1"/>
    <xf numFmtId="166" fontId="0" fillId="0" borderId="0" xfId="1" applyNumberFormat="1" applyFont="1" applyFill="1"/>
    <xf numFmtId="0" fontId="1" fillId="0" borderId="0" xfId="0" applyFont="1" applyAlignment="1">
      <alignment horizontal="right"/>
    </xf>
    <xf numFmtId="168" fontId="1" fillId="0" borderId="0" xfId="2" applyNumberFormat="1" applyFont="1"/>
    <xf numFmtId="167" fontId="1" fillId="0" borderId="0" xfId="0" applyNumberFormat="1" applyFont="1"/>
    <xf numFmtId="168" fontId="1" fillId="0" borderId="0" xfId="2" applyNumberFormat="1" applyFont="1" applyFill="1"/>
    <xf numFmtId="0" fontId="1" fillId="0" borderId="0" xfId="0" applyFont="1"/>
    <xf numFmtId="10" fontId="0" fillId="0" borderId="0" xfId="1" applyNumberFormat="1" applyFont="1"/>
    <xf numFmtId="166" fontId="0" fillId="0" borderId="0" xfId="1" applyNumberFormat="1" applyFont="1"/>
    <xf numFmtId="10" fontId="1" fillId="0" borderId="11" xfId="1" applyNumberFormat="1" applyFont="1" applyBorder="1"/>
    <xf numFmtId="167" fontId="0" fillId="0" borderId="1" xfId="2" applyNumberFormat="1" applyFont="1" applyBorder="1"/>
    <xf numFmtId="0" fontId="0" fillId="0" borderId="0" xfId="2" applyNumberFormat="1" applyFont="1" applyAlignment="1">
      <alignment horizontal="center"/>
    </xf>
    <xf numFmtId="168" fontId="0" fillId="0" borderId="3" xfId="2" applyNumberFormat="1" applyFont="1" applyBorder="1"/>
    <xf numFmtId="168" fontId="7" fillId="0" borderId="0" xfId="2" applyNumberFormat="1" applyFont="1"/>
    <xf numFmtId="6" fontId="0" fillId="0" borderId="0" xfId="0" applyNumberFormat="1" applyAlignment="1">
      <alignment horizontal="center"/>
    </xf>
    <xf numFmtId="0" fontId="9" fillId="7" borderId="3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 wrapText="1"/>
    </xf>
    <xf numFmtId="0" fontId="1" fillId="6" borderId="3" xfId="0" applyFont="1" applyFill="1" applyBorder="1"/>
    <xf numFmtId="6" fontId="0" fillId="2" borderId="3" xfId="0" applyNumberFormat="1" applyFill="1" applyBorder="1" applyAlignment="1">
      <alignment horizontal="center" vertical="center"/>
    </xf>
    <xf numFmtId="6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6" fontId="0" fillId="0" borderId="0" xfId="1" applyNumberFormat="1" applyFont="1" applyFill="1" applyAlignment="1">
      <alignment horizontal="right"/>
    </xf>
    <xf numFmtId="1" fontId="0" fillId="0" borderId="0" xfId="0" applyNumberFormat="1"/>
    <xf numFmtId="166" fontId="0" fillId="0" borderId="0" xfId="1" applyNumberFormat="1" applyFont="1" applyFill="1" applyBorder="1"/>
    <xf numFmtId="9" fontId="0" fillId="0" borderId="0" xfId="1" applyFont="1" applyFill="1" applyBorder="1"/>
    <xf numFmtId="166" fontId="0" fillId="0" borderId="1" xfId="1" applyNumberFormat="1" applyFont="1" applyFill="1" applyBorder="1"/>
    <xf numFmtId="9" fontId="0" fillId="0" borderId="0" xfId="1" applyFont="1" applyFill="1"/>
  </cellXfs>
  <cellStyles count="3">
    <cellStyle name="Currency 2" xfId="2" xr:uid="{48D3AC6C-F912-4170-B554-A756E3D01EFA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576AB"/>
      <color rgb="FF4C8C7E"/>
      <color rgb="FFD72C00"/>
      <color rgb="FFC4E5F8"/>
      <color rgb="FF9FD5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F400-1DB8-4313-A483-699B20392DE4}">
  <sheetPr>
    <tabColor rgb="FF1576AB"/>
  </sheetPr>
  <dimension ref="A2:AC52"/>
  <sheetViews>
    <sheetView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C6" sqref="C6:C51"/>
    </sheetView>
  </sheetViews>
  <sheetFormatPr defaultColWidth="8.54296875" defaultRowHeight="14" x14ac:dyDescent="0.3"/>
  <cols>
    <col min="1" max="1" width="16.453125" style="6" customWidth="1"/>
    <col min="2" max="2" width="8.54296875" style="6"/>
    <col min="3" max="8" width="14.453125" style="6" customWidth="1"/>
    <col min="9" max="9" width="8.54296875" style="6"/>
    <col min="10" max="15" width="14.453125" style="6" customWidth="1"/>
    <col min="16" max="16" width="8.54296875" style="6"/>
    <col min="17" max="22" width="14.453125" style="6" customWidth="1"/>
    <col min="23" max="23" width="8.54296875" style="6"/>
    <col min="24" max="29" width="14.453125" style="6" customWidth="1"/>
    <col min="30" max="16384" width="8.54296875" style="6"/>
  </cols>
  <sheetData>
    <row r="2" spans="1:29" ht="14.5" x14ac:dyDescent="0.35">
      <c r="A2" s="7" t="s">
        <v>0</v>
      </c>
    </row>
    <row r="3" spans="1:29" ht="14.5" x14ac:dyDescent="0.35">
      <c r="A3" s="7"/>
    </row>
    <row r="4" spans="1:29" ht="14.5" thickBot="1" x14ac:dyDescent="0.35">
      <c r="C4" s="8" t="s">
        <v>1</v>
      </c>
      <c r="J4" s="8" t="s">
        <v>2</v>
      </c>
      <c r="Q4" s="8" t="s">
        <v>3</v>
      </c>
      <c r="X4" s="8" t="s">
        <v>4</v>
      </c>
    </row>
    <row r="5" spans="1:29" ht="26" x14ac:dyDescent="0.3">
      <c r="A5" s="9" t="s">
        <v>5</v>
      </c>
      <c r="C5" s="10" t="e">
        <f>#REF!</f>
        <v>#REF!</v>
      </c>
      <c r="D5" s="9" t="e">
        <f>#REF!</f>
        <v>#REF!</v>
      </c>
      <c r="E5" s="9" t="e">
        <f>#REF!</f>
        <v>#REF!</v>
      </c>
      <c r="F5" s="9" t="s">
        <v>6</v>
      </c>
      <c r="G5" s="9" t="s">
        <v>7</v>
      </c>
      <c r="H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Q5" s="10" t="s">
        <v>15</v>
      </c>
      <c r="R5" s="9" t="s">
        <v>16</v>
      </c>
      <c r="S5" s="9" t="s">
        <v>17</v>
      </c>
      <c r="T5" s="9" t="s">
        <v>6</v>
      </c>
      <c r="U5" s="9" t="s">
        <v>7</v>
      </c>
      <c r="V5" s="9" t="s">
        <v>8</v>
      </c>
      <c r="X5" s="9" t="s">
        <v>9</v>
      </c>
      <c r="Y5" s="9" t="s">
        <v>10</v>
      </c>
      <c r="Z5" s="9" t="s">
        <v>11</v>
      </c>
      <c r="AA5" s="9" t="s">
        <v>12</v>
      </c>
      <c r="AB5" s="9" t="s">
        <v>13</v>
      </c>
      <c r="AC5" s="9" t="s">
        <v>14</v>
      </c>
    </row>
    <row r="6" spans="1:29" x14ac:dyDescent="0.3">
      <c r="A6" s="11">
        <v>2024</v>
      </c>
      <c r="C6" s="12"/>
      <c r="D6" s="12"/>
      <c r="E6" s="12"/>
      <c r="F6" s="12"/>
      <c r="G6" s="12"/>
      <c r="H6" s="12"/>
      <c r="J6" s="12"/>
      <c r="K6" s="12"/>
      <c r="L6" s="12"/>
      <c r="M6" s="12"/>
      <c r="N6" s="12"/>
      <c r="O6" s="12"/>
      <c r="Q6" s="12"/>
      <c r="R6" s="12"/>
      <c r="S6" s="12"/>
      <c r="T6" s="12"/>
      <c r="U6" s="12"/>
      <c r="V6" s="12"/>
      <c r="X6" s="12"/>
      <c r="Y6" s="12"/>
      <c r="Z6" s="12"/>
      <c r="AA6" s="12"/>
      <c r="AB6" s="12"/>
      <c r="AC6" s="12"/>
    </row>
    <row r="7" spans="1:29" x14ac:dyDescent="0.3">
      <c r="A7" s="13">
        <v>2025</v>
      </c>
      <c r="C7" s="14"/>
      <c r="D7" s="14"/>
      <c r="E7" s="14"/>
      <c r="F7" s="14"/>
      <c r="G7" s="14"/>
      <c r="H7" s="14"/>
      <c r="J7" s="14"/>
      <c r="K7" s="14"/>
      <c r="L7" s="14"/>
      <c r="M7" s="14"/>
      <c r="N7" s="14"/>
      <c r="O7" s="14"/>
      <c r="Q7" s="14"/>
      <c r="R7" s="14"/>
      <c r="S7" s="14"/>
      <c r="T7" s="14"/>
      <c r="U7" s="14"/>
      <c r="V7" s="14"/>
      <c r="X7" s="14"/>
      <c r="Y7" s="14"/>
      <c r="Z7" s="14"/>
      <c r="AA7" s="14"/>
      <c r="AB7" s="14"/>
      <c r="AC7" s="14"/>
    </row>
    <row r="8" spans="1:29" x14ac:dyDescent="0.3">
      <c r="A8" s="13">
        <v>2026</v>
      </c>
      <c r="C8" s="14"/>
      <c r="D8" s="14"/>
      <c r="E8" s="14"/>
      <c r="F8" s="14"/>
      <c r="G8" s="14"/>
      <c r="H8" s="14"/>
      <c r="J8" s="14"/>
      <c r="K8" s="14"/>
      <c r="L8" s="14"/>
      <c r="M8" s="14"/>
      <c r="N8" s="14"/>
      <c r="O8" s="14"/>
      <c r="Q8" s="14"/>
      <c r="R8" s="14"/>
      <c r="S8" s="14"/>
      <c r="T8" s="14"/>
      <c r="U8" s="14"/>
      <c r="V8" s="14"/>
      <c r="X8" s="14"/>
      <c r="Y8" s="14"/>
      <c r="Z8" s="14"/>
      <c r="AA8" s="14"/>
      <c r="AB8" s="14"/>
      <c r="AC8" s="14"/>
    </row>
    <row r="9" spans="1:29" x14ac:dyDescent="0.3">
      <c r="A9" s="13">
        <v>2027</v>
      </c>
      <c r="C9" s="14"/>
      <c r="D9" s="14"/>
      <c r="E9" s="14"/>
      <c r="F9" s="14"/>
      <c r="G9" s="14"/>
      <c r="H9" s="14"/>
      <c r="J9" s="14"/>
      <c r="K9" s="14"/>
      <c r="L9" s="14"/>
      <c r="M9" s="14"/>
      <c r="N9" s="14"/>
      <c r="O9" s="14"/>
      <c r="Q9" s="14"/>
      <c r="R9" s="14"/>
      <c r="S9" s="14"/>
      <c r="T9" s="14"/>
      <c r="U9" s="14"/>
      <c r="V9" s="14"/>
      <c r="X9" s="14"/>
      <c r="Y9" s="14"/>
      <c r="Z9" s="14"/>
      <c r="AA9" s="14"/>
      <c r="AB9" s="14"/>
      <c r="AC9" s="14"/>
    </row>
    <row r="10" spans="1:29" x14ac:dyDescent="0.3">
      <c r="A10" s="13">
        <v>2028</v>
      </c>
      <c r="C10" s="14"/>
      <c r="D10" s="14"/>
      <c r="E10" s="14"/>
      <c r="F10" s="14"/>
      <c r="G10" s="14"/>
      <c r="H10" s="14"/>
      <c r="J10" s="14"/>
      <c r="K10" s="14"/>
      <c r="L10" s="14"/>
      <c r="M10" s="14"/>
      <c r="N10" s="14"/>
      <c r="O10" s="14"/>
      <c r="Q10" s="14"/>
      <c r="R10" s="14"/>
      <c r="S10" s="14"/>
      <c r="T10" s="14"/>
      <c r="U10" s="14"/>
      <c r="V10" s="14"/>
      <c r="X10" s="14"/>
      <c r="Y10" s="14"/>
      <c r="Z10" s="14"/>
      <c r="AA10" s="14"/>
      <c r="AB10" s="14"/>
      <c r="AC10" s="14"/>
    </row>
    <row r="11" spans="1:29" x14ac:dyDescent="0.3">
      <c r="A11" s="13">
        <v>2029</v>
      </c>
      <c r="C11" s="14"/>
      <c r="D11" s="14"/>
      <c r="E11" s="14"/>
      <c r="F11" s="14"/>
      <c r="G11" s="14"/>
      <c r="H11" s="14"/>
      <c r="J11" s="14"/>
      <c r="K11" s="14"/>
      <c r="L11" s="14"/>
      <c r="M11" s="14"/>
      <c r="N11" s="14"/>
      <c r="O11" s="14"/>
      <c r="Q11" s="14"/>
      <c r="R11" s="14"/>
      <c r="S11" s="14"/>
      <c r="T11" s="14"/>
      <c r="U11" s="14"/>
      <c r="V11" s="14"/>
      <c r="X11" s="14"/>
      <c r="Y11" s="14"/>
      <c r="Z11" s="14"/>
      <c r="AA11" s="14"/>
      <c r="AB11" s="14"/>
      <c r="AC11" s="14"/>
    </row>
    <row r="12" spans="1:29" x14ac:dyDescent="0.3">
      <c r="A12" s="13">
        <v>2030</v>
      </c>
      <c r="C12" s="14"/>
      <c r="D12" s="14"/>
      <c r="E12" s="14"/>
      <c r="F12" s="14"/>
      <c r="G12" s="14"/>
      <c r="H12" s="14"/>
      <c r="J12" s="14"/>
      <c r="K12" s="14"/>
      <c r="L12" s="14"/>
      <c r="M12" s="14"/>
      <c r="N12" s="14"/>
      <c r="O12" s="14"/>
      <c r="Q12" s="14"/>
      <c r="R12" s="14"/>
      <c r="S12" s="14"/>
      <c r="T12" s="14"/>
      <c r="U12" s="14"/>
      <c r="V12" s="14"/>
      <c r="X12" s="14"/>
      <c r="Y12" s="14"/>
      <c r="Z12" s="14"/>
      <c r="AA12" s="14"/>
      <c r="AB12" s="14"/>
      <c r="AC12" s="14"/>
    </row>
    <row r="13" spans="1:29" x14ac:dyDescent="0.3">
      <c r="A13" s="13">
        <v>2031</v>
      </c>
      <c r="C13" s="14"/>
      <c r="D13" s="14"/>
      <c r="E13" s="14"/>
      <c r="F13" s="14"/>
      <c r="G13" s="14"/>
      <c r="H13" s="14"/>
      <c r="J13" s="14"/>
      <c r="K13" s="14"/>
      <c r="L13" s="14"/>
      <c r="M13" s="14"/>
      <c r="N13" s="14"/>
      <c r="O13" s="14"/>
      <c r="Q13" s="14"/>
      <c r="R13" s="14"/>
      <c r="S13" s="14"/>
      <c r="T13" s="14"/>
      <c r="U13" s="14"/>
      <c r="V13" s="14"/>
      <c r="X13" s="14"/>
      <c r="Y13" s="14"/>
      <c r="Z13" s="14"/>
      <c r="AA13" s="14"/>
      <c r="AB13" s="14"/>
      <c r="AC13" s="14"/>
    </row>
    <row r="14" spans="1:29" x14ac:dyDescent="0.3">
      <c r="A14" s="13">
        <v>2032</v>
      </c>
      <c r="C14" s="14"/>
      <c r="D14" s="14"/>
      <c r="E14" s="14"/>
      <c r="F14" s="14"/>
      <c r="G14" s="14"/>
      <c r="H14" s="14"/>
      <c r="J14" s="14"/>
      <c r="K14" s="14"/>
      <c r="L14" s="14"/>
      <c r="M14" s="14"/>
      <c r="N14" s="14"/>
      <c r="O14" s="14"/>
      <c r="Q14" s="14"/>
      <c r="R14" s="14"/>
      <c r="S14" s="14"/>
      <c r="T14" s="14"/>
      <c r="U14" s="14"/>
      <c r="V14" s="14"/>
      <c r="X14" s="14"/>
      <c r="Y14" s="14"/>
      <c r="Z14" s="14"/>
      <c r="AA14" s="14"/>
      <c r="AB14" s="14"/>
      <c r="AC14" s="14"/>
    </row>
    <row r="15" spans="1:29" x14ac:dyDescent="0.3">
      <c r="A15" s="13">
        <v>2033</v>
      </c>
      <c r="C15" s="14"/>
      <c r="D15" s="14"/>
      <c r="E15" s="14"/>
      <c r="F15" s="14"/>
      <c r="G15" s="14"/>
      <c r="H15" s="14"/>
      <c r="J15" s="14"/>
      <c r="K15" s="14"/>
      <c r="L15" s="14"/>
      <c r="M15" s="14"/>
      <c r="N15" s="14"/>
      <c r="O15" s="14"/>
      <c r="Q15" s="14"/>
      <c r="R15" s="14"/>
      <c r="S15" s="14"/>
      <c r="T15" s="14"/>
      <c r="U15" s="14"/>
      <c r="V15" s="14"/>
      <c r="X15" s="14"/>
      <c r="Y15" s="14"/>
      <c r="Z15" s="14"/>
      <c r="AA15" s="14"/>
      <c r="AB15" s="14"/>
      <c r="AC15" s="14"/>
    </row>
    <row r="16" spans="1:29" x14ac:dyDescent="0.3">
      <c r="A16" s="13">
        <v>2034</v>
      </c>
      <c r="C16" s="14"/>
      <c r="D16" s="14"/>
      <c r="E16" s="14"/>
      <c r="F16" s="14"/>
      <c r="G16" s="14"/>
      <c r="H16" s="14"/>
      <c r="J16" s="14"/>
      <c r="K16" s="14"/>
      <c r="L16" s="14"/>
      <c r="M16" s="14"/>
      <c r="N16" s="14"/>
      <c r="O16" s="14"/>
      <c r="Q16" s="14"/>
      <c r="R16" s="14"/>
      <c r="S16" s="14"/>
      <c r="T16" s="14"/>
      <c r="U16" s="14"/>
      <c r="V16" s="14"/>
      <c r="X16" s="14"/>
      <c r="Y16" s="14"/>
      <c r="Z16" s="14"/>
      <c r="AA16" s="14"/>
      <c r="AB16" s="14"/>
      <c r="AC16" s="14"/>
    </row>
    <row r="17" spans="1:29" x14ac:dyDescent="0.3">
      <c r="A17" s="13">
        <v>2035</v>
      </c>
      <c r="C17" s="14"/>
      <c r="D17" s="14"/>
      <c r="E17" s="14"/>
      <c r="F17" s="14"/>
      <c r="G17" s="14"/>
      <c r="H17" s="14"/>
      <c r="J17" s="14"/>
      <c r="K17" s="14"/>
      <c r="L17" s="14"/>
      <c r="M17" s="14"/>
      <c r="N17" s="14"/>
      <c r="O17" s="14"/>
      <c r="Q17" s="14"/>
      <c r="R17" s="14"/>
      <c r="S17" s="14"/>
      <c r="T17" s="14"/>
      <c r="U17" s="14"/>
      <c r="V17" s="14"/>
      <c r="X17" s="14"/>
      <c r="Y17" s="14"/>
      <c r="Z17" s="14"/>
      <c r="AA17" s="14"/>
      <c r="AB17" s="14"/>
      <c r="AC17" s="14"/>
    </row>
    <row r="18" spans="1:29" x14ac:dyDescent="0.3">
      <c r="A18" s="13">
        <v>2036</v>
      </c>
      <c r="C18" s="14"/>
      <c r="D18" s="14"/>
      <c r="E18" s="14"/>
      <c r="F18" s="14"/>
      <c r="G18" s="14"/>
      <c r="H18" s="14"/>
      <c r="J18" s="14"/>
      <c r="K18" s="14"/>
      <c r="L18" s="14"/>
      <c r="M18" s="14"/>
      <c r="N18" s="14"/>
      <c r="O18" s="14"/>
      <c r="Q18" s="14"/>
      <c r="R18" s="14"/>
      <c r="S18" s="14"/>
      <c r="T18" s="14"/>
      <c r="U18" s="14"/>
      <c r="V18" s="14"/>
      <c r="X18" s="14"/>
      <c r="Y18" s="14"/>
      <c r="Z18" s="14"/>
      <c r="AA18" s="14"/>
      <c r="AB18" s="14"/>
      <c r="AC18" s="14"/>
    </row>
    <row r="19" spans="1:29" x14ac:dyDescent="0.3">
      <c r="A19" s="13">
        <v>2037</v>
      </c>
      <c r="C19" s="14"/>
      <c r="D19" s="14"/>
      <c r="E19" s="14"/>
      <c r="F19" s="14"/>
      <c r="G19" s="14"/>
      <c r="H19" s="14"/>
      <c r="J19" s="14"/>
      <c r="K19" s="14"/>
      <c r="L19" s="14"/>
      <c r="M19" s="14"/>
      <c r="N19" s="14"/>
      <c r="O19" s="14"/>
      <c r="Q19" s="14"/>
      <c r="R19" s="14"/>
      <c r="S19" s="14"/>
      <c r="T19" s="14"/>
      <c r="U19" s="14"/>
      <c r="V19" s="14"/>
      <c r="X19" s="14"/>
      <c r="Y19" s="14"/>
      <c r="Z19" s="14"/>
      <c r="AA19" s="14"/>
      <c r="AB19" s="14"/>
      <c r="AC19" s="14"/>
    </row>
    <row r="20" spans="1:29" x14ac:dyDescent="0.3">
      <c r="A20" s="13">
        <v>2038</v>
      </c>
      <c r="C20" s="14"/>
      <c r="D20" s="14"/>
      <c r="E20" s="14"/>
      <c r="F20" s="14"/>
      <c r="G20" s="14"/>
      <c r="H20" s="14"/>
      <c r="J20" s="14"/>
      <c r="K20" s="14"/>
      <c r="L20" s="14"/>
      <c r="M20" s="14"/>
      <c r="N20" s="14"/>
      <c r="O20" s="14"/>
      <c r="Q20" s="14"/>
      <c r="R20" s="14"/>
      <c r="S20" s="14"/>
      <c r="T20" s="14"/>
      <c r="U20" s="14"/>
      <c r="V20" s="14"/>
      <c r="X20" s="14"/>
      <c r="Y20" s="14"/>
      <c r="Z20" s="14"/>
      <c r="AA20" s="14"/>
      <c r="AB20" s="14"/>
      <c r="AC20" s="14"/>
    </row>
    <row r="21" spans="1:29" x14ac:dyDescent="0.3">
      <c r="A21" s="13">
        <v>2039</v>
      </c>
      <c r="C21" s="14"/>
      <c r="D21" s="14"/>
      <c r="E21" s="14"/>
      <c r="F21" s="14"/>
      <c r="G21" s="14"/>
      <c r="H21" s="14"/>
      <c r="J21" s="14"/>
      <c r="K21" s="14"/>
      <c r="L21" s="14"/>
      <c r="M21" s="14"/>
      <c r="N21" s="14"/>
      <c r="O21" s="14"/>
      <c r="Q21" s="14"/>
      <c r="R21" s="14"/>
      <c r="S21" s="14"/>
      <c r="T21" s="14"/>
      <c r="U21" s="14"/>
      <c r="V21" s="14"/>
      <c r="X21" s="14"/>
      <c r="Y21" s="14"/>
      <c r="Z21" s="14"/>
      <c r="AA21" s="14"/>
      <c r="AB21" s="14"/>
      <c r="AC21" s="14"/>
    </row>
    <row r="22" spans="1:29" x14ac:dyDescent="0.3">
      <c r="A22" s="13">
        <v>2040</v>
      </c>
      <c r="C22" s="14"/>
      <c r="D22" s="14"/>
      <c r="E22" s="14"/>
      <c r="F22" s="14"/>
      <c r="G22" s="14"/>
      <c r="H22" s="14"/>
      <c r="J22" s="14"/>
      <c r="K22" s="14"/>
      <c r="L22" s="14"/>
      <c r="M22" s="14"/>
      <c r="N22" s="14"/>
      <c r="O22" s="14"/>
      <c r="Q22" s="14"/>
      <c r="R22" s="14"/>
      <c r="S22" s="14"/>
      <c r="T22" s="14"/>
      <c r="U22" s="14"/>
      <c r="V22" s="14"/>
      <c r="X22" s="14"/>
      <c r="Y22" s="14"/>
      <c r="Z22" s="14"/>
      <c r="AA22" s="14"/>
      <c r="AB22" s="14"/>
      <c r="AC22" s="14"/>
    </row>
    <row r="23" spans="1:29" x14ac:dyDescent="0.3">
      <c r="A23" s="13">
        <v>2041</v>
      </c>
      <c r="C23" s="14"/>
      <c r="D23" s="14"/>
      <c r="E23" s="14"/>
      <c r="F23" s="14"/>
      <c r="G23" s="14"/>
      <c r="H23" s="14"/>
      <c r="J23" s="14"/>
      <c r="K23" s="14"/>
      <c r="L23" s="14"/>
      <c r="M23" s="14"/>
      <c r="N23" s="14"/>
      <c r="O23" s="14"/>
      <c r="Q23" s="14"/>
      <c r="R23" s="14"/>
      <c r="S23" s="14"/>
      <c r="T23" s="14"/>
      <c r="U23" s="14"/>
      <c r="V23" s="14"/>
      <c r="X23" s="14"/>
      <c r="Y23" s="14"/>
      <c r="Z23" s="14"/>
      <c r="AA23" s="14"/>
      <c r="AB23" s="14"/>
      <c r="AC23" s="14"/>
    </row>
    <row r="24" spans="1:29" x14ac:dyDescent="0.3">
      <c r="A24" s="13">
        <v>2042</v>
      </c>
      <c r="C24" s="14"/>
      <c r="D24" s="14"/>
      <c r="E24" s="14"/>
      <c r="F24" s="14"/>
      <c r="G24" s="14"/>
      <c r="H24" s="14"/>
      <c r="J24" s="14"/>
      <c r="K24" s="14"/>
      <c r="L24" s="14"/>
      <c r="M24" s="14"/>
      <c r="N24" s="14"/>
      <c r="O24" s="14"/>
      <c r="Q24" s="14"/>
      <c r="R24" s="14"/>
      <c r="S24" s="14"/>
      <c r="T24" s="14"/>
      <c r="U24" s="14"/>
      <c r="V24" s="14"/>
      <c r="X24" s="14"/>
      <c r="Y24" s="14"/>
      <c r="Z24" s="14"/>
      <c r="AA24" s="14"/>
      <c r="AB24" s="14"/>
      <c r="AC24" s="14"/>
    </row>
    <row r="25" spans="1:29" x14ac:dyDescent="0.3">
      <c r="A25" s="13">
        <v>2043</v>
      </c>
      <c r="C25" s="14"/>
      <c r="D25" s="14"/>
      <c r="E25" s="14"/>
      <c r="F25" s="14"/>
      <c r="G25" s="14"/>
      <c r="H25" s="14"/>
      <c r="J25" s="14"/>
      <c r="K25" s="14"/>
      <c r="L25" s="14"/>
      <c r="M25" s="14"/>
      <c r="N25" s="14"/>
      <c r="O25" s="14"/>
      <c r="Q25" s="14"/>
      <c r="R25" s="14"/>
      <c r="S25" s="14"/>
      <c r="T25" s="14"/>
      <c r="U25" s="14"/>
      <c r="V25" s="14"/>
      <c r="X25" s="14"/>
      <c r="Y25" s="14"/>
      <c r="Z25" s="14"/>
      <c r="AA25" s="14"/>
      <c r="AB25" s="14"/>
      <c r="AC25" s="14"/>
    </row>
    <row r="26" spans="1:29" x14ac:dyDescent="0.3">
      <c r="A26" s="13">
        <v>2044</v>
      </c>
      <c r="C26" s="14"/>
      <c r="D26" s="14"/>
      <c r="E26" s="14"/>
      <c r="F26" s="14"/>
      <c r="G26" s="14"/>
      <c r="H26" s="14"/>
      <c r="J26" s="14"/>
      <c r="K26" s="14"/>
      <c r="L26" s="14"/>
      <c r="M26" s="14"/>
      <c r="N26" s="14"/>
      <c r="O26" s="14"/>
      <c r="Q26" s="14"/>
      <c r="R26" s="14"/>
      <c r="S26" s="14"/>
      <c r="T26" s="14"/>
      <c r="U26" s="14"/>
      <c r="V26" s="14"/>
      <c r="X26" s="14"/>
      <c r="Y26" s="14"/>
      <c r="Z26" s="14"/>
      <c r="AA26" s="14"/>
      <c r="AB26" s="14"/>
      <c r="AC26" s="14"/>
    </row>
    <row r="27" spans="1:29" x14ac:dyDescent="0.3">
      <c r="A27" s="13">
        <v>2045</v>
      </c>
      <c r="C27" s="14"/>
      <c r="D27" s="14"/>
      <c r="E27" s="14"/>
      <c r="F27" s="14"/>
      <c r="G27" s="14"/>
      <c r="H27" s="14"/>
      <c r="J27" s="14"/>
      <c r="K27" s="14"/>
      <c r="L27" s="14"/>
      <c r="M27" s="14"/>
      <c r="N27" s="14"/>
      <c r="O27" s="14"/>
      <c r="Q27" s="14"/>
      <c r="R27" s="14"/>
      <c r="S27" s="14"/>
      <c r="T27" s="14"/>
      <c r="U27" s="14"/>
      <c r="V27" s="14"/>
      <c r="X27" s="14"/>
      <c r="Y27" s="14"/>
      <c r="Z27" s="14"/>
      <c r="AA27" s="14"/>
      <c r="AB27" s="14"/>
      <c r="AC27" s="14"/>
    </row>
    <row r="28" spans="1:29" x14ac:dyDescent="0.3">
      <c r="A28" s="13">
        <v>2046</v>
      </c>
      <c r="C28" s="14"/>
      <c r="D28" s="14"/>
      <c r="E28" s="14"/>
      <c r="F28" s="14"/>
      <c r="G28" s="14"/>
      <c r="H28" s="14"/>
      <c r="J28" s="14"/>
      <c r="K28" s="14"/>
      <c r="L28" s="14"/>
      <c r="M28" s="14"/>
      <c r="N28" s="14"/>
      <c r="O28" s="14"/>
      <c r="Q28" s="14"/>
      <c r="R28" s="14"/>
      <c r="S28" s="14"/>
      <c r="T28" s="14"/>
      <c r="U28" s="14"/>
      <c r="V28" s="14"/>
      <c r="X28" s="14"/>
      <c r="Y28" s="14"/>
      <c r="Z28" s="14"/>
      <c r="AA28" s="14"/>
      <c r="AB28" s="14"/>
      <c r="AC28" s="14"/>
    </row>
    <row r="29" spans="1:29" x14ac:dyDescent="0.3">
      <c r="A29" s="13">
        <v>2047</v>
      </c>
      <c r="C29" s="14"/>
      <c r="D29" s="14"/>
      <c r="E29" s="14"/>
      <c r="F29" s="14"/>
      <c r="G29" s="14"/>
      <c r="H29" s="14"/>
      <c r="J29" s="14"/>
      <c r="K29" s="14"/>
      <c r="L29" s="14"/>
      <c r="M29" s="14"/>
      <c r="N29" s="14"/>
      <c r="O29" s="14"/>
      <c r="Q29" s="14"/>
      <c r="R29" s="14"/>
      <c r="S29" s="14"/>
      <c r="T29" s="14"/>
      <c r="U29" s="14"/>
      <c r="V29" s="14"/>
      <c r="X29" s="14"/>
      <c r="Y29" s="14"/>
      <c r="Z29" s="14"/>
      <c r="AA29" s="14"/>
      <c r="AB29" s="14"/>
      <c r="AC29" s="14"/>
    </row>
    <row r="30" spans="1:29" x14ac:dyDescent="0.3">
      <c r="A30" s="13">
        <v>2048</v>
      </c>
      <c r="C30" s="14"/>
      <c r="D30" s="14"/>
      <c r="E30" s="14"/>
      <c r="F30" s="14"/>
      <c r="G30" s="14"/>
      <c r="H30" s="14"/>
      <c r="J30" s="14"/>
      <c r="K30" s="14"/>
      <c r="L30" s="14"/>
      <c r="M30" s="14"/>
      <c r="N30" s="14"/>
      <c r="O30" s="14"/>
      <c r="Q30" s="14"/>
      <c r="R30" s="14"/>
      <c r="S30" s="14"/>
      <c r="T30" s="14"/>
      <c r="U30" s="14"/>
      <c r="V30" s="14"/>
      <c r="X30" s="14"/>
      <c r="Y30" s="14"/>
      <c r="Z30" s="14"/>
      <c r="AA30" s="14"/>
      <c r="AB30" s="14"/>
      <c r="AC30" s="14"/>
    </row>
    <row r="31" spans="1:29" x14ac:dyDescent="0.3">
      <c r="A31" s="13">
        <v>2049</v>
      </c>
      <c r="C31" s="14"/>
      <c r="D31" s="14"/>
      <c r="E31" s="14"/>
      <c r="F31" s="14"/>
      <c r="G31" s="14"/>
      <c r="H31" s="14"/>
      <c r="J31" s="14"/>
      <c r="K31" s="14"/>
      <c r="L31" s="14"/>
      <c r="M31" s="14"/>
      <c r="N31" s="14"/>
      <c r="O31" s="14"/>
      <c r="Q31" s="14"/>
      <c r="R31" s="14"/>
      <c r="S31" s="14"/>
      <c r="T31" s="14"/>
      <c r="U31" s="14"/>
      <c r="V31" s="14"/>
      <c r="X31" s="14"/>
      <c r="Y31" s="14"/>
      <c r="Z31" s="14"/>
      <c r="AA31" s="14"/>
      <c r="AB31" s="14"/>
      <c r="AC31" s="14"/>
    </row>
    <row r="32" spans="1:29" x14ac:dyDescent="0.3">
      <c r="A32" s="13">
        <v>2050</v>
      </c>
      <c r="C32" s="14"/>
      <c r="D32" s="14"/>
      <c r="E32" s="14"/>
      <c r="F32" s="14"/>
      <c r="G32" s="14"/>
      <c r="H32" s="14"/>
      <c r="J32" s="14"/>
      <c r="K32" s="14"/>
      <c r="L32" s="14"/>
      <c r="M32" s="14"/>
      <c r="N32" s="14"/>
      <c r="O32" s="14"/>
      <c r="Q32" s="14"/>
      <c r="R32" s="14"/>
      <c r="S32" s="14"/>
      <c r="T32" s="14"/>
      <c r="U32" s="14"/>
      <c r="V32" s="14"/>
      <c r="X32" s="14"/>
      <c r="Y32" s="14"/>
      <c r="Z32" s="14"/>
      <c r="AA32" s="14"/>
      <c r="AB32" s="14"/>
      <c r="AC32" s="14"/>
    </row>
    <row r="33" spans="1:29" x14ac:dyDescent="0.3">
      <c r="A33" s="13">
        <v>2051</v>
      </c>
      <c r="C33" s="14"/>
      <c r="D33" s="14"/>
      <c r="E33" s="14"/>
      <c r="F33" s="14"/>
      <c r="G33" s="14"/>
      <c r="H33" s="14"/>
      <c r="J33" s="14"/>
      <c r="K33" s="14"/>
      <c r="L33" s="14"/>
      <c r="M33" s="14"/>
      <c r="N33" s="14"/>
      <c r="O33" s="14"/>
      <c r="Q33" s="14"/>
      <c r="R33" s="14"/>
      <c r="S33" s="14"/>
      <c r="T33" s="14"/>
      <c r="U33" s="14"/>
      <c r="V33" s="14"/>
      <c r="X33" s="14"/>
      <c r="Y33" s="14"/>
      <c r="Z33" s="14"/>
      <c r="AA33" s="14"/>
      <c r="AB33" s="14"/>
      <c r="AC33" s="14"/>
    </row>
    <row r="34" spans="1:29" x14ac:dyDescent="0.3">
      <c r="A34" s="13">
        <v>2052</v>
      </c>
      <c r="C34" s="14"/>
      <c r="D34" s="14"/>
      <c r="E34" s="14"/>
      <c r="F34" s="14"/>
      <c r="G34" s="14"/>
      <c r="H34" s="14"/>
      <c r="J34" s="14"/>
      <c r="K34" s="14"/>
      <c r="L34" s="14"/>
      <c r="M34" s="14"/>
      <c r="N34" s="14"/>
      <c r="O34" s="14"/>
      <c r="Q34" s="14"/>
      <c r="R34" s="14"/>
      <c r="S34" s="14"/>
      <c r="T34" s="14"/>
      <c r="U34" s="14"/>
      <c r="V34" s="14"/>
      <c r="X34" s="14"/>
      <c r="Y34" s="14"/>
      <c r="Z34" s="14"/>
      <c r="AA34" s="14"/>
      <c r="AB34" s="14"/>
      <c r="AC34" s="14"/>
    </row>
    <row r="35" spans="1:29" x14ac:dyDescent="0.3">
      <c r="A35" s="13">
        <v>2053</v>
      </c>
      <c r="C35" s="14"/>
      <c r="D35" s="14"/>
      <c r="E35" s="14"/>
      <c r="F35" s="14"/>
      <c r="G35" s="14"/>
      <c r="H35" s="14"/>
      <c r="J35" s="14"/>
      <c r="K35" s="14"/>
      <c r="L35" s="14"/>
      <c r="M35" s="14"/>
      <c r="N35" s="14"/>
      <c r="O35" s="14"/>
      <c r="Q35" s="14"/>
      <c r="R35" s="14"/>
      <c r="S35" s="14"/>
      <c r="T35" s="14"/>
      <c r="U35" s="14"/>
      <c r="V35" s="14"/>
      <c r="X35" s="14"/>
      <c r="Y35" s="14"/>
      <c r="Z35" s="14"/>
      <c r="AA35" s="14"/>
      <c r="AB35" s="14"/>
      <c r="AC35" s="14"/>
    </row>
    <row r="36" spans="1:29" x14ac:dyDescent="0.3">
      <c r="A36" s="13">
        <v>2054</v>
      </c>
      <c r="C36" s="14"/>
      <c r="D36" s="14"/>
      <c r="E36" s="14"/>
      <c r="F36" s="14"/>
      <c r="G36" s="14"/>
      <c r="H36" s="14"/>
      <c r="J36" s="14"/>
      <c r="K36" s="14"/>
      <c r="L36" s="14"/>
      <c r="M36" s="14"/>
      <c r="N36" s="14"/>
      <c r="O36" s="14"/>
      <c r="Q36" s="14"/>
      <c r="R36" s="14"/>
      <c r="S36" s="14"/>
      <c r="T36" s="14"/>
      <c r="U36" s="14"/>
      <c r="V36" s="14"/>
      <c r="X36" s="14"/>
      <c r="Y36" s="14"/>
      <c r="Z36" s="14"/>
      <c r="AA36" s="14"/>
      <c r="AB36" s="14"/>
      <c r="AC36" s="14"/>
    </row>
    <row r="37" spans="1:29" x14ac:dyDescent="0.3">
      <c r="A37" s="13">
        <v>2055</v>
      </c>
      <c r="C37" s="14"/>
      <c r="D37" s="14"/>
      <c r="E37" s="14"/>
      <c r="F37" s="14"/>
      <c r="G37" s="14"/>
      <c r="H37" s="14"/>
      <c r="J37" s="14"/>
      <c r="K37" s="14"/>
      <c r="L37" s="14"/>
      <c r="M37" s="14"/>
      <c r="N37" s="14"/>
      <c r="O37" s="14"/>
      <c r="Q37" s="14"/>
      <c r="R37" s="14"/>
      <c r="S37" s="14"/>
      <c r="T37" s="14"/>
      <c r="U37" s="14"/>
      <c r="V37" s="14"/>
      <c r="X37" s="14"/>
      <c r="Y37" s="14"/>
      <c r="Z37" s="14"/>
      <c r="AA37" s="14"/>
      <c r="AB37" s="14"/>
      <c r="AC37" s="14"/>
    </row>
    <row r="38" spans="1:29" x14ac:dyDescent="0.3">
      <c r="A38" s="13">
        <v>2056</v>
      </c>
      <c r="C38" s="14"/>
      <c r="D38" s="14"/>
      <c r="E38" s="14"/>
      <c r="F38" s="14"/>
      <c r="G38" s="14"/>
      <c r="H38" s="14"/>
      <c r="J38" s="14"/>
      <c r="K38" s="14"/>
      <c r="L38" s="14"/>
      <c r="M38" s="14"/>
      <c r="N38" s="14"/>
      <c r="O38" s="14"/>
      <c r="Q38" s="14"/>
      <c r="R38" s="14"/>
      <c r="S38" s="14"/>
      <c r="T38" s="14"/>
      <c r="U38" s="14"/>
      <c r="V38" s="14"/>
      <c r="X38" s="14"/>
      <c r="Y38" s="14"/>
      <c r="Z38" s="14"/>
      <c r="AA38" s="14"/>
      <c r="AB38" s="14"/>
      <c r="AC38" s="14"/>
    </row>
    <row r="39" spans="1:29" x14ac:dyDescent="0.3">
      <c r="A39" s="13">
        <v>2057</v>
      </c>
      <c r="C39" s="14"/>
      <c r="D39" s="14"/>
      <c r="E39" s="14"/>
      <c r="F39" s="14"/>
      <c r="G39" s="14"/>
      <c r="H39" s="14"/>
      <c r="J39" s="14"/>
      <c r="K39" s="14"/>
      <c r="L39" s="14"/>
      <c r="M39" s="14"/>
      <c r="N39" s="14"/>
      <c r="O39" s="14"/>
      <c r="Q39" s="14"/>
      <c r="R39" s="14"/>
      <c r="S39" s="14"/>
      <c r="T39" s="14"/>
      <c r="U39" s="14"/>
      <c r="V39" s="14"/>
      <c r="X39" s="14"/>
      <c r="Y39" s="14"/>
      <c r="Z39" s="14"/>
      <c r="AA39" s="14"/>
      <c r="AB39" s="14"/>
      <c r="AC39" s="14"/>
    </row>
    <row r="40" spans="1:29" x14ac:dyDescent="0.3">
      <c r="A40" s="13">
        <v>2058</v>
      </c>
      <c r="C40" s="14"/>
      <c r="D40" s="14"/>
      <c r="E40" s="14"/>
      <c r="F40" s="14"/>
      <c r="G40" s="14"/>
      <c r="H40" s="14"/>
      <c r="J40" s="14"/>
      <c r="K40" s="14"/>
      <c r="L40" s="14"/>
      <c r="M40" s="14"/>
      <c r="N40" s="14"/>
      <c r="O40" s="14"/>
      <c r="Q40" s="14"/>
      <c r="R40" s="14"/>
      <c r="S40" s="14"/>
      <c r="T40" s="14"/>
      <c r="U40" s="14"/>
      <c r="V40" s="14"/>
      <c r="X40" s="14"/>
      <c r="Y40" s="14"/>
      <c r="Z40" s="14"/>
      <c r="AA40" s="14"/>
      <c r="AB40" s="14"/>
      <c r="AC40" s="14"/>
    </row>
    <row r="41" spans="1:29" x14ac:dyDescent="0.3">
      <c r="A41" s="13">
        <v>2059</v>
      </c>
      <c r="C41" s="14"/>
      <c r="D41" s="14"/>
      <c r="E41" s="14"/>
      <c r="F41" s="14"/>
      <c r="G41" s="14"/>
      <c r="H41" s="14"/>
      <c r="J41" s="14"/>
      <c r="K41" s="14"/>
      <c r="L41" s="14"/>
      <c r="M41" s="14"/>
      <c r="N41" s="14"/>
      <c r="O41" s="14"/>
      <c r="Q41" s="14"/>
      <c r="R41" s="14"/>
      <c r="S41" s="14"/>
      <c r="T41" s="14"/>
      <c r="U41" s="14"/>
      <c r="V41" s="14"/>
      <c r="X41" s="14"/>
      <c r="Y41" s="14"/>
      <c r="Z41" s="14"/>
      <c r="AA41" s="14"/>
      <c r="AB41" s="14"/>
      <c r="AC41" s="14"/>
    </row>
    <row r="42" spans="1:29" x14ac:dyDescent="0.3">
      <c r="A42" s="13">
        <v>2060</v>
      </c>
      <c r="C42" s="14"/>
      <c r="D42" s="14"/>
      <c r="E42" s="14"/>
      <c r="F42" s="14"/>
      <c r="G42" s="14"/>
      <c r="H42" s="14"/>
      <c r="J42" s="14"/>
      <c r="K42" s="14"/>
      <c r="L42" s="14"/>
      <c r="M42" s="14"/>
      <c r="N42" s="14"/>
      <c r="O42" s="14"/>
      <c r="Q42" s="14"/>
      <c r="R42" s="14"/>
      <c r="S42" s="14"/>
      <c r="T42" s="14"/>
      <c r="U42" s="14"/>
      <c r="V42" s="14"/>
      <c r="X42" s="14"/>
      <c r="Y42" s="14"/>
      <c r="Z42" s="14"/>
      <c r="AA42" s="14"/>
      <c r="AB42" s="14"/>
      <c r="AC42" s="14"/>
    </row>
    <row r="43" spans="1:29" x14ac:dyDescent="0.3">
      <c r="A43" s="13">
        <v>2061</v>
      </c>
      <c r="C43" s="14"/>
      <c r="D43" s="14"/>
      <c r="E43" s="14"/>
      <c r="F43" s="14"/>
      <c r="G43" s="14"/>
      <c r="H43" s="14"/>
      <c r="J43" s="14"/>
      <c r="K43" s="14"/>
      <c r="L43" s="14"/>
      <c r="M43" s="14"/>
      <c r="N43" s="14"/>
      <c r="O43" s="14"/>
      <c r="Q43" s="14"/>
      <c r="R43" s="14"/>
      <c r="S43" s="14"/>
      <c r="T43" s="14"/>
      <c r="U43" s="14"/>
      <c r="V43" s="14"/>
      <c r="X43" s="14"/>
      <c r="Y43" s="14"/>
      <c r="Z43" s="14"/>
      <c r="AA43" s="14"/>
      <c r="AB43" s="14"/>
      <c r="AC43" s="14"/>
    </row>
    <row r="44" spans="1:29" x14ac:dyDescent="0.3">
      <c r="A44" s="13">
        <v>2062</v>
      </c>
      <c r="C44" s="14"/>
      <c r="D44" s="14"/>
      <c r="E44" s="14"/>
      <c r="F44" s="14"/>
      <c r="G44" s="14"/>
      <c r="H44" s="14"/>
      <c r="J44" s="14"/>
      <c r="K44" s="14"/>
      <c r="L44" s="14"/>
      <c r="M44" s="14"/>
      <c r="N44" s="14"/>
      <c r="O44" s="14"/>
      <c r="Q44" s="14"/>
      <c r="R44" s="14"/>
      <c r="S44" s="14"/>
      <c r="T44" s="14"/>
      <c r="U44" s="14"/>
      <c r="V44" s="14"/>
      <c r="X44" s="14"/>
      <c r="Y44" s="14"/>
      <c r="Z44" s="14"/>
      <c r="AA44" s="14"/>
      <c r="AB44" s="14"/>
      <c r="AC44" s="14"/>
    </row>
    <row r="45" spans="1:29" x14ac:dyDescent="0.3">
      <c r="A45" s="13">
        <v>2063</v>
      </c>
      <c r="C45" s="14"/>
      <c r="D45" s="14"/>
      <c r="E45" s="14"/>
      <c r="F45" s="14"/>
      <c r="G45" s="14"/>
      <c r="H45" s="14"/>
      <c r="J45" s="14"/>
      <c r="K45" s="14"/>
      <c r="L45" s="14"/>
      <c r="M45" s="14"/>
      <c r="N45" s="14"/>
      <c r="O45" s="14"/>
      <c r="Q45" s="14"/>
      <c r="R45" s="14"/>
      <c r="S45" s="14"/>
      <c r="T45" s="14"/>
      <c r="U45" s="14"/>
      <c r="V45" s="14"/>
      <c r="X45" s="14"/>
      <c r="Y45" s="14"/>
      <c r="Z45" s="14"/>
      <c r="AA45" s="14"/>
      <c r="AB45" s="14"/>
      <c r="AC45" s="14"/>
    </row>
    <row r="46" spans="1:29" x14ac:dyDescent="0.3">
      <c r="A46" s="13">
        <v>2064</v>
      </c>
      <c r="C46" s="14"/>
      <c r="D46" s="14"/>
      <c r="E46" s="14"/>
      <c r="F46" s="14"/>
      <c r="G46" s="14"/>
      <c r="H46" s="14"/>
      <c r="J46" s="14"/>
      <c r="K46" s="14"/>
      <c r="L46" s="14"/>
      <c r="M46" s="14"/>
      <c r="N46" s="14"/>
      <c r="O46" s="14"/>
      <c r="Q46" s="14"/>
      <c r="R46" s="14"/>
      <c r="S46" s="14"/>
      <c r="T46" s="14"/>
      <c r="U46" s="14"/>
      <c r="V46" s="14"/>
      <c r="X46" s="14"/>
      <c r="Y46" s="14"/>
      <c r="Z46" s="14"/>
      <c r="AA46" s="14"/>
      <c r="AB46" s="14"/>
      <c r="AC46" s="14"/>
    </row>
    <row r="47" spans="1:29" x14ac:dyDescent="0.3">
      <c r="A47" s="13">
        <v>2065</v>
      </c>
      <c r="C47" s="14"/>
      <c r="D47" s="14"/>
      <c r="E47" s="14"/>
      <c r="F47" s="14"/>
      <c r="G47" s="14"/>
      <c r="H47" s="14"/>
      <c r="J47" s="14"/>
      <c r="K47" s="14"/>
      <c r="L47" s="14"/>
      <c r="M47" s="14"/>
      <c r="N47" s="14"/>
      <c r="O47" s="14"/>
      <c r="Q47" s="14"/>
      <c r="R47" s="14"/>
      <c r="S47" s="14"/>
      <c r="T47" s="14"/>
      <c r="U47" s="14"/>
      <c r="V47" s="14"/>
      <c r="X47" s="14"/>
      <c r="Y47" s="14"/>
      <c r="Z47" s="14"/>
      <c r="AA47" s="14"/>
      <c r="AB47" s="14"/>
      <c r="AC47" s="14"/>
    </row>
    <row r="48" spans="1:29" x14ac:dyDescent="0.3">
      <c r="A48" s="13">
        <v>2066</v>
      </c>
      <c r="C48" s="14"/>
      <c r="D48" s="14"/>
      <c r="E48" s="14"/>
      <c r="F48" s="14"/>
      <c r="G48" s="14"/>
      <c r="H48" s="14"/>
      <c r="J48" s="14"/>
      <c r="K48" s="14"/>
      <c r="L48" s="14"/>
      <c r="M48" s="14"/>
      <c r="N48" s="14"/>
      <c r="O48" s="14"/>
      <c r="Q48" s="14"/>
      <c r="R48" s="14"/>
      <c r="S48" s="14"/>
      <c r="T48" s="14"/>
      <c r="U48" s="14"/>
      <c r="V48" s="14"/>
      <c r="X48" s="14"/>
      <c r="Y48" s="14"/>
      <c r="Z48" s="14"/>
      <c r="AA48" s="14"/>
      <c r="AB48" s="14"/>
      <c r="AC48" s="14"/>
    </row>
    <row r="49" spans="1:29" x14ac:dyDescent="0.3">
      <c r="A49" s="13">
        <v>2067</v>
      </c>
      <c r="C49" s="14"/>
      <c r="D49" s="14"/>
      <c r="E49" s="14"/>
      <c r="F49" s="14"/>
      <c r="G49" s="14"/>
      <c r="H49" s="14"/>
      <c r="J49" s="14"/>
      <c r="K49" s="14"/>
      <c r="L49" s="14"/>
      <c r="M49" s="14"/>
      <c r="N49" s="14"/>
      <c r="O49" s="14"/>
      <c r="Q49" s="14"/>
      <c r="R49" s="14"/>
      <c r="S49" s="14"/>
      <c r="T49" s="14"/>
      <c r="U49" s="14"/>
      <c r="V49" s="14"/>
      <c r="X49" s="14"/>
      <c r="Y49" s="14"/>
      <c r="Z49" s="14"/>
      <c r="AA49" s="14"/>
      <c r="AB49" s="14"/>
      <c r="AC49" s="14"/>
    </row>
    <row r="50" spans="1:29" x14ac:dyDescent="0.3">
      <c r="A50" s="13">
        <v>2068</v>
      </c>
      <c r="C50" s="14"/>
      <c r="D50" s="14"/>
      <c r="E50" s="14"/>
      <c r="F50" s="14"/>
      <c r="G50" s="14"/>
      <c r="H50" s="14"/>
      <c r="J50" s="14"/>
      <c r="K50" s="14"/>
      <c r="L50" s="14"/>
      <c r="M50" s="14"/>
      <c r="N50" s="14"/>
      <c r="O50" s="14"/>
      <c r="Q50" s="14"/>
      <c r="R50" s="14"/>
      <c r="S50" s="14"/>
      <c r="T50" s="14"/>
      <c r="U50" s="14"/>
      <c r="V50" s="14"/>
      <c r="X50" s="14"/>
      <c r="Y50" s="14"/>
      <c r="Z50" s="14"/>
      <c r="AA50" s="14"/>
      <c r="AB50" s="14"/>
      <c r="AC50" s="14"/>
    </row>
    <row r="51" spans="1:29" x14ac:dyDescent="0.3">
      <c r="A51" s="13">
        <v>2069</v>
      </c>
      <c r="C51" s="14"/>
      <c r="D51" s="14"/>
      <c r="E51" s="14"/>
      <c r="F51" s="14"/>
      <c r="G51" s="14"/>
      <c r="H51" s="14"/>
      <c r="J51" s="14"/>
      <c r="K51" s="14"/>
      <c r="L51" s="14"/>
      <c r="M51" s="14"/>
      <c r="N51" s="14"/>
      <c r="O51" s="14"/>
      <c r="Q51" s="14"/>
      <c r="R51" s="14"/>
      <c r="S51" s="14"/>
      <c r="T51" s="14"/>
      <c r="U51" s="14"/>
      <c r="V51" s="14"/>
      <c r="X51" s="14"/>
      <c r="Y51" s="14"/>
      <c r="Z51" s="14"/>
      <c r="AA51" s="14"/>
      <c r="AB51" s="14"/>
      <c r="AC51" s="14"/>
    </row>
    <row r="52" spans="1:29" x14ac:dyDescent="0.3">
      <c r="A52" s="15">
        <v>2070</v>
      </c>
      <c r="C52" s="16"/>
      <c r="D52" s="16"/>
      <c r="E52" s="16"/>
      <c r="F52" s="16"/>
      <c r="G52" s="16"/>
      <c r="H52" s="16"/>
      <c r="J52" s="16"/>
      <c r="K52" s="16"/>
      <c r="L52" s="16"/>
      <c r="M52" s="16"/>
      <c r="N52" s="16"/>
      <c r="O52" s="16"/>
      <c r="Q52" s="16"/>
      <c r="R52" s="16"/>
      <c r="S52" s="16"/>
      <c r="T52" s="16"/>
      <c r="U52" s="16"/>
      <c r="V52" s="16"/>
      <c r="X52" s="16"/>
      <c r="Y52" s="16"/>
      <c r="Z52" s="16"/>
      <c r="AA52" s="16"/>
      <c r="AB52" s="16"/>
      <c r="AC52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352C-864C-46C1-A9D7-41ACABE24072}">
  <sheetPr>
    <tabColor theme="4" tint="0.59999389629810485"/>
  </sheetPr>
  <dimension ref="A1:E8"/>
  <sheetViews>
    <sheetView showGridLines="0" tabSelected="1" workbookViewId="0">
      <selection activeCell="C19" sqref="C19"/>
    </sheetView>
  </sheetViews>
  <sheetFormatPr defaultRowHeight="14.5" x14ac:dyDescent="0.35"/>
  <cols>
    <col min="1" max="1" width="28.6328125" customWidth="1"/>
    <col min="2" max="2" width="32.08984375" customWidth="1"/>
    <col min="3" max="3" width="21.54296875" customWidth="1"/>
    <col min="4" max="4" width="22.1796875" customWidth="1"/>
    <col min="5" max="5" width="22" customWidth="1"/>
    <col min="6" max="6" width="21.1796875" customWidth="1"/>
  </cols>
  <sheetData>
    <row r="1" spans="1:5" ht="29" x14ac:dyDescent="0.35">
      <c r="A1" s="61" t="s">
        <v>84</v>
      </c>
      <c r="B1" s="61" t="s">
        <v>79</v>
      </c>
      <c r="C1" s="62" t="s">
        <v>85</v>
      </c>
    </row>
    <row r="2" spans="1:5" x14ac:dyDescent="0.35">
      <c r="A2" s="64" t="s">
        <v>86</v>
      </c>
      <c r="B2" s="63" t="s">
        <v>80</v>
      </c>
      <c r="C2" s="64">
        <f>'CAPEX Solution A'!C52</f>
        <v>13870914.265902538</v>
      </c>
    </row>
    <row r="3" spans="1:5" x14ac:dyDescent="0.35">
      <c r="A3" s="64" t="s">
        <v>82</v>
      </c>
      <c r="B3" s="63" t="s">
        <v>81</v>
      </c>
      <c r="C3" s="64">
        <f>'CAPEX Solution B'!C52</f>
        <v>12873658.991883401</v>
      </c>
    </row>
    <row r="4" spans="1:5" x14ac:dyDescent="0.35">
      <c r="A4" s="64" t="s">
        <v>82</v>
      </c>
      <c r="B4" s="63" t="s">
        <v>87</v>
      </c>
      <c r="C4" s="64">
        <f>'BESS (Enhanced)'!C52</f>
        <v>46544353.814624786</v>
      </c>
    </row>
    <row r="6" spans="1:5" x14ac:dyDescent="0.35">
      <c r="A6" s="61"/>
      <c r="B6" s="61" t="s">
        <v>20</v>
      </c>
      <c r="C6" s="61" t="s">
        <v>18</v>
      </c>
      <c r="D6" s="61" t="s">
        <v>83</v>
      </c>
      <c r="E6" s="61" t="s">
        <v>22</v>
      </c>
    </row>
    <row r="7" spans="1:5" x14ac:dyDescent="0.35">
      <c r="A7" s="63" t="s">
        <v>81</v>
      </c>
      <c r="B7" s="65">
        <f>C2</f>
        <v>13870914.265902538</v>
      </c>
      <c r="C7" s="65">
        <f>C3</f>
        <v>12873658.991883401</v>
      </c>
      <c r="D7" s="65">
        <f>C7-B7</f>
        <v>-997255.27401913702</v>
      </c>
      <c r="E7" s="66">
        <f>C7/B7</f>
        <v>0.92810457516339862</v>
      </c>
    </row>
    <row r="8" spans="1:5" x14ac:dyDescent="0.35">
      <c r="A8" s="63" t="s">
        <v>87</v>
      </c>
      <c r="B8" s="65">
        <f>C4</f>
        <v>46544353.814624786</v>
      </c>
      <c r="C8" s="65">
        <f>C2</f>
        <v>13870914.265902538</v>
      </c>
      <c r="D8" s="65">
        <f>C8-B8</f>
        <v>-32673439.548722249</v>
      </c>
      <c r="E8" s="66">
        <f>C8/B8</f>
        <v>0.298014971292697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2E0D-6FB3-4AA0-BFB6-CC3C9BB879BF}">
  <sheetPr>
    <tabColor rgb="FFFFC000"/>
  </sheetPr>
  <dimension ref="A1:BG54"/>
  <sheetViews>
    <sheetView showGridLines="0" zoomScale="85" zoomScaleNormal="85" workbookViewId="0">
      <pane xSplit="3" ySplit="24" topLeftCell="D25" activePane="bottomRight" state="frozen"/>
      <selection activeCell="F15" sqref="F15"/>
      <selection pane="topRight" activeCell="F15" sqref="F15"/>
      <selection pane="bottomLeft" activeCell="F15" sqref="F15"/>
      <selection pane="bottomRight" activeCell="J11" sqref="J11"/>
    </sheetView>
  </sheetViews>
  <sheetFormatPr defaultRowHeight="14.5" outlineLevelRow="1" x14ac:dyDescent="0.35"/>
  <cols>
    <col min="1" max="1" width="4.54296875" customWidth="1"/>
    <col min="2" max="2" width="38.453125" customWidth="1"/>
    <col min="3" max="3" width="14.1796875" customWidth="1"/>
    <col min="4" max="4" width="19.453125" customWidth="1"/>
    <col min="5" max="52" width="13.54296875" customWidth="1"/>
    <col min="53" max="57" width="11.81640625" customWidth="1"/>
    <col min="58" max="58" width="11.54296875" bestFit="1" customWidth="1"/>
    <col min="59" max="77" width="13" customWidth="1"/>
  </cols>
  <sheetData>
    <row r="1" spans="2:5" ht="12" customHeight="1" x14ac:dyDescent="0.35"/>
    <row r="2" spans="2:5" x14ac:dyDescent="0.35">
      <c r="B2" s="17" t="s">
        <v>23</v>
      </c>
    </row>
    <row r="3" spans="2:5" x14ac:dyDescent="0.35">
      <c r="B3" s="18" t="s">
        <v>24</v>
      </c>
    </row>
    <row r="4" spans="2:5" ht="10.5" customHeight="1" x14ac:dyDescent="0.35"/>
    <row r="5" spans="2:5" ht="15" thickBot="1" x14ac:dyDescent="0.4">
      <c r="B5" s="19" t="s">
        <v>25</v>
      </c>
      <c r="C5" s="20"/>
    </row>
    <row r="6" spans="2:5" outlineLevel="1" x14ac:dyDescent="0.35">
      <c r="B6" t="s">
        <v>26</v>
      </c>
      <c r="C6" s="21">
        <v>9.11E-2</v>
      </c>
    </row>
    <row r="7" spans="2:5" outlineLevel="1" x14ac:dyDescent="0.35">
      <c r="B7" t="s">
        <v>27</v>
      </c>
      <c r="C7" s="67">
        <v>0.4</v>
      </c>
    </row>
    <row r="8" spans="2:5" outlineLevel="1" x14ac:dyDescent="0.35">
      <c r="B8" t="s">
        <v>28</v>
      </c>
      <c r="C8" s="21">
        <v>4.2500000000000003E-2</v>
      </c>
      <c r="E8" s="47"/>
    </row>
    <row r="9" spans="2:5" outlineLevel="1" x14ac:dyDescent="0.35">
      <c r="B9" t="s">
        <v>29</v>
      </c>
      <c r="C9" s="67">
        <v>0.6</v>
      </c>
    </row>
    <row r="10" spans="2:5" outlineLevel="1" x14ac:dyDescent="0.35">
      <c r="B10" t="s">
        <v>30</v>
      </c>
      <c r="C10" s="68">
        <v>45</v>
      </c>
    </row>
    <row r="11" spans="2:5" outlineLevel="1" x14ac:dyDescent="0.35">
      <c r="B11" t="s">
        <v>31</v>
      </c>
      <c r="C11" s="69">
        <f>1/C10</f>
        <v>2.2222222222222223E-2</v>
      </c>
    </row>
    <row r="12" spans="2:5" outlineLevel="1" x14ac:dyDescent="0.35">
      <c r="B12" t="s">
        <v>51</v>
      </c>
      <c r="C12" s="69">
        <v>0.08</v>
      </c>
    </row>
    <row r="13" spans="2:5" outlineLevel="1" x14ac:dyDescent="0.35">
      <c r="B13" t="s">
        <v>32</v>
      </c>
      <c r="C13" s="70">
        <v>0.04</v>
      </c>
    </row>
    <row r="14" spans="2:5" outlineLevel="1" x14ac:dyDescent="0.35">
      <c r="B14" t="s">
        <v>33</v>
      </c>
      <c r="C14" s="70">
        <v>0.02</v>
      </c>
    </row>
    <row r="15" spans="2:5" outlineLevel="1" x14ac:dyDescent="0.35">
      <c r="B15" t="s">
        <v>52</v>
      </c>
      <c r="C15" s="69">
        <v>5.0000000000000001E-3</v>
      </c>
    </row>
    <row r="16" spans="2:5" outlineLevel="1" x14ac:dyDescent="0.35">
      <c r="B16" s="22" t="s">
        <v>34</v>
      </c>
      <c r="C16" s="71">
        <v>0.26500000000000001</v>
      </c>
    </row>
    <row r="17" spans="1:58" x14ac:dyDescent="0.35">
      <c r="C17" s="21"/>
    </row>
    <row r="18" spans="1:58" ht="15" thickBot="1" x14ac:dyDescent="0.4">
      <c r="B18" s="19" t="s">
        <v>35</v>
      </c>
      <c r="C18" s="23"/>
    </row>
    <row r="19" spans="1:58" outlineLevel="1" x14ac:dyDescent="0.35">
      <c r="B19" s="24" t="s">
        <v>76</v>
      </c>
      <c r="C19" s="25">
        <v>15300000</v>
      </c>
    </row>
    <row r="20" spans="1:58" outlineLevel="1" x14ac:dyDescent="0.35">
      <c r="B20" s="24" t="s">
        <v>77</v>
      </c>
      <c r="C20" s="25">
        <v>0</v>
      </c>
    </row>
    <row r="21" spans="1:58" outlineLevel="1" x14ac:dyDescent="0.35">
      <c r="B21" s="26" t="s">
        <v>78</v>
      </c>
      <c r="C21" s="27">
        <v>0</v>
      </c>
    </row>
    <row r="22" spans="1:58" x14ac:dyDescent="0.35">
      <c r="B22" s="24"/>
      <c r="C22" s="25"/>
    </row>
    <row r="23" spans="1:58" s="30" customFormat="1" x14ac:dyDescent="0.35">
      <c r="A23"/>
      <c r="B23"/>
      <c r="C23" s="28" t="s">
        <v>36</v>
      </c>
      <c r="D23" s="29">
        <v>1</v>
      </c>
      <c r="E23" s="30">
        <f t="shared" ref="E23:BE24" si="0">D23+1</f>
        <v>2</v>
      </c>
      <c r="F23" s="30">
        <f t="shared" si="0"/>
        <v>3</v>
      </c>
      <c r="G23" s="30">
        <f t="shared" si="0"/>
        <v>4</v>
      </c>
      <c r="H23" s="30">
        <f t="shared" si="0"/>
        <v>5</v>
      </c>
      <c r="I23" s="30">
        <f t="shared" si="0"/>
        <v>6</v>
      </c>
      <c r="J23" s="30">
        <f t="shared" si="0"/>
        <v>7</v>
      </c>
      <c r="K23" s="30">
        <f t="shared" si="0"/>
        <v>8</v>
      </c>
      <c r="L23" s="30">
        <f t="shared" si="0"/>
        <v>9</v>
      </c>
      <c r="M23" s="30">
        <f t="shared" si="0"/>
        <v>10</v>
      </c>
      <c r="N23" s="30">
        <f t="shared" si="0"/>
        <v>11</v>
      </c>
      <c r="O23" s="30">
        <f t="shared" si="0"/>
        <v>12</v>
      </c>
      <c r="P23" s="30">
        <f t="shared" si="0"/>
        <v>13</v>
      </c>
      <c r="Q23" s="30">
        <f t="shared" si="0"/>
        <v>14</v>
      </c>
      <c r="R23" s="30">
        <f t="shared" si="0"/>
        <v>15</v>
      </c>
      <c r="S23" s="30">
        <f t="shared" si="0"/>
        <v>16</v>
      </c>
      <c r="T23" s="30">
        <f t="shared" si="0"/>
        <v>17</v>
      </c>
      <c r="U23" s="30">
        <f t="shared" si="0"/>
        <v>18</v>
      </c>
      <c r="V23" s="30">
        <f t="shared" si="0"/>
        <v>19</v>
      </c>
      <c r="W23" s="30">
        <f t="shared" si="0"/>
        <v>20</v>
      </c>
      <c r="X23" s="30">
        <f t="shared" si="0"/>
        <v>21</v>
      </c>
      <c r="Y23" s="30">
        <f t="shared" si="0"/>
        <v>22</v>
      </c>
      <c r="Z23" s="30">
        <f t="shared" si="0"/>
        <v>23</v>
      </c>
      <c r="AA23" s="30">
        <f t="shared" si="0"/>
        <v>24</v>
      </c>
      <c r="AB23" s="30">
        <f t="shared" si="0"/>
        <v>25</v>
      </c>
      <c r="AC23" s="30">
        <f t="shared" si="0"/>
        <v>26</v>
      </c>
      <c r="AD23" s="30">
        <f t="shared" si="0"/>
        <v>27</v>
      </c>
      <c r="AE23" s="30">
        <f t="shared" si="0"/>
        <v>28</v>
      </c>
      <c r="AF23" s="30">
        <f t="shared" si="0"/>
        <v>29</v>
      </c>
      <c r="AG23" s="30">
        <f t="shared" si="0"/>
        <v>30</v>
      </c>
      <c r="AH23" s="30">
        <f t="shared" si="0"/>
        <v>31</v>
      </c>
      <c r="AI23" s="30">
        <f t="shared" si="0"/>
        <v>32</v>
      </c>
      <c r="AJ23" s="30">
        <f t="shared" si="0"/>
        <v>33</v>
      </c>
      <c r="AK23" s="30">
        <f t="shared" si="0"/>
        <v>34</v>
      </c>
      <c r="AL23" s="30">
        <f t="shared" si="0"/>
        <v>35</v>
      </c>
      <c r="AM23" s="30">
        <f t="shared" si="0"/>
        <v>36</v>
      </c>
      <c r="AN23" s="30">
        <f t="shared" si="0"/>
        <v>37</v>
      </c>
      <c r="AO23" s="30">
        <f t="shared" si="0"/>
        <v>38</v>
      </c>
      <c r="AP23" s="30">
        <f t="shared" si="0"/>
        <v>39</v>
      </c>
      <c r="AQ23" s="30">
        <f t="shared" si="0"/>
        <v>40</v>
      </c>
      <c r="AR23" s="30">
        <f t="shared" si="0"/>
        <v>41</v>
      </c>
      <c r="AS23" s="30">
        <f t="shared" si="0"/>
        <v>42</v>
      </c>
      <c r="AT23" s="30">
        <f t="shared" si="0"/>
        <v>43</v>
      </c>
      <c r="AU23" s="30">
        <f t="shared" si="0"/>
        <v>44</v>
      </c>
      <c r="AV23" s="30">
        <f t="shared" si="0"/>
        <v>45</v>
      </c>
      <c r="AW23" s="30">
        <f t="shared" si="0"/>
        <v>46</v>
      </c>
      <c r="AX23" s="30">
        <f t="shared" si="0"/>
        <v>47</v>
      </c>
      <c r="AY23" s="30">
        <f t="shared" si="0"/>
        <v>48</v>
      </c>
      <c r="AZ23" s="30">
        <f t="shared" si="0"/>
        <v>49</v>
      </c>
      <c r="BA23" s="30">
        <f t="shared" si="0"/>
        <v>50</v>
      </c>
      <c r="BB23" s="30">
        <f t="shared" si="0"/>
        <v>51</v>
      </c>
      <c r="BC23" s="30">
        <f t="shared" si="0"/>
        <v>52</v>
      </c>
      <c r="BD23" s="30">
        <f t="shared" si="0"/>
        <v>53</v>
      </c>
      <c r="BE23" s="30">
        <f t="shared" si="0"/>
        <v>54</v>
      </c>
    </row>
    <row r="24" spans="1:58" s="30" customFormat="1" x14ac:dyDescent="0.35">
      <c r="A24"/>
      <c r="B24" s="31"/>
      <c r="C24" s="31"/>
      <c r="D24" s="32">
        <v>2027</v>
      </c>
      <c r="E24" s="32">
        <f>D24+1</f>
        <v>2028</v>
      </c>
      <c r="F24" s="32">
        <f t="shared" si="0"/>
        <v>2029</v>
      </c>
      <c r="G24" s="32">
        <f t="shared" si="0"/>
        <v>2030</v>
      </c>
      <c r="H24" s="32">
        <f t="shared" si="0"/>
        <v>2031</v>
      </c>
      <c r="I24" s="32">
        <f t="shared" si="0"/>
        <v>2032</v>
      </c>
      <c r="J24" s="32">
        <f t="shared" si="0"/>
        <v>2033</v>
      </c>
      <c r="K24" s="32">
        <f t="shared" si="0"/>
        <v>2034</v>
      </c>
      <c r="L24" s="32">
        <f t="shared" si="0"/>
        <v>2035</v>
      </c>
      <c r="M24" s="32">
        <f t="shared" si="0"/>
        <v>2036</v>
      </c>
      <c r="N24" s="32">
        <f t="shared" si="0"/>
        <v>2037</v>
      </c>
      <c r="O24" s="32">
        <f t="shared" si="0"/>
        <v>2038</v>
      </c>
      <c r="P24" s="32">
        <f t="shared" si="0"/>
        <v>2039</v>
      </c>
      <c r="Q24" s="32">
        <f t="shared" si="0"/>
        <v>2040</v>
      </c>
      <c r="R24" s="32">
        <f t="shared" si="0"/>
        <v>2041</v>
      </c>
      <c r="S24" s="32">
        <f t="shared" si="0"/>
        <v>2042</v>
      </c>
      <c r="T24" s="32">
        <f t="shared" si="0"/>
        <v>2043</v>
      </c>
      <c r="U24" s="32">
        <f t="shared" si="0"/>
        <v>2044</v>
      </c>
      <c r="V24" s="32">
        <f t="shared" si="0"/>
        <v>2045</v>
      </c>
      <c r="W24" s="32">
        <f t="shared" si="0"/>
        <v>2046</v>
      </c>
      <c r="X24" s="32">
        <f t="shared" si="0"/>
        <v>2047</v>
      </c>
      <c r="Y24" s="32">
        <f t="shared" si="0"/>
        <v>2048</v>
      </c>
      <c r="Z24" s="32">
        <f t="shared" si="0"/>
        <v>2049</v>
      </c>
      <c r="AA24" s="32">
        <f t="shared" si="0"/>
        <v>2050</v>
      </c>
      <c r="AB24" s="32">
        <f t="shared" si="0"/>
        <v>2051</v>
      </c>
      <c r="AC24" s="32">
        <f t="shared" si="0"/>
        <v>2052</v>
      </c>
      <c r="AD24" s="32">
        <f t="shared" si="0"/>
        <v>2053</v>
      </c>
      <c r="AE24" s="32">
        <f t="shared" si="0"/>
        <v>2054</v>
      </c>
      <c r="AF24" s="32">
        <f t="shared" si="0"/>
        <v>2055</v>
      </c>
      <c r="AG24" s="32">
        <f t="shared" si="0"/>
        <v>2056</v>
      </c>
      <c r="AH24" s="32">
        <f t="shared" si="0"/>
        <v>2057</v>
      </c>
      <c r="AI24" s="32">
        <f t="shared" si="0"/>
        <v>2058</v>
      </c>
      <c r="AJ24" s="32">
        <f t="shared" si="0"/>
        <v>2059</v>
      </c>
      <c r="AK24" s="32">
        <f t="shared" si="0"/>
        <v>2060</v>
      </c>
      <c r="AL24" s="32">
        <f t="shared" si="0"/>
        <v>2061</v>
      </c>
      <c r="AM24" s="32">
        <f t="shared" si="0"/>
        <v>2062</v>
      </c>
      <c r="AN24" s="32">
        <f t="shared" si="0"/>
        <v>2063</v>
      </c>
      <c r="AO24" s="32">
        <f t="shared" si="0"/>
        <v>2064</v>
      </c>
      <c r="AP24" s="32">
        <f t="shared" si="0"/>
        <v>2065</v>
      </c>
      <c r="AQ24" s="32">
        <f t="shared" si="0"/>
        <v>2066</v>
      </c>
      <c r="AR24" s="32">
        <f t="shared" si="0"/>
        <v>2067</v>
      </c>
      <c r="AS24" s="32">
        <f t="shared" si="0"/>
        <v>2068</v>
      </c>
      <c r="AT24" s="32">
        <f t="shared" si="0"/>
        <v>2069</v>
      </c>
      <c r="AU24" s="32">
        <f t="shared" si="0"/>
        <v>2070</v>
      </c>
      <c r="AV24" s="32">
        <f t="shared" si="0"/>
        <v>2071</v>
      </c>
      <c r="AW24" s="32">
        <f t="shared" si="0"/>
        <v>2072</v>
      </c>
      <c r="AX24" s="32">
        <f t="shared" si="0"/>
        <v>2073</v>
      </c>
      <c r="AY24" s="32">
        <f t="shared" si="0"/>
        <v>2074</v>
      </c>
      <c r="AZ24" s="32">
        <f t="shared" si="0"/>
        <v>2075</v>
      </c>
      <c r="BA24" s="32">
        <f t="shared" si="0"/>
        <v>2076</v>
      </c>
      <c r="BB24" s="32">
        <f t="shared" si="0"/>
        <v>2077</v>
      </c>
      <c r="BC24" s="32">
        <f t="shared" si="0"/>
        <v>2078</v>
      </c>
      <c r="BD24" s="32">
        <f t="shared" si="0"/>
        <v>2079</v>
      </c>
      <c r="BE24" s="32">
        <f t="shared" si="0"/>
        <v>2080</v>
      </c>
      <c r="BF24" s="33"/>
    </row>
    <row r="26" spans="1:58" x14ac:dyDescent="0.35">
      <c r="B26" s="28" t="s">
        <v>37</v>
      </c>
      <c r="D26" s="34">
        <f>C19</f>
        <v>15300000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6"/>
    </row>
    <row r="27" spans="1:58" x14ac:dyDescent="0.35">
      <c r="B27" s="28" t="s">
        <v>38</v>
      </c>
      <c r="D27" s="37">
        <f>$D$26-SUM($D30:D30)</f>
        <v>15130000</v>
      </c>
      <c r="E27" s="37">
        <f>$D$26-SUM($D30:E30)</f>
        <v>14790000</v>
      </c>
      <c r="F27" s="37">
        <f>$D$26-SUM($D30:F30)</f>
        <v>14450000</v>
      </c>
      <c r="G27" s="37">
        <f>$D$26-SUM($D30:G30)</f>
        <v>14110000</v>
      </c>
      <c r="H27" s="37">
        <f>$D$26-SUM($D30:H30)</f>
        <v>13770000</v>
      </c>
      <c r="I27" s="37">
        <f>$D$26-SUM($D30:I30)</f>
        <v>13430000</v>
      </c>
      <c r="J27" s="37">
        <f>$D$26-SUM($D30:J30)</f>
        <v>13090000</v>
      </c>
      <c r="K27" s="37">
        <f>$D$26-SUM($D30:K30)</f>
        <v>12750000</v>
      </c>
      <c r="L27" s="37">
        <f>$D$26-SUM($D30:L30)</f>
        <v>12410000</v>
      </c>
      <c r="M27" s="37">
        <f>$D$26-SUM($D30:M30)</f>
        <v>12070000</v>
      </c>
      <c r="N27" s="37">
        <f>$D$26-SUM($D30:N30)</f>
        <v>11730000</v>
      </c>
      <c r="O27" s="37">
        <f>$D$26-SUM($D30:O30)</f>
        <v>11390000</v>
      </c>
      <c r="P27" s="37">
        <f>$D$26-SUM($D30:P30)</f>
        <v>11050000</v>
      </c>
      <c r="Q27" s="37">
        <f>$D$26-SUM($D30:Q30)</f>
        <v>10710000</v>
      </c>
      <c r="R27" s="37">
        <f>$D$26-SUM($D30:R30)</f>
        <v>10370000</v>
      </c>
      <c r="S27" s="37">
        <f>$D$26-SUM($D30:S30)</f>
        <v>10030000</v>
      </c>
      <c r="T27" s="37">
        <f>$D$26-SUM($D30:T30)</f>
        <v>9690000</v>
      </c>
      <c r="U27" s="37">
        <f>$D$26-SUM($D30:U30)</f>
        <v>9350000</v>
      </c>
      <c r="V27" s="37">
        <f>$D$26-SUM($D30:V30)</f>
        <v>9010000</v>
      </c>
      <c r="W27" s="37">
        <f>$D$26-SUM($D30:W30)</f>
        <v>8670000</v>
      </c>
      <c r="X27" s="37">
        <f>$D$26-SUM($D30:X30)</f>
        <v>8330000</v>
      </c>
      <c r="Y27" s="37">
        <f>$D$26-SUM($D30:Y30)</f>
        <v>7990000</v>
      </c>
      <c r="Z27" s="37">
        <f>$D$26-SUM($D30:Z30)</f>
        <v>7650000</v>
      </c>
      <c r="AA27" s="37">
        <f>$D$26-SUM($D30:AA30)</f>
        <v>7310000</v>
      </c>
      <c r="AB27" s="37">
        <f>$D$26-SUM($D30:AB30)</f>
        <v>6970000</v>
      </c>
      <c r="AC27" s="37">
        <f>$D$26-SUM($D30:AC30)</f>
        <v>6630000</v>
      </c>
      <c r="AD27" s="37">
        <f>$D$26-SUM($D30:AD30)</f>
        <v>6290000</v>
      </c>
      <c r="AE27" s="37">
        <f>$D$26-SUM($D30:AE30)</f>
        <v>5950000</v>
      </c>
      <c r="AF27" s="37">
        <f>$D$26-SUM($D30:AF30)</f>
        <v>5610000</v>
      </c>
      <c r="AG27" s="37">
        <f>$D$26-SUM($D30:AG30)</f>
        <v>5270000</v>
      </c>
      <c r="AH27" s="37">
        <f>$D$26-SUM($D30:AH30)</f>
        <v>4930000</v>
      </c>
      <c r="AI27" s="37">
        <f>$D$26-SUM($D30:AI30)</f>
        <v>4590000</v>
      </c>
      <c r="AJ27" s="37">
        <f>$D$26-SUM($D30:AJ30)</f>
        <v>4250000</v>
      </c>
      <c r="AK27" s="37">
        <f>$D$26-SUM($D30:AK30)</f>
        <v>3910000</v>
      </c>
      <c r="AL27" s="37">
        <f>$D$26-SUM($D30:AL30)</f>
        <v>3570000</v>
      </c>
      <c r="AM27" s="37">
        <f>$D$26-SUM($D30:AM30)</f>
        <v>3230000</v>
      </c>
      <c r="AN27" s="37">
        <f>$D$26-SUM($D30:AN30)</f>
        <v>2890000</v>
      </c>
      <c r="AO27" s="37">
        <f>$D$26-SUM($D30:AO30)</f>
        <v>2550000</v>
      </c>
      <c r="AP27" s="37">
        <f>$D$26-SUM($D30:AP30)</f>
        <v>2210000</v>
      </c>
      <c r="AQ27" s="37">
        <f>$D$26-SUM($D30:AQ30)</f>
        <v>1870000</v>
      </c>
      <c r="AR27" s="37">
        <f>$D$26-SUM($D30:AR30)</f>
        <v>1530000</v>
      </c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6"/>
    </row>
    <row r="28" spans="1:58" x14ac:dyDescent="0.35">
      <c r="B28" s="28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6"/>
    </row>
    <row r="29" spans="1:58" x14ac:dyDescent="0.35">
      <c r="B29" s="28" t="s">
        <v>39</v>
      </c>
      <c r="D29" s="38">
        <f>D26/2</f>
        <v>7650000</v>
      </c>
      <c r="E29" s="39">
        <f>D31+D26/2</f>
        <v>15130000</v>
      </c>
      <c r="F29" s="35">
        <f t="shared" ref="F29:AR29" si="1">E31</f>
        <v>14790000</v>
      </c>
      <c r="G29" s="35">
        <f t="shared" si="1"/>
        <v>14450000</v>
      </c>
      <c r="H29" s="35">
        <f t="shared" si="1"/>
        <v>14110000</v>
      </c>
      <c r="I29" s="35">
        <f t="shared" si="1"/>
        <v>13770000</v>
      </c>
      <c r="J29" s="35">
        <f t="shared" si="1"/>
        <v>13430000</v>
      </c>
      <c r="K29" s="35">
        <f t="shared" si="1"/>
        <v>13090000</v>
      </c>
      <c r="L29" s="35">
        <f t="shared" si="1"/>
        <v>12750000</v>
      </c>
      <c r="M29" s="35">
        <f t="shared" si="1"/>
        <v>12410000</v>
      </c>
      <c r="N29" s="35">
        <f t="shared" si="1"/>
        <v>12070000</v>
      </c>
      <c r="O29" s="35">
        <f t="shared" si="1"/>
        <v>11730000</v>
      </c>
      <c r="P29" s="35">
        <f t="shared" si="1"/>
        <v>11390000</v>
      </c>
      <c r="Q29" s="35">
        <f t="shared" si="1"/>
        <v>11050000</v>
      </c>
      <c r="R29" s="35">
        <f t="shared" si="1"/>
        <v>10710000</v>
      </c>
      <c r="S29" s="35">
        <f t="shared" si="1"/>
        <v>10370000</v>
      </c>
      <c r="T29" s="35">
        <f t="shared" si="1"/>
        <v>10030000</v>
      </c>
      <c r="U29" s="35">
        <f t="shared" si="1"/>
        <v>9690000</v>
      </c>
      <c r="V29" s="35">
        <f t="shared" si="1"/>
        <v>9350000</v>
      </c>
      <c r="W29" s="35">
        <f t="shared" si="1"/>
        <v>9010000</v>
      </c>
      <c r="X29" s="35">
        <f t="shared" si="1"/>
        <v>8670000</v>
      </c>
      <c r="Y29" s="35">
        <f t="shared" si="1"/>
        <v>8330000</v>
      </c>
      <c r="Z29" s="35">
        <f t="shared" si="1"/>
        <v>7990000</v>
      </c>
      <c r="AA29" s="35">
        <f t="shared" si="1"/>
        <v>7650000</v>
      </c>
      <c r="AB29" s="35">
        <f t="shared" si="1"/>
        <v>7310000</v>
      </c>
      <c r="AC29" s="35">
        <f t="shared" si="1"/>
        <v>6970000</v>
      </c>
      <c r="AD29" s="35">
        <f t="shared" si="1"/>
        <v>6630000</v>
      </c>
      <c r="AE29" s="35">
        <f t="shared" si="1"/>
        <v>6290000</v>
      </c>
      <c r="AF29" s="35">
        <f t="shared" si="1"/>
        <v>5950000</v>
      </c>
      <c r="AG29" s="35">
        <f t="shared" si="1"/>
        <v>5610000</v>
      </c>
      <c r="AH29" s="35">
        <f t="shared" si="1"/>
        <v>5270000</v>
      </c>
      <c r="AI29" s="35">
        <f t="shared" si="1"/>
        <v>4930000</v>
      </c>
      <c r="AJ29" s="35">
        <f t="shared" si="1"/>
        <v>4590000</v>
      </c>
      <c r="AK29" s="35">
        <f t="shared" si="1"/>
        <v>4250000</v>
      </c>
      <c r="AL29" s="35">
        <f t="shared" si="1"/>
        <v>3910000</v>
      </c>
      <c r="AM29" s="35">
        <f t="shared" si="1"/>
        <v>3570000</v>
      </c>
      <c r="AN29" s="35">
        <f t="shared" si="1"/>
        <v>3230000</v>
      </c>
      <c r="AO29" s="35">
        <f t="shared" si="1"/>
        <v>2890000</v>
      </c>
      <c r="AP29" s="35">
        <f t="shared" si="1"/>
        <v>2550000</v>
      </c>
      <c r="AQ29" s="35">
        <f t="shared" si="1"/>
        <v>2210000</v>
      </c>
      <c r="AR29" s="35">
        <f t="shared" si="1"/>
        <v>1870000</v>
      </c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40"/>
    </row>
    <row r="30" spans="1:58" x14ac:dyDescent="0.35">
      <c r="B30" s="28" t="s">
        <v>40</v>
      </c>
      <c r="D30" s="41">
        <f>D29*$C$11</f>
        <v>170000</v>
      </c>
      <c r="E30" s="42">
        <f t="shared" ref="E30:AR30" si="2">MIN($D$26*$C$11,D27)</f>
        <v>340000</v>
      </c>
      <c r="F30" s="42">
        <f t="shared" si="2"/>
        <v>340000</v>
      </c>
      <c r="G30" s="42">
        <f t="shared" si="2"/>
        <v>340000</v>
      </c>
      <c r="H30" s="42">
        <f t="shared" si="2"/>
        <v>340000</v>
      </c>
      <c r="I30" s="42">
        <f t="shared" si="2"/>
        <v>340000</v>
      </c>
      <c r="J30" s="42">
        <f t="shared" si="2"/>
        <v>340000</v>
      </c>
      <c r="K30" s="42">
        <f t="shared" si="2"/>
        <v>340000</v>
      </c>
      <c r="L30" s="42">
        <f t="shared" si="2"/>
        <v>340000</v>
      </c>
      <c r="M30" s="42">
        <f t="shared" si="2"/>
        <v>340000</v>
      </c>
      <c r="N30" s="42">
        <f t="shared" si="2"/>
        <v>340000</v>
      </c>
      <c r="O30" s="42">
        <f t="shared" si="2"/>
        <v>340000</v>
      </c>
      <c r="P30" s="42">
        <f t="shared" si="2"/>
        <v>340000</v>
      </c>
      <c r="Q30" s="42">
        <f t="shared" si="2"/>
        <v>340000</v>
      </c>
      <c r="R30" s="42">
        <f t="shared" si="2"/>
        <v>340000</v>
      </c>
      <c r="S30" s="42">
        <f t="shared" si="2"/>
        <v>340000</v>
      </c>
      <c r="T30" s="42">
        <f t="shared" si="2"/>
        <v>340000</v>
      </c>
      <c r="U30" s="42">
        <f t="shared" si="2"/>
        <v>340000</v>
      </c>
      <c r="V30" s="42">
        <f t="shared" si="2"/>
        <v>340000</v>
      </c>
      <c r="W30" s="42">
        <f t="shared" si="2"/>
        <v>340000</v>
      </c>
      <c r="X30" s="42">
        <f t="shared" si="2"/>
        <v>340000</v>
      </c>
      <c r="Y30" s="42">
        <f t="shared" si="2"/>
        <v>340000</v>
      </c>
      <c r="Z30" s="42">
        <f t="shared" si="2"/>
        <v>340000</v>
      </c>
      <c r="AA30" s="42">
        <f t="shared" si="2"/>
        <v>340000</v>
      </c>
      <c r="AB30" s="42">
        <f t="shared" si="2"/>
        <v>340000</v>
      </c>
      <c r="AC30" s="42">
        <f t="shared" si="2"/>
        <v>340000</v>
      </c>
      <c r="AD30" s="42">
        <f t="shared" si="2"/>
        <v>340000</v>
      </c>
      <c r="AE30" s="42">
        <f t="shared" si="2"/>
        <v>340000</v>
      </c>
      <c r="AF30" s="42">
        <f t="shared" si="2"/>
        <v>340000</v>
      </c>
      <c r="AG30" s="42">
        <f t="shared" si="2"/>
        <v>340000</v>
      </c>
      <c r="AH30" s="42">
        <f t="shared" si="2"/>
        <v>340000</v>
      </c>
      <c r="AI30" s="42">
        <f t="shared" si="2"/>
        <v>340000</v>
      </c>
      <c r="AJ30" s="42">
        <f t="shared" si="2"/>
        <v>340000</v>
      </c>
      <c r="AK30" s="42">
        <f t="shared" si="2"/>
        <v>340000</v>
      </c>
      <c r="AL30" s="42">
        <f t="shared" si="2"/>
        <v>340000</v>
      </c>
      <c r="AM30" s="42">
        <f t="shared" si="2"/>
        <v>340000</v>
      </c>
      <c r="AN30" s="42">
        <f t="shared" si="2"/>
        <v>340000</v>
      </c>
      <c r="AO30" s="42">
        <f t="shared" si="2"/>
        <v>340000</v>
      </c>
      <c r="AP30" s="42">
        <f t="shared" si="2"/>
        <v>340000</v>
      </c>
      <c r="AQ30" s="42">
        <f t="shared" si="2"/>
        <v>340000</v>
      </c>
      <c r="AR30" s="42">
        <f t="shared" si="2"/>
        <v>340000</v>
      </c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0"/>
    </row>
    <row r="31" spans="1:58" x14ac:dyDescent="0.35">
      <c r="B31" s="28" t="s">
        <v>41</v>
      </c>
      <c r="D31" s="43">
        <f t="shared" ref="D31:AR31" si="3">D29-D30</f>
        <v>7480000</v>
      </c>
      <c r="E31" s="43">
        <f t="shared" si="3"/>
        <v>14790000</v>
      </c>
      <c r="F31" s="43">
        <f t="shared" si="3"/>
        <v>14450000</v>
      </c>
      <c r="G31" s="43">
        <f t="shared" si="3"/>
        <v>14110000</v>
      </c>
      <c r="H31" s="43">
        <f t="shared" si="3"/>
        <v>13770000</v>
      </c>
      <c r="I31" s="43">
        <f t="shared" si="3"/>
        <v>13430000</v>
      </c>
      <c r="J31" s="43">
        <f t="shared" si="3"/>
        <v>13090000</v>
      </c>
      <c r="K31" s="43">
        <f t="shared" si="3"/>
        <v>12750000</v>
      </c>
      <c r="L31" s="43">
        <f t="shared" si="3"/>
        <v>12410000</v>
      </c>
      <c r="M31" s="43">
        <f t="shared" si="3"/>
        <v>12070000</v>
      </c>
      <c r="N31" s="43">
        <f t="shared" si="3"/>
        <v>11730000</v>
      </c>
      <c r="O31" s="43">
        <f t="shared" si="3"/>
        <v>11390000</v>
      </c>
      <c r="P31" s="43">
        <f t="shared" si="3"/>
        <v>11050000</v>
      </c>
      <c r="Q31" s="43">
        <f t="shared" si="3"/>
        <v>10710000</v>
      </c>
      <c r="R31" s="43">
        <f t="shared" si="3"/>
        <v>10370000</v>
      </c>
      <c r="S31" s="43">
        <f t="shared" si="3"/>
        <v>10030000</v>
      </c>
      <c r="T31" s="43">
        <f t="shared" si="3"/>
        <v>9690000</v>
      </c>
      <c r="U31" s="43">
        <f t="shared" si="3"/>
        <v>9350000</v>
      </c>
      <c r="V31" s="43">
        <f t="shared" si="3"/>
        <v>9010000</v>
      </c>
      <c r="W31" s="43">
        <f t="shared" si="3"/>
        <v>8670000</v>
      </c>
      <c r="X31" s="43">
        <f t="shared" si="3"/>
        <v>8330000</v>
      </c>
      <c r="Y31" s="43">
        <f t="shared" si="3"/>
        <v>7990000</v>
      </c>
      <c r="Z31" s="43">
        <f t="shared" si="3"/>
        <v>7650000</v>
      </c>
      <c r="AA31" s="43">
        <f t="shared" si="3"/>
        <v>7310000</v>
      </c>
      <c r="AB31" s="43">
        <f t="shared" si="3"/>
        <v>6970000</v>
      </c>
      <c r="AC31" s="43">
        <f t="shared" si="3"/>
        <v>6630000</v>
      </c>
      <c r="AD31" s="43">
        <f t="shared" si="3"/>
        <v>6290000</v>
      </c>
      <c r="AE31" s="43">
        <f t="shared" si="3"/>
        <v>5950000</v>
      </c>
      <c r="AF31" s="43">
        <f t="shared" si="3"/>
        <v>5610000</v>
      </c>
      <c r="AG31" s="43">
        <f t="shared" si="3"/>
        <v>5270000</v>
      </c>
      <c r="AH31" s="43">
        <f t="shared" si="3"/>
        <v>4930000</v>
      </c>
      <c r="AI31" s="43">
        <f t="shared" si="3"/>
        <v>4590000</v>
      </c>
      <c r="AJ31" s="43">
        <f t="shared" si="3"/>
        <v>4250000</v>
      </c>
      <c r="AK31" s="43">
        <f t="shared" si="3"/>
        <v>3910000</v>
      </c>
      <c r="AL31" s="43">
        <f t="shared" si="3"/>
        <v>3570000</v>
      </c>
      <c r="AM31" s="43">
        <f t="shared" si="3"/>
        <v>3230000</v>
      </c>
      <c r="AN31" s="43">
        <f t="shared" si="3"/>
        <v>2890000</v>
      </c>
      <c r="AO31" s="43">
        <f t="shared" si="3"/>
        <v>2550000</v>
      </c>
      <c r="AP31" s="43">
        <f t="shared" si="3"/>
        <v>2210000</v>
      </c>
      <c r="AQ31" s="43">
        <f t="shared" si="3"/>
        <v>1870000</v>
      </c>
      <c r="AR31" s="43">
        <f t="shared" si="3"/>
        <v>1530000</v>
      </c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0"/>
    </row>
    <row r="32" spans="1:58" x14ac:dyDescent="0.35">
      <c r="B32" s="28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0"/>
    </row>
    <row r="33" spans="2:59" x14ac:dyDescent="0.35">
      <c r="B33" s="28" t="s">
        <v>42</v>
      </c>
      <c r="D33" s="35">
        <f t="shared" ref="D33:AR33" si="4">(D29+D31)/2</f>
        <v>7565000</v>
      </c>
      <c r="E33" s="35">
        <f t="shared" si="4"/>
        <v>14960000</v>
      </c>
      <c r="F33" s="35">
        <f t="shared" si="4"/>
        <v>14620000</v>
      </c>
      <c r="G33" s="35">
        <f t="shared" si="4"/>
        <v>14280000</v>
      </c>
      <c r="H33" s="35">
        <f t="shared" si="4"/>
        <v>13940000</v>
      </c>
      <c r="I33" s="35">
        <f t="shared" si="4"/>
        <v>13600000</v>
      </c>
      <c r="J33" s="35">
        <f t="shared" si="4"/>
        <v>13260000</v>
      </c>
      <c r="K33" s="35">
        <f t="shared" si="4"/>
        <v>12920000</v>
      </c>
      <c r="L33" s="35">
        <f t="shared" si="4"/>
        <v>12580000</v>
      </c>
      <c r="M33" s="35">
        <f t="shared" si="4"/>
        <v>12240000</v>
      </c>
      <c r="N33" s="35">
        <f t="shared" si="4"/>
        <v>11900000</v>
      </c>
      <c r="O33" s="35">
        <f t="shared" si="4"/>
        <v>11560000</v>
      </c>
      <c r="P33" s="35">
        <f t="shared" si="4"/>
        <v>11220000</v>
      </c>
      <c r="Q33" s="35">
        <f t="shared" si="4"/>
        <v>10880000</v>
      </c>
      <c r="R33" s="35">
        <f t="shared" si="4"/>
        <v>10540000</v>
      </c>
      <c r="S33" s="35">
        <f t="shared" si="4"/>
        <v>10200000</v>
      </c>
      <c r="T33" s="35">
        <f t="shared" si="4"/>
        <v>9860000</v>
      </c>
      <c r="U33" s="35">
        <f t="shared" si="4"/>
        <v>9520000</v>
      </c>
      <c r="V33" s="35">
        <f t="shared" si="4"/>
        <v>9180000</v>
      </c>
      <c r="W33" s="35">
        <f t="shared" si="4"/>
        <v>8840000</v>
      </c>
      <c r="X33" s="35">
        <f t="shared" si="4"/>
        <v>8500000</v>
      </c>
      <c r="Y33" s="35">
        <f t="shared" si="4"/>
        <v>8160000</v>
      </c>
      <c r="Z33" s="35">
        <f t="shared" si="4"/>
        <v>7820000</v>
      </c>
      <c r="AA33" s="35">
        <f t="shared" si="4"/>
        <v>7480000</v>
      </c>
      <c r="AB33" s="35">
        <f t="shared" si="4"/>
        <v>7140000</v>
      </c>
      <c r="AC33" s="35">
        <f t="shared" si="4"/>
        <v>6800000</v>
      </c>
      <c r="AD33" s="35">
        <f t="shared" si="4"/>
        <v>6460000</v>
      </c>
      <c r="AE33" s="35">
        <f t="shared" si="4"/>
        <v>6120000</v>
      </c>
      <c r="AF33" s="35">
        <f t="shared" si="4"/>
        <v>5780000</v>
      </c>
      <c r="AG33" s="35">
        <f t="shared" si="4"/>
        <v>5440000</v>
      </c>
      <c r="AH33" s="35">
        <f t="shared" si="4"/>
        <v>5100000</v>
      </c>
      <c r="AI33" s="35">
        <f t="shared" si="4"/>
        <v>4760000</v>
      </c>
      <c r="AJ33" s="35">
        <f t="shared" si="4"/>
        <v>4420000</v>
      </c>
      <c r="AK33" s="35">
        <f t="shared" si="4"/>
        <v>4080000</v>
      </c>
      <c r="AL33" s="35">
        <f t="shared" si="4"/>
        <v>3740000</v>
      </c>
      <c r="AM33" s="35">
        <f t="shared" si="4"/>
        <v>3400000</v>
      </c>
      <c r="AN33" s="35">
        <f t="shared" si="4"/>
        <v>3060000</v>
      </c>
      <c r="AO33" s="35">
        <f t="shared" si="4"/>
        <v>2720000</v>
      </c>
      <c r="AP33" s="35">
        <f t="shared" si="4"/>
        <v>2380000</v>
      </c>
      <c r="AQ33" s="35">
        <f t="shared" si="4"/>
        <v>2040000</v>
      </c>
      <c r="AR33" s="35">
        <f t="shared" si="4"/>
        <v>1700000</v>
      </c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40"/>
    </row>
    <row r="34" spans="2:59" x14ac:dyDescent="0.35">
      <c r="B34" s="28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6"/>
    </row>
    <row r="35" spans="2:59" x14ac:dyDescent="0.35">
      <c r="B35" s="28" t="s">
        <v>43</v>
      </c>
      <c r="D35" s="35">
        <f>D30</f>
        <v>170000</v>
      </c>
      <c r="E35" s="35">
        <f t="shared" ref="E35:AR35" si="5">E30</f>
        <v>340000</v>
      </c>
      <c r="F35" s="35">
        <f t="shared" si="5"/>
        <v>340000</v>
      </c>
      <c r="G35" s="35">
        <f t="shared" si="5"/>
        <v>340000</v>
      </c>
      <c r="H35" s="35">
        <f t="shared" si="5"/>
        <v>340000</v>
      </c>
      <c r="I35" s="35">
        <f t="shared" si="5"/>
        <v>340000</v>
      </c>
      <c r="J35" s="35">
        <f t="shared" si="5"/>
        <v>340000</v>
      </c>
      <c r="K35" s="35">
        <f t="shared" si="5"/>
        <v>340000</v>
      </c>
      <c r="L35" s="35">
        <f t="shared" si="5"/>
        <v>340000</v>
      </c>
      <c r="M35" s="35">
        <f t="shared" si="5"/>
        <v>340000</v>
      </c>
      <c r="N35" s="35">
        <f t="shared" si="5"/>
        <v>340000</v>
      </c>
      <c r="O35" s="35">
        <f t="shared" si="5"/>
        <v>340000</v>
      </c>
      <c r="P35" s="35">
        <f t="shared" si="5"/>
        <v>340000</v>
      </c>
      <c r="Q35" s="35">
        <f t="shared" si="5"/>
        <v>340000</v>
      </c>
      <c r="R35" s="35">
        <f t="shared" si="5"/>
        <v>340000</v>
      </c>
      <c r="S35" s="35">
        <f t="shared" si="5"/>
        <v>340000</v>
      </c>
      <c r="T35" s="35">
        <f t="shared" si="5"/>
        <v>340000</v>
      </c>
      <c r="U35" s="35">
        <f t="shared" si="5"/>
        <v>340000</v>
      </c>
      <c r="V35" s="35">
        <f t="shared" si="5"/>
        <v>340000</v>
      </c>
      <c r="W35" s="35">
        <f t="shared" si="5"/>
        <v>340000</v>
      </c>
      <c r="X35" s="35">
        <f t="shared" si="5"/>
        <v>340000</v>
      </c>
      <c r="Y35" s="35">
        <f t="shared" si="5"/>
        <v>340000</v>
      </c>
      <c r="Z35" s="35">
        <f t="shared" si="5"/>
        <v>340000</v>
      </c>
      <c r="AA35" s="35">
        <f t="shared" si="5"/>
        <v>340000</v>
      </c>
      <c r="AB35" s="35">
        <f t="shared" si="5"/>
        <v>340000</v>
      </c>
      <c r="AC35" s="35">
        <f t="shared" si="5"/>
        <v>340000</v>
      </c>
      <c r="AD35" s="35">
        <f t="shared" si="5"/>
        <v>340000</v>
      </c>
      <c r="AE35" s="35">
        <f t="shared" si="5"/>
        <v>340000</v>
      </c>
      <c r="AF35" s="35">
        <f t="shared" si="5"/>
        <v>340000</v>
      </c>
      <c r="AG35" s="35">
        <f t="shared" si="5"/>
        <v>340000</v>
      </c>
      <c r="AH35" s="35">
        <f t="shared" si="5"/>
        <v>340000</v>
      </c>
      <c r="AI35" s="35">
        <f t="shared" si="5"/>
        <v>340000</v>
      </c>
      <c r="AJ35" s="35">
        <f t="shared" si="5"/>
        <v>340000</v>
      </c>
      <c r="AK35" s="35">
        <f t="shared" si="5"/>
        <v>340000</v>
      </c>
      <c r="AL35" s="35">
        <f t="shared" si="5"/>
        <v>340000</v>
      </c>
      <c r="AM35" s="35">
        <f t="shared" si="5"/>
        <v>340000</v>
      </c>
      <c r="AN35" s="35">
        <f t="shared" si="5"/>
        <v>340000</v>
      </c>
      <c r="AO35" s="35">
        <f t="shared" si="5"/>
        <v>340000</v>
      </c>
      <c r="AP35" s="35">
        <f t="shared" si="5"/>
        <v>340000</v>
      </c>
      <c r="AQ35" s="35">
        <f t="shared" si="5"/>
        <v>340000</v>
      </c>
      <c r="AR35" s="35">
        <f t="shared" si="5"/>
        <v>340000</v>
      </c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40"/>
    </row>
    <row r="36" spans="2:59" x14ac:dyDescent="0.35">
      <c r="B36" s="28" t="s">
        <v>28</v>
      </c>
      <c r="D36" s="35">
        <f t="shared" ref="D36:AR36" si="6">(D33*$C$9)*$C$8</f>
        <v>192907.5</v>
      </c>
      <c r="E36" s="35">
        <f>(E33*$C$9)*$C$8</f>
        <v>381480</v>
      </c>
      <c r="F36" s="35">
        <f t="shared" si="6"/>
        <v>372810</v>
      </c>
      <c r="G36" s="35">
        <f t="shared" si="6"/>
        <v>364140</v>
      </c>
      <c r="H36" s="35">
        <f t="shared" si="6"/>
        <v>355470</v>
      </c>
      <c r="I36" s="35">
        <f t="shared" si="6"/>
        <v>346800</v>
      </c>
      <c r="J36" s="35">
        <f t="shared" si="6"/>
        <v>338130</v>
      </c>
      <c r="K36" s="35">
        <f t="shared" si="6"/>
        <v>329460</v>
      </c>
      <c r="L36" s="35">
        <f t="shared" si="6"/>
        <v>320790</v>
      </c>
      <c r="M36" s="35">
        <f t="shared" si="6"/>
        <v>312120</v>
      </c>
      <c r="N36" s="35">
        <f t="shared" si="6"/>
        <v>303450</v>
      </c>
      <c r="O36" s="35">
        <f t="shared" si="6"/>
        <v>294780</v>
      </c>
      <c r="P36" s="35">
        <f t="shared" si="6"/>
        <v>286110</v>
      </c>
      <c r="Q36" s="35">
        <f t="shared" si="6"/>
        <v>277440</v>
      </c>
      <c r="R36" s="35">
        <f t="shared" si="6"/>
        <v>268770</v>
      </c>
      <c r="S36" s="35">
        <f t="shared" si="6"/>
        <v>260100.00000000003</v>
      </c>
      <c r="T36" s="35">
        <f t="shared" si="6"/>
        <v>251430.00000000003</v>
      </c>
      <c r="U36" s="35">
        <f t="shared" si="6"/>
        <v>242760.00000000003</v>
      </c>
      <c r="V36" s="35">
        <f t="shared" si="6"/>
        <v>234090.00000000003</v>
      </c>
      <c r="W36" s="35">
        <f t="shared" si="6"/>
        <v>225420.00000000003</v>
      </c>
      <c r="X36" s="35">
        <f t="shared" si="6"/>
        <v>216750.00000000003</v>
      </c>
      <c r="Y36" s="35">
        <f t="shared" si="6"/>
        <v>208080.00000000003</v>
      </c>
      <c r="Z36" s="35">
        <f t="shared" si="6"/>
        <v>199410</v>
      </c>
      <c r="AA36" s="35">
        <f t="shared" si="6"/>
        <v>190740</v>
      </c>
      <c r="AB36" s="35">
        <f t="shared" si="6"/>
        <v>182070</v>
      </c>
      <c r="AC36" s="35">
        <f t="shared" si="6"/>
        <v>173400</v>
      </c>
      <c r="AD36" s="35">
        <f t="shared" si="6"/>
        <v>164730</v>
      </c>
      <c r="AE36" s="35">
        <f t="shared" si="6"/>
        <v>156060</v>
      </c>
      <c r="AF36" s="35">
        <f t="shared" si="6"/>
        <v>147390</v>
      </c>
      <c r="AG36" s="35">
        <f t="shared" si="6"/>
        <v>138720</v>
      </c>
      <c r="AH36" s="35">
        <f t="shared" si="6"/>
        <v>130050.00000000001</v>
      </c>
      <c r="AI36" s="35">
        <f t="shared" si="6"/>
        <v>121380.00000000001</v>
      </c>
      <c r="AJ36" s="35">
        <f t="shared" si="6"/>
        <v>112710.00000000001</v>
      </c>
      <c r="AK36" s="35">
        <f t="shared" si="6"/>
        <v>104040.00000000001</v>
      </c>
      <c r="AL36" s="35">
        <f t="shared" si="6"/>
        <v>95370</v>
      </c>
      <c r="AM36" s="35">
        <f t="shared" si="6"/>
        <v>86700</v>
      </c>
      <c r="AN36" s="35">
        <f t="shared" si="6"/>
        <v>78030</v>
      </c>
      <c r="AO36" s="35">
        <f t="shared" si="6"/>
        <v>69360</v>
      </c>
      <c r="AP36" s="35">
        <f t="shared" si="6"/>
        <v>60690.000000000007</v>
      </c>
      <c r="AQ36" s="35">
        <f t="shared" si="6"/>
        <v>52020.000000000007</v>
      </c>
      <c r="AR36" s="35">
        <f t="shared" si="6"/>
        <v>43350</v>
      </c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</row>
    <row r="37" spans="2:59" x14ac:dyDescent="0.35">
      <c r="B37" s="28" t="s">
        <v>26</v>
      </c>
      <c r="D37" s="35">
        <f t="shared" ref="D37:AR37" si="7">(D33*$C$7)*$C$6</f>
        <v>275668.59999999998</v>
      </c>
      <c r="E37" s="35">
        <f t="shared" si="7"/>
        <v>545142.4</v>
      </c>
      <c r="F37" s="35">
        <f t="shared" si="7"/>
        <v>532752.80000000005</v>
      </c>
      <c r="G37" s="35">
        <f t="shared" si="7"/>
        <v>520363.2</v>
      </c>
      <c r="H37" s="35">
        <f t="shared" si="7"/>
        <v>507973.6</v>
      </c>
      <c r="I37" s="35">
        <f t="shared" si="7"/>
        <v>495584</v>
      </c>
      <c r="J37" s="35">
        <f t="shared" si="7"/>
        <v>483194.4</v>
      </c>
      <c r="K37" s="35">
        <f t="shared" si="7"/>
        <v>470804.8</v>
      </c>
      <c r="L37" s="35">
        <f t="shared" si="7"/>
        <v>458415.2</v>
      </c>
      <c r="M37" s="35">
        <f t="shared" si="7"/>
        <v>446025.6</v>
      </c>
      <c r="N37" s="35">
        <f t="shared" si="7"/>
        <v>433636</v>
      </c>
      <c r="O37" s="35">
        <f t="shared" si="7"/>
        <v>421246.4</v>
      </c>
      <c r="P37" s="35">
        <f t="shared" si="7"/>
        <v>408856.8</v>
      </c>
      <c r="Q37" s="35">
        <f t="shared" si="7"/>
        <v>396467.20000000001</v>
      </c>
      <c r="R37" s="35">
        <f t="shared" si="7"/>
        <v>384077.6</v>
      </c>
      <c r="S37" s="35">
        <f t="shared" si="7"/>
        <v>371688</v>
      </c>
      <c r="T37" s="35">
        <f t="shared" si="7"/>
        <v>359298.4</v>
      </c>
      <c r="U37" s="35">
        <f t="shared" si="7"/>
        <v>346908.8</v>
      </c>
      <c r="V37" s="35">
        <f t="shared" si="7"/>
        <v>334519.2</v>
      </c>
      <c r="W37" s="35">
        <f t="shared" si="7"/>
        <v>322129.59999999998</v>
      </c>
      <c r="X37" s="35">
        <f t="shared" si="7"/>
        <v>309740</v>
      </c>
      <c r="Y37" s="35">
        <f t="shared" si="7"/>
        <v>297350.40000000002</v>
      </c>
      <c r="Z37" s="35">
        <f t="shared" si="7"/>
        <v>284960.8</v>
      </c>
      <c r="AA37" s="35">
        <f t="shared" si="7"/>
        <v>272571.2</v>
      </c>
      <c r="AB37" s="35">
        <f t="shared" si="7"/>
        <v>260181.6</v>
      </c>
      <c r="AC37" s="35">
        <f t="shared" si="7"/>
        <v>247792</v>
      </c>
      <c r="AD37" s="35">
        <f t="shared" si="7"/>
        <v>235402.4</v>
      </c>
      <c r="AE37" s="35">
        <f t="shared" si="7"/>
        <v>223012.8</v>
      </c>
      <c r="AF37" s="35">
        <f t="shared" si="7"/>
        <v>210623.2</v>
      </c>
      <c r="AG37" s="35">
        <f t="shared" si="7"/>
        <v>198233.60000000001</v>
      </c>
      <c r="AH37" s="35">
        <f t="shared" si="7"/>
        <v>185844</v>
      </c>
      <c r="AI37" s="35">
        <f t="shared" si="7"/>
        <v>173454.4</v>
      </c>
      <c r="AJ37" s="35">
        <f t="shared" si="7"/>
        <v>161064.79999999999</v>
      </c>
      <c r="AK37" s="35">
        <f t="shared" si="7"/>
        <v>148675.20000000001</v>
      </c>
      <c r="AL37" s="35">
        <f t="shared" si="7"/>
        <v>136285.6</v>
      </c>
      <c r="AM37" s="35">
        <f t="shared" si="7"/>
        <v>123896</v>
      </c>
      <c r="AN37" s="35">
        <f t="shared" si="7"/>
        <v>111506.4</v>
      </c>
      <c r="AO37" s="35">
        <f t="shared" si="7"/>
        <v>99116.800000000003</v>
      </c>
      <c r="AP37" s="35">
        <f t="shared" si="7"/>
        <v>86727.2</v>
      </c>
      <c r="AQ37" s="35">
        <f t="shared" si="7"/>
        <v>74337.600000000006</v>
      </c>
      <c r="AR37" s="35">
        <f t="shared" si="7"/>
        <v>61948</v>
      </c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44"/>
    </row>
    <row r="38" spans="2:59" x14ac:dyDescent="0.35">
      <c r="B38" s="28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</row>
    <row r="39" spans="2:59" x14ac:dyDescent="0.35">
      <c r="B39" s="28" t="s">
        <v>44</v>
      </c>
      <c r="D39" s="38">
        <f>D29</f>
        <v>7650000</v>
      </c>
      <c r="E39" s="45">
        <f>D41+D26/2</f>
        <v>14076000</v>
      </c>
      <c r="F39" s="35">
        <f t="shared" ref="F39:AR39" si="8">E41</f>
        <v>12949920</v>
      </c>
      <c r="G39" s="35">
        <f t="shared" si="8"/>
        <v>11913926.4</v>
      </c>
      <c r="H39" s="35">
        <f t="shared" si="8"/>
        <v>10960812.288000001</v>
      </c>
      <c r="I39" s="35">
        <f t="shared" si="8"/>
        <v>10083947.304960001</v>
      </c>
      <c r="J39" s="35">
        <f t="shared" si="8"/>
        <v>9277231.520563202</v>
      </c>
      <c r="K39" s="35">
        <f t="shared" si="8"/>
        <v>8535052.9989181459</v>
      </c>
      <c r="L39" s="35">
        <f t="shared" si="8"/>
        <v>7852248.7590046944</v>
      </c>
      <c r="M39" s="35">
        <f t="shared" si="8"/>
        <v>7224068.8582843188</v>
      </c>
      <c r="N39" s="35">
        <f t="shared" si="8"/>
        <v>6646143.3496215735</v>
      </c>
      <c r="O39" s="35">
        <f t="shared" si="8"/>
        <v>6114451.8816518476</v>
      </c>
      <c r="P39" s="35">
        <f t="shared" si="8"/>
        <v>5625295.7311196998</v>
      </c>
      <c r="Q39" s="35">
        <f t="shared" si="8"/>
        <v>5175272.0726301242</v>
      </c>
      <c r="R39" s="35">
        <f t="shared" si="8"/>
        <v>4761250.3068197146</v>
      </c>
      <c r="S39" s="35">
        <f t="shared" si="8"/>
        <v>4380350.2822741373</v>
      </c>
      <c r="T39" s="35">
        <f t="shared" si="8"/>
        <v>4029922.259692206</v>
      </c>
      <c r="U39" s="35">
        <f t="shared" si="8"/>
        <v>3707528.4789168295</v>
      </c>
      <c r="V39" s="35">
        <f t="shared" si="8"/>
        <v>3410926.2006034832</v>
      </c>
      <c r="W39" s="35">
        <f t="shared" si="8"/>
        <v>3138052.1045552045</v>
      </c>
      <c r="X39" s="35">
        <f t="shared" si="8"/>
        <v>2887007.9361907882</v>
      </c>
      <c r="Y39" s="35">
        <f t="shared" si="8"/>
        <v>2656047.3012955249</v>
      </c>
      <c r="Z39" s="35">
        <f t="shared" si="8"/>
        <v>2443563.5171918832</v>
      </c>
      <c r="AA39" s="35">
        <f t="shared" si="8"/>
        <v>2248078.4358165325</v>
      </c>
      <c r="AB39" s="35">
        <f t="shared" si="8"/>
        <v>2068232.16095121</v>
      </c>
      <c r="AC39" s="35">
        <f t="shared" si="8"/>
        <v>1902773.5880751132</v>
      </c>
      <c r="AD39" s="35">
        <f t="shared" si="8"/>
        <v>1750551.7010291042</v>
      </c>
      <c r="AE39" s="35">
        <f t="shared" si="8"/>
        <v>1610507.5649467758</v>
      </c>
      <c r="AF39" s="35">
        <f t="shared" si="8"/>
        <v>1481666.9597510337</v>
      </c>
      <c r="AG39" s="35">
        <f t="shared" si="8"/>
        <v>1363133.602970951</v>
      </c>
      <c r="AH39" s="35">
        <f t="shared" si="8"/>
        <v>1254082.9147332748</v>
      </c>
      <c r="AI39" s="35">
        <f t="shared" si="8"/>
        <v>1153756.2815546128</v>
      </c>
      <c r="AJ39" s="35">
        <f t="shared" si="8"/>
        <v>1061455.7790302439</v>
      </c>
      <c r="AK39" s="35">
        <f t="shared" si="8"/>
        <v>976539.31670782436</v>
      </c>
      <c r="AL39" s="35">
        <f t="shared" si="8"/>
        <v>898416.17137119838</v>
      </c>
      <c r="AM39" s="35">
        <f t="shared" si="8"/>
        <v>826542.87766150245</v>
      </c>
      <c r="AN39" s="35">
        <f t="shared" si="8"/>
        <v>760419.44744858227</v>
      </c>
      <c r="AO39" s="35">
        <f t="shared" si="8"/>
        <v>699585.89165269572</v>
      </c>
      <c r="AP39" s="35">
        <f t="shared" si="8"/>
        <v>643619.02032048011</v>
      </c>
      <c r="AQ39" s="35">
        <f t="shared" si="8"/>
        <v>592129.49869484175</v>
      </c>
      <c r="AR39" s="35">
        <f t="shared" si="8"/>
        <v>544759.13879925443</v>
      </c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</row>
    <row r="40" spans="2:59" x14ac:dyDescent="0.35">
      <c r="B40" s="28" t="s">
        <v>45</v>
      </c>
      <c r="C40" s="46"/>
      <c r="D40" s="45">
        <f>(D39*C12)*2</f>
        <v>1224000</v>
      </c>
      <c r="E40" s="35">
        <f t="shared" ref="E40:AR40" si="9">IF(E39&gt;0,E$39*$C12,0)</f>
        <v>1126080</v>
      </c>
      <c r="F40" s="35">
        <f t="shared" si="9"/>
        <v>1035993.6</v>
      </c>
      <c r="G40" s="35">
        <f t="shared" si="9"/>
        <v>953114.11200000008</v>
      </c>
      <c r="H40" s="35">
        <f t="shared" si="9"/>
        <v>876864.98304000008</v>
      </c>
      <c r="I40" s="35">
        <f t="shared" si="9"/>
        <v>806715.7843968001</v>
      </c>
      <c r="J40" s="35">
        <f t="shared" si="9"/>
        <v>742178.5216450562</v>
      </c>
      <c r="K40" s="35">
        <f t="shared" si="9"/>
        <v>682804.23991345172</v>
      </c>
      <c r="L40" s="35">
        <f t="shared" si="9"/>
        <v>628179.90072037559</v>
      </c>
      <c r="M40" s="35">
        <f t="shared" si="9"/>
        <v>577925.50866274547</v>
      </c>
      <c r="N40" s="35">
        <f t="shared" si="9"/>
        <v>531691.46796972584</v>
      </c>
      <c r="O40" s="35">
        <f t="shared" si="9"/>
        <v>489156.15053214785</v>
      </c>
      <c r="P40" s="35">
        <f t="shared" si="9"/>
        <v>450023.65848957602</v>
      </c>
      <c r="Q40" s="35">
        <f t="shared" si="9"/>
        <v>414021.76581040997</v>
      </c>
      <c r="R40" s="35">
        <f t="shared" si="9"/>
        <v>380900.02454557718</v>
      </c>
      <c r="S40" s="35">
        <f t="shared" si="9"/>
        <v>350428.02258193097</v>
      </c>
      <c r="T40" s="35">
        <f t="shared" si="9"/>
        <v>322393.78077537648</v>
      </c>
      <c r="U40" s="35">
        <f t="shared" si="9"/>
        <v>296602.27831334638</v>
      </c>
      <c r="V40" s="35">
        <f t="shared" si="9"/>
        <v>272874.09604827868</v>
      </c>
      <c r="W40" s="35">
        <f t="shared" si="9"/>
        <v>251044.16836441637</v>
      </c>
      <c r="X40" s="35">
        <f t="shared" si="9"/>
        <v>230960.63489526307</v>
      </c>
      <c r="Y40" s="35">
        <f t="shared" si="9"/>
        <v>212483.78410364198</v>
      </c>
      <c r="Z40" s="35">
        <f t="shared" si="9"/>
        <v>195485.08137535065</v>
      </c>
      <c r="AA40" s="35">
        <f t="shared" si="9"/>
        <v>179846.2748653226</v>
      </c>
      <c r="AB40" s="35">
        <f t="shared" si="9"/>
        <v>165458.57287609679</v>
      </c>
      <c r="AC40" s="35">
        <f t="shared" si="9"/>
        <v>152221.88704600907</v>
      </c>
      <c r="AD40" s="35">
        <f t="shared" si="9"/>
        <v>140044.13608232833</v>
      </c>
      <c r="AE40" s="35">
        <f t="shared" si="9"/>
        <v>128840.60519574207</v>
      </c>
      <c r="AF40" s="35">
        <f t="shared" si="9"/>
        <v>118533.3567800827</v>
      </c>
      <c r="AG40" s="35">
        <f t="shared" si="9"/>
        <v>109050.68823767608</v>
      </c>
      <c r="AH40" s="35">
        <f t="shared" si="9"/>
        <v>100326.63317866198</v>
      </c>
      <c r="AI40" s="35">
        <f t="shared" si="9"/>
        <v>92300.502524369032</v>
      </c>
      <c r="AJ40" s="35">
        <f t="shared" si="9"/>
        <v>84916.462322419509</v>
      </c>
      <c r="AK40" s="35">
        <f t="shared" si="9"/>
        <v>78123.145336625952</v>
      </c>
      <c r="AL40" s="35">
        <f t="shared" si="9"/>
        <v>71873.293709695878</v>
      </c>
      <c r="AM40" s="35">
        <f t="shared" si="9"/>
        <v>66123.430212920197</v>
      </c>
      <c r="AN40" s="35">
        <f t="shared" si="9"/>
        <v>60833.555795886583</v>
      </c>
      <c r="AO40" s="35">
        <f t="shared" si="9"/>
        <v>55966.871332215662</v>
      </c>
      <c r="AP40" s="35">
        <f t="shared" si="9"/>
        <v>51489.521625638408</v>
      </c>
      <c r="AQ40" s="35">
        <f t="shared" si="9"/>
        <v>47370.359895587339</v>
      </c>
      <c r="AR40" s="35">
        <f t="shared" si="9"/>
        <v>43580.731103940358</v>
      </c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</row>
    <row r="41" spans="2:59" x14ac:dyDescent="0.35">
      <c r="B41" s="28" t="s">
        <v>46</v>
      </c>
      <c r="D41" s="35">
        <f t="shared" ref="D41:AR41" si="10">IF((D39-D40)&gt;0,D39-D40,0)</f>
        <v>6426000</v>
      </c>
      <c r="E41" s="35">
        <f t="shared" si="10"/>
        <v>12949920</v>
      </c>
      <c r="F41" s="35">
        <f t="shared" si="10"/>
        <v>11913926.4</v>
      </c>
      <c r="G41" s="35">
        <f t="shared" si="10"/>
        <v>10960812.288000001</v>
      </c>
      <c r="H41" s="35">
        <f t="shared" si="10"/>
        <v>10083947.304960001</v>
      </c>
      <c r="I41" s="35">
        <f t="shared" si="10"/>
        <v>9277231.520563202</v>
      </c>
      <c r="J41" s="35">
        <f t="shared" si="10"/>
        <v>8535052.9989181459</v>
      </c>
      <c r="K41" s="35">
        <f t="shared" si="10"/>
        <v>7852248.7590046944</v>
      </c>
      <c r="L41" s="35">
        <f t="shared" si="10"/>
        <v>7224068.8582843188</v>
      </c>
      <c r="M41" s="35">
        <f t="shared" si="10"/>
        <v>6646143.3496215735</v>
      </c>
      <c r="N41" s="35">
        <f t="shared" si="10"/>
        <v>6114451.8816518476</v>
      </c>
      <c r="O41" s="35">
        <f t="shared" si="10"/>
        <v>5625295.7311196998</v>
      </c>
      <c r="P41" s="35">
        <f t="shared" si="10"/>
        <v>5175272.0726301242</v>
      </c>
      <c r="Q41" s="35">
        <f t="shared" si="10"/>
        <v>4761250.3068197146</v>
      </c>
      <c r="R41" s="35">
        <f t="shared" si="10"/>
        <v>4380350.2822741373</v>
      </c>
      <c r="S41" s="35">
        <f t="shared" si="10"/>
        <v>4029922.259692206</v>
      </c>
      <c r="T41" s="35">
        <f t="shared" si="10"/>
        <v>3707528.4789168295</v>
      </c>
      <c r="U41" s="35">
        <f t="shared" si="10"/>
        <v>3410926.2006034832</v>
      </c>
      <c r="V41" s="35">
        <f t="shared" si="10"/>
        <v>3138052.1045552045</v>
      </c>
      <c r="W41" s="35">
        <f t="shared" si="10"/>
        <v>2887007.9361907882</v>
      </c>
      <c r="X41" s="35">
        <f t="shared" si="10"/>
        <v>2656047.3012955249</v>
      </c>
      <c r="Y41" s="35">
        <f t="shared" si="10"/>
        <v>2443563.5171918832</v>
      </c>
      <c r="Z41" s="35">
        <f t="shared" si="10"/>
        <v>2248078.4358165325</v>
      </c>
      <c r="AA41" s="35">
        <f t="shared" si="10"/>
        <v>2068232.16095121</v>
      </c>
      <c r="AB41" s="35">
        <f t="shared" si="10"/>
        <v>1902773.5880751132</v>
      </c>
      <c r="AC41" s="35">
        <f t="shared" si="10"/>
        <v>1750551.7010291042</v>
      </c>
      <c r="AD41" s="35">
        <f t="shared" si="10"/>
        <v>1610507.5649467758</v>
      </c>
      <c r="AE41" s="35">
        <f t="shared" si="10"/>
        <v>1481666.9597510337</v>
      </c>
      <c r="AF41" s="35">
        <f t="shared" si="10"/>
        <v>1363133.602970951</v>
      </c>
      <c r="AG41" s="35">
        <f t="shared" si="10"/>
        <v>1254082.9147332748</v>
      </c>
      <c r="AH41" s="35">
        <f t="shared" si="10"/>
        <v>1153756.2815546128</v>
      </c>
      <c r="AI41" s="35">
        <f t="shared" si="10"/>
        <v>1061455.7790302439</v>
      </c>
      <c r="AJ41" s="35">
        <f t="shared" si="10"/>
        <v>976539.31670782436</v>
      </c>
      <c r="AK41" s="35">
        <f t="shared" si="10"/>
        <v>898416.17137119838</v>
      </c>
      <c r="AL41" s="35">
        <f t="shared" si="10"/>
        <v>826542.87766150245</v>
      </c>
      <c r="AM41" s="35">
        <f t="shared" si="10"/>
        <v>760419.44744858227</v>
      </c>
      <c r="AN41" s="35">
        <f t="shared" si="10"/>
        <v>699585.89165269572</v>
      </c>
      <c r="AO41" s="35">
        <f t="shared" si="10"/>
        <v>643619.02032048011</v>
      </c>
      <c r="AP41" s="35">
        <f t="shared" si="10"/>
        <v>592129.49869484175</v>
      </c>
      <c r="AQ41" s="35">
        <f t="shared" si="10"/>
        <v>544759.13879925443</v>
      </c>
      <c r="AR41" s="35">
        <f t="shared" si="10"/>
        <v>501178.40769531409</v>
      </c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</row>
    <row r="42" spans="2:59" x14ac:dyDescent="0.35">
      <c r="B42" s="28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</row>
    <row r="43" spans="2:59" x14ac:dyDescent="0.35">
      <c r="B43" s="28" t="s">
        <v>47</v>
      </c>
      <c r="D43" s="35">
        <f t="shared" ref="D43:AR43" si="11">D37+D35-D40</f>
        <v>-778331.4</v>
      </c>
      <c r="E43" s="35">
        <f t="shared" si="11"/>
        <v>-240937.59999999998</v>
      </c>
      <c r="F43" s="35">
        <f t="shared" si="11"/>
        <v>-163240.79999999993</v>
      </c>
      <c r="G43" s="35">
        <f t="shared" si="11"/>
        <v>-92750.912000000128</v>
      </c>
      <c r="H43" s="35">
        <f t="shared" si="11"/>
        <v>-28891.383040000102</v>
      </c>
      <c r="I43" s="35">
        <f t="shared" si="11"/>
        <v>28868.215603199904</v>
      </c>
      <c r="J43" s="35">
        <f t="shared" si="11"/>
        <v>81015.878354943823</v>
      </c>
      <c r="K43" s="35">
        <f t="shared" si="11"/>
        <v>128000.56008654833</v>
      </c>
      <c r="L43" s="35">
        <f t="shared" si="11"/>
        <v>170235.29927962436</v>
      </c>
      <c r="M43" s="35">
        <f t="shared" si="11"/>
        <v>208100.0913372545</v>
      </c>
      <c r="N43" s="35">
        <f t="shared" si="11"/>
        <v>241944.53203027416</v>
      </c>
      <c r="O43" s="35">
        <f t="shared" si="11"/>
        <v>272090.24946785218</v>
      </c>
      <c r="P43" s="35">
        <f t="shared" si="11"/>
        <v>298833.14151042403</v>
      </c>
      <c r="Q43" s="35">
        <f t="shared" si="11"/>
        <v>322445.43418958999</v>
      </c>
      <c r="R43" s="35">
        <f t="shared" si="11"/>
        <v>343177.5754544228</v>
      </c>
      <c r="S43" s="35">
        <f t="shared" si="11"/>
        <v>361259.97741806903</v>
      </c>
      <c r="T43" s="35">
        <f t="shared" si="11"/>
        <v>376904.61922462354</v>
      </c>
      <c r="U43" s="35">
        <f t="shared" si="11"/>
        <v>390306.52168665366</v>
      </c>
      <c r="V43" s="35">
        <f t="shared" si="11"/>
        <v>401645.10395172128</v>
      </c>
      <c r="W43" s="35">
        <f t="shared" si="11"/>
        <v>411085.43163558363</v>
      </c>
      <c r="X43" s="35">
        <f t="shared" si="11"/>
        <v>418779.36510473693</v>
      </c>
      <c r="Y43" s="35">
        <f t="shared" si="11"/>
        <v>424866.61589635804</v>
      </c>
      <c r="Z43" s="35">
        <f t="shared" si="11"/>
        <v>429475.71862464939</v>
      </c>
      <c r="AA43" s="35">
        <f t="shared" si="11"/>
        <v>432724.92513467732</v>
      </c>
      <c r="AB43" s="35">
        <f t="shared" si="11"/>
        <v>434723.02712390316</v>
      </c>
      <c r="AC43" s="35">
        <f t="shared" si="11"/>
        <v>435570.11295399093</v>
      </c>
      <c r="AD43" s="35">
        <f t="shared" si="11"/>
        <v>435358.26391767169</v>
      </c>
      <c r="AE43" s="35">
        <f t="shared" si="11"/>
        <v>434172.19480425795</v>
      </c>
      <c r="AF43" s="35">
        <f t="shared" si="11"/>
        <v>432089.84321991727</v>
      </c>
      <c r="AG43" s="35">
        <f t="shared" si="11"/>
        <v>429182.91176232393</v>
      </c>
      <c r="AH43" s="35">
        <f t="shared" si="11"/>
        <v>425517.36682133802</v>
      </c>
      <c r="AI43" s="35">
        <f t="shared" si="11"/>
        <v>421153.89747563098</v>
      </c>
      <c r="AJ43" s="35">
        <f t="shared" si="11"/>
        <v>416148.33767758048</v>
      </c>
      <c r="AK43" s="35">
        <f t="shared" si="11"/>
        <v>410552.05466337409</v>
      </c>
      <c r="AL43" s="35">
        <f t="shared" si="11"/>
        <v>404412.30629030411</v>
      </c>
      <c r="AM43" s="35">
        <f t="shared" si="11"/>
        <v>397772.56978707982</v>
      </c>
      <c r="AN43" s="35">
        <f t="shared" si="11"/>
        <v>390672.84420411347</v>
      </c>
      <c r="AO43" s="35">
        <f t="shared" si="11"/>
        <v>383149.92866778432</v>
      </c>
      <c r="AP43" s="35">
        <f t="shared" si="11"/>
        <v>375237.6783743616</v>
      </c>
      <c r="AQ43" s="35">
        <f t="shared" si="11"/>
        <v>366967.24010441266</v>
      </c>
      <c r="AR43" s="35">
        <f t="shared" si="11"/>
        <v>358367.26889605966</v>
      </c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</row>
    <row r="44" spans="2:59" x14ac:dyDescent="0.35">
      <c r="B44" s="28" t="s">
        <v>48</v>
      </c>
      <c r="C44" s="47"/>
      <c r="D44" s="35">
        <f t="shared" ref="D44:AR44" si="12">(D43*$C$16)/(1-$C$16)</f>
        <v>-280622.88571428577</v>
      </c>
      <c r="E44" s="35">
        <f t="shared" si="12"/>
        <v>-86868.658503401355</v>
      </c>
      <c r="F44" s="35">
        <f t="shared" si="12"/>
        <v>-58855.526530612224</v>
      </c>
      <c r="G44" s="35">
        <f t="shared" si="12"/>
        <v>-33440.805006802773</v>
      </c>
      <c r="H44" s="35">
        <f t="shared" si="12"/>
        <v>-10416.621096054459</v>
      </c>
      <c r="I44" s="35">
        <f t="shared" si="12"/>
        <v>10408.268210677517</v>
      </c>
      <c r="J44" s="35">
        <f t="shared" si="12"/>
        <v>29209.80648171444</v>
      </c>
      <c r="K44" s="35">
        <f t="shared" si="12"/>
        <v>46149.861799911982</v>
      </c>
      <c r="L44" s="35">
        <f t="shared" si="12"/>
        <v>61377.352801497225</v>
      </c>
      <c r="M44" s="35">
        <f t="shared" si="12"/>
        <v>75029.284631799237</v>
      </c>
      <c r="N44" s="35">
        <f t="shared" si="12"/>
        <v>87231.702024520622</v>
      </c>
      <c r="O44" s="35">
        <f t="shared" si="12"/>
        <v>98100.566134667795</v>
      </c>
      <c r="P44" s="35">
        <f t="shared" si="12"/>
        <v>107742.56122484677</v>
      </c>
      <c r="Q44" s="35">
        <f t="shared" si="12"/>
        <v>116255.8368166549</v>
      </c>
      <c r="R44" s="35">
        <f t="shared" si="12"/>
        <v>123730.69046996198</v>
      </c>
      <c r="S44" s="35">
        <f t="shared" si="12"/>
        <v>130250.19593984804</v>
      </c>
      <c r="T44" s="35">
        <f t="shared" si="12"/>
        <v>135890.78108098672</v>
      </c>
      <c r="U44" s="35">
        <f t="shared" si="12"/>
        <v>140722.75951967784</v>
      </c>
      <c r="V44" s="35">
        <f t="shared" si="12"/>
        <v>144810.81979211723</v>
      </c>
      <c r="W44" s="35">
        <f t="shared" si="12"/>
        <v>148214.47535160498</v>
      </c>
      <c r="X44" s="35">
        <f t="shared" si="12"/>
        <v>150988.47857517729</v>
      </c>
      <c r="Y44" s="35">
        <f t="shared" si="12"/>
        <v>153183.20164970733</v>
      </c>
      <c r="Z44" s="35">
        <f t="shared" si="12"/>
        <v>154844.98698711852</v>
      </c>
      <c r="AA44" s="35">
        <f t="shared" si="12"/>
        <v>156016.46960638027</v>
      </c>
      <c r="AB44" s="35">
        <f t="shared" si="12"/>
        <v>156736.87372494469</v>
      </c>
      <c r="AC44" s="35">
        <f t="shared" si="12"/>
        <v>157042.28562286749</v>
      </c>
      <c r="AD44" s="35">
        <f t="shared" si="12"/>
        <v>156965.90467779999</v>
      </c>
      <c r="AE44" s="35">
        <f t="shared" si="12"/>
        <v>156538.27431718144</v>
      </c>
      <c r="AF44" s="35">
        <f t="shared" si="12"/>
        <v>155787.49449425589</v>
      </c>
      <c r="AG44" s="35">
        <f t="shared" si="12"/>
        <v>154739.41716600797</v>
      </c>
      <c r="AH44" s="35">
        <f t="shared" si="12"/>
        <v>153417.82613286338</v>
      </c>
      <c r="AI44" s="35">
        <f t="shared" si="12"/>
        <v>151844.60249121391</v>
      </c>
      <c r="AJ44" s="35">
        <f t="shared" si="12"/>
        <v>150039.8768497399</v>
      </c>
      <c r="AK44" s="35">
        <f t="shared" si="12"/>
        <v>148022.16936842739</v>
      </c>
      <c r="AL44" s="35">
        <f t="shared" si="12"/>
        <v>145808.51859446338</v>
      </c>
      <c r="AM44" s="35">
        <f t="shared" si="12"/>
        <v>143414.5999912601</v>
      </c>
      <c r="AN44" s="35">
        <f t="shared" si="12"/>
        <v>140854.83498515657</v>
      </c>
      <c r="AO44" s="35">
        <f t="shared" si="12"/>
        <v>138142.49128838483</v>
      </c>
      <c r="AP44" s="35">
        <f t="shared" si="12"/>
        <v>135289.7751961984</v>
      </c>
      <c r="AQ44" s="35">
        <f t="shared" si="12"/>
        <v>132307.91650023044</v>
      </c>
      <c r="AR44" s="35">
        <f t="shared" si="12"/>
        <v>129207.24660878343</v>
      </c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</row>
    <row r="45" spans="2:59" x14ac:dyDescent="0.35">
      <c r="B45" s="28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</row>
    <row r="46" spans="2:59" x14ac:dyDescent="0.35">
      <c r="B46" s="48" t="s">
        <v>53</v>
      </c>
      <c r="D46" s="49">
        <f t="shared" ref="D46:AZ46" si="13">D35+D36+D37+D44</f>
        <v>357953.2142857142</v>
      </c>
      <c r="E46" s="49">
        <f t="shared" si="13"/>
        <v>1179753.7414965986</v>
      </c>
      <c r="F46" s="49">
        <f t="shared" si="13"/>
        <v>1186707.2734693878</v>
      </c>
      <c r="G46" s="49">
        <f t="shared" si="13"/>
        <v>1191062.3949931972</v>
      </c>
      <c r="H46" s="49">
        <f t="shared" si="13"/>
        <v>1193026.9789039455</v>
      </c>
      <c r="I46" s="49">
        <f t="shared" si="13"/>
        <v>1192792.2682106774</v>
      </c>
      <c r="J46" s="49">
        <f t="shared" si="13"/>
        <v>1190534.2064817143</v>
      </c>
      <c r="K46" s="49">
        <f t="shared" si="13"/>
        <v>1186414.6617999121</v>
      </c>
      <c r="L46" s="49">
        <f t="shared" si="13"/>
        <v>1180582.5528014973</v>
      </c>
      <c r="M46" s="49">
        <f t="shared" si="13"/>
        <v>1173174.8846317993</v>
      </c>
      <c r="N46" s="49">
        <f t="shared" si="13"/>
        <v>1164317.7020245206</v>
      </c>
      <c r="O46" s="49">
        <f t="shared" si="13"/>
        <v>1154126.9661346676</v>
      </c>
      <c r="P46" s="49">
        <f t="shared" si="13"/>
        <v>1142709.3612248469</v>
      </c>
      <c r="Q46" s="49">
        <f t="shared" si="13"/>
        <v>1130163.036816655</v>
      </c>
      <c r="R46" s="49">
        <f t="shared" si="13"/>
        <v>1116578.2904699619</v>
      </c>
      <c r="S46" s="49">
        <f t="shared" si="13"/>
        <v>1102038.195939848</v>
      </c>
      <c r="T46" s="49">
        <f t="shared" si="13"/>
        <v>1086619.1810809867</v>
      </c>
      <c r="U46" s="49">
        <f t="shared" si="13"/>
        <v>1070391.5595196779</v>
      </c>
      <c r="V46" s="49">
        <f t="shared" si="13"/>
        <v>1053420.0197921172</v>
      </c>
      <c r="W46" s="49">
        <f t="shared" si="13"/>
        <v>1035764.075351605</v>
      </c>
      <c r="X46" s="49">
        <f t="shared" si="13"/>
        <v>1017478.4785751773</v>
      </c>
      <c r="Y46" s="49">
        <f t="shared" si="13"/>
        <v>998613.60164970742</v>
      </c>
      <c r="Z46" s="49">
        <f t="shared" si="13"/>
        <v>979215.78698711854</v>
      </c>
      <c r="AA46" s="49">
        <f t="shared" si="13"/>
        <v>959327.66960638016</v>
      </c>
      <c r="AB46" s="49">
        <f t="shared" si="13"/>
        <v>938988.47372494463</v>
      </c>
      <c r="AC46" s="49">
        <f t="shared" si="13"/>
        <v>918234.28562286752</v>
      </c>
      <c r="AD46" s="49">
        <f t="shared" si="13"/>
        <v>897098.30467780004</v>
      </c>
      <c r="AE46" s="49">
        <f t="shared" si="13"/>
        <v>875611.07431718148</v>
      </c>
      <c r="AF46" s="49">
        <f t="shared" si="13"/>
        <v>853800.69449425582</v>
      </c>
      <c r="AG46" s="49">
        <f t="shared" si="13"/>
        <v>831693.01716600801</v>
      </c>
      <c r="AH46" s="49">
        <f t="shared" si="13"/>
        <v>809311.82613286341</v>
      </c>
      <c r="AI46" s="49">
        <f t="shared" si="13"/>
        <v>786679.00249121396</v>
      </c>
      <c r="AJ46" s="49">
        <f t="shared" si="13"/>
        <v>763814.67684973998</v>
      </c>
      <c r="AK46" s="49">
        <f t="shared" si="13"/>
        <v>740737.36936842732</v>
      </c>
      <c r="AL46" s="49">
        <f t="shared" si="13"/>
        <v>717464.11859446333</v>
      </c>
      <c r="AM46" s="49">
        <f t="shared" si="13"/>
        <v>694010.5999912601</v>
      </c>
      <c r="AN46" s="49">
        <f t="shared" si="13"/>
        <v>670391.23498515657</v>
      </c>
      <c r="AO46" s="49">
        <f t="shared" si="13"/>
        <v>646619.29128838482</v>
      </c>
      <c r="AP46" s="49">
        <f t="shared" si="13"/>
        <v>622706.97519619844</v>
      </c>
      <c r="AQ46" s="49">
        <f t="shared" si="13"/>
        <v>598665.51650023041</v>
      </c>
      <c r="AR46" s="49">
        <f t="shared" si="13"/>
        <v>574505.24660878349</v>
      </c>
      <c r="AS46" s="49">
        <f t="shared" si="13"/>
        <v>0</v>
      </c>
      <c r="AT46" s="49">
        <f t="shared" si="13"/>
        <v>0</v>
      </c>
      <c r="AU46" s="49">
        <f t="shared" si="13"/>
        <v>0</v>
      </c>
      <c r="AV46" s="49">
        <f t="shared" si="13"/>
        <v>0</v>
      </c>
      <c r="AW46" s="49">
        <f t="shared" si="13"/>
        <v>0</v>
      </c>
      <c r="AX46" s="49">
        <f t="shared" si="13"/>
        <v>0</v>
      </c>
      <c r="AY46" s="49">
        <f t="shared" si="13"/>
        <v>0</v>
      </c>
      <c r="AZ46" s="49">
        <f t="shared" si="13"/>
        <v>0</v>
      </c>
      <c r="BA46" s="49"/>
      <c r="BB46" s="49"/>
      <c r="BC46" s="49"/>
      <c r="BD46" s="49"/>
      <c r="BE46" s="49"/>
      <c r="BF46" s="49"/>
      <c r="BG46" s="50"/>
    </row>
    <row r="47" spans="2:59" x14ac:dyDescent="0.35">
      <c r="B47" s="48"/>
      <c r="D47" s="51"/>
      <c r="E47" s="51"/>
      <c r="F47" s="51"/>
      <c r="G47" s="51"/>
      <c r="H47" s="51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52"/>
    </row>
    <row r="48" spans="2:59" x14ac:dyDescent="0.35">
      <c r="B48" s="28" t="s">
        <v>49</v>
      </c>
      <c r="D48" s="59">
        <f>C19*C15</f>
        <v>76500</v>
      </c>
      <c r="E48" s="59">
        <f t="shared" ref="E48:AR48" si="14">D48+D48*$C14</f>
        <v>78030</v>
      </c>
      <c r="F48" s="59">
        <f t="shared" si="14"/>
        <v>79590.600000000006</v>
      </c>
      <c r="G48" s="59">
        <f t="shared" si="14"/>
        <v>81182.412000000011</v>
      </c>
      <c r="H48" s="59">
        <f t="shared" si="14"/>
        <v>82806.060240000006</v>
      </c>
      <c r="I48" s="59">
        <f t="shared" si="14"/>
        <v>84462.181444800008</v>
      </c>
      <c r="J48" s="59">
        <f t="shared" si="14"/>
        <v>86151.425073696009</v>
      </c>
      <c r="K48" s="59">
        <f t="shared" si="14"/>
        <v>87874.45357516993</v>
      </c>
      <c r="L48" s="59">
        <f t="shared" si="14"/>
        <v>89631.942646673328</v>
      </c>
      <c r="M48" s="59">
        <f t="shared" si="14"/>
        <v>91424.581499606793</v>
      </c>
      <c r="N48" s="59">
        <f t="shared" si="14"/>
        <v>93253.073129598924</v>
      </c>
      <c r="O48" s="59">
        <f t="shared" si="14"/>
        <v>95118.134592190909</v>
      </c>
      <c r="P48" s="59">
        <f t="shared" si="14"/>
        <v>97020.497284034733</v>
      </c>
      <c r="Q48" s="59">
        <f t="shared" si="14"/>
        <v>98960.907229715434</v>
      </c>
      <c r="R48" s="59">
        <f t="shared" si="14"/>
        <v>100940.12537430975</v>
      </c>
      <c r="S48" s="59">
        <f t="shared" si="14"/>
        <v>102958.92788179594</v>
      </c>
      <c r="T48" s="59">
        <f t="shared" si="14"/>
        <v>105018.10643943187</v>
      </c>
      <c r="U48" s="59">
        <f t="shared" si="14"/>
        <v>107118.4685682205</v>
      </c>
      <c r="V48" s="59">
        <f t="shared" si="14"/>
        <v>109260.83793958492</v>
      </c>
      <c r="W48" s="59">
        <f t="shared" si="14"/>
        <v>111446.05469837661</v>
      </c>
      <c r="X48" s="59">
        <f t="shared" si="14"/>
        <v>113674.97579234414</v>
      </c>
      <c r="Y48" s="59">
        <f t="shared" si="14"/>
        <v>115948.47530819102</v>
      </c>
      <c r="Z48" s="59">
        <f t="shared" si="14"/>
        <v>118267.44481435484</v>
      </c>
      <c r="AA48" s="59">
        <f t="shared" si="14"/>
        <v>120632.79371064193</v>
      </c>
      <c r="AB48" s="59">
        <f t="shared" si="14"/>
        <v>123045.44958485477</v>
      </c>
      <c r="AC48" s="59">
        <f t="shared" si="14"/>
        <v>125506.35857655187</v>
      </c>
      <c r="AD48" s="59">
        <f t="shared" si="14"/>
        <v>128016.48574808291</v>
      </c>
      <c r="AE48" s="59">
        <f t="shared" si="14"/>
        <v>130576.81546304456</v>
      </c>
      <c r="AF48" s="59">
        <f t="shared" si="14"/>
        <v>133188.35177230547</v>
      </c>
      <c r="AG48" s="59">
        <f t="shared" si="14"/>
        <v>135852.11880775157</v>
      </c>
      <c r="AH48" s="59">
        <f t="shared" si="14"/>
        <v>138569.1611839066</v>
      </c>
      <c r="AI48" s="59">
        <f t="shared" si="14"/>
        <v>141340.54440758473</v>
      </c>
      <c r="AJ48" s="59">
        <f t="shared" si="14"/>
        <v>144167.35529573643</v>
      </c>
      <c r="AK48" s="59">
        <f t="shared" si="14"/>
        <v>147050.70240165116</v>
      </c>
      <c r="AL48" s="59">
        <f t="shared" si="14"/>
        <v>149991.71644968417</v>
      </c>
      <c r="AM48" s="59">
        <f t="shared" si="14"/>
        <v>152991.55077867786</v>
      </c>
      <c r="AN48" s="59">
        <f t="shared" si="14"/>
        <v>156051.38179425141</v>
      </c>
      <c r="AO48" s="59">
        <f t="shared" si="14"/>
        <v>159172.40943013644</v>
      </c>
      <c r="AP48" s="59">
        <f t="shared" si="14"/>
        <v>162355.85761873916</v>
      </c>
      <c r="AQ48" s="59">
        <f t="shared" si="14"/>
        <v>165602.97477111395</v>
      </c>
      <c r="AR48" s="59">
        <f t="shared" si="14"/>
        <v>168915.03426653624</v>
      </c>
      <c r="AS48" s="59">
        <v>0</v>
      </c>
      <c r="AT48" s="59">
        <f t="shared" ref="AT48:BE48" si="15">AS48/2</f>
        <v>0</v>
      </c>
      <c r="AU48" s="59">
        <f t="shared" si="15"/>
        <v>0</v>
      </c>
      <c r="AV48" s="59">
        <f t="shared" si="15"/>
        <v>0</v>
      </c>
      <c r="AW48" s="59">
        <f t="shared" si="15"/>
        <v>0</v>
      </c>
      <c r="AX48" s="59">
        <f t="shared" si="15"/>
        <v>0</v>
      </c>
      <c r="AY48" s="59">
        <f t="shared" si="15"/>
        <v>0</v>
      </c>
      <c r="AZ48" s="59">
        <f t="shared" si="15"/>
        <v>0</v>
      </c>
      <c r="BA48" s="59">
        <f t="shared" si="15"/>
        <v>0</v>
      </c>
      <c r="BB48" s="59">
        <f t="shared" si="15"/>
        <v>0</v>
      </c>
      <c r="BC48" s="59">
        <f t="shared" si="15"/>
        <v>0</v>
      </c>
      <c r="BD48" s="59">
        <f t="shared" si="15"/>
        <v>0</v>
      </c>
      <c r="BE48" s="59">
        <f t="shared" si="15"/>
        <v>0</v>
      </c>
      <c r="BF48" s="59"/>
      <c r="BG48" s="44"/>
    </row>
    <row r="49" spans="2:59" x14ac:dyDescent="0.35">
      <c r="B49" s="48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52"/>
    </row>
    <row r="50" spans="2:59" x14ac:dyDescent="0.35">
      <c r="B50" s="48" t="s">
        <v>50</v>
      </c>
      <c r="D50" s="49">
        <f>D46+D48</f>
        <v>434453.2142857142</v>
      </c>
      <c r="E50" s="49">
        <f t="shared" ref="E50:BE50" si="16">E46+E48</f>
        <v>1257783.7414965986</v>
      </c>
      <c r="F50" s="49">
        <f t="shared" si="16"/>
        <v>1266297.8734693879</v>
      </c>
      <c r="G50" s="49">
        <f t="shared" si="16"/>
        <v>1272244.8069931972</v>
      </c>
      <c r="H50" s="49">
        <f t="shared" si="16"/>
        <v>1275833.0391439456</v>
      </c>
      <c r="I50" s="49">
        <f t="shared" si="16"/>
        <v>1277254.4496554774</v>
      </c>
      <c r="J50" s="49">
        <f t="shared" si="16"/>
        <v>1276685.6315554103</v>
      </c>
      <c r="K50" s="49">
        <f t="shared" si="16"/>
        <v>1274289.115375082</v>
      </c>
      <c r="L50" s="49">
        <f t="shared" si="16"/>
        <v>1270214.4954481707</v>
      </c>
      <c r="M50" s="49">
        <f t="shared" si="16"/>
        <v>1264599.4661314061</v>
      </c>
      <c r="N50" s="49">
        <f t="shared" si="16"/>
        <v>1257570.7751541196</v>
      </c>
      <c r="O50" s="49">
        <f t="shared" si="16"/>
        <v>1249245.1007268585</v>
      </c>
      <c r="P50" s="49">
        <f t="shared" si="16"/>
        <v>1239729.8585088816</v>
      </c>
      <c r="Q50" s="49">
        <f t="shared" si="16"/>
        <v>1229123.9440463705</v>
      </c>
      <c r="R50" s="49">
        <f t="shared" si="16"/>
        <v>1217518.4158442717</v>
      </c>
      <c r="S50" s="49">
        <f t="shared" si="16"/>
        <v>1204997.1238216439</v>
      </c>
      <c r="T50" s="49">
        <f t="shared" si="16"/>
        <v>1191637.2875204186</v>
      </c>
      <c r="U50" s="49">
        <f t="shared" si="16"/>
        <v>1177510.0280878984</v>
      </c>
      <c r="V50" s="49">
        <f t="shared" si="16"/>
        <v>1162680.857731702</v>
      </c>
      <c r="W50" s="49">
        <f t="shared" si="16"/>
        <v>1147210.1300499816</v>
      </c>
      <c r="X50" s="49">
        <f t="shared" si="16"/>
        <v>1131153.4543675215</v>
      </c>
      <c r="Y50" s="49">
        <f t="shared" si="16"/>
        <v>1114562.0769578984</v>
      </c>
      <c r="Z50" s="49">
        <f t="shared" si="16"/>
        <v>1097483.2318014733</v>
      </c>
      <c r="AA50" s="49">
        <f t="shared" si="16"/>
        <v>1079960.4633170222</v>
      </c>
      <c r="AB50" s="49">
        <f t="shared" si="16"/>
        <v>1062033.9233097993</v>
      </c>
      <c r="AC50" s="49">
        <f t="shared" si="16"/>
        <v>1043740.6441994194</v>
      </c>
      <c r="AD50" s="49">
        <f t="shared" si="16"/>
        <v>1025114.7904258829</v>
      </c>
      <c r="AE50" s="49">
        <f t="shared" si="16"/>
        <v>1006187.889780226</v>
      </c>
      <c r="AF50" s="49">
        <f t="shared" si="16"/>
        <v>986989.04626656126</v>
      </c>
      <c r="AG50" s="49">
        <f t="shared" si="16"/>
        <v>967545.13597375958</v>
      </c>
      <c r="AH50" s="49">
        <f t="shared" si="16"/>
        <v>947880.98731677001</v>
      </c>
      <c r="AI50" s="49">
        <f t="shared" si="16"/>
        <v>928019.54689879867</v>
      </c>
      <c r="AJ50" s="49">
        <f t="shared" si="16"/>
        <v>907982.03214547643</v>
      </c>
      <c r="AK50" s="49">
        <f t="shared" si="16"/>
        <v>887788.0717700785</v>
      </c>
      <c r="AL50" s="49">
        <f t="shared" si="16"/>
        <v>867455.83504414745</v>
      </c>
      <c r="AM50" s="49">
        <f t="shared" si="16"/>
        <v>847002.15076993802</v>
      </c>
      <c r="AN50" s="49">
        <f t="shared" si="16"/>
        <v>826442.61677940795</v>
      </c>
      <c r="AO50" s="49">
        <f t="shared" si="16"/>
        <v>805791.70071852126</v>
      </c>
      <c r="AP50" s="49">
        <f t="shared" si="16"/>
        <v>785062.83281493757</v>
      </c>
      <c r="AQ50" s="49">
        <f t="shared" si="16"/>
        <v>764268.49127134436</v>
      </c>
      <c r="AR50" s="49">
        <f t="shared" si="16"/>
        <v>743420.28087531973</v>
      </c>
      <c r="AS50" s="49">
        <f t="shared" si="16"/>
        <v>0</v>
      </c>
      <c r="AT50" s="49">
        <f t="shared" si="16"/>
        <v>0</v>
      </c>
      <c r="AU50" s="49">
        <f t="shared" si="16"/>
        <v>0</v>
      </c>
      <c r="AV50" s="49">
        <f t="shared" si="16"/>
        <v>0</v>
      </c>
      <c r="AW50" s="49">
        <f t="shared" si="16"/>
        <v>0</v>
      </c>
      <c r="AX50" s="49">
        <f t="shared" si="16"/>
        <v>0</v>
      </c>
      <c r="AY50" s="49">
        <f t="shared" si="16"/>
        <v>0</v>
      </c>
      <c r="AZ50" s="49">
        <f t="shared" si="16"/>
        <v>0</v>
      </c>
      <c r="BA50" s="49">
        <f t="shared" si="16"/>
        <v>0</v>
      </c>
      <c r="BB50" s="49">
        <f t="shared" si="16"/>
        <v>0</v>
      </c>
      <c r="BC50" s="49">
        <f t="shared" si="16"/>
        <v>0</v>
      </c>
      <c r="BD50" s="49">
        <f t="shared" si="16"/>
        <v>0</v>
      </c>
      <c r="BE50" s="49">
        <f t="shared" si="16"/>
        <v>0</v>
      </c>
      <c r="BF50" s="49"/>
      <c r="BG50" s="50"/>
    </row>
    <row r="51" spans="2:59" x14ac:dyDescent="0.35">
      <c r="B51" s="48"/>
      <c r="D51" s="51"/>
      <c r="E51" s="51"/>
      <c r="F51" s="51"/>
      <c r="G51" s="51"/>
      <c r="H51" s="51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52"/>
    </row>
    <row r="52" spans="2:59" x14ac:dyDescent="0.35">
      <c r="B52" s="28" t="s">
        <v>54</v>
      </c>
      <c r="C52" s="60">
        <f>NPV(C13,D50:S50)</f>
        <v>13870914.265902538</v>
      </c>
    </row>
    <row r="53" spans="2:59" x14ac:dyDescent="0.35">
      <c r="B53" s="48"/>
      <c r="D53" s="51"/>
      <c r="E53" s="51"/>
      <c r="F53" s="51"/>
      <c r="G53" s="51"/>
      <c r="H53" s="51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52"/>
    </row>
    <row r="54" spans="2:59" x14ac:dyDescent="0.35">
      <c r="B54" s="48"/>
      <c r="D54" s="51"/>
      <c r="E54" s="51"/>
      <c r="F54" s="51"/>
      <c r="G54" s="51"/>
      <c r="H54" s="51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5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F9D5-D887-45A8-A204-2E0BF2238D6F}">
  <sheetPr>
    <tabColor rgb="FFFFC000"/>
  </sheetPr>
  <dimension ref="A1:BG54"/>
  <sheetViews>
    <sheetView showGridLines="0" zoomScale="85" zoomScaleNormal="85" workbookViewId="0">
      <pane xSplit="3" ySplit="24" topLeftCell="D25" activePane="bottomRight" state="frozen"/>
      <selection activeCell="F15" sqref="F15"/>
      <selection pane="topRight" activeCell="F15" sqref="F15"/>
      <selection pane="bottomLeft" activeCell="F15" sqref="F15"/>
      <selection pane="bottomRight" activeCell="D25" sqref="D25"/>
    </sheetView>
  </sheetViews>
  <sheetFormatPr defaultRowHeight="14.5" outlineLevelRow="1" x14ac:dyDescent="0.35"/>
  <cols>
    <col min="1" max="1" width="4.54296875" customWidth="1"/>
    <col min="2" max="2" width="38.453125" customWidth="1"/>
    <col min="3" max="3" width="14.1796875" customWidth="1"/>
    <col min="4" max="4" width="19.453125" customWidth="1"/>
    <col min="5" max="52" width="13.54296875" customWidth="1"/>
    <col min="53" max="57" width="11.81640625" customWidth="1"/>
    <col min="58" max="58" width="11.54296875" bestFit="1" customWidth="1"/>
    <col min="59" max="77" width="13" customWidth="1"/>
  </cols>
  <sheetData>
    <row r="1" spans="2:5" ht="12" customHeight="1" x14ac:dyDescent="0.35"/>
    <row r="2" spans="2:5" x14ac:dyDescent="0.35">
      <c r="B2" s="17" t="s">
        <v>23</v>
      </c>
    </row>
    <row r="3" spans="2:5" x14ac:dyDescent="0.35">
      <c r="B3" s="18" t="s">
        <v>24</v>
      </c>
    </row>
    <row r="4" spans="2:5" ht="10.5" customHeight="1" x14ac:dyDescent="0.35"/>
    <row r="5" spans="2:5" ht="15" thickBot="1" x14ac:dyDescent="0.4">
      <c r="B5" s="19" t="s">
        <v>25</v>
      </c>
      <c r="C5" s="20"/>
    </row>
    <row r="6" spans="2:5" outlineLevel="1" x14ac:dyDescent="0.35">
      <c r="B6" t="s">
        <v>26</v>
      </c>
      <c r="C6" s="21">
        <v>9.11E-2</v>
      </c>
    </row>
    <row r="7" spans="2:5" outlineLevel="1" x14ac:dyDescent="0.35">
      <c r="B7" t="s">
        <v>27</v>
      </c>
      <c r="C7" s="67">
        <v>0.4</v>
      </c>
    </row>
    <row r="8" spans="2:5" outlineLevel="1" x14ac:dyDescent="0.35">
      <c r="B8" t="s">
        <v>28</v>
      </c>
      <c r="C8" s="21">
        <v>4.2500000000000003E-2</v>
      </c>
      <c r="E8" s="47"/>
    </row>
    <row r="9" spans="2:5" outlineLevel="1" x14ac:dyDescent="0.35">
      <c r="B9" t="s">
        <v>29</v>
      </c>
      <c r="C9" s="67">
        <v>0.6</v>
      </c>
    </row>
    <row r="10" spans="2:5" outlineLevel="1" x14ac:dyDescent="0.35">
      <c r="B10" t="s">
        <v>30</v>
      </c>
      <c r="C10" s="68">
        <v>45</v>
      </c>
    </row>
    <row r="11" spans="2:5" outlineLevel="1" x14ac:dyDescent="0.35">
      <c r="B11" t="s">
        <v>31</v>
      </c>
      <c r="C11" s="69">
        <f>1/C10</f>
        <v>2.2222222222222223E-2</v>
      </c>
    </row>
    <row r="12" spans="2:5" outlineLevel="1" x14ac:dyDescent="0.35">
      <c r="B12" t="s">
        <v>51</v>
      </c>
      <c r="C12" s="69">
        <v>0.08</v>
      </c>
    </row>
    <row r="13" spans="2:5" outlineLevel="1" x14ac:dyDescent="0.35">
      <c r="B13" t="s">
        <v>32</v>
      </c>
      <c r="C13" s="70">
        <v>0.04</v>
      </c>
    </row>
    <row r="14" spans="2:5" outlineLevel="1" x14ac:dyDescent="0.35">
      <c r="B14" t="s">
        <v>33</v>
      </c>
      <c r="C14" s="70">
        <v>0.02</v>
      </c>
    </row>
    <row r="15" spans="2:5" outlineLevel="1" x14ac:dyDescent="0.35">
      <c r="B15" t="s">
        <v>52</v>
      </c>
      <c r="C15" s="69">
        <v>5.0000000000000001E-3</v>
      </c>
    </row>
    <row r="16" spans="2:5" outlineLevel="1" x14ac:dyDescent="0.35">
      <c r="B16" s="22" t="s">
        <v>34</v>
      </c>
      <c r="C16" s="71">
        <v>0.26500000000000001</v>
      </c>
    </row>
    <row r="17" spans="1:58" x14ac:dyDescent="0.35">
      <c r="C17" s="21"/>
    </row>
    <row r="18" spans="1:58" ht="15" thickBot="1" x14ac:dyDescent="0.4">
      <c r="B18" s="19" t="s">
        <v>35</v>
      </c>
      <c r="C18" s="23"/>
    </row>
    <row r="19" spans="1:58" outlineLevel="1" x14ac:dyDescent="0.35">
      <c r="B19" s="24" t="s">
        <v>76</v>
      </c>
      <c r="C19" s="25">
        <v>14200000</v>
      </c>
    </row>
    <row r="20" spans="1:58" outlineLevel="1" x14ac:dyDescent="0.35">
      <c r="B20" s="24" t="s">
        <v>77</v>
      </c>
      <c r="C20" s="25">
        <v>0</v>
      </c>
    </row>
    <row r="21" spans="1:58" outlineLevel="1" x14ac:dyDescent="0.35">
      <c r="B21" s="26" t="s">
        <v>78</v>
      </c>
      <c r="C21" s="27">
        <v>0</v>
      </c>
    </row>
    <row r="22" spans="1:58" x14ac:dyDescent="0.35">
      <c r="B22" s="24"/>
      <c r="C22" s="25"/>
    </row>
    <row r="23" spans="1:58" s="30" customFormat="1" x14ac:dyDescent="0.35">
      <c r="A23"/>
      <c r="B23"/>
      <c r="C23" s="28" t="s">
        <v>36</v>
      </c>
      <c r="D23" s="29">
        <v>1</v>
      </c>
      <c r="E23" s="30">
        <f t="shared" ref="E23:T24" si="0">D23+1</f>
        <v>2</v>
      </c>
      <c r="F23" s="30">
        <f t="shared" si="0"/>
        <v>3</v>
      </c>
      <c r="G23" s="30">
        <f t="shared" si="0"/>
        <v>4</v>
      </c>
      <c r="H23" s="30">
        <f t="shared" si="0"/>
        <v>5</v>
      </c>
      <c r="I23" s="30">
        <f t="shared" si="0"/>
        <v>6</v>
      </c>
      <c r="J23" s="30">
        <f t="shared" si="0"/>
        <v>7</v>
      </c>
      <c r="K23" s="30">
        <f t="shared" si="0"/>
        <v>8</v>
      </c>
      <c r="L23" s="30">
        <f t="shared" si="0"/>
        <v>9</v>
      </c>
      <c r="M23" s="30">
        <f t="shared" si="0"/>
        <v>10</v>
      </c>
      <c r="N23" s="30">
        <f t="shared" si="0"/>
        <v>11</v>
      </c>
      <c r="O23" s="30">
        <f t="shared" si="0"/>
        <v>12</v>
      </c>
      <c r="P23" s="30">
        <f t="shared" si="0"/>
        <v>13</v>
      </c>
      <c r="Q23" s="30">
        <f t="shared" si="0"/>
        <v>14</v>
      </c>
      <c r="R23" s="30">
        <f t="shared" si="0"/>
        <v>15</v>
      </c>
      <c r="S23" s="30">
        <f t="shared" si="0"/>
        <v>16</v>
      </c>
      <c r="T23" s="30">
        <f t="shared" si="0"/>
        <v>17</v>
      </c>
      <c r="U23" s="30">
        <f t="shared" ref="U23:AJ24" si="1">T23+1</f>
        <v>18</v>
      </c>
      <c r="V23" s="30">
        <f t="shared" si="1"/>
        <v>19</v>
      </c>
      <c r="W23" s="30">
        <f t="shared" si="1"/>
        <v>20</v>
      </c>
      <c r="X23" s="30">
        <f t="shared" si="1"/>
        <v>21</v>
      </c>
      <c r="Y23" s="30">
        <f t="shared" si="1"/>
        <v>22</v>
      </c>
      <c r="Z23" s="30">
        <f t="shared" si="1"/>
        <v>23</v>
      </c>
      <c r="AA23" s="30">
        <f t="shared" si="1"/>
        <v>24</v>
      </c>
      <c r="AB23" s="30">
        <f t="shared" si="1"/>
        <v>25</v>
      </c>
      <c r="AC23" s="30">
        <f t="shared" si="1"/>
        <v>26</v>
      </c>
      <c r="AD23" s="30">
        <f t="shared" si="1"/>
        <v>27</v>
      </c>
      <c r="AE23" s="30">
        <f t="shared" si="1"/>
        <v>28</v>
      </c>
      <c r="AF23" s="30">
        <f t="shared" si="1"/>
        <v>29</v>
      </c>
      <c r="AG23" s="30">
        <f t="shared" si="1"/>
        <v>30</v>
      </c>
      <c r="AH23" s="30">
        <f t="shared" si="1"/>
        <v>31</v>
      </c>
      <c r="AI23" s="30">
        <f t="shared" si="1"/>
        <v>32</v>
      </c>
      <c r="AJ23" s="30">
        <f t="shared" si="1"/>
        <v>33</v>
      </c>
      <c r="AK23" s="30">
        <f t="shared" ref="AK23:AZ24" si="2">AJ23+1</f>
        <v>34</v>
      </c>
      <c r="AL23" s="30">
        <f t="shared" si="2"/>
        <v>35</v>
      </c>
      <c r="AM23" s="30">
        <f t="shared" si="2"/>
        <v>36</v>
      </c>
      <c r="AN23" s="30">
        <f t="shared" si="2"/>
        <v>37</v>
      </c>
      <c r="AO23" s="30">
        <f t="shared" si="2"/>
        <v>38</v>
      </c>
      <c r="AP23" s="30">
        <f t="shared" si="2"/>
        <v>39</v>
      </c>
      <c r="AQ23" s="30">
        <f t="shared" si="2"/>
        <v>40</v>
      </c>
      <c r="AR23" s="30">
        <f t="shared" si="2"/>
        <v>41</v>
      </c>
      <c r="AS23" s="30">
        <f t="shared" si="2"/>
        <v>42</v>
      </c>
      <c r="AT23" s="30">
        <f t="shared" si="2"/>
        <v>43</v>
      </c>
      <c r="AU23" s="30">
        <f t="shared" si="2"/>
        <v>44</v>
      </c>
      <c r="AV23" s="30">
        <f t="shared" si="2"/>
        <v>45</v>
      </c>
      <c r="AW23" s="30">
        <f t="shared" si="2"/>
        <v>46</v>
      </c>
      <c r="AX23" s="30">
        <f t="shared" si="2"/>
        <v>47</v>
      </c>
      <c r="AY23" s="30">
        <f t="shared" si="2"/>
        <v>48</v>
      </c>
      <c r="AZ23" s="30">
        <f t="shared" si="2"/>
        <v>49</v>
      </c>
      <c r="BA23" s="30">
        <f t="shared" ref="BA23:BE24" si="3">AZ23+1</f>
        <v>50</v>
      </c>
      <c r="BB23" s="30">
        <f t="shared" si="3"/>
        <v>51</v>
      </c>
      <c r="BC23" s="30">
        <f t="shared" si="3"/>
        <v>52</v>
      </c>
      <c r="BD23" s="30">
        <f t="shared" si="3"/>
        <v>53</v>
      </c>
      <c r="BE23" s="30">
        <f t="shared" si="3"/>
        <v>54</v>
      </c>
    </row>
    <row r="24" spans="1:58" s="30" customFormat="1" x14ac:dyDescent="0.35">
      <c r="A24"/>
      <c r="B24" s="31"/>
      <c r="C24" s="31"/>
      <c r="D24" s="32">
        <v>2027</v>
      </c>
      <c r="E24" s="32">
        <f>D24+1</f>
        <v>2028</v>
      </c>
      <c r="F24" s="32">
        <f t="shared" si="0"/>
        <v>2029</v>
      </c>
      <c r="G24" s="32">
        <f t="shared" si="0"/>
        <v>2030</v>
      </c>
      <c r="H24" s="32">
        <f t="shared" si="0"/>
        <v>2031</v>
      </c>
      <c r="I24" s="32">
        <f t="shared" si="0"/>
        <v>2032</v>
      </c>
      <c r="J24" s="32">
        <f t="shared" si="0"/>
        <v>2033</v>
      </c>
      <c r="K24" s="32">
        <f t="shared" si="0"/>
        <v>2034</v>
      </c>
      <c r="L24" s="32">
        <f t="shared" si="0"/>
        <v>2035</v>
      </c>
      <c r="M24" s="32">
        <f t="shared" si="0"/>
        <v>2036</v>
      </c>
      <c r="N24" s="32">
        <f t="shared" si="0"/>
        <v>2037</v>
      </c>
      <c r="O24" s="32">
        <f t="shared" si="0"/>
        <v>2038</v>
      </c>
      <c r="P24" s="32">
        <f t="shared" si="0"/>
        <v>2039</v>
      </c>
      <c r="Q24" s="32">
        <f t="shared" si="0"/>
        <v>2040</v>
      </c>
      <c r="R24" s="32">
        <f t="shared" si="0"/>
        <v>2041</v>
      </c>
      <c r="S24" s="32">
        <f t="shared" si="0"/>
        <v>2042</v>
      </c>
      <c r="T24" s="32">
        <f t="shared" si="0"/>
        <v>2043</v>
      </c>
      <c r="U24" s="32">
        <f t="shared" si="1"/>
        <v>2044</v>
      </c>
      <c r="V24" s="32">
        <f t="shared" si="1"/>
        <v>2045</v>
      </c>
      <c r="W24" s="32">
        <f t="shared" si="1"/>
        <v>2046</v>
      </c>
      <c r="X24" s="32">
        <f t="shared" si="1"/>
        <v>2047</v>
      </c>
      <c r="Y24" s="32">
        <f t="shared" si="1"/>
        <v>2048</v>
      </c>
      <c r="Z24" s="32">
        <f t="shared" si="1"/>
        <v>2049</v>
      </c>
      <c r="AA24" s="32">
        <f t="shared" si="1"/>
        <v>2050</v>
      </c>
      <c r="AB24" s="32">
        <f t="shared" si="1"/>
        <v>2051</v>
      </c>
      <c r="AC24" s="32">
        <f t="shared" si="1"/>
        <v>2052</v>
      </c>
      <c r="AD24" s="32">
        <f t="shared" si="1"/>
        <v>2053</v>
      </c>
      <c r="AE24" s="32">
        <f t="shared" si="1"/>
        <v>2054</v>
      </c>
      <c r="AF24" s="32">
        <f t="shared" si="1"/>
        <v>2055</v>
      </c>
      <c r="AG24" s="32">
        <f t="shared" si="1"/>
        <v>2056</v>
      </c>
      <c r="AH24" s="32">
        <f t="shared" si="1"/>
        <v>2057</v>
      </c>
      <c r="AI24" s="32">
        <f t="shared" si="1"/>
        <v>2058</v>
      </c>
      <c r="AJ24" s="32">
        <f t="shared" si="1"/>
        <v>2059</v>
      </c>
      <c r="AK24" s="32">
        <f t="shared" si="2"/>
        <v>2060</v>
      </c>
      <c r="AL24" s="32">
        <f t="shared" si="2"/>
        <v>2061</v>
      </c>
      <c r="AM24" s="32">
        <f t="shared" si="2"/>
        <v>2062</v>
      </c>
      <c r="AN24" s="32">
        <f t="shared" si="2"/>
        <v>2063</v>
      </c>
      <c r="AO24" s="32">
        <f t="shared" si="2"/>
        <v>2064</v>
      </c>
      <c r="AP24" s="32">
        <f t="shared" si="2"/>
        <v>2065</v>
      </c>
      <c r="AQ24" s="32">
        <f t="shared" si="2"/>
        <v>2066</v>
      </c>
      <c r="AR24" s="32">
        <f t="shared" si="2"/>
        <v>2067</v>
      </c>
      <c r="AS24" s="32">
        <f t="shared" si="2"/>
        <v>2068</v>
      </c>
      <c r="AT24" s="32">
        <f t="shared" si="2"/>
        <v>2069</v>
      </c>
      <c r="AU24" s="32">
        <f t="shared" si="2"/>
        <v>2070</v>
      </c>
      <c r="AV24" s="32">
        <f t="shared" si="2"/>
        <v>2071</v>
      </c>
      <c r="AW24" s="32">
        <f t="shared" si="2"/>
        <v>2072</v>
      </c>
      <c r="AX24" s="32">
        <f t="shared" si="2"/>
        <v>2073</v>
      </c>
      <c r="AY24" s="32">
        <f t="shared" si="2"/>
        <v>2074</v>
      </c>
      <c r="AZ24" s="32">
        <f t="shared" si="2"/>
        <v>2075</v>
      </c>
      <c r="BA24" s="32">
        <f t="shared" si="3"/>
        <v>2076</v>
      </c>
      <c r="BB24" s="32">
        <f t="shared" si="3"/>
        <v>2077</v>
      </c>
      <c r="BC24" s="32">
        <f t="shared" si="3"/>
        <v>2078</v>
      </c>
      <c r="BD24" s="32">
        <f t="shared" si="3"/>
        <v>2079</v>
      </c>
      <c r="BE24" s="32">
        <f t="shared" si="3"/>
        <v>2080</v>
      </c>
      <c r="BF24" s="33"/>
    </row>
    <row r="26" spans="1:58" x14ac:dyDescent="0.35">
      <c r="B26" s="28" t="s">
        <v>37</v>
      </c>
      <c r="D26" s="34">
        <f>C19</f>
        <v>14200000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6"/>
    </row>
    <row r="27" spans="1:58" x14ac:dyDescent="0.35">
      <c r="B27" s="28" t="s">
        <v>38</v>
      </c>
      <c r="D27" s="37">
        <f>$D$26-SUM($D30:D30)</f>
        <v>14042222.222222222</v>
      </c>
      <c r="E27" s="37">
        <f>$D$26-SUM($D30:E30)</f>
        <v>13726666.666666666</v>
      </c>
      <c r="F27" s="37">
        <f>$D$26-SUM($D30:F30)</f>
        <v>13411111.111111112</v>
      </c>
      <c r="G27" s="37">
        <f>$D$26-SUM($D30:G30)</f>
        <v>13095555.555555556</v>
      </c>
      <c r="H27" s="37">
        <f>$D$26-SUM($D30:H30)</f>
        <v>12780000</v>
      </c>
      <c r="I27" s="37">
        <f>$D$26-SUM($D30:I30)</f>
        <v>12464444.444444444</v>
      </c>
      <c r="J27" s="37">
        <f>$D$26-SUM($D30:J30)</f>
        <v>12148888.888888888</v>
      </c>
      <c r="K27" s="37">
        <f>$D$26-SUM($D30:K30)</f>
        <v>11833333.333333334</v>
      </c>
      <c r="L27" s="37">
        <f>$D$26-SUM($D30:L30)</f>
        <v>11517777.777777778</v>
      </c>
      <c r="M27" s="37">
        <f>$D$26-SUM($D30:M30)</f>
        <v>11202222.222222222</v>
      </c>
      <c r="N27" s="37">
        <f>$D$26-SUM($D30:N30)</f>
        <v>10886666.666666668</v>
      </c>
      <c r="O27" s="37">
        <f>$D$26-SUM($D30:O30)</f>
        <v>10571111.111111112</v>
      </c>
      <c r="P27" s="37">
        <f>$D$26-SUM($D30:P30)</f>
        <v>10255555.555555556</v>
      </c>
      <c r="Q27" s="37">
        <f>$D$26-SUM($D30:Q30)</f>
        <v>9940000</v>
      </c>
      <c r="R27" s="37">
        <f>$D$26-SUM($D30:R30)</f>
        <v>9624444.444444444</v>
      </c>
      <c r="S27" s="37">
        <f>$D$26-SUM($D30:S30)</f>
        <v>9308888.8888888881</v>
      </c>
      <c r="T27" s="37">
        <f>$D$26-SUM($D30:T30)</f>
        <v>8993333.3333333321</v>
      </c>
      <c r="U27" s="37">
        <f>$D$26-SUM($D30:U30)</f>
        <v>8677777.7777777761</v>
      </c>
      <c r="V27" s="37">
        <f>$D$26-SUM($D30:V30)</f>
        <v>8362222.2222222202</v>
      </c>
      <c r="W27" s="37">
        <f>$D$26-SUM($D30:W30)</f>
        <v>8046666.6666666642</v>
      </c>
      <c r="X27" s="37">
        <f>$D$26-SUM($D30:X30)</f>
        <v>7731111.1111111082</v>
      </c>
      <c r="Y27" s="37">
        <f>$D$26-SUM($D30:Y30)</f>
        <v>7415555.5555555522</v>
      </c>
      <c r="Z27" s="37">
        <f>$D$26-SUM($D30:Z30)</f>
        <v>7099999.9999999963</v>
      </c>
      <c r="AA27" s="37">
        <f>$D$26-SUM($D30:AA30)</f>
        <v>6784444.4444444403</v>
      </c>
      <c r="AB27" s="37">
        <f>$D$26-SUM($D30:AB30)</f>
        <v>6468888.8888888843</v>
      </c>
      <c r="AC27" s="37">
        <f>$D$26-SUM($D30:AC30)</f>
        <v>6153333.3333333284</v>
      </c>
      <c r="AD27" s="37">
        <f>$D$26-SUM($D30:AD30)</f>
        <v>5837777.7777777724</v>
      </c>
      <c r="AE27" s="37">
        <f>$D$26-SUM($D30:AE30)</f>
        <v>5522222.2222222164</v>
      </c>
      <c r="AF27" s="37">
        <f>$D$26-SUM($D30:AF30)</f>
        <v>5206666.6666666605</v>
      </c>
      <c r="AG27" s="37">
        <f>$D$26-SUM($D30:AG30)</f>
        <v>4891111.1111111045</v>
      </c>
      <c r="AH27" s="37">
        <f>$D$26-SUM($D30:AH30)</f>
        <v>4575555.5555555485</v>
      </c>
      <c r="AI27" s="37">
        <f>$D$26-SUM($D30:AI30)</f>
        <v>4259999.9999999925</v>
      </c>
      <c r="AJ27" s="37">
        <f>$D$26-SUM($D30:AJ30)</f>
        <v>3944444.4444444366</v>
      </c>
      <c r="AK27" s="37">
        <f>$D$26-SUM($D30:AK30)</f>
        <v>3628888.8888888806</v>
      </c>
      <c r="AL27" s="37">
        <f>$D$26-SUM($D30:AL30)</f>
        <v>3313333.3333333246</v>
      </c>
      <c r="AM27" s="37">
        <f>$D$26-SUM($D30:AM30)</f>
        <v>2997777.7777777687</v>
      </c>
      <c r="AN27" s="37">
        <f>$D$26-SUM($D30:AN30)</f>
        <v>2682222.2222222127</v>
      </c>
      <c r="AO27" s="37">
        <f>$D$26-SUM($D30:AO30)</f>
        <v>2366666.6666666567</v>
      </c>
      <c r="AP27" s="37">
        <f>$D$26-SUM($D30:AP30)</f>
        <v>2051111.1111111008</v>
      </c>
      <c r="AQ27" s="37">
        <f>$D$26-SUM($D30:AQ30)</f>
        <v>1735555.5555555448</v>
      </c>
      <c r="AR27" s="37">
        <f>$D$26-SUM($D30:AR30)</f>
        <v>1419999.9999999888</v>
      </c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6"/>
    </row>
    <row r="28" spans="1:58" x14ac:dyDescent="0.35">
      <c r="B28" s="28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6"/>
    </row>
    <row r="29" spans="1:58" x14ac:dyDescent="0.35">
      <c r="B29" s="28" t="s">
        <v>39</v>
      </c>
      <c r="D29" s="38">
        <f>D26/2</f>
        <v>7100000</v>
      </c>
      <c r="E29" s="39">
        <f>D31+D26/2</f>
        <v>14042222.222222222</v>
      </c>
      <c r="F29" s="35">
        <f t="shared" ref="F29:AR29" si="4">E31</f>
        <v>13726666.666666666</v>
      </c>
      <c r="G29" s="35">
        <f t="shared" si="4"/>
        <v>13411111.11111111</v>
      </c>
      <c r="H29" s="35">
        <f t="shared" si="4"/>
        <v>13095555.555555554</v>
      </c>
      <c r="I29" s="35">
        <f t="shared" si="4"/>
        <v>12779999.999999998</v>
      </c>
      <c r="J29" s="35">
        <f t="shared" si="4"/>
        <v>12464444.444444442</v>
      </c>
      <c r="K29" s="35">
        <f t="shared" si="4"/>
        <v>12148888.888888886</v>
      </c>
      <c r="L29" s="35">
        <f t="shared" si="4"/>
        <v>11833333.33333333</v>
      </c>
      <c r="M29" s="35">
        <f t="shared" si="4"/>
        <v>11517777.777777774</v>
      </c>
      <c r="N29" s="35">
        <f t="shared" si="4"/>
        <v>11202222.222222218</v>
      </c>
      <c r="O29" s="35">
        <f t="shared" si="4"/>
        <v>10886666.666666662</v>
      </c>
      <c r="P29" s="35">
        <f t="shared" si="4"/>
        <v>10571111.111111106</v>
      </c>
      <c r="Q29" s="35">
        <f t="shared" si="4"/>
        <v>10255555.55555555</v>
      </c>
      <c r="R29" s="35">
        <f t="shared" si="4"/>
        <v>9939999.9999999944</v>
      </c>
      <c r="S29" s="35">
        <f t="shared" si="4"/>
        <v>9624444.4444444384</v>
      </c>
      <c r="T29" s="35">
        <f t="shared" si="4"/>
        <v>9308888.8888888825</v>
      </c>
      <c r="U29" s="35">
        <f t="shared" si="4"/>
        <v>8993333.3333333265</v>
      </c>
      <c r="V29" s="35">
        <f t="shared" si="4"/>
        <v>8677777.7777777705</v>
      </c>
      <c r="W29" s="35">
        <f t="shared" si="4"/>
        <v>8362222.2222222146</v>
      </c>
      <c r="X29" s="35">
        <f t="shared" si="4"/>
        <v>8046666.6666666586</v>
      </c>
      <c r="Y29" s="35">
        <f t="shared" si="4"/>
        <v>7731111.1111111026</v>
      </c>
      <c r="Z29" s="35">
        <f t="shared" si="4"/>
        <v>7415555.5555555467</v>
      </c>
      <c r="AA29" s="35">
        <f t="shared" si="4"/>
        <v>7099999.9999999907</v>
      </c>
      <c r="AB29" s="35">
        <f t="shared" si="4"/>
        <v>6784444.4444444347</v>
      </c>
      <c r="AC29" s="35">
        <f t="shared" si="4"/>
        <v>6468888.8888888787</v>
      </c>
      <c r="AD29" s="35">
        <f t="shared" si="4"/>
        <v>6153333.3333333228</v>
      </c>
      <c r="AE29" s="35">
        <f t="shared" si="4"/>
        <v>5837777.7777777668</v>
      </c>
      <c r="AF29" s="35">
        <f t="shared" si="4"/>
        <v>5522222.2222222108</v>
      </c>
      <c r="AG29" s="35">
        <f t="shared" si="4"/>
        <v>5206666.6666666549</v>
      </c>
      <c r="AH29" s="35">
        <f t="shared" si="4"/>
        <v>4891111.1111110989</v>
      </c>
      <c r="AI29" s="35">
        <f t="shared" si="4"/>
        <v>4575555.5555555429</v>
      </c>
      <c r="AJ29" s="35">
        <f t="shared" si="4"/>
        <v>4259999.999999987</v>
      </c>
      <c r="AK29" s="35">
        <f t="shared" si="4"/>
        <v>3944444.4444444315</v>
      </c>
      <c r="AL29" s="35">
        <f t="shared" si="4"/>
        <v>3628888.888888876</v>
      </c>
      <c r="AM29" s="35">
        <f t="shared" si="4"/>
        <v>3313333.3333333205</v>
      </c>
      <c r="AN29" s="35">
        <f t="shared" si="4"/>
        <v>2997777.7777777649</v>
      </c>
      <c r="AO29" s="35">
        <f t="shared" si="4"/>
        <v>2682222.2222222094</v>
      </c>
      <c r="AP29" s="35">
        <f t="shared" si="4"/>
        <v>2366666.6666666539</v>
      </c>
      <c r="AQ29" s="35">
        <f t="shared" si="4"/>
        <v>2051111.1111110984</v>
      </c>
      <c r="AR29" s="35">
        <f t="shared" si="4"/>
        <v>1735555.5555555429</v>
      </c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40"/>
    </row>
    <row r="30" spans="1:58" x14ac:dyDescent="0.35">
      <c r="B30" s="28" t="s">
        <v>40</v>
      </c>
      <c r="D30" s="41">
        <f>D29*$C$11</f>
        <v>157777.77777777778</v>
      </c>
      <c r="E30" s="42">
        <f t="shared" ref="E30:AR30" si="5">MIN($D$26*$C$11,D27)</f>
        <v>315555.55555555556</v>
      </c>
      <c r="F30" s="42">
        <f t="shared" si="5"/>
        <v>315555.55555555556</v>
      </c>
      <c r="G30" s="42">
        <f t="shared" si="5"/>
        <v>315555.55555555556</v>
      </c>
      <c r="H30" s="42">
        <f t="shared" si="5"/>
        <v>315555.55555555556</v>
      </c>
      <c r="I30" s="42">
        <f t="shared" si="5"/>
        <v>315555.55555555556</v>
      </c>
      <c r="J30" s="42">
        <f t="shared" si="5"/>
        <v>315555.55555555556</v>
      </c>
      <c r="K30" s="42">
        <f t="shared" si="5"/>
        <v>315555.55555555556</v>
      </c>
      <c r="L30" s="42">
        <f t="shared" si="5"/>
        <v>315555.55555555556</v>
      </c>
      <c r="M30" s="42">
        <f t="shared" si="5"/>
        <v>315555.55555555556</v>
      </c>
      <c r="N30" s="42">
        <f t="shared" si="5"/>
        <v>315555.55555555556</v>
      </c>
      <c r="O30" s="42">
        <f t="shared" si="5"/>
        <v>315555.55555555556</v>
      </c>
      <c r="P30" s="42">
        <f t="shared" si="5"/>
        <v>315555.55555555556</v>
      </c>
      <c r="Q30" s="42">
        <f t="shared" si="5"/>
        <v>315555.55555555556</v>
      </c>
      <c r="R30" s="42">
        <f t="shared" si="5"/>
        <v>315555.55555555556</v>
      </c>
      <c r="S30" s="42">
        <f t="shared" si="5"/>
        <v>315555.55555555556</v>
      </c>
      <c r="T30" s="42">
        <f t="shared" si="5"/>
        <v>315555.55555555556</v>
      </c>
      <c r="U30" s="42">
        <f t="shared" si="5"/>
        <v>315555.55555555556</v>
      </c>
      <c r="V30" s="42">
        <f t="shared" si="5"/>
        <v>315555.55555555556</v>
      </c>
      <c r="W30" s="42">
        <f t="shared" si="5"/>
        <v>315555.55555555556</v>
      </c>
      <c r="X30" s="42">
        <f t="shared" si="5"/>
        <v>315555.55555555556</v>
      </c>
      <c r="Y30" s="42">
        <f t="shared" si="5"/>
        <v>315555.55555555556</v>
      </c>
      <c r="Z30" s="42">
        <f t="shared" si="5"/>
        <v>315555.55555555556</v>
      </c>
      <c r="AA30" s="42">
        <f t="shared" si="5"/>
        <v>315555.55555555556</v>
      </c>
      <c r="AB30" s="42">
        <f t="shared" si="5"/>
        <v>315555.55555555556</v>
      </c>
      <c r="AC30" s="42">
        <f t="shared" si="5"/>
        <v>315555.55555555556</v>
      </c>
      <c r="AD30" s="42">
        <f t="shared" si="5"/>
        <v>315555.55555555556</v>
      </c>
      <c r="AE30" s="42">
        <f t="shared" si="5"/>
        <v>315555.55555555556</v>
      </c>
      <c r="AF30" s="42">
        <f t="shared" si="5"/>
        <v>315555.55555555556</v>
      </c>
      <c r="AG30" s="42">
        <f t="shared" si="5"/>
        <v>315555.55555555556</v>
      </c>
      <c r="AH30" s="42">
        <f t="shared" si="5"/>
        <v>315555.55555555556</v>
      </c>
      <c r="AI30" s="42">
        <f t="shared" si="5"/>
        <v>315555.55555555556</v>
      </c>
      <c r="AJ30" s="42">
        <f t="shared" si="5"/>
        <v>315555.55555555556</v>
      </c>
      <c r="AK30" s="42">
        <f t="shared" si="5"/>
        <v>315555.55555555556</v>
      </c>
      <c r="AL30" s="42">
        <f t="shared" si="5"/>
        <v>315555.55555555556</v>
      </c>
      <c r="AM30" s="42">
        <f t="shared" si="5"/>
        <v>315555.55555555556</v>
      </c>
      <c r="AN30" s="42">
        <f t="shared" si="5"/>
        <v>315555.55555555556</v>
      </c>
      <c r="AO30" s="42">
        <f t="shared" si="5"/>
        <v>315555.55555555556</v>
      </c>
      <c r="AP30" s="42">
        <f t="shared" si="5"/>
        <v>315555.55555555556</v>
      </c>
      <c r="AQ30" s="42">
        <f t="shared" si="5"/>
        <v>315555.55555555556</v>
      </c>
      <c r="AR30" s="42">
        <f t="shared" si="5"/>
        <v>315555.55555555556</v>
      </c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0"/>
    </row>
    <row r="31" spans="1:58" x14ac:dyDescent="0.35">
      <c r="B31" s="28" t="s">
        <v>41</v>
      </c>
      <c r="D31" s="43">
        <f t="shared" ref="D31:AR31" si="6">D29-D30</f>
        <v>6942222.222222222</v>
      </c>
      <c r="E31" s="43">
        <f t="shared" si="6"/>
        <v>13726666.666666666</v>
      </c>
      <c r="F31" s="43">
        <f t="shared" si="6"/>
        <v>13411111.11111111</v>
      </c>
      <c r="G31" s="43">
        <f t="shared" si="6"/>
        <v>13095555.555555554</v>
      </c>
      <c r="H31" s="43">
        <f t="shared" si="6"/>
        <v>12779999.999999998</v>
      </c>
      <c r="I31" s="43">
        <f t="shared" si="6"/>
        <v>12464444.444444442</v>
      </c>
      <c r="J31" s="43">
        <f t="shared" si="6"/>
        <v>12148888.888888886</v>
      </c>
      <c r="K31" s="43">
        <f t="shared" si="6"/>
        <v>11833333.33333333</v>
      </c>
      <c r="L31" s="43">
        <f t="shared" si="6"/>
        <v>11517777.777777774</v>
      </c>
      <c r="M31" s="43">
        <f t="shared" si="6"/>
        <v>11202222.222222218</v>
      </c>
      <c r="N31" s="43">
        <f t="shared" si="6"/>
        <v>10886666.666666662</v>
      </c>
      <c r="O31" s="43">
        <f t="shared" si="6"/>
        <v>10571111.111111106</v>
      </c>
      <c r="P31" s="43">
        <f t="shared" si="6"/>
        <v>10255555.55555555</v>
      </c>
      <c r="Q31" s="43">
        <f t="shared" si="6"/>
        <v>9939999.9999999944</v>
      </c>
      <c r="R31" s="43">
        <f t="shared" si="6"/>
        <v>9624444.4444444384</v>
      </c>
      <c r="S31" s="43">
        <f t="shared" si="6"/>
        <v>9308888.8888888825</v>
      </c>
      <c r="T31" s="43">
        <f t="shared" si="6"/>
        <v>8993333.3333333265</v>
      </c>
      <c r="U31" s="43">
        <f t="shared" si="6"/>
        <v>8677777.7777777705</v>
      </c>
      <c r="V31" s="43">
        <f t="shared" si="6"/>
        <v>8362222.2222222146</v>
      </c>
      <c r="W31" s="43">
        <f t="shared" si="6"/>
        <v>8046666.6666666586</v>
      </c>
      <c r="X31" s="43">
        <f t="shared" si="6"/>
        <v>7731111.1111111026</v>
      </c>
      <c r="Y31" s="43">
        <f t="shared" si="6"/>
        <v>7415555.5555555467</v>
      </c>
      <c r="Z31" s="43">
        <f t="shared" si="6"/>
        <v>7099999.9999999907</v>
      </c>
      <c r="AA31" s="43">
        <f t="shared" si="6"/>
        <v>6784444.4444444347</v>
      </c>
      <c r="AB31" s="43">
        <f t="shared" si="6"/>
        <v>6468888.8888888787</v>
      </c>
      <c r="AC31" s="43">
        <f t="shared" si="6"/>
        <v>6153333.3333333228</v>
      </c>
      <c r="AD31" s="43">
        <f t="shared" si="6"/>
        <v>5837777.7777777668</v>
      </c>
      <c r="AE31" s="43">
        <f t="shared" si="6"/>
        <v>5522222.2222222108</v>
      </c>
      <c r="AF31" s="43">
        <f t="shared" si="6"/>
        <v>5206666.6666666549</v>
      </c>
      <c r="AG31" s="43">
        <f t="shared" si="6"/>
        <v>4891111.1111110989</v>
      </c>
      <c r="AH31" s="43">
        <f t="shared" si="6"/>
        <v>4575555.5555555429</v>
      </c>
      <c r="AI31" s="43">
        <f t="shared" si="6"/>
        <v>4259999.999999987</v>
      </c>
      <c r="AJ31" s="43">
        <f t="shared" si="6"/>
        <v>3944444.4444444315</v>
      </c>
      <c r="AK31" s="43">
        <f t="shared" si="6"/>
        <v>3628888.888888876</v>
      </c>
      <c r="AL31" s="43">
        <f t="shared" si="6"/>
        <v>3313333.3333333205</v>
      </c>
      <c r="AM31" s="43">
        <f t="shared" si="6"/>
        <v>2997777.7777777649</v>
      </c>
      <c r="AN31" s="43">
        <f t="shared" si="6"/>
        <v>2682222.2222222094</v>
      </c>
      <c r="AO31" s="43">
        <f t="shared" si="6"/>
        <v>2366666.6666666539</v>
      </c>
      <c r="AP31" s="43">
        <f t="shared" si="6"/>
        <v>2051111.1111110984</v>
      </c>
      <c r="AQ31" s="43">
        <f t="shared" si="6"/>
        <v>1735555.5555555429</v>
      </c>
      <c r="AR31" s="43">
        <f t="shared" si="6"/>
        <v>1419999.9999999874</v>
      </c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0"/>
    </row>
    <row r="32" spans="1:58" x14ac:dyDescent="0.35">
      <c r="B32" s="28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0"/>
    </row>
    <row r="33" spans="2:59" x14ac:dyDescent="0.35">
      <c r="B33" s="28" t="s">
        <v>42</v>
      </c>
      <c r="D33" s="35">
        <f t="shared" ref="D33:AR33" si="7">(D29+D31)/2</f>
        <v>7021111.111111111</v>
      </c>
      <c r="E33" s="35">
        <f t="shared" si="7"/>
        <v>13884444.444444444</v>
      </c>
      <c r="F33" s="35">
        <f t="shared" si="7"/>
        <v>13568888.888888888</v>
      </c>
      <c r="G33" s="35">
        <f t="shared" si="7"/>
        <v>13253333.333333332</v>
      </c>
      <c r="H33" s="35">
        <f t="shared" si="7"/>
        <v>12937777.777777776</v>
      </c>
      <c r="I33" s="35">
        <f t="shared" si="7"/>
        <v>12622222.22222222</v>
      </c>
      <c r="J33" s="35">
        <f t="shared" si="7"/>
        <v>12306666.666666664</v>
      </c>
      <c r="K33" s="35">
        <f t="shared" si="7"/>
        <v>11991111.111111108</v>
      </c>
      <c r="L33" s="35">
        <f t="shared" si="7"/>
        <v>11675555.555555552</v>
      </c>
      <c r="M33" s="35">
        <f t="shared" si="7"/>
        <v>11359999.999999996</v>
      </c>
      <c r="N33" s="35">
        <f t="shared" si="7"/>
        <v>11044444.44444444</v>
      </c>
      <c r="O33" s="35">
        <f t="shared" si="7"/>
        <v>10728888.888888884</v>
      </c>
      <c r="P33" s="35">
        <f t="shared" si="7"/>
        <v>10413333.333333328</v>
      </c>
      <c r="Q33" s="35">
        <f t="shared" si="7"/>
        <v>10097777.777777772</v>
      </c>
      <c r="R33" s="35">
        <f t="shared" si="7"/>
        <v>9782222.2222222164</v>
      </c>
      <c r="S33" s="35">
        <f t="shared" si="7"/>
        <v>9466666.6666666605</v>
      </c>
      <c r="T33" s="35">
        <f t="shared" si="7"/>
        <v>9151111.1111111045</v>
      </c>
      <c r="U33" s="35">
        <f t="shared" si="7"/>
        <v>8835555.5555555485</v>
      </c>
      <c r="V33" s="35">
        <f t="shared" si="7"/>
        <v>8519999.9999999925</v>
      </c>
      <c r="W33" s="35">
        <f t="shared" si="7"/>
        <v>8204444.4444444366</v>
      </c>
      <c r="X33" s="35">
        <f t="shared" si="7"/>
        <v>7888888.8888888806</v>
      </c>
      <c r="Y33" s="35">
        <f t="shared" si="7"/>
        <v>7573333.3333333246</v>
      </c>
      <c r="Z33" s="35">
        <f t="shared" si="7"/>
        <v>7257777.7777777687</v>
      </c>
      <c r="AA33" s="35">
        <f t="shared" si="7"/>
        <v>6942222.2222222127</v>
      </c>
      <c r="AB33" s="35">
        <f t="shared" si="7"/>
        <v>6626666.6666666567</v>
      </c>
      <c r="AC33" s="35">
        <f t="shared" si="7"/>
        <v>6311111.1111111008</v>
      </c>
      <c r="AD33" s="35">
        <f t="shared" si="7"/>
        <v>5995555.5555555448</v>
      </c>
      <c r="AE33" s="35">
        <f t="shared" si="7"/>
        <v>5679999.9999999888</v>
      </c>
      <c r="AF33" s="35">
        <f t="shared" si="7"/>
        <v>5364444.4444444329</v>
      </c>
      <c r="AG33" s="35">
        <f t="shared" si="7"/>
        <v>5048888.8888888769</v>
      </c>
      <c r="AH33" s="35">
        <f t="shared" si="7"/>
        <v>4733333.3333333209</v>
      </c>
      <c r="AI33" s="35">
        <f t="shared" si="7"/>
        <v>4417777.7777777649</v>
      </c>
      <c r="AJ33" s="35">
        <f t="shared" si="7"/>
        <v>4102222.222222209</v>
      </c>
      <c r="AK33" s="35">
        <f t="shared" si="7"/>
        <v>3786666.6666666539</v>
      </c>
      <c r="AL33" s="35">
        <f t="shared" si="7"/>
        <v>3471111.111111098</v>
      </c>
      <c r="AM33" s="35">
        <f t="shared" si="7"/>
        <v>3155555.5555555429</v>
      </c>
      <c r="AN33" s="35">
        <f t="shared" si="7"/>
        <v>2839999.999999987</v>
      </c>
      <c r="AO33" s="35">
        <f t="shared" si="7"/>
        <v>2524444.4444444319</v>
      </c>
      <c r="AP33" s="35">
        <f t="shared" si="7"/>
        <v>2208888.888888876</v>
      </c>
      <c r="AQ33" s="35">
        <f t="shared" si="7"/>
        <v>1893333.3333333207</v>
      </c>
      <c r="AR33" s="35">
        <f t="shared" si="7"/>
        <v>1577777.7777777652</v>
      </c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40"/>
    </row>
    <row r="34" spans="2:59" x14ac:dyDescent="0.35">
      <c r="B34" s="28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6"/>
    </row>
    <row r="35" spans="2:59" x14ac:dyDescent="0.35">
      <c r="B35" s="28" t="s">
        <v>43</v>
      </c>
      <c r="D35" s="35">
        <f>D30</f>
        <v>157777.77777777778</v>
      </c>
      <c r="E35" s="35">
        <f t="shared" ref="E35:AR35" si="8">E30</f>
        <v>315555.55555555556</v>
      </c>
      <c r="F35" s="35">
        <f t="shared" si="8"/>
        <v>315555.55555555556</v>
      </c>
      <c r="G35" s="35">
        <f t="shared" si="8"/>
        <v>315555.55555555556</v>
      </c>
      <c r="H35" s="35">
        <f t="shared" si="8"/>
        <v>315555.55555555556</v>
      </c>
      <c r="I35" s="35">
        <f t="shared" si="8"/>
        <v>315555.55555555556</v>
      </c>
      <c r="J35" s="35">
        <f t="shared" si="8"/>
        <v>315555.55555555556</v>
      </c>
      <c r="K35" s="35">
        <f t="shared" si="8"/>
        <v>315555.55555555556</v>
      </c>
      <c r="L35" s="35">
        <f t="shared" si="8"/>
        <v>315555.55555555556</v>
      </c>
      <c r="M35" s="35">
        <f t="shared" si="8"/>
        <v>315555.55555555556</v>
      </c>
      <c r="N35" s="35">
        <f t="shared" si="8"/>
        <v>315555.55555555556</v>
      </c>
      <c r="O35" s="35">
        <f t="shared" si="8"/>
        <v>315555.55555555556</v>
      </c>
      <c r="P35" s="35">
        <f t="shared" si="8"/>
        <v>315555.55555555556</v>
      </c>
      <c r="Q35" s="35">
        <f t="shared" si="8"/>
        <v>315555.55555555556</v>
      </c>
      <c r="R35" s="35">
        <f t="shared" si="8"/>
        <v>315555.55555555556</v>
      </c>
      <c r="S35" s="35">
        <f t="shared" si="8"/>
        <v>315555.55555555556</v>
      </c>
      <c r="T35" s="35">
        <f t="shared" si="8"/>
        <v>315555.55555555556</v>
      </c>
      <c r="U35" s="35">
        <f t="shared" si="8"/>
        <v>315555.55555555556</v>
      </c>
      <c r="V35" s="35">
        <f t="shared" si="8"/>
        <v>315555.55555555556</v>
      </c>
      <c r="W35" s="35">
        <f t="shared" si="8"/>
        <v>315555.55555555556</v>
      </c>
      <c r="X35" s="35">
        <f t="shared" si="8"/>
        <v>315555.55555555556</v>
      </c>
      <c r="Y35" s="35">
        <f t="shared" si="8"/>
        <v>315555.55555555556</v>
      </c>
      <c r="Z35" s="35">
        <f t="shared" si="8"/>
        <v>315555.55555555556</v>
      </c>
      <c r="AA35" s="35">
        <f t="shared" si="8"/>
        <v>315555.55555555556</v>
      </c>
      <c r="AB35" s="35">
        <f t="shared" si="8"/>
        <v>315555.55555555556</v>
      </c>
      <c r="AC35" s="35">
        <f t="shared" si="8"/>
        <v>315555.55555555556</v>
      </c>
      <c r="AD35" s="35">
        <f t="shared" si="8"/>
        <v>315555.55555555556</v>
      </c>
      <c r="AE35" s="35">
        <f t="shared" si="8"/>
        <v>315555.55555555556</v>
      </c>
      <c r="AF35" s="35">
        <f t="shared" si="8"/>
        <v>315555.55555555556</v>
      </c>
      <c r="AG35" s="35">
        <f t="shared" si="8"/>
        <v>315555.55555555556</v>
      </c>
      <c r="AH35" s="35">
        <f t="shared" si="8"/>
        <v>315555.55555555556</v>
      </c>
      <c r="AI35" s="35">
        <f t="shared" si="8"/>
        <v>315555.55555555556</v>
      </c>
      <c r="AJ35" s="35">
        <f t="shared" si="8"/>
        <v>315555.55555555556</v>
      </c>
      <c r="AK35" s="35">
        <f t="shared" si="8"/>
        <v>315555.55555555556</v>
      </c>
      <c r="AL35" s="35">
        <f t="shared" si="8"/>
        <v>315555.55555555556</v>
      </c>
      <c r="AM35" s="35">
        <f t="shared" si="8"/>
        <v>315555.55555555556</v>
      </c>
      <c r="AN35" s="35">
        <f t="shared" si="8"/>
        <v>315555.55555555556</v>
      </c>
      <c r="AO35" s="35">
        <f t="shared" si="8"/>
        <v>315555.55555555556</v>
      </c>
      <c r="AP35" s="35">
        <f t="shared" si="8"/>
        <v>315555.55555555556</v>
      </c>
      <c r="AQ35" s="35">
        <f t="shared" si="8"/>
        <v>315555.55555555556</v>
      </c>
      <c r="AR35" s="35">
        <f t="shared" si="8"/>
        <v>315555.55555555556</v>
      </c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40"/>
    </row>
    <row r="36" spans="2:59" x14ac:dyDescent="0.35">
      <c r="B36" s="28" t="s">
        <v>28</v>
      </c>
      <c r="D36" s="35">
        <f t="shared" ref="D36:AR36" si="9">(D33*$C$9)*$C$8</f>
        <v>179038.33333333331</v>
      </c>
      <c r="E36" s="35">
        <f>(E33*$C$9)*$C$8</f>
        <v>354053.33333333331</v>
      </c>
      <c r="F36" s="35">
        <f t="shared" si="9"/>
        <v>346006.66666666663</v>
      </c>
      <c r="G36" s="35">
        <f t="shared" si="9"/>
        <v>337960</v>
      </c>
      <c r="H36" s="35">
        <f t="shared" si="9"/>
        <v>329913.33333333331</v>
      </c>
      <c r="I36" s="35">
        <f t="shared" si="9"/>
        <v>321866.66666666663</v>
      </c>
      <c r="J36" s="35">
        <f t="shared" si="9"/>
        <v>313819.99999999994</v>
      </c>
      <c r="K36" s="35">
        <f t="shared" si="9"/>
        <v>305773.33333333331</v>
      </c>
      <c r="L36" s="35">
        <f t="shared" si="9"/>
        <v>297726.66666666657</v>
      </c>
      <c r="M36" s="35">
        <f t="shared" si="9"/>
        <v>289679.99999999988</v>
      </c>
      <c r="N36" s="35">
        <f t="shared" si="9"/>
        <v>281633.33333333326</v>
      </c>
      <c r="O36" s="35">
        <f t="shared" si="9"/>
        <v>273586.66666666657</v>
      </c>
      <c r="P36" s="35">
        <f t="shared" si="9"/>
        <v>265539.99999999988</v>
      </c>
      <c r="Q36" s="35">
        <f t="shared" si="9"/>
        <v>257493.3333333332</v>
      </c>
      <c r="R36" s="35">
        <f t="shared" si="9"/>
        <v>249446.66666666651</v>
      </c>
      <c r="S36" s="35">
        <f t="shared" si="9"/>
        <v>241399.99999999985</v>
      </c>
      <c r="T36" s="35">
        <f t="shared" si="9"/>
        <v>233353.33333333317</v>
      </c>
      <c r="U36" s="35">
        <f t="shared" si="9"/>
        <v>225306.66666666651</v>
      </c>
      <c r="V36" s="35">
        <f t="shared" si="9"/>
        <v>217259.99999999983</v>
      </c>
      <c r="W36" s="35">
        <f t="shared" si="9"/>
        <v>209213.33333333311</v>
      </c>
      <c r="X36" s="35">
        <f t="shared" si="9"/>
        <v>201166.66666666648</v>
      </c>
      <c r="Y36" s="35">
        <f t="shared" si="9"/>
        <v>193119.99999999977</v>
      </c>
      <c r="Z36" s="35">
        <f t="shared" si="9"/>
        <v>185073.33333333311</v>
      </c>
      <c r="AA36" s="35">
        <f t="shared" si="9"/>
        <v>177026.66666666642</v>
      </c>
      <c r="AB36" s="35">
        <f t="shared" si="9"/>
        <v>168979.99999999977</v>
      </c>
      <c r="AC36" s="35">
        <f t="shared" si="9"/>
        <v>160933.33333333308</v>
      </c>
      <c r="AD36" s="35">
        <f t="shared" si="9"/>
        <v>152886.6666666664</v>
      </c>
      <c r="AE36" s="35">
        <f t="shared" si="9"/>
        <v>144839.99999999971</v>
      </c>
      <c r="AF36" s="35">
        <f t="shared" si="9"/>
        <v>136793.33333333305</v>
      </c>
      <c r="AG36" s="35">
        <f t="shared" si="9"/>
        <v>128746.66666666637</v>
      </c>
      <c r="AH36" s="35">
        <f t="shared" si="9"/>
        <v>120699.99999999969</v>
      </c>
      <c r="AI36" s="35">
        <f t="shared" si="9"/>
        <v>112653.33333333302</v>
      </c>
      <c r="AJ36" s="35">
        <f t="shared" si="9"/>
        <v>104606.66666666632</v>
      </c>
      <c r="AK36" s="35">
        <f t="shared" si="9"/>
        <v>96559.999999999665</v>
      </c>
      <c r="AL36" s="35">
        <f t="shared" si="9"/>
        <v>88513.333333332994</v>
      </c>
      <c r="AM36" s="35">
        <f t="shared" si="9"/>
        <v>80466.666666666337</v>
      </c>
      <c r="AN36" s="35">
        <f t="shared" si="9"/>
        <v>72419.999999999665</v>
      </c>
      <c r="AO36" s="35">
        <f t="shared" si="9"/>
        <v>64373.333333333016</v>
      </c>
      <c r="AP36" s="35">
        <f t="shared" si="9"/>
        <v>56326.666666666344</v>
      </c>
      <c r="AQ36" s="35">
        <f t="shared" si="9"/>
        <v>48279.99999999968</v>
      </c>
      <c r="AR36" s="35">
        <f t="shared" si="9"/>
        <v>40233.333333333016</v>
      </c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</row>
    <row r="37" spans="2:59" x14ac:dyDescent="0.35">
      <c r="B37" s="28" t="s">
        <v>26</v>
      </c>
      <c r="D37" s="35">
        <f t="shared" ref="D37:AR37" si="10">(D33*$C$7)*$C$6</f>
        <v>255849.2888888889</v>
      </c>
      <c r="E37" s="35">
        <f t="shared" si="10"/>
        <v>505949.1555555556</v>
      </c>
      <c r="F37" s="35">
        <f t="shared" si="10"/>
        <v>494450.31111111114</v>
      </c>
      <c r="G37" s="35">
        <f t="shared" si="10"/>
        <v>482951.46666666662</v>
      </c>
      <c r="H37" s="35">
        <f t="shared" si="10"/>
        <v>471452.62222222221</v>
      </c>
      <c r="I37" s="35">
        <f t="shared" si="10"/>
        <v>459953.77777777769</v>
      </c>
      <c r="J37" s="35">
        <f t="shared" si="10"/>
        <v>448454.93333333329</v>
      </c>
      <c r="K37" s="35">
        <f t="shared" si="10"/>
        <v>436956.08888888877</v>
      </c>
      <c r="L37" s="35">
        <f t="shared" si="10"/>
        <v>425457.24444444437</v>
      </c>
      <c r="M37" s="35">
        <f t="shared" si="10"/>
        <v>413958.39999999991</v>
      </c>
      <c r="N37" s="35">
        <f t="shared" si="10"/>
        <v>402459.55555555539</v>
      </c>
      <c r="O37" s="35">
        <f t="shared" si="10"/>
        <v>390960.71111111098</v>
      </c>
      <c r="P37" s="35">
        <f t="shared" si="10"/>
        <v>379461.86666666652</v>
      </c>
      <c r="Q37" s="35">
        <f t="shared" si="10"/>
        <v>367963.02222222206</v>
      </c>
      <c r="R37" s="35">
        <f t="shared" si="10"/>
        <v>356464.1777777776</v>
      </c>
      <c r="S37" s="35">
        <f t="shared" si="10"/>
        <v>344965.33333333308</v>
      </c>
      <c r="T37" s="35">
        <f t="shared" si="10"/>
        <v>333466.48888888868</v>
      </c>
      <c r="U37" s="35">
        <f t="shared" si="10"/>
        <v>321967.64444444422</v>
      </c>
      <c r="V37" s="35">
        <f t="shared" si="10"/>
        <v>310468.79999999976</v>
      </c>
      <c r="W37" s="35">
        <f t="shared" si="10"/>
        <v>298969.95555555529</v>
      </c>
      <c r="X37" s="35">
        <f t="shared" si="10"/>
        <v>287471.11111111083</v>
      </c>
      <c r="Y37" s="35">
        <f t="shared" si="10"/>
        <v>275972.26666666637</v>
      </c>
      <c r="Z37" s="35">
        <f t="shared" si="10"/>
        <v>264473.42222222191</v>
      </c>
      <c r="AA37" s="35">
        <f t="shared" si="10"/>
        <v>252974.57777777745</v>
      </c>
      <c r="AB37" s="35">
        <f t="shared" si="10"/>
        <v>241475.73333333299</v>
      </c>
      <c r="AC37" s="35">
        <f t="shared" si="10"/>
        <v>229976.88888888853</v>
      </c>
      <c r="AD37" s="35">
        <f t="shared" si="10"/>
        <v>218478.04444444404</v>
      </c>
      <c r="AE37" s="35">
        <f t="shared" si="10"/>
        <v>206979.19999999963</v>
      </c>
      <c r="AF37" s="35">
        <f t="shared" si="10"/>
        <v>195480.35555555514</v>
      </c>
      <c r="AG37" s="35">
        <f t="shared" si="10"/>
        <v>183981.51111111068</v>
      </c>
      <c r="AH37" s="35">
        <f t="shared" si="10"/>
        <v>172482.66666666622</v>
      </c>
      <c r="AI37" s="35">
        <f t="shared" si="10"/>
        <v>160983.82222222176</v>
      </c>
      <c r="AJ37" s="35">
        <f t="shared" si="10"/>
        <v>149484.9777777773</v>
      </c>
      <c r="AK37" s="35">
        <f t="shared" si="10"/>
        <v>137986.13333333287</v>
      </c>
      <c r="AL37" s="35">
        <f t="shared" si="10"/>
        <v>126487.28888888843</v>
      </c>
      <c r="AM37" s="35">
        <f t="shared" si="10"/>
        <v>114988.444444444</v>
      </c>
      <c r="AN37" s="35">
        <f t="shared" si="10"/>
        <v>103489.59999999954</v>
      </c>
      <c r="AO37" s="35">
        <f t="shared" si="10"/>
        <v>91990.755555555108</v>
      </c>
      <c r="AP37" s="35">
        <f t="shared" si="10"/>
        <v>80491.911111110647</v>
      </c>
      <c r="AQ37" s="35">
        <f t="shared" si="10"/>
        <v>68993.066666666215</v>
      </c>
      <c r="AR37" s="35">
        <f t="shared" si="10"/>
        <v>57494.222222221768</v>
      </c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44"/>
    </row>
    <row r="38" spans="2:59" x14ac:dyDescent="0.35">
      <c r="B38" s="28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</row>
    <row r="39" spans="2:59" x14ac:dyDescent="0.35">
      <c r="B39" s="28" t="s">
        <v>44</v>
      </c>
      <c r="D39" s="38">
        <f>D29</f>
        <v>7100000</v>
      </c>
      <c r="E39" s="45">
        <f>D41+D26/2</f>
        <v>13064000</v>
      </c>
      <c r="F39" s="35">
        <f t="shared" ref="F39:AR39" si="11">E41</f>
        <v>12018880</v>
      </c>
      <c r="G39" s="35">
        <f t="shared" si="11"/>
        <v>11057369.6</v>
      </c>
      <c r="H39" s="35">
        <f t="shared" si="11"/>
        <v>10172780.032</v>
      </c>
      <c r="I39" s="35">
        <f t="shared" si="11"/>
        <v>9358957.6294400003</v>
      </c>
      <c r="J39" s="35">
        <f t="shared" si="11"/>
        <v>8610241.0190848</v>
      </c>
      <c r="K39" s="35">
        <f t="shared" si="11"/>
        <v>7921421.7375580156</v>
      </c>
      <c r="L39" s="35">
        <f t="shared" si="11"/>
        <v>7287707.9985533748</v>
      </c>
      <c r="M39" s="35">
        <f t="shared" si="11"/>
        <v>6704691.358669105</v>
      </c>
      <c r="N39" s="35">
        <f t="shared" si="11"/>
        <v>6168316.0499755768</v>
      </c>
      <c r="O39" s="35">
        <f t="shared" si="11"/>
        <v>5674850.7659775307</v>
      </c>
      <c r="P39" s="35">
        <f t="shared" si="11"/>
        <v>5220862.7046993282</v>
      </c>
      <c r="Q39" s="35">
        <f t="shared" si="11"/>
        <v>4803193.6883233823</v>
      </c>
      <c r="R39" s="35">
        <f t="shared" si="11"/>
        <v>4418938.1932575116</v>
      </c>
      <c r="S39" s="35">
        <f t="shared" si="11"/>
        <v>4065423.1377969105</v>
      </c>
      <c r="T39" s="35">
        <f t="shared" si="11"/>
        <v>3740189.2867731578</v>
      </c>
      <c r="U39" s="35">
        <f t="shared" si="11"/>
        <v>3440974.1438313052</v>
      </c>
      <c r="V39" s="35">
        <f t="shared" si="11"/>
        <v>3165696.2123248009</v>
      </c>
      <c r="W39" s="35">
        <f t="shared" si="11"/>
        <v>2912440.5153388167</v>
      </c>
      <c r="X39" s="35">
        <f t="shared" si="11"/>
        <v>2679445.2741117114</v>
      </c>
      <c r="Y39" s="35">
        <f t="shared" si="11"/>
        <v>2465089.6521827746</v>
      </c>
      <c r="Z39" s="35">
        <f t="shared" si="11"/>
        <v>2267882.4800081528</v>
      </c>
      <c r="AA39" s="35">
        <f t="shared" si="11"/>
        <v>2086451.8816075006</v>
      </c>
      <c r="AB39" s="35">
        <f t="shared" si="11"/>
        <v>1919535.7310789006</v>
      </c>
      <c r="AC39" s="35">
        <f t="shared" si="11"/>
        <v>1765972.8725925887</v>
      </c>
      <c r="AD39" s="35">
        <f t="shared" si="11"/>
        <v>1624695.0427851817</v>
      </c>
      <c r="AE39" s="35">
        <f t="shared" si="11"/>
        <v>1494719.4393623671</v>
      </c>
      <c r="AF39" s="35">
        <f t="shared" si="11"/>
        <v>1375141.8842133777</v>
      </c>
      <c r="AG39" s="35">
        <f t="shared" si="11"/>
        <v>1265130.5334763075</v>
      </c>
      <c r="AH39" s="35">
        <f t="shared" si="11"/>
        <v>1163920.0907982029</v>
      </c>
      <c r="AI39" s="35">
        <f t="shared" si="11"/>
        <v>1070806.4835343466</v>
      </c>
      <c r="AJ39" s="35">
        <f t="shared" si="11"/>
        <v>985141.96485159884</v>
      </c>
      <c r="AK39" s="35">
        <f t="shared" si="11"/>
        <v>906330.6076634709</v>
      </c>
      <c r="AL39" s="35">
        <f t="shared" si="11"/>
        <v>833824.15905039327</v>
      </c>
      <c r="AM39" s="35">
        <f t="shared" si="11"/>
        <v>767118.22632636176</v>
      </c>
      <c r="AN39" s="35">
        <f t="shared" si="11"/>
        <v>705748.76822025282</v>
      </c>
      <c r="AO39" s="35">
        <f t="shared" si="11"/>
        <v>649288.86676263262</v>
      </c>
      <c r="AP39" s="35">
        <f t="shared" si="11"/>
        <v>597345.75742162205</v>
      </c>
      <c r="AQ39" s="35">
        <f t="shared" si="11"/>
        <v>549558.09682789224</v>
      </c>
      <c r="AR39" s="35">
        <f t="shared" si="11"/>
        <v>505593.44908166083</v>
      </c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</row>
    <row r="40" spans="2:59" x14ac:dyDescent="0.35">
      <c r="B40" s="28" t="s">
        <v>45</v>
      </c>
      <c r="C40" s="46"/>
      <c r="D40" s="45">
        <f>(D39*C12)*2</f>
        <v>1136000</v>
      </c>
      <c r="E40" s="35">
        <f t="shared" ref="E40:AR40" si="12">IF(E39&gt;0,E$39*$C12,0)</f>
        <v>1045120</v>
      </c>
      <c r="F40" s="35">
        <f t="shared" si="12"/>
        <v>961510.40000000002</v>
      </c>
      <c r="G40" s="35">
        <f t="shared" si="12"/>
        <v>884589.56799999997</v>
      </c>
      <c r="H40" s="35">
        <f t="shared" si="12"/>
        <v>813822.40255999996</v>
      </c>
      <c r="I40" s="35">
        <f t="shared" si="12"/>
        <v>748716.61035520001</v>
      </c>
      <c r="J40" s="35">
        <f t="shared" si="12"/>
        <v>688819.28152678406</v>
      </c>
      <c r="K40" s="35">
        <f t="shared" si="12"/>
        <v>633713.73900464131</v>
      </c>
      <c r="L40" s="35">
        <f t="shared" si="12"/>
        <v>583016.63988427003</v>
      </c>
      <c r="M40" s="35">
        <f t="shared" si="12"/>
        <v>536375.30869352841</v>
      </c>
      <c r="N40" s="35">
        <f t="shared" si="12"/>
        <v>493465.28399804613</v>
      </c>
      <c r="O40" s="35">
        <f t="shared" si="12"/>
        <v>453988.06127820245</v>
      </c>
      <c r="P40" s="35">
        <f t="shared" si="12"/>
        <v>417669.01637594629</v>
      </c>
      <c r="Q40" s="35">
        <f t="shared" si="12"/>
        <v>384255.49506587058</v>
      </c>
      <c r="R40" s="35">
        <f t="shared" si="12"/>
        <v>353515.05546060094</v>
      </c>
      <c r="S40" s="35">
        <f t="shared" si="12"/>
        <v>325233.85102375282</v>
      </c>
      <c r="T40" s="35">
        <f t="shared" si="12"/>
        <v>299215.14294185262</v>
      </c>
      <c r="U40" s="35">
        <f t="shared" si="12"/>
        <v>275277.93150650442</v>
      </c>
      <c r="V40" s="35">
        <f t="shared" si="12"/>
        <v>253255.69698598408</v>
      </c>
      <c r="W40" s="35">
        <f t="shared" si="12"/>
        <v>232995.24122710535</v>
      </c>
      <c r="X40" s="35">
        <f t="shared" si="12"/>
        <v>214355.62192893692</v>
      </c>
      <c r="Y40" s="35">
        <f t="shared" si="12"/>
        <v>197207.17217462198</v>
      </c>
      <c r="Z40" s="35">
        <f t="shared" si="12"/>
        <v>181430.59840065223</v>
      </c>
      <c r="AA40" s="35">
        <f t="shared" si="12"/>
        <v>166916.15052860006</v>
      </c>
      <c r="AB40" s="35">
        <f t="shared" si="12"/>
        <v>153562.85848631206</v>
      </c>
      <c r="AC40" s="35">
        <f t="shared" si="12"/>
        <v>141277.82980740711</v>
      </c>
      <c r="AD40" s="35">
        <f t="shared" si="12"/>
        <v>129975.60342281453</v>
      </c>
      <c r="AE40" s="35">
        <f t="shared" si="12"/>
        <v>119577.55514898937</v>
      </c>
      <c r="AF40" s="35">
        <f t="shared" si="12"/>
        <v>110011.35073707021</v>
      </c>
      <c r="AG40" s="35">
        <f t="shared" si="12"/>
        <v>101210.44267810461</v>
      </c>
      <c r="AH40" s="35">
        <f t="shared" si="12"/>
        <v>93113.607263856233</v>
      </c>
      <c r="AI40" s="35">
        <f t="shared" si="12"/>
        <v>85664.51868274773</v>
      </c>
      <c r="AJ40" s="35">
        <f t="shared" si="12"/>
        <v>78811.357188127906</v>
      </c>
      <c r="AK40" s="35">
        <f t="shared" si="12"/>
        <v>72506.448613077679</v>
      </c>
      <c r="AL40" s="35">
        <f t="shared" si="12"/>
        <v>66705.93272403146</v>
      </c>
      <c r="AM40" s="35">
        <f t="shared" si="12"/>
        <v>61369.458106108941</v>
      </c>
      <c r="AN40" s="35">
        <f t="shared" si="12"/>
        <v>56459.901457620224</v>
      </c>
      <c r="AO40" s="35">
        <f t="shared" si="12"/>
        <v>51943.109341010611</v>
      </c>
      <c r="AP40" s="35">
        <f t="shared" si="12"/>
        <v>47787.660593729765</v>
      </c>
      <c r="AQ40" s="35">
        <f t="shared" si="12"/>
        <v>43964.647746231378</v>
      </c>
      <c r="AR40" s="35">
        <f t="shared" si="12"/>
        <v>40447.475926532868</v>
      </c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</row>
    <row r="41" spans="2:59" x14ac:dyDescent="0.35">
      <c r="B41" s="28" t="s">
        <v>46</v>
      </c>
      <c r="D41" s="35">
        <f t="shared" ref="D41:AR41" si="13">IF((D39-D40)&gt;0,D39-D40,0)</f>
        <v>5964000</v>
      </c>
      <c r="E41" s="35">
        <f t="shared" si="13"/>
        <v>12018880</v>
      </c>
      <c r="F41" s="35">
        <f t="shared" si="13"/>
        <v>11057369.6</v>
      </c>
      <c r="G41" s="35">
        <f t="shared" si="13"/>
        <v>10172780.032</v>
      </c>
      <c r="H41" s="35">
        <f t="shared" si="13"/>
        <v>9358957.6294400003</v>
      </c>
      <c r="I41" s="35">
        <f t="shared" si="13"/>
        <v>8610241.0190848</v>
      </c>
      <c r="J41" s="35">
        <f t="shared" si="13"/>
        <v>7921421.7375580156</v>
      </c>
      <c r="K41" s="35">
        <f t="shared" si="13"/>
        <v>7287707.9985533748</v>
      </c>
      <c r="L41" s="35">
        <f t="shared" si="13"/>
        <v>6704691.358669105</v>
      </c>
      <c r="M41" s="35">
        <f t="shared" si="13"/>
        <v>6168316.0499755768</v>
      </c>
      <c r="N41" s="35">
        <f t="shared" si="13"/>
        <v>5674850.7659775307</v>
      </c>
      <c r="O41" s="35">
        <f t="shared" si="13"/>
        <v>5220862.7046993282</v>
      </c>
      <c r="P41" s="35">
        <f t="shared" si="13"/>
        <v>4803193.6883233823</v>
      </c>
      <c r="Q41" s="35">
        <f t="shared" si="13"/>
        <v>4418938.1932575116</v>
      </c>
      <c r="R41" s="35">
        <f t="shared" si="13"/>
        <v>4065423.1377969105</v>
      </c>
      <c r="S41" s="35">
        <f t="shared" si="13"/>
        <v>3740189.2867731578</v>
      </c>
      <c r="T41" s="35">
        <f t="shared" si="13"/>
        <v>3440974.1438313052</v>
      </c>
      <c r="U41" s="35">
        <f t="shared" si="13"/>
        <v>3165696.2123248009</v>
      </c>
      <c r="V41" s="35">
        <f t="shared" si="13"/>
        <v>2912440.5153388167</v>
      </c>
      <c r="W41" s="35">
        <f t="shared" si="13"/>
        <v>2679445.2741117114</v>
      </c>
      <c r="X41" s="35">
        <f t="shared" si="13"/>
        <v>2465089.6521827746</v>
      </c>
      <c r="Y41" s="35">
        <f t="shared" si="13"/>
        <v>2267882.4800081528</v>
      </c>
      <c r="Z41" s="35">
        <f t="shared" si="13"/>
        <v>2086451.8816075006</v>
      </c>
      <c r="AA41" s="35">
        <f t="shared" si="13"/>
        <v>1919535.7310789006</v>
      </c>
      <c r="AB41" s="35">
        <f t="shared" si="13"/>
        <v>1765972.8725925887</v>
      </c>
      <c r="AC41" s="35">
        <f t="shared" si="13"/>
        <v>1624695.0427851817</v>
      </c>
      <c r="AD41" s="35">
        <f t="shared" si="13"/>
        <v>1494719.4393623671</v>
      </c>
      <c r="AE41" s="35">
        <f t="shared" si="13"/>
        <v>1375141.8842133777</v>
      </c>
      <c r="AF41" s="35">
        <f t="shared" si="13"/>
        <v>1265130.5334763075</v>
      </c>
      <c r="AG41" s="35">
        <f t="shared" si="13"/>
        <v>1163920.0907982029</v>
      </c>
      <c r="AH41" s="35">
        <f t="shared" si="13"/>
        <v>1070806.4835343466</v>
      </c>
      <c r="AI41" s="35">
        <f t="shared" si="13"/>
        <v>985141.96485159884</v>
      </c>
      <c r="AJ41" s="35">
        <f t="shared" si="13"/>
        <v>906330.6076634709</v>
      </c>
      <c r="AK41" s="35">
        <f t="shared" si="13"/>
        <v>833824.15905039327</v>
      </c>
      <c r="AL41" s="35">
        <f t="shared" si="13"/>
        <v>767118.22632636176</v>
      </c>
      <c r="AM41" s="35">
        <f t="shared" si="13"/>
        <v>705748.76822025282</v>
      </c>
      <c r="AN41" s="35">
        <f t="shared" si="13"/>
        <v>649288.86676263262</v>
      </c>
      <c r="AO41" s="35">
        <f t="shared" si="13"/>
        <v>597345.75742162205</v>
      </c>
      <c r="AP41" s="35">
        <f t="shared" si="13"/>
        <v>549558.09682789224</v>
      </c>
      <c r="AQ41" s="35">
        <f t="shared" si="13"/>
        <v>505593.44908166083</v>
      </c>
      <c r="AR41" s="35">
        <f t="shared" si="13"/>
        <v>465145.97315512795</v>
      </c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</row>
    <row r="42" spans="2:59" x14ac:dyDescent="0.35">
      <c r="B42" s="28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</row>
    <row r="43" spans="2:59" x14ac:dyDescent="0.35">
      <c r="B43" s="28" t="s">
        <v>47</v>
      </c>
      <c r="D43" s="35">
        <f t="shared" ref="D43:AR43" si="14">D37+D35-D40</f>
        <v>-722372.93333333335</v>
      </c>
      <c r="E43" s="35">
        <f t="shared" si="14"/>
        <v>-223615.2888888889</v>
      </c>
      <c r="F43" s="35">
        <f t="shared" si="14"/>
        <v>-151504.53333333333</v>
      </c>
      <c r="G43" s="35">
        <f t="shared" si="14"/>
        <v>-86082.545777777792</v>
      </c>
      <c r="H43" s="35">
        <f t="shared" si="14"/>
        <v>-26814.224782222183</v>
      </c>
      <c r="I43" s="35">
        <f t="shared" si="14"/>
        <v>26792.722978133243</v>
      </c>
      <c r="J43" s="35">
        <f t="shared" si="14"/>
        <v>75191.207362104789</v>
      </c>
      <c r="K43" s="35">
        <f t="shared" si="14"/>
        <v>118797.90543980303</v>
      </c>
      <c r="L43" s="35">
        <f t="shared" si="14"/>
        <v>157996.1601157299</v>
      </c>
      <c r="M43" s="35">
        <f t="shared" si="14"/>
        <v>193138.646862027</v>
      </c>
      <c r="N43" s="35">
        <f t="shared" si="14"/>
        <v>224549.82711306488</v>
      </c>
      <c r="O43" s="35">
        <f t="shared" si="14"/>
        <v>252528.20538846415</v>
      </c>
      <c r="P43" s="35">
        <f t="shared" si="14"/>
        <v>277348.4058462758</v>
      </c>
      <c r="Q43" s="35">
        <f t="shared" si="14"/>
        <v>299263.08271190699</v>
      </c>
      <c r="R43" s="35">
        <f t="shared" si="14"/>
        <v>318504.67787273222</v>
      </c>
      <c r="S43" s="35">
        <f t="shared" si="14"/>
        <v>335287.03786513582</v>
      </c>
      <c r="T43" s="35">
        <f t="shared" si="14"/>
        <v>349806.90150259162</v>
      </c>
      <c r="U43" s="35">
        <f t="shared" si="14"/>
        <v>362245.2684934953</v>
      </c>
      <c r="V43" s="35">
        <f t="shared" si="14"/>
        <v>372768.65856957121</v>
      </c>
      <c r="W43" s="35">
        <f t="shared" si="14"/>
        <v>381530.26988400554</v>
      </c>
      <c r="X43" s="35">
        <f t="shared" si="14"/>
        <v>388671.04473772948</v>
      </c>
      <c r="Y43" s="35">
        <f t="shared" si="14"/>
        <v>394320.65004759992</v>
      </c>
      <c r="Z43" s="35">
        <f t="shared" si="14"/>
        <v>398598.37937712524</v>
      </c>
      <c r="AA43" s="35">
        <f t="shared" si="14"/>
        <v>401613.98280473298</v>
      </c>
      <c r="AB43" s="35">
        <f t="shared" si="14"/>
        <v>403468.43040257646</v>
      </c>
      <c r="AC43" s="35">
        <f t="shared" si="14"/>
        <v>404254.61463703692</v>
      </c>
      <c r="AD43" s="35">
        <f t="shared" si="14"/>
        <v>404057.99657718511</v>
      </c>
      <c r="AE43" s="35">
        <f t="shared" si="14"/>
        <v>402957.20040656585</v>
      </c>
      <c r="AF43" s="35">
        <f t="shared" si="14"/>
        <v>401024.56037404051</v>
      </c>
      <c r="AG43" s="35">
        <f t="shared" si="14"/>
        <v>398326.62398856162</v>
      </c>
      <c r="AH43" s="35">
        <f t="shared" si="14"/>
        <v>394924.61495836556</v>
      </c>
      <c r="AI43" s="35">
        <f t="shared" si="14"/>
        <v>390874.85909502959</v>
      </c>
      <c r="AJ43" s="35">
        <f t="shared" si="14"/>
        <v>386229.17614520492</v>
      </c>
      <c r="AK43" s="35">
        <f t="shared" si="14"/>
        <v>381035.24027581076</v>
      </c>
      <c r="AL43" s="35">
        <f t="shared" si="14"/>
        <v>375336.91172041255</v>
      </c>
      <c r="AM43" s="35">
        <f t="shared" si="14"/>
        <v>369174.54189389059</v>
      </c>
      <c r="AN43" s="35">
        <f t="shared" si="14"/>
        <v>362585.25409793493</v>
      </c>
      <c r="AO43" s="35">
        <f t="shared" si="14"/>
        <v>355603.20177010004</v>
      </c>
      <c r="AP43" s="35">
        <f t="shared" si="14"/>
        <v>348259.80607293645</v>
      </c>
      <c r="AQ43" s="35">
        <f t="shared" si="14"/>
        <v>340583.9744759904</v>
      </c>
      <c r="AR43" s="35">
        <f t="shared" si="14"/>
        <v>332602.30185124447</v>
      </c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</row>
    <row r="44" spans="2:59" x14ac:dyDescent="0.35">
      <c r="B44" s="28" t="s">
        <v>48</v>
      </c>
      <c r="C44" s="47"/>
      <c r="D44" s="35">
        <f t="shared" ref="D44:AR44" si="15">(D43*$C$16)/(1-$C$16)</f>
        <v>-260447.38412698417</v>
      </c>
      <c r="E44" s="35">
        <f t="shared" si="15"/>
        <v>-80623.199395313684</v>
      </c>
      <c r="F44" s="35">
        <f t="shared" si="15"/>
        <v>-54624.083446712015</v>
      </c>
      <c r="G44" s="35">
        <f t="shared" si="15"/>
        <v>-31036.564123960703</v>
      </c>
      <c r="H44" s="35">
        <f t="shared" si="15"/>
        <v>-9667.7136969916719</v>
      </c>
      <c r="I44" s="35">
        <f t="shared" si="15"/>
        <v>9659.9613458575641</v>
      </c>
      <c r="J44" s="35">
        <f t="shared" si="15"/>
        <v>27109.755035316695</v>
      </c>
      <c r="K44" s="35">
        <f t="shared" si="15"/>
        <v>42831.897879656877</v>
      </c>
      <c r="L44" s="35">
        <f t="shared" si="15"/>
        <v>56964.601946487652</v>
      </c>
      <c r="M44" s="35">
        <f t="shared" si="15"/>
        <v>69635.022338009745</v>
      </c>
      <c r="N44" s="35">
        <f t="shared" si="15"/>
        <v>80960.141748247886</v>
      </c>
      <c r="O44" s="35">
        <f t="shared" si="15"/>
        <v>91047.584255704773</v>
      </c>
      <c r="P44" s="35">
        <f t="shared" si="15"/>
        <v>99996.364012602848</v>
      </c>
      <c r="Q44" s="35">
        <f t="shared" si="15"/>
        <v>107897.57403898687</v>
      </c>
      <c r="R44" s="35">
        <f t="shared" si="15"/>
        <v>114835.01991329802</v>
      </c>
      <c r="S44" s="35">
        <f t="shared" si="15"/>
        <v>120885.80276770204</v>
      </c>
      <c r="T44" s="35">
        <f t="shared" si="15"/>
        <v>126120.85564379154</v>
      </c>
      <c r="U44" s="35">
        <f t="shared" si="15"/>
        <v>130605.43693983165</v>
      </c>
      <c r="V44" s="35">
        <f t="shared" si="15"/>
        <v>134399.58438222637</v>
      </c>
      <c r="W44" s="35">
        <f t="shared" si="15"/>
        <v>137558.53267926731</v>
      </c>
      <c r="X44" s="35">
        <f t="shared" si="15"/>
        <v>140133.09776258277</v>
      </c>
      <c r="Y44" s="35">
        <f t="shared" si="15"/>
        <v>142170.03028927074</v>
      </c>
      <c r="Z44" s="35">
        <f t="shared" si="15"/>
        <v>143712.34086386149</v>
      </c>
      <c r="AA44" s="35">
        <f t="shared" si="15"/>
        <v>144799.59924252279</v>
      </c>
      <c r="AB44" s="35">
        <f t="shared" si="15"/>
        <v>145468.20960092894</v>
      </c>
      <c r="AC44" s="35">
        <f t="shared" si="15"/>
        <v>145751.66378070039</v>
      </c>
      <c r="AD44" s="35">
        <f t="shared" si="15"/>
        <v>145680.77427612798</v>
      </c>
      <c r="AE44" s="35">
        <f t="shared" si="15"/>
        <v>145283.88858195912</v>
      </c>
      <c r="AF44" s="35">
        <f t="shared" si="15"/>
        <v>144587.08639336156</v>
      </c>
      <c r="AG44" s="35">
        <f t="shared" si="15"/>
        <v>143614.36102988958</v>
      </c>
      <c r="AH44" s="35">
        <f t="shared" si="15"/>
        <v>142387.78634553318</v>
      </c>
      <c r="AI44" s="35">
        <f t="shared" si="15"/>
        <v>140927.67028596308</v>
      </c>
      <c r="AJ44" s="35">
        <f t="shared" si="15"/>
        <v>139252.69616119633</v>
      </c>
      <c r="AK44" s="35">
        <f t="shared" si="15"/>
        <v>137380.05261644881</v>
      </c>
      <c r="AL44" s="35">
        <f t="shared" si="15"/>
        <v>135325.55320531881</v>
      </c>
      <c r="AM44" s="35">
        <f t="shared" si="15"/>
        <v>133103.74639711701</v>
      </c>
      <c r="AN44" s="35">
        <f t="shared" si="15"/>
        <v>130728.01678360922</v>
      </c>
      <c r="AO44" s="35">
        <f t="shared" si="15"/>
        <v>128210.67818921976</v>
      </c>
      <c r="AP44" s="35">
        <f t="shared" si="15"/>
        <v>125563.05933241927</v>
      </c>
      <c r="AQ44" s="35">
        <f t="shared" si="15"/>
        <v>122795.58263420063</v>
      </c>
      <c r="AR44" s="35">
        <f t="shared" si="15"/>
        <v>119917.83672187726</v>
      </c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</row>
    <row r="45" spans="2:59" x14ac:dyDescent="0.35">
      <c r="B45" s="28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</row>
    <row r="46" spans="2:59" x14ac:dyDescent="0.35">
      <c r="B46" s="48" t="s">
        <v>53</v>
      </c>
      <c r="D46" s="49">
        <f t="shared" ref="D46:AZ46" si="16">D35+D36+D37+D44</f>
        <v>332218.01587301586</v>
      </c>
      <c r="E46" s="49">
        <f t="shared" si="16"/>
        <v>1094934.845049131</v>
      </c>
      <c r="F46" s="49">
        <f t="shared" si="16"/>
        <v>1101388.4498866214</v>
      </c>
      <c r="G46" s="49">
        <f t="shared" si="16"/>
        <v>1105430.4580982614</v>
      </c>
      <c r="H46" s="49">
        <f t="shared" si="16"/>
        <v>1107253.7974141196</v>
      </c>
      <c r="I46" s="49">
        <f t="shared" si="16"/>
        <v>1107035.9613458575</v>
      </c>
      <c r="J46" s="49">
        <f t="shared" si="16"/>
        <v>1104940.2439242057</v>
      </c>
      <c r="K46" s="49">
        <f t="shared" si="16"/>
        <v>1101116.8756574346</v>
      </c>
      <c r="L46" s="49">
        <f t="shared" si="16"/>
        <v>1095704.0686131541</v>
      </c>
      <c r="M46" s="49">
        <f t="shared" si="16"/>
        <v>1088828.9778935651</v>
      </c>
      <c r="N46" s="49">
        <f t="shared" si="16"/>
        <v>1080608.5861926919</v>
      </c>
      <c r="O46" s="49">
        <f t="shared" si="16"/>
        <v>1071150.5175890378</v>
      </c>
      <c r="P46" s="49">
        <f t="shared" si="16"/>
        <v>1060553.7862348249</v>
      </c>
      <c r="Q46" s="49">
        <f t="shared" si="16"/>
        <v>1048909.4851500976</v>
      </c>
      <c r="R46" s="49">
        <f t="shared" si="16"/>
        <v>1036301.4199132978</v>
      </c>
      <c r="S46" s="49">
        <f t="shared" si="16"/>
        <v>1022806.6916565906</v>
      </c>
      <c r="T46" s="49">
        <f t="shared" si="16"/>
        <v>1008496.2334215689</v>
      </c>
      <c r="U46" s="49">
        <f t="shared" si="16"/>
        <v>993435.30360649782</v>
      </c>
      <c r="V46" s="49">
        <f t="shared" si="16"/>
        <v>977683.93993778143</v>
      </c>
      <c r="W46" s="49">
        <f t="shared" si="16"/>
        <v>961297.37712371128</v>
      </c>
      <c r="X46" s="49">
        <f t="shared" si="16"/>
        <v>944326.43109591561</v>
      </c>
      <c r="Y46" s="49">
        <f t="shared" si="16"/>
        <v>926817.85251149232</v>
      </c>
      <c r="Z46" s="49">
        <f t="shared" si="16"/>
        <v>908814.65197497199</v>
      </c>
      <c r="AA46" s="49">
        <f t="shared" si="16"/>
        <v>890356.39924252219</v>
      </c>
      <c r="AB46" s="49">
        <f t="shared" si="16"/>
        <v>871479.49848981726</v>
      </c>
      <c r="AC46" s="49">
        <f t="shared" si="16"/>
        <v>852217.44155847759</v>
      </c>
      <c r="AD46" s="49">
        <f t="shared" si="16"/>
        <v>832601.04094279394</v>
      </c>
      <c r="AE46" s="49">
        <f t="shared" si="16"/>
        <v>812658.64413751406</v>
      </c>
      <c r="AF46" s="49">
        <f t="shared" si="16"/>
        <v>792416.33083780541</v>
      </c>
      <c r="AG46" s="49">
        <f t="shared" si="16"/>
        <v>771898.09436322213</v>
      </c>
      <c r="AH46" s="49">
        <f t="shared" si="16"/>
        <v>751126.00856775476</v>
      </c>
      <c r="AI46" s="49">
        <f t="shared" si="16"/>
        <v>730120.38139707351</v>
      </c>
      <c r="AJ46" s="49">
        <f t="shared" si="16"/>
        <v>708899.89616119559</v>
      </c>
      <c r="AK46" s="49">
        <f t="shared" si="16"/>
        <v>687481.74150533695</v>
      </c>
      <c r="AL46" s="49">
        <f t="shared" si="16"/>
        <v>665881.73098309571</v>
      </c>
      <c r="AM46" s="49">
        <f t="shared" si="16"/>
        <v>644114.41306378297</v>
      </c>
      <c r="AN46" s="49">
        <f t="shared" si="16"/>
        <v>622193.17233916395</v>
      </c>
      <c r="AO46" s="49">
        <f t="shared" si="16"/>
        <v>600130.32263366343</v>
      </c>
      <c r="AP46" s="49">
        <f t="shared" si="16"/>
        <v>577937.19266575179</v>
      </c>
      <c r="AQ46" s="49">
        <f t="shared" si="16"/>
        <v>555624.20485642203</v>
      </c>
      <c r="AR46" s="49">
        <f t="shared" si="16"/>
        <v>533200.94783298764</v>
      </c>
      <c r="AS46" s="49">
        <f t="shared" si="16"/>
        <v>0</v>
      </c>
      <c r="AT46" s="49">
        <f t="shared" si="16"/>
        <v>0</v>
      </c>
      <c r="AU46" s="49">
        <f t="shared" si="16"/>
        <v>0</v>
      </c>
      <c r="AV46" s="49">
        <f t="shared" si="16"/>
        <v>0</v>
      </c>
      <c r="AW46" s="49">
        <f t="shared" si="16"/>
        <v>0</v>
      </c>
      <c r="AX46" s="49">
        <f t="shared" si="16"/>
        <v>0</v>
      </c>
      <c r="AY46" s="49">
        <f t="shared" si="16"/>
        <v>0</v>
      </c>
      <c r="AZ46" s="49">
        <f t="shared" si="16"/>
        <v>0</v>
      </c>
      <c r="BA46" s="49"/>
      <c r="BB46" s="49"/>
      <c r="BC46" s="49"/>
      <c r="BD46" s="49"/>
      <c r="BE46" s="49"/>
      <c r="BF46" s="49"/>
      <c r="BG46" s="50"/>
    </row>
    <row r="47" spans="2:59" x14ac:dyDescent="0.35">
      <c r="B47" s="48"/>
      <c r="D47" s="51"/>
      <c r="E47" s="51"/>
      <c r="F47" s="51"/>
      <c r="G47" s="51"/>
      <c r="H47" s="51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52"/>
    </row>
    <row r="48" spans="2:59" x14ac:dyDescent="0.35">
      <c r="B48" s="28" t="s">
        <v>49</v>
      </c>
      <c r="D48" s="59">
        <f>C19*C15</f>
        <v>71000</v>
      </c>
      <c r="E48" s="59">
        <f t="shared" ref="E48:AR48" si="17">D48+D48*$C14</f>
        <v>72420</v>
      </c>
      <c r="F48" s="59">
        <f t="shared" si="17"/>
        <v>73868.399999999994</v>
      </c>
      <c r="G48" s="59">
        <f t="shared" si="17"/>
        <v>75345.767999999996</v>
      </c>
      <c r="H48" s="59">
        <f t="shared" si="17"/>
        <v>76852.683359999995</v>
      </c>
      <c r="I48" s="59">
        <f t="shared" si="17"/>
        <v>78389.737027199997</v>
      </c>
      <c r="J48" s="59">
        <f t="shared" si="17"/>
        <v>79957.531767744003</v>
      </c>
      <c r="K48" s="59">
        <f t="shared" si="17"/>
        <v>81556.682403098879</v>
      </c>
      <c r="L48" s="59">
        <f t="shared" si="17"/>
        <v>83187.816051160858</v>
      </c>
      <c r="M48" s="59">
        <f t="shared" si="17"/>
        <v>84851.572372184077</v>
      </c>
      <c r="N48" s="59">
        <f t="shared" si="17"/>
        <v>86548.603819627751</v>
      </c>
      <c r="O48" s="59">
        <f t="shared" si="17"/>
        <v>88279.575896020309</v>
      </c>
      <c r="P48" s="59">
        <f t="shared" si="17"/>
        <v>90045.167413940711</v>
      </c>
      <c r="Q48" s="59">
        <f t="shared" si="17"/>
        <v>91846.070762219519</v>
      </c>
      <c r="R48" s="59">
        <f t="shared" si="17"/>
        <v>93682.992177463908</v>
      </c>
      <c r="S48" s="59">
        <f t="shared" si="17"/>
        <v>95556.652021013186</v>
      </c>
      <c r="T48" s="59">
        <f t="shared" si="17"/>
        <v>97467.785061433446</v>
      </c>
      <c r="U48" s="59">
        <f t="shared" si="17"/>
        <v>99417.140762662108</v>
      </c>
      <c r="V48" s="59">
        <f t="shared" si="17"/>
        <v>101405.48357791535</v>
      </c>
      <c r="W48" s="59">
        <f t="shared" si="17"/>
        <v>103433.59324947366</v>
      </c>
      <c r="X48" s="59">
        <f t="shared" si="17"/>
        <v>105502.26511446314</v>
      </c>
      <c r="Y48" s="59">
        <f t="shared" si="17"/>
        <v>107612.3104167524</v>
      </c>
      <c r="Z48" s="59">
        <f t="shared" si="17"/>
        <v>109764.55662508745</v>
      </c>
      <c r="AA48" s="59">
        <f t="shared" si="17"/>
        <v>111959.8477575892</v>
      </c>
      <c r="AB48" s="59">
        <f t="shared" si="17"/>
        <v>114199.04471274099</v>
      </c>
      <c r="AC48" s="59">
        <f t="shared" si="17"/>
        <v>116483.02560699581</v>
      </c>
      <c r="AD48" s="59">
        <f t="shared" si="17"/>
        <v>118812.68611913573</v>
      </c>
      <c r="AE48" s="59">
        <f t="shared" si="17"/>
        <v>121188.93984151844</v>
      </c>
      <c r="AF48" s="59">
        <f t="shared" si="17"/>
        <v>123612.71863834882</v>
      </c>
      <c r="AG48" s="59">
        <f t="shared" si="17"/>
        <v>126084.9730111158</v>
      </c>
      <c r="AH48" s="59">
        <f t="shared" si="17"/>
        <v>128606.67247133811</v>
      </c>
      <c r="AI48" s="59">
        <f t="shared" si="17"/>
        <v>131178.80592076486</v>
      </c>
      <c r="AJ48" s="59">
        <f t="shared" si="17"/>
        <v>133802.38203918017</v>
      </c>
      <c r="AK48" s="59">
        <f t="shared" si="17"/>
        <v>136478.42967996377</v>
      </c>
      <c r="AL48" s="59">
        <f t="shared" si="17"/>
        <v>139207.99827356305</v>
      </c>
      <c r="AM48" s="59">
        <f t="shared" si="17"/>
        <v>141992.1582390343</v>
      </c>
      <c r="AN48" s="59">
        <f t="shared" si="17"/>
        <v>144832.00140381497</v>
      </c>
      <c r="AO48" s="59">
        <f t="shared" si="17"/>
        <v>147728.64143189127</v>
      </c>
      <c r="AP48" s="59">
        <f t="shared" si="17"/>
        <v>150683.21426052909</v>
      </c>
      <c r="AQ48" s="59">
        <f t="shared" si="17"/>
        <v>153696.87854573966</v>
      </c>
      <c r="AR48" s="59">
        <f t="shared" si="17"/>
        <v>156770.81611665446</v>
      </c>
      <c r="AS48" s="59">
        <v>0</v>
      </c>
      <c r="AT48" s="59">
        <f t="shared" ref="AT48:BE48" si="18">AS48/2</f>
        <v>0</v>
      </c>
      <c r="AU48" s="59">
        <f t="shared" si="18"/>
        <v>0</v>
      </c>
      <c r="AV48" s="59">
        <f t="shared" si="18"/>
        <v>0</v>
      </c>
      <c r="AW48" s="59">
        <f t="shared" si="18"/>
        <v>0</v>
      </c>
      <c r="AX48" s="59">
        <f t="shared" si="18"/>
        <v>0</v>
      </c>
      <c r="AY48" s="59">
        <f t="shared" si="18"/>
        <v>0</v>
      </c>
      <c r="AZ48" s="59">
        <f t="shared" si="18"/>
        <v>0</v>
      </c>
      <c r="BA48" s="59">
        <f t="shared" si="18"/>
        <v>0</v>
      </c>
      <c r="BB48" s="59">
        <f t="shared" si="18"/>
        <v>0</v>
      </c>
      <c r="BC48" s="59">
        <f t="shared" si="18"/>
        <v>0</v>
      </c>
      <c r="BD48" s="59">
        <f t="shared" si="18"/>
        <v>0</v>
      </c>
      <c r="BE48" s="59">
        <f t="shared" si="18"/>
        <v>0</v>
      </c>
      <c r="BF48" s="59"/>
      <c r="BG48" s="44"/>
    </row>
    <row r="49" spans="2:59" x14ac:dyDescent="0.35">
      <c r="B49" s="48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52"/>
    </row>
    <row r="50" spans="2:59" x14ac:dyDescent="0.35">
      <c r="B50" s="48" t="s">
        <v>50</v>
      </c>
      <c r="D50" s="49">
        <f>D46+D48</f>
        <v>403218.01587301586</v>
      </c>
      <c r="E50" s="49">
        <f t="shared" ref="E50:BE50" si="19">E46+E48</f>
        <v>1167354.845049131</v>
      </c>
      <c r="F50" s="49">
        <f t="shared" si="19"/>
        <v>1175256.8498866213</v>
      </c>
      <c r="G50" s="49">
        <f t="shared" si="19"/>
        <v>1180776.2260982613</v>
      </c>
      <c r="H50" s="49">
        <f t="shared" si="19"/>
        <v>1184106.4807741195</v>
      </c>
      <c r="I50" s="49">
        <f t="shared" si="19"/>
        <v>1185425.6983730574</v>
      </c>
      <c r="J50" s="49">
        <f t="shared" si="19"/>
        <v>1184897.7756919498</v>
      </c>
      <c r="K50" s="49">
        <f t="shared" si="19"/>
        <v>1182673.5580605334</v>
      </c>
      <c r="L50" s="49">
        <f t="shared" si="19"/>
        <v>1178891.884664315</v>
      </c>
      <c r="M50" s="49">
        <f t="shared" si="19"/>
        <v>1173680.5502657492</v>
      </c>
      <c r="N50" s="49">
        <f t="shared" si="19"/>
        <v>1167157.1900123197</v>
      </c>
      <c r="O50" s="49">
        <f t="shared" si="19"/>
        <v>1159430.0934850581</v>
      </c>
      <c r="P50" s="49">
        <f t="shared" si="19"/>
        <v>1150598.9536487656</v>
      </c>
      <c r="Q50" s="49">
        <f t="shared" si="19"/>
        <v>1140755.5559123172</v>
      </c>
      <c r="R50" s="49">
        <f t="shared" si="19"/>
        <v>1129984.4120907616</v>
      </c>
      <c r="S50" s="49">
        <f t="shared" si="19"/>
        <v>1118363.3436776036</v>
      </c>
      <c r="T50" s="49">
        <f t="shared" si="19"/>
        <v>1105964.0184830022</v>
      </c>
      <c r="U50" s="49">
        <f t="shared" si="19"/>
        <v>1092852.4443691599</v>
      </c>
      <c r="V50" s="49">
        <f t="shared" si="19"/>
        <v>1079089.4235156968</v>
      </c>
      <c r="W50" s="49">
        <f t="shared" si="19"/>
        <v>1064730.9703731849</v>
      </c>
      <c r="X50" s="49">
        <f t="shared" si="19"/>
        <v>1049828.6962103788</v>
      </c>
      <c r="Y50" s="49">
        <f t="shared" si="19"/>
        <v>1034430.1629282447</v>
      </c>
      <c r="Z50" s="49">
        <f t="shared" si="19"/>
        <v>1018579.2086000594</v>
      </c>
      <c r="AA50" s="49">
        <f t="shared" si="19"/>
        <v>1002316.2470001114</v>
      </c>
      <c r="AB50" s="49">
        <f t="shared" si="19"/>
        <v>985678.5432025583</v>
      </c>
      <c r="AC50" s="49">
        <f t="shared" si="19"/>
        <v>968700.46716547338</v>
      </c>
      <c r="AD50" s="49">
        <f t="shared" si="19"/>
        <v>951413.72706192965</v>
      </c>
      <c r="AE50" s="49">
        <f t="shared" si="19"/>
        <v>933847.58397903247</v>
      </c>
      <c r="AF50" s="49">
        <f t="shared" si="19"/>
        <v>916029.04947615426</v>
      </c>
      <c r="AG50" s="49">
        <f t="shared" si="19"/>
        <v>897983.06737433793</v>
      </c>
      <c r="AH50" s="49">
        <f t="shared" si="19"/>
        <v>879732.68103909283</v>
      </c>
      <c r="AI50" s="49">
        <f t="shared" si="19"/>
        <v>861299.18731783843</v>
      </c>
      <c r="AJ50" s="49">
        <f t="shared" si="19"/>
        <v>842702.27820037573</v>
      </c>
      <c r="AK50" s="49">
        <f t="shared" si="19"/>
        <v>823960.17118530069</v>
      </c>
      <c r="AL50" s="49">
        <f t="shared" si="19"/>
        <v>805089.72925665881</v>
      </c>
      <c r="AM50" s="49">
        <f t="shared" si="19"/>
        <v>786106.5713028172</v>
      </c>
      <c r="AN50" s="49">
        <f t="shared" si="19"/>
        <v>767025.17374297895</v>
      </c>
      <c r="AO50" s="49">
        <f t="shared" si="19"/>
        <v>747858.96406555467</v>
      </c>
      <c r="AP50" s="49">
        <f t="shared" si="19"/>
        <v>728620.40692628082</v>
      </c>
      <c r="AQ50" s="49">
        <f t="shared" si="19"/>
        <v>709321.08340216172</v>
      </c>
      <c r="AR50" s="49">
        <f t="shared" si="19"/>
        <v>689971.76394964207</v>
      </c>
      <c r="AS50" s="49">
        <f t="shared" si="19"/>
        <v>0</v>
      </c>
      <c r="AT50" s="49">
        <f t="shared" si="19"/>
        <v>0</v>
      </c>
      <c r="AU50" s="49">
        <f t="shared" si="19"/>
        <v>0</v>
      </c>
      <c r="AV50" s="49">
        <f t="shared" si="19"/>
        <v>0</v>
      </c>
      <c r="AW50" s="49">
        <f t="shared" si="19"/>
        <v>0</v>
      </c>
      <c r="AX50" s="49">
        <f t="shared" si="19"/>
        <v>0</v>
      </c>
      <c r="AY50" s="49">
        <f t="shared" si="19"/>
        <v>0</v>
      </c>
      <c r="AZ50" s="49">
        <f t="shared" si="19"/>
        <v>0</v>
      </c>
      <c r="BA50" s="49">
        <f t="shared" si="19"/>
        <v>0</v>
      </c>
      <c r="BB50" s="49">
        <f t="shared" si="19"/>
        <v>0</v>
      </c>
      <c r="BC50" s="49">
        <f t="shared" si="19"/>
        <v>0</v>
      </c>
      <c r="BD50" s="49">
        <f t="shared" si="19"/>
        <v>0</v>
      </c>
      <c r="BE50" s="49">
        <f t="shared" si="19"/>
        <v>0</v>
      </c>
      <c r="BF50" s="49"/>
      <c r="BG50" s="50"/>
    </row>
    <row r="51" spans="2:59" x14ac:dyDescent="0.35">
      <c r="B51" s="48"/>
      <c r="D51" s="51"/>
      <c r="E51" s="51"/>
      <c r="F51" s="51"/>
      <c r="G51" s="51"/>
      <c r="H51" s="51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52"/>
    </row>
    <row r="52" spans="2:59" x14ac:dyDescent="0.35">
      <c r="B52" s="28" t="s">
        <v>54</v>
      </c>
      <c r="C52" s="60">
        <f>NPV(C13,D50:S50)</f>
        <v>12873658.991883401</v>
      </c>
    </row>
    <row r="53" spans="2:59" x14ac:dyDescent="0.35">
      <c r="B53" s="48"/>
      <c r="D53" s="51"/>
      <c r="E53" s="51"/>
      <c r="F53" s="51"/>
      <c r="G53" s="51"/>
      <c r="H53" s="51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52"/>
    </row>
    <row r="54" spans="2:59" x14ac:dyDescent="0.35">
      <c r="B54" s="48"/>
      <c r="D54" s="51"/>
      <c r="E54" s="51"/>
      <c r="F54" s="51"/>
      <c r="G54" s="51"/>
      <c r="H54" s="51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5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C58C-7152-4762-8EA7-81AF54CADF82}">
  <sheetPr>
    <tabColor rgb="FFFFC000"/>
  </sheetPr>
  <dimension ref="A1:BG58"/>
  <sheetViews>
    <sheetView showGridLines="0" zoomScale="96" zoomScaleNormal="96" workbookViewId="0">
      <pane xSplit="3" ySplit="24" topLeftCell="D43" activePane="bottomRight" state="frozen"/>
      <selection activeCell="F15" sqref="F15"/>
      <selection pane="topRight" activeCell="F15" sqref="F15"/>
      <selection pane="bottomLeft" activeCell="F15" sqref="F15"/>
      <selection pane="bottomRight" activeCell="D25" sqref="D25"/>
    </sheetView>
  </sheetViews>
  <sheetFormatPr defaultRowHeight="14.5" outlineLevelRow="1" x14ac:dyDescent="0.35"/>
  <cols>
    <col min="1" max="1" width="4.54296875" customWidth="1"/>
    <col min="2" max="2" width="38.453125" customWidth="1"/>
    <col min="3" max="3" width="14.1796875" customWidth="1"/>
    <col min="4" max="4" width="19.453125" customWidth="1"/>
    <col min="5" max="52" width="13.54296875" customWidth="1"/>
    <col min="53" max="57" width="11.81640625" customWidth="1"/>
    <col min="58" max="58" width="11.54296875" bestFit="1" customWidth="1"/>
    <col min="59" max="77" width="13" customWidth="1"/>
  </cols>
  <sheetData>
    <row r="1" spans="2:3" ht="12" customHeight="1" x14ac:dyDescent="0.35"/>
    <row r="2" spans="2:3" x14ac:dyDescent="0.35">
      <c r="B2" s="17" t="s">
        <v>23</v>
      </c>
    </row>
    <row r="3" spans="2:3" x14ac:dyDescent="0.35">
      <c r="B3" s="18" t="s">
        <v>24</v>
      </c>
    </row>
    <row r="4" spans="2:3" ht="10.5" customHeight="1" x14ac:dyDescent="0.35"/>
    <row r="5" spans="2:3" ht="15" thickBot="1" x14ac:dyDescent="0.4">
      <c r="B5" s="19" t="s">
        <v>25</v>
      </c>
      <c r="C5" s="20"/>
    </row>
    <row r="6" spans="2:3" outlineLevel="1" x14ac:dyDescent="0.35">
      <c r="B6" t="s">
        <v>26</v>
      </c>
      <c r="C6" s="21">
        <v>9.11E-2</v>
      </c>
    </row>
    <row r="7" spans="2:3" outlineLevel="1" x14ac:dyDescent="0.35">
      <c r="B7" t="s">
        <v>27</v>
      </c>
      <c r="C7" s="67">
        <v>0.4</v>
      </c>
    </row>
    <row r="8" spans="2:3" outlineLevel="1" x14ac:dyDescent="0.35">
      <c r="B8" t="s">
        <v>28</v>
      </c>
      <c r="C8" s="21">
        <v>4.2500000000000003E-2</v>
      </c>
    </row>
    <row r="9" spans="2:3" outlineLevel="1" x14ac:dyDescent="0.35">
      <c r="B9" t="s">
        <v>29</v>
      </c>
      <c r="C9" s="67">
        <v>0.6</v>
      </c>
    </row>
    <row r="10" spans="2:3" outlineLevel="1" x14ac:dyDescent="0.35">
      <c r="B10" t="s">
        <v>30</v>
      </c>
      <c r="C10" s="68">
        <v>15</v>
      </c>
    </row>
    <row r="11" spans="2:3" outlineLevel="1" x14ac:dyDescent="0.35">
      <c r="B11" t="s">
        <v>31</v>
      </c>
      <c r="C11" s="47">
        <f>1/C10</f>
        <v>6.6666666666666666E-2</v>
      </c>
    </row>
    <row r="12" spans="2:3" outlineLevel="1" x14ac:dyDescent="0.35">
      <c r="B12" t="s">
        <v>74</v>
      </c>
      <c r="C12" s="47">
        <v>0.3</v>
      </c>
    </row>
    <row r="13" spans="2:3" outlineLevel="1" x14ac:dyDescent="0.35">
      <c r="B13" t="s">
        <v>32</v>
      </c>
      <c r="C13" s="72">
        <v>0.04</v>
      </c>
    </row>
    <row r="14" spans="2:3" outlineLevel="1" x14ac:dyDescent="0.35">
      <c r="B14" t="s">
        <v>33</v>
      </c>
      <c r="C14" s="72">
        <v>0.02</v>
      </c>
    </row>
    <row r="15" spans="2:3" outlineLevel="1" x14ac:dyDescent="0.35">
      <c r="B15" t="s">
        <v>52</v>
      </c>
      <c r="C15" s="47">
        <v>5.0000000000000001E-3</v>
      </c>
    </row>
    <row r="16" spans="2:3" outlineLevel="1" x14ac:dyDescent="0.35">
      <c r="B16" s="22" t="s">
        <v>34</v>
      </c>
      <c r="C16" s="71">
        <v>0.26500000000000001</v>
      </c>
    </row>
    <row r="17" spans="1:58" x14ac:dyDescent="0.35">
      <c r="C17" s="53"/>
    </row>
    <row r="18" spans="1:58" ht="15" thickBot="1" x14ac:dyDescent="0.4">
      <c r="B18" s="19" t="s">
        <v>35</v>
      </c>
      <c r="C18" s="55"/>
    </row>
    <row r="19" spans="1:58" outlineLevel="1" x14ac:dyDescent="0.35">
      <c r="B19" s="24" t="s">
        <v>76</v>
      </c>
      <c r="C19" s="40">
        <v>39200000</v>
      </c>
    </row>
    <row r="20" spans="1:58" outlineLevel="1" x14ac:dyDescent="0.35">
      <c r="B20" s="24" t="s">
        <v>77</v>
      </c>
      <c r="C20" s="40">
        <v>0</v>
      </c>
    </row>
    <row r="21" spans="1:58" outlineLevel="1" x14ac:dyDescent="0.35">
      <c r="B21" s="26" t="s">
        <v>78</v>
      </c>
      <c r="C21" s="56">
        <f>C19</f>
        <v>39200000</v>
      </c>
    </row>
    <row r="22" spans="1:58" x14ac:dyDescent="0.35">
      <c r="B22" s="24"/>
      <c r="C22" s="40"/>
    </row>
    <row r="23" spans="1:58" s="30" customFormat="1" x14ac:dyDescent="0.35">
      <c r="A23"/>
      <c r="B23"/>
      <c r="C23" s="28" t="s">
        <v>36</v>
      </c>
      <c r="D23" s="57">
        <v>1</v>
      </c>
      <c r="E23" s="30">
        <f t="shared" ref="E23:AJ23" si="0">D23+1</f>
        <v>2</v>
      </c>
      <c r="F23" s="30">
        <f t="shared" si="0"/>
        <v>3</v>
      </c>
      <c r="G23" s="30">
        <f t="shared" si="0"/>
        <v>4</v>
      </c>
      <c r="H23" s="30">
        <f t="shared" si="0"/>
        <v>5</v>
      </c>
      <c r="I23" s="30">
        <f t="shared" si="0"/>
        <v>6</v>
      </c>
      <c r="J23" s="30">
        <f t="shared" si="0"/>
        <v>7</v>
      </c>
      <c r="K23" s="30">
        <f t="shared" si="0"/>
        <v>8</v>
      </c>
      <c r="L23" s="30">
        <f t="shared" si="0"/>
        <v>9</v>
      </c>
      <c r="M23" s="30">
        <f t="shared" si="0"/>
        <v>10</v>
      </c>
      <c r="N23" s="30">
        <f t="shared" si="0"/>
        <v>11</v>
      </c>
      <c r="O23" s="30">
        <f t="shared" si="0"/>
        <v>12</v>
      </c>
      <c r="P23" s="30">
        <f t="shared" si="0"/>
        <v>13</v>
      </c>
      <c r="Q23" s="30">
        <f t="shared" si="0"/>
        <v>14</v>
      </c>
      <c r="R23" s="30">
        <f t="shared" si="0"/>
        <v>15</v>
      </c>
      <c r="S23" s="30">
        <f t="shared" si="0"/>
        <v>16</v>
      </c>
      <c r="T23" s="30">
        <f t="shared" si="0"/>
        <v>17</v>
      </c>
      <c r="U23" s="30">
        <f t="shared" si="0"/>
        <v>18</v>
      </c>
      <c r="V23" s="30">
        <f t="shared" si="0"/>
        <v>19</v>
      </c>
      <c r="W23" s="30">
        <f t="shared" si="0"/>
        <v>20</v>
      </c>
      <c r="X23" s="30">
        <f t="shared" si="0"/>
        <v>21</v>
      </c>
      <c r="Y23" s="30">
        <f t="shared" si="0"/>
        <v>22</v>
      </c>
      <c r="Z23" s="30">
        <f t="shared" si="0"/>
        <v>23</v>
      </c>
      <c r="AA23" s="30">
        <f t="shared" si="0"/>
        <v>24</v>
      </c>
      <c r="AB23" s="30">
        <f t="shared" si="0"/>
        <v>25</v>
      </c>
      <c r="AC23" s="30">
        <f t="shared" si="0"/>
        <v>26</v>
      </c>
      <c r="AD23" s="30">
        <f t="shared" si="0"/>
        <v>27</v>
      </c>
      <c r="AE23" s="30">
        <f t="shared" si="0"/>
        <v>28</v>
      </c>
      <c r="AF23" s="30">
        <f t="shared" si="0"/>
        <v>29</v>
      </c>
      <c r="AG23" s="30">
        <f t="shared" si="0"/>
        <v>30</v>
      </c>
      <c r="AH23" s="30">
        <f t="shared" si="0"/>
        <v>31</v>
      </c>
      <c r="AI23" s="30">
        <f t="shared" si="0"/>
        <v>32</v>
      </c>
      <c r="AJ23" s="30">
        <f t="shared" si="0"/>
        <v>33</v>
      </c>
      <c r="AK23" s="30">
        <f t="shared" ref="AK23:BE23" si="1">AJ23+1</f>
        <v>34</v>
      </c>
      <c r="AL23" s="30">
        <f t="shared" si="1"/>
        <v>35</v>
      </c>
      <c r="AM23" s="30">
        <f t="shared" si="1"/>
        <v>36</v>
      </c>
      <c r="AN23" s="30">
        <f t="shared" si="1"/>
        <v>37</v>
      </c>
      <c r="AO23" s="30">
        <f t="shared" si="1"/>
        <v>38</v>
      </c>
      <c r="AP23" s="30">
        <f t="shared" si="1"/>
        <v>39</v>
      </c>
      <c r="AQ23" s="30">
        <f t="shared" si="1"/>
        <v>40</v>
      </c>
      <c r="AR23" s="30">
        <f t="shared" si="1"/>
        <v>41</v>
      </c>
      <c r="AS23" s="30">
        <f t="shared" si="1"/>
        <v>42</v>
      </c>
      <c r="AT23" s="30">
        <f t="shared" si="1"/>
        <v>43</v>
      </c>
      <c r="AU23" s="30">
        <f t="shared" si="1"/>
        <v>44</v>
      </c>
      <c r="AV23" s="30">
        <f t="shared" si="1"/>
        <v>45</v>
      </c>
      <c r="AW23" s="30">
        <f t="shared" si="1"/>
        <v>46</v>
      </c>
      <c r="AX23" s="30">
        <f t="shared" si="1"/>
        <v>47</v>
      </c>
      <c r="AY23" s="30">
        <f t="shared" si="1"/>
        <v>48</v>
      </c>
      <c r="AZ23" s="30">
        <f t="shared" si="1"/>
        <v>49</v>
      </c>
      <c r="BA23" s="30">
        <f t="shared" si="1"/>
        <v>50</v>
      </c>
      <c r="BB23" s="30">
        <f t="shared" si="1"/>
        <v>51</v>
      </c>
      <c r="BC23" s="30">
        <f t="shared" si="1"/>
        <v>52</v>
      </c>
      <c r="BD23" s="30">
        <f t="shared" si="1"/>
        <v>53</v>
      </c>
      <c r="BE23" s="30">
        <f t="shared" si="1"/>
        <v>54</v>
      </c>
    </row>
    <row r="24" spans="1:58" s="30" customFormat="1" x14ac:dyDescent="0.35">
      <c r="A24"/>
      <c r="B24" s="31"/>
      <c r="C24" s="31"/>
      <c r="D24" s="32">
        <v>2027</v>
      </c>
      <c r="E24" s="32">
        <f t="shared" ref="E24:AJ24" si="2">D24+1</f>
        <v>2028</v>
      </c>
      <c r="F24" s="32">
        <f t="shared" si="2"/>
        <v>2029</v>
      </c>
      <c r="G24" s="32">
        <f t="shared" si="2"/>
        <v>2030</v>
      </c>
      <c r="H24" s="32">
        <f t="shared" si="2"/>
        <v>2031</v>
      </c>
      <c r="I24" s="32">
        <f t="shared" si="2"/>
        <v>2032</v>
      </c>
      <c r="J24" s="32">
        <f t="shared" si="2"/>
        <v>2033</v>
      </c>
      <c r="K24" s="32">
        <f t="shared" si="2"/>
        <v>2034</v>
      </c>
      <c r="L24" s="32">
        <f t="shared" si="2"/>
        <v>2035</v>
      </c>
      <c r="M24" s="32">
        <f t="shared" si="2"/>
        <v>2036</v>
      </c>
      <c r="N24" s="32">
        <f t="shared" si="2"/>
        <v>2037</v>
      </c>
      <c r="O24" s="32">
        <f t="shared" si="2"/>
        <v>2038</v>
      </c>
      <c r="P24" s="32">
        <f t="shared" si="2"/>
        <v>2039</v>
      </c>
      <c r="Q24" s="32">
        <f t="shared" si="2"/>
        <v>2040</v>
      </c>
      <c r="R24" s="32">
        <f t="shared" si="2"/>
        <v>2041</v>
      </c>
      <c r="S24" s="32">
        <f t="shared" si="2"/>
        <v>2042</v>
      </c>
      <c r="T24" s="32">
        <f t="shared" si="2"/>
        <v>2043</v>
      </c>
      <c r="U24" s="32">
        <f t="shared" si="2"/>
        <v>2044</v>
      </c>
      <c r="V24" s="32">
        <f t="shared" si="2"/>
        <v>2045</v>
      </c>
      <c r="W24" s="32">
        <f t="shared" si="2"/>
        <v>2046</v>
      </c>
      <c r="X24" s="32">
        <f t="shared" si="2"/>
        <v>2047</v>
      </c>
      <c r="Y24" s="32">
        <f t="shared" si="2"/>
        <v>2048</v>
      </c>
      <c r="Z24" s="32">
        <f t="shared" si="2"/>
        <v>2049</v>
      </c>
      <c r="AA24" s="32">
        <f t="shared" si="2"/>
        <v>2050</v>
      </c>
      <c r="AB24" s="32">
        <f t="shared" si="2"/>
        <v>2051</v>
      </c>
      <c r="AC24" s="32">
        <f t="shared" si="2"/>
        <v>2052</v>
      </c>
      <c r="AD24" s="32">
        <f t="shared" si="2"/>
        <v>2053</v>
      </c>
      <c r="AE24" s="32">
        <f t="shared" si="2"/>
        <v>2054</v>
      </c>
      <c r="AF24" s="32">
        <f t="shared" si="2"/>
        <v>2055</v>
      </c>
      <c r="AG24" s="32">
        <f t="shared" si="2"/>
        <v>2056</v>
      </c>
      <c r="AH24" s="32">
        <f t="shared" si="2"/>
        <v>2057</v>
      </c>
      <c r="AI24" s="32">
        <f t="shared" si="2"/>
        <v>2058</v>
      </c>
      <c r="AJ24" s="32">
        <f t="shared" si="2"/>
        <v>2059</v>
      </c>
      <c r="AK24" s="32">
        <f t="shared" ref="AK24:BE24" si="3">AJ24+1</f>
        <v>2060</v>
      </c>
      <c r="AL24" s="32">
        <f t="shared" si="3"/>
        <v>2061</v>
      </c>
      <c r="AM24" s="32">
        <f t="shared" si="3"/>
        <v>2062</v>
      </c>
      <c r="AN24" s="32">
        <f t="shared" si="3"/>
        <v>2063</v>
      </c>
      <c r="AO24" s="32">
        <f t="shared" si="3"/>
        <v>2064</v>
      </c>
      <c r="AP24" s="32">
        <f t="shared" si="3"/>
        <v>2065</v>
      </c>
      <c r="AQ24" s="32">
        <f t="shared" si="3"/>
        <v>2066</v>
      </c>
      <c r="AR24" s="32">
        <f t="shared" si="3"/>
        <v>2067</v>
      </c>
      <c r="AS24" s="32">
        <f t="shared" si="3"/>
        <v>2068</v>
      </c>
      <c r="AT24" s="32">
        <f t="shared" si="3"/>
        <v>2069</v>
      </c>
      <c r="AU24" s="32">
        <f t="shared" si="3"/>
        <v>2070</v>
      </c>
      <c r="AV24" s="32">
        <f t="shared" si="3"/>
        <v>2071</v>
      </c>
      <c r="AW24" s="32">
        <f t="shared" si="3"/>
        <v>2072</v>
      </c>
      <c r="AX24" s="32">
        <f t="shared" si="3"/>
        <v>2073</v>
      </c>
      <c r="AY24" s="32">
        <f t="shared" si="3"/>
        <v>2074</v>
      </c>
      <c r="AZ24" s="32">
        <f t="shared" si="3"/>
        <v>2075</v>
      </c>
      <c r="BA24" s="32">
        <f t="shared" si="3"/>
        <v>2076</v>
      </c>
      <c r="BB24" s="32">
        <f t="shared" si="3"/>
        <v>2077</v>
      </c>
      <c r="BC24" s="32">
        <f t="shared" si="3"/>
        <v>2078</v>
      </c>
      <c r="BD24" s="32">
        <f t="shared" si="3"/>
        <v>2079</v>
      </c>
      <c r="BE24" s="32">
        <f t="shared" si="3"/>
        <v>2080</v>
      </c>
      <c r="BF24" s="33"/>
    </row>
    <row r="26" spans="1:58" x14ac:dyDescent="0.35">
      <c r="B26" s="28" t="s">
        <v>37</v>
      </c>
      <c r="D26" s="58">
        <f>C21</f>
        <v>39200000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6"/>
    </row>
    <row r="27" spans="1:58" x14ac:dyDescent="0.35">
      <c r="B27" s="28" t="s">
        <v>38</v>
      </c>
      <c r="D27" s="35">
        <f>$D$26-SUM($D30:D30)</f>
        <v>37893333.333333336</v>
      </c>
      <c r="E27" s="35">
        <f>$D$26-SUM($D30:E30)</f>
        <v>35280000</v>
      </c>
      <c r="F27" s="35">
        <f>$D$26-SUM($D30:F30)</f>
        <v>32666666.666666664</v>
      </c>
      <c r="G27" s="35">
        <f>$D$26-SUM($D30:G30)</f>
        <v>30053333.333333332</v>
      </c>
      <c r="H27" s="35">
        <f>$D$26-SUM($D30:H30)</f>
        <v>27440000</v>
      </c>
      <c r="I27" s="35">
        <f>$D$26-SUM($D30:I30)</f>
        <v>24826666.666666664</v>
      </c>
      <c r="J27" s="35">
        <f>$D$26-SUM($D30:J30)</f>
        <v>22213333.333333332</v>
      </c>
      <c r="K27" s="35">
        <f>$D$26-SUM($D30:K30)</f>
        <v>19600000</v>
      </c>
      <c r="L27" s="35">
        <f>$D$26-SUM($D30:L30)</f>
        <v>16986666.666666668</v>
      </c>
      <c r="M27" s="35">
        <f>$D$26-SUM($D30:M30)</f>
        <v>14373333.333333336</v>
      </c>
      <c r="N27" s="35">
        <f>$D$26-SUM($D30:N30)</f>
        <v>11760000.000000004</v>
      </c>
      <c r="O27" s="35">
        <f>$D$26-SUM($D30:O30)</f>
        <v>9146666.6666666716</v>
      </c>
      <c r="P27" s="35">
        <f>$D$26-SUM($D30:P30)</f>
        <v>6533333.3333333395</v>
      </c>
      <c r="Q27" s="35">
        <f>$D$26-SUM($D30:Q30)</f>
        <v>3920000.0000000075</v>
      </c>
      <c r="R27" s="35">
        <f>$D$26-SUM($D30:R30)</f>
        <v>1306666.6666666716</v>
      </c>
      <c r="S27" s="35">
        <f>$D$26-SUM($D30:S30)</f>
        <v>0</v>
      </c>
      <c r="T27" s="35">
        <f>$D$26-SUM($D30:T30)</f>
        <v>0</v>
      </c>
      <c r="U27" s="35">
        <f>$D$26-SUM($D30:U30)</f>
        <v>0</v>
      </c>
      <c r="V27" s="35">
        <f>$D$26-SUM($D30:V30)</f>
        <v>0</v>
      </c>
      <c r="W27" s="35">
        <f>$D$26-SUM($D30:W30)</f>
        <v>0</v>
      </c>
      <c r="X27" s="35">
        <f>$D$26-SUM($D30:X30)</f>
        <v>0</v>
      </c>
      <c r="Y27" s="35">
        <f>$D$26-SUM($D30:Y30)</f>
        <v>0</v>
      </c>
      <c r="Z27" s="35">
        <f>$D$26-SUM($D30:Z30)</f>
        <v>0</v>
      </c>
      <c r="AA27" s="35">
        <f>$D$26-SUM($D30:AA30)</f>
        <v>0</v>
      </c>
      <c r="AB27" s="35">
        <f>$D$26-SUM($D30:AB30)</f>
        <v>0</v>
      </c>
      <c r="AC27" s="35">
        <f>$D$26-SUM($D30:AC30)</f>
        <v>0</v>
      </c>
      <c r="AD27" s="35">
        <f>$D$26-SUM($D30:AD30)</f>
        <v>0</v>
      </c>
      <c r="AE27" s="35">
        <f>$D$26-SUM($D30:AE30)</f>
        <v>0</v>
      </c>
      <c r="AF27" s="35">
        <f>$D$26-SUM($D30:AF30)</f>
        <v>0</v>
      </c>
      <c r="AG27" s="35">
        <f>$D$26-SUM($D30:AG30)</f>
        <v>0</v>
      </c>
      <c r="AH27" s="35">
        <f>$D$26-SUM($D30:AH30)</f>
        <v>0</v>
      </c>
      <c r="AI27" s="35">
        <f>$D$26-SUM($D30:AI30)</f>
        <v>0</v>
      </c>
      <c r="AJ27" s="35">
        <f>$D$26-SUM($D30:AJ30)</f>
        <v>0</v>
      </c>
      <c r="AK27" s="35">
        <f>$D$26-SUM($D30:AK30)</f>
        <v>0</v>
      </c>
      <c r="AL27" s="35">
        <f>$D$26-SUM($D30:AL30)</f>
        <v>0</v>
      </c>
      <c r="AM27" s="35">
        <f>$D$26-SUM($D30:AM30)</f>
        <v>0</v>
      </c>
      <c r="AN27" s="35">
        <f>$D$26-SUM($D30:AN30)</f>
        <v>0</v>
      </c>
      <c r="AO27" s="35">
        <f>$D$26-SUM($D30:AO30)</f>
        <v>0</v>
      </c>
      <c r="AP27" s="35">
        <f>$D$26-SUM($D30:AP30)</f>
        <v>0</v>
      </c>
      <c r="AQ27" s="35">
        <f>$D$26-SUM($D30:AQ30)</f>
        <v>0</v>
      </c>
      <c r="AR27" s="35">
        <f>$D$26-SUM($D30:AR30)</f>
        <v>0</v>
      </c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6"/>
    </row>
    <row r="28" spans="1:58" x14ac:dyDescent="0.35">
      <c r="B28" s="28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6"/>
    </row>
    <row r="29" spans="1:58" x14ac:dyDescent="0.35">
      <c r="B29" s="28" t="s">
        <v>39</v>
      </c>
      <c r="D29" s="38">
        <f>D26/2</f>
        <v>19600000</v>
      </c>
      <c r="E29" s="39">
        <f>D31+D26/2</f>
        <v>37893333.333333328</v>
      </c>
      <c r="F29" s="35">
        <f t="shared" ref="F29:AR29" si="4">E31</f>
        <v>35279999.999999993</v>
      </c>
      <c r="G29" s="35">
        <f t="shared" si="4"/>
        <v>32666666.66666666</v>
      </c>
      <c r="H29" s="35">
        <f t="shared" si="4"/>
        <v>30053333.333333328</v>
      </c>
      <c r="I29" s="35">
        <f t="shared" si="4"/>
        <v>27439999.999999996</v>
      </c>
      <c r="J29" s="35">
        <f t="shared" si="4"/>
        <v>24826666.666666664</v>
      </c>
      <c r="K29" s="35">
        <f t="shared" si="4"/>
        <v>22213333.333333332</v>
      </c>
      <c r="L29" s="35">
        <f t="shared" si="4"/>
        <v>19600000</v>
      </c>
      <c r="M29" s="35">
        <f t="shared" si="4"/>
        <v>16986666.666666668</v>
      </c>
      <c r="N29" s="35">
        <f t="shared" si="4"/>
        <v>14373333.333333334</v>
      </c>
      <c r="O29" s="35">
        <f t="shared" si="4"/>
        <v>11760000</v>
      </c>
      <c r="P29" s="35">
        <f t="shared" si="4"/>
        <v>9146666.666666666</v>
      </c>
      <c r="Q29" s="35">
        <f t="shared" si="4"/>
        <v>6533333.3333333321</v>
      </c>
      <c r="R29" s="35">
        <f t="shared" si="4"/>
        <v>3919999.9999999986</v>
      </c>
      <c r="S29" s="35">
        <f t="shared" si="4"/>
        <v>1306666.6666666651</v>
      </c>
      <c r="T29" s="35">
        <f t="shared" si="4"/>
        <v>-6.5192580223083496E-9</v>
      </c>
      <c r="U29" s="35">
        <f t="shared" si="4"/>
        <v>-6.5192580223083496E-9</v>
      </c>
      <c r="V29" s="35">
        <f t="shared" si="4"/>
        <v>-6.5192580223083496E-9</v>
      </c>
      <c r="W29" s="35">
        <f t="shared" si="4"/>
        <v>-6.5192580223083496E-9</v>
      </c>
      <c r="X29" s="35">
        <f t="shared" si="4"/>
        <v>-6.5192580223083496E-9</v>
      </c>
      <c r="Y29" s="35">
        <f t="shared" si="4"/>
        <v>-6.5192580223083496E-9</v>
      </c>
      <c r="Z29" s="35">
        <f t="shared" si="4"/>
        <v>-6.5192580223083496E-9</v>
      </c>
      <c r="AA29" s="35">
        <f t="shared" si="4"/>
        <v>-6.5192580223083496E-9</v>
      </c>
      <c r="AB29" s="35">
        <f t="shared" si="4"/>
        <v>-6.5192580223083496E-9</v>
      </c>
      <c r="AC29" s="35">
        <f t="shared" si="4"/>
        <v>-6.5192580223083496E-9</v>
      </c>
      <c r="AD29" s="35">
        <f t="shared" si="4"/>
        <v>-6.5192580223083496E-9</v>
      </c>
      <c r="AE29" s="35">
        <f t="shared" si="4"/>
        <v>-6.5192580223083496E-9</v>
      </c>
      <c r="AF29" s="35">
        <f t="shared" si="4"/>
        <v>-6.5192580223083496E-9</v>
      </c>
      <c r="AG29" s="35">
        <f t="shared" si="4"/>
        <v>-6.5192580223083496E-9</v>
      </c>
      <c r="AH29" s="35">
        <f t="shared" si="4"/>
        <v>-6.5192580223083496E-9</v>
      </c>
      <c r="AI29" s="35">
        <f t="shared" si="4"/>
        <v>-6.5192580223083496E-9</v>
      </c>
      <c r="AJ29" s="35">
        <f t="shared" si="4"/>
        <v>-6.5192580223083496E-9</v>
      </c>
      <c r="AK29" s="35">
        <f t="shared" si="4"/>
        <v>-6.5192580223083496E-9</v>
      </c>
      <c r="AL29" s="35">
        <f t="shared" si="4"/>
        <v>-6.5192580223083496E-9</v>
      </c>
      <c r="AM29" s="35">
        <f t="shared" si="4"/>
        <v>-6.5192580223083496E-9</v>
      </c>
      <c r="AN29" s="35">
        <f t="shared" si="4"/>
        <v>-6.5192580223083496E-9</v>
      </c>
      <c r="AO29" s="35">
        <f t="shared" si="4"/>
        <v>-6.5192580223083496E-9</v>
      </c>
      <c r="AP29" s="35">
        <f t="shared" si="4"/>
        <v>-6.5192580223083496E-9</v>
      </c>
      <c r="AQ29" s="35">
        <f t="shared" si="4"/>
        <v>-6.5192580223083496E-9</v>
      </c>
      <c r="AR29" s="35">
        <f t="shared" si="4"/>
        <v>-6.5192580223083496E-9</v>
      </c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40"/>
    </row>
    <row r="30" spans="1:58" x14ac:dyDescent="0.35">
      <c r="B30" s="28" t="s">
        <v>40</v>
      </c>
      <c r="D30" s="45">
        <f>D29*$C$11</f>
        <v>1306666.6666666667</v>
      </c>
      <c r="E30" s="35">
        <f t="shared" ref="E30:AR30" si="5">MIN($D$26*$C$11,D27)</f>
        <v>2613333.3333333335</v>
      </c>
      <c r="F30" s="35">
        <f t="shared" si="5"/>
        <v>2613333.3333333335</v>
      </c>
      <c r="G30" s="35">
        <f t="shared" si="5"/>
        <v>2613333.3333333335</v>
      </c>
      <c r="H30" s="35">
        <f t="shared" si="5"/>
        <v>2613333.3333333335</v>
      </c>
      <c r="I30" s="35">
        <f t="shared" si="5"/>
        <v>2613333.3333333335</v>
      </c>
      <c r="J30" s="35">
        <f t="shared" si="5"/>
        <v>2613333.3333333335</v>
      </c>
      <c r="K30" s="35">
        <f t="shared" si="5"/>
        <v>2613333.3333333335</v>
      </c>
      <c r="L30" s="35">
        <f t="shared" si="5"/>
        <v>2613333.3333333335</v>
      </c>
      <c r="M30" s="35">
        <f t="shared" si="5"/>
        <v>2613333.3333333335</v>
      </c>
      <c r="N30" s="35">
        <f t="shared" si="5"/>
        <v>2613333.3333333335</v>
      </c>
      <c r="O30" s="35">
        <f t="shared" si="5"/>
        <v>2613333.3333333335</v>
      </c>
      <c r="P30" s="35">
        <f t="shared" si="5"/>
        <v>2613333.3333333335</v>
      </c>
      <c r="Q30" s="35">
        <f t="shared" si="5"/>
        <v>2613333.3333333335</v>
      </c>
      <c r="R30" s="35">
        <f t="shared" si="5"/>
        <v>2613333.3333333335</v>
      </c>
      <c r="S30" s="35">
        <f t="shared" si="5"/>
        <v>1306666.6666666716</v>
      </c>
      <c r="T30" s="35">
        <f t="shared" si="5"/>
        <v>0</v>
      </c>
      <c r="U30" s="35">
        <f t="shared" si="5"/>
        <v>0</v>
      </c>
      <c r="V30" s="35">
        <f t="shared" si="5"/>
        <v>0</v>
      </c>
      <c r="W30" s="35">
        <f t="shared" si="5"/>
        <v>0</v>
      </c>
      <c r="X30" s="35">
        <f t="shared" si="5"/>
        <v>0</v>
      </c>
      <c r="Y30" s="35">
        <f t="shared" si="5"/>
        <v>0</v>
      </c>
      <c r="Z30" s="35">
        <f t="shared" si="5"/>
        <v>0</v>
      </c>
      <c r="AA30" s="35">
        <f t="shared" si="5"/>
        <v>0</v>
      </c>
      <c r="AB30" s="35">
        <f t="shared" si="5"/>
        <v>0</v>
      </c>
      <c r="AC30" s="35">
        <f t="shared" si="5"/>
        <v>0</v>
      </c>
      <c r="AD30" s="35">
        <f t="shared" si="5"/>
        <v>0</v>
      </c>
      <c r="AE30" s="35">
        <f t="shared" si="5"/>
        <v>0</v>
      </c>
      <c r="AF30" s="35">
        <f t="shared" si="5"/>
        <v>0</v>
      </c>
      <c r="AG30" s="35">
        <f t="shared" si="5"/>
        <v>0</v>
      </c>
      <c r="AH30" s="35">
        <f t="shared" si="5"/>
        <v>0</v>
      </c>
      <c r="AI30" s="35">
        <f t="shared" si="5"/>
        <v>0</v>
      </c>
      <c r="AJ30" s="35">
        <f t="shared" si="5"/>
        <v>0</v>
      </c>
      <c r="AK30" s="35">
        <f t="shared" si="5"/>
        <v>0</v>
      </c>
      <c r="AL30" s="35">
        <f t="shared" si="5"/>
        <v>0</v>
      </c>
      <c r="AM30" s="35">
        <f t="shared" si="5"/>
        <v>0</v>
      </c>
      <c r="AN30" s="35">
        <f t="shared" si="5"/>
        <v>0</v>
      </c>
      <c r="AO30" s="35">
        <f t="shared" si="5"/>
        <v>0</v>
      </c>
      <c r="AP30" s="35">
        <f t="shared" si="5"/>
        <v>0</v>
      </c>
      <c r="AQ30" s="35">
        <f t="shared" si="5"/>
        <v>0</v>
      </c>
      <c r="AR30" s="35">
        <f t="shared" si="5"/>
        <v>0</v>
      </c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40"/>
    </row>
    <row r="31" spans="1:58" x14ac:dyDescent="0.35">
      <c r="B31" s="28" t="s">
        <v>41</v>
      </c>
      <c r="D31" s="35">
        <f t="shared" ref="D31:AR31" si="6">D29-D30</f>
        <v>18293333.333333332</v>
      </c>
      <c r="E31" s="35">
        <f t="shared" si="6"/>
        <v>35279999.999999993</v>
      </c>
      <c r="F31" s="35">
        <f t="shared" si="6"/>
        <v>32666666.66666666</v>
      </c>
      <c r="G31" s="35">
        <f t="shared" si="6"/>
        <v>30053333.333333328</v>
      </c>
      <c r="H31" s="35">
        <f t="shared" si="6"/>
        <v>27439999.999999996</v>
      </c>
      <c r="I31" s="35">
        <f t="shared" si="6"/>
        <v>24826666.666666664</v>
      </c>
      <c r="J31" s="35">
        <f t="shared" si="6"/>
        <v>22213333.333333332</v>
      </c>
      <c r="K31" s="35">
        <f t="shared" si="6"/>
        <v>19600000</v>
      </c>
      <c r="L31" s="35">
        <f t="shared" si="6"/>
        <v>16986666.666666668</v>
      </c>
      <c r="M31" s="35">
        <f t="shared" si="6"/>
        <v>14373333.333333334</v>
      </c>
      <c r="N31" s="35">
        <f t="shared" si="6"/>
        <v>11760000</v>
      </c>
      <c r="O31" s="35">
        <f t="shared" si="6"/>
        <v>9146666.666666666</v>
      </c>
      <c r="P31" s="35">
        <f t="shared" si="6"/>
        <v>6533333.3333333321</v>
      </c>
      <c r="Q31" s="35">
        <f t="shared" si="6"/>
        <v>3919999.9999999986</v>
      </c>
      <c r="R31" s="35">
        <f t="shared" si="6"/>
        <v>1306666.6666666651</v>
      </c>
      <c r="S31" s="35">
        <f t="shared" si="6"/>
        <v>-6.5192580223083496E-9</v>
      </c>
      <c r="T31" s="35">
        <f t="shared" si="6"/>
        <v>-6.5192580223083496E-9</v>
      </c>
      <c r="U31" s="35">
        <f t="shared" si="6"/>
        <v>-6.5192580223083496E-9</v>
      </c>
      <c r="V31" s="35">
        <f t="shared" si="6"/>
        <v>-6.5192580223083496E-9</v>
      </c>
      <c r="W31" s="35">
        <f t="shared" si="6"/>
        <v>-6.5192580223083496E-9</v>
      </c>
      <c r="X31" s="35">
        <f t="shared" si="6"/>
        <v>-6.5192580223083496E-9</v>
      </c>
      <c r="Y31" s="35">
        <f t="shared" si="6"/>
        <v>-6.5192580223083496E-9</v>
      </c>
      <c r="Z31" s="35">
        <f t="shared" si="6"/>
        <v>-6.5192580223083496E-9</v>
      </c>
      <c r="AA31" s="35">
        <f t="shared" si="6"/>
        <v>-6.5192580223083496E-9</v>
      </c>
      <c r="AB31" s="35">
        <f t="shared" si="6"/>
        <v>-6.5192580223083496E-9</v>
      </c>
      <c r="AC31" s="35">
        <f t="shared" si="6"/>
        <v>-6.5192580223083496E-9</v>
      </c>
      <c r="AD31" s="35">
        <f t="shared" si="6"/>
        <v>-6.5192580223083496E-9</v>
      </c>
      <c r="AE31" s="35">
        <f t="shared" si="6"/>
        <v>-6.5192580223083496E-9</v>
      </c>
      <c r="AF31" s="35">
        <f t="shared" si="6"/>
        <v>-6.5192580223083496E-9</v>
      </c>
      <c r="AG31" s="35">
        <f t="shared" si="6"/>
        <v>-6.5192580223083496E-9</v>
      </c>
      <c r="AH31" s="35">
        <f t="shared" si="6"/>
        <v>-6.5192580223083496E-9</v>
      </c>
      <c r="AI31" s="35">
        <f t="shared" si="6"/>
        <v>-6.5192580223083496E-9</v>
      </c>
      <c r="AJ31" s="35">
        <f t="shared" si="6"/>
        <v>-6.5192580223083496E-9</v>
      </c>
      <c r="AK31" s="35">
        <f t="shared" si="6"/>
        <v>-6.5192580223083496E-9</v>
      </c>
      <c r="AL31" s="35">
        <f t="shared" si="6"/>
        <v>-6.5192580223083496E-9</v>
      </c>
      <c r="AM31" s="35">
        <f t="shared" si="6"/>
        <v>-6.5192580223083496E-9</v>
      </c>
      <c r="AN31" s="35">
        <f t="shared" si="6"/>
        <v>-6.5192580223083496E-9</v>
      </c>
      <c r="AO31" s="35">
        <f t="shared" si="6"/>
        <v>-6.5192580223083496E-9</v>
      </c>
      <c r="AP31" s="35">
        <f t="shared" si="6"/>
        <v>-6.5192580223083496E-9</v>
      </c>
      <c r="AQ31" s="35">
        <f t="shared" si="6"/>
        <v>-6.5192580223083496E-9</v>
      </c>
      <c r="AR31" s="35">
        <f t="shared" si="6"/>
        <v>-6.5192580223083496E-9</v>
      </c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40"/>
    </row>
    <row r="32" spans="1:58" x14ac:dyDescent="0.35">
      <c r="B32" s="28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40"/>
    </row>
    <row r="33" spans="2:59" x14ac:dyDescent="0.35">
      <c r="B33" s="28" t="s">
        <v>42</v>
      </c>
      <c r="D33" s="35">
        <f t="shared" ref="D33:AR33" si="7">(D29+D31)/2</f>
        <v>18946666.666666664</v>
      </c>
      <c r="E33" s="35">
        <f t="shared" si="7"/>
        <v>36586666.666666657</v>
      </c>
      <c r="F33" s="35">
        <f t="shared" si="7"/>
        <v>33973333.333333328</v>
      </c>
      <c r="G33" s="35">
        <f t="shared" si="7"/>
        <v>31359999.999999993</v>
      </c>
      <c r="H33" s="35">
        <f t="shared" si="7"/>
        <v>28746666.666666664</v>
      </c>
      <c r="I33" s="35">
        <f t="shared" si="7"/>
        <v>26133333.333333328</v>
      </c>
      <c r="J33" s="35">
        <f t="shared" si="7"/>
        <v>23520000</v>
      </c>
      <c r="K33" s="35">
        <f t="shared" si="7"/>
        <v>20906666.666666664</v>
      </c>
      <c r="L33" s="35">
        <f t="shared" si="7"/>
        <v>18293333.333333336</v>
      </c>
      <c r="M33" s="35">
        <f t="shared" si="7"/>
        <v>15680000</v>
      </c>
      <c r="N33" s="35">
        <f t="shared" si="7"/>
        <v>13066666.666666668</v>
      </c>
      <c r="O33" s="35">
        <f t="shared" si="7"/>
        <v>10453333.333333332</v>
      </c>
      <c r="P33" s="35">
        <f t="shared" si="7"/>
        <v>7839999.9999999991</v>
      </c>
      <c r="Q33" s="35">
        <f t="shared" si="7"/>
        <v>5226666.6666666651</v>
      </c>
      <c r="R33" s="35">
        <f t="shared" si="7"/>
        <v>2613333.3333333321</v>
      </c>
      <c r="S33" s="35">
        <f t="shared" si="7"/>
        <v>653333.3333333293</v>
      </c>
      <c r="T33" s="35">
        <f t="shared" si="7"/>
        <v>-6.5192580223083496E-9</v>
      </c>
      <c r="U33" s="35">
        <f t="shared" si="7"/>
        <v>-6.5192580223083496E-9</v>
      </c>
      <c r="V33" s="35">
        <f t="shared" si="7"/>
        <v>-6.5192580223083496E-9</v>
      </c>
      <c r="W33" s="35">
        <f t="shared" si="7"/>
        <v>-6.5192580223083496E-9</v>
      </c>
      <c r="X33" s="35">
        <f t="shared" si="7"/>
        <v>-6.5192580223083496E-9</v>
      </c>
      <c r="Y33" s="35">
        <f t="shared" si="7"/>
        <v>-6.5192580223083496E-9</v>
      </c>
      <c r="Z33" s="35">
        <f t="shared" si="7"/>
        <v>-6.5192580223083496E-9</v>
      </c>
      <c r="AA33" s="35">
        <f t="shared" si="7"/>
        <v>-6.5192580223083496E-9</v>
      </c>
      <c r="AB33" s="35">
        <f t="shared" si="7"/>
        <v>-6.5192580223083496E-9</v>
      </c>
      <c r="AC33" s="35">
        <f t="shared" si="7"/>
        <v>-6.5192580223083496E-9</v>
      </c>
      <c r="AD33" s="35">
        <f t="shared" si="7"/>
        <v>-6.5192580223083496E-9</v>
      </c>
      <c r="AE33" s="35">
        <f t="shared" si="7"/>
        <v>-6.5192580223083496E-9</v>
      </c>
      <c r="AF33" s="35">
        <f t="shared" si="7"/>
        <v>-6.5192580223083496E-9</v>
      </c>
      <c r="AG33" s="35">
        <f t="shared" si="7"/>
        <v>-6.5192580223083496E-9</v>
      </c>
      <c r="AH33" s="35">
        <f t="shared" si="7"/>
        <v>-6.5192580223083496E-9</v>
      </c>
      <c r="AI33" s="35">
        <f t="shared" si="7"/>
        <v>-6.5192580223083496E-9</v>
      </c>
      <c r="AJ33" s="35">
        <f t="shared" si="7"/>
        <v>-6.5192580223083496E-9</v>
      </c>
      <c r="AK33" s="35">
        <f t="shared" si="7"/>
        <v>-6.5192580223083496E-9</v>
      </c>
      <c r="AL33" s="35">
        <f t="shared" si="7"/>
        <v>-6.5192580223083496E-9</v>
      </c>
      <c r="AM33" s="35">
        <f t="shared" si="7"/>
        <v>-6.5192580223083496E-9</v>
      </c>
      <c r="AN33" s="35">
        <f t="shared" si="7"/>
        <v>-6.5192580223083496E-9</v>
      </c>
      <c r="AO33" s="35">
        <f t="shared" si="7"/>
        <v>-6.5192580223083496E-9</v>
      </c>
      <c r="AP33" s="35">
        <f t="shared" si="7"/>
        <v>-6.5192580223083496E-9</v>
      </c>
      <c r="AQ33" s="35">
        <f t="shared" si="7"/>
        <v>-6.5192580223083496E-9</v>
      </c>
      <c r="AR33" s="35">
        <f t="shared" si="7"/>
        <v>-6.5192580223083496E-9</v>
      </c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40"/>
    </row>
    <row r="34" spans="2:59" x14ac:dyDescent="0.35">
      <c r="B34" s="28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6"/>
    </row>
    <row r="35" spans="2:59" x14ac:dyDescent="0.35">
      <c r="B35" s="28" t="s">
        <v>43</v>
      </c>
      <c r="D35" s="35">
        <f t="shared" ref="D35:AR35" si="8">D30</f>
        <v>1306666.6666666667</v>
      </c>
      <c r="E35" s="35">
        <f t="shared" si="8"/>
        <v>2613333.3333333335</v>
      </c>
      <c r="F35" s="35">
        <f t="shared" si="8"/>
        <v>2613333.3333333335</v>
      </c>
      <c r="G35" s="35">
        <f t="shared" si="8"/>
        <v>2613333.3333333335</v>
      </c>
      <c r="H35" s="35">
        <f t="shared" si="8"/>
        <v>2613333.3333333335</v>
      </c>
      <c r="I35" s="35">
        <f t="shared" si="8"/>
        <v>2613333.3333333335</v>
      </c>
      <c r="J35" s="35">
        <f t="shared" si="8"/>
        <v>2613333.3333333335</v>
      </c>
      <c r="K35" s="35">
        <f t="shared" si="8"/>
        <v>2613333.3333333335</v>
      </c>
      <c r="L35" s="35">
        <f t="shared" si="8"/>
        <v>2613333.3333333335</v>
      </c>
      <c r="M35" s="35">
        <f t="shared" si="8"/>
        <v>2613333.3333333335</v>
      </c>
      <c r="N35" s="35">
        <f t="shared" si="8"/>
        <v>2613333.3333333335</v>
      </c>
      <c r="O35" s="35">
        <f t="shared" si="8"/>
        <v>2613333.3333333335</v>
      </c>
      <c r="P35" s="35">
        <f t="shared" si="8"/>
        <v>2613333.3333333335</v>
      </c>
      <c r="Q35" s="35">
        <f t="shared" si="8"/>
        <v>2613333.3333333335</v>
      </c>
      <c r="R35" s="35">
        <f t="shared" si="8"/>
        <v>2613333.3333333335</v>
      </c>
      <c r="S35" s="35">
        <f t="shared" si="8"/>
        <v>1306666.6666666716</v>
      </c>
      <c r="T35" s="35">
        <f t="shared" si="8"/>
        <v>0</v>
      </c>
      <c r="U35" s="35">
        <f t="shared" si="8"/>
        <v>0</v>
      </c>
      <c r="V35" s="35">
        <f t="shared" si="8"/>
        <v>0</v>
      </c>
      <c r="W35" s="35">
        <f t="shared" si="8"/>
        <v>0</v>
      </c>
      <c r="X35" s="35">
        <f t="shared" si="8"/>
        <v>0</v>
      </c>
      <c r="Y35" s="35">
        <f t="shared" si="8"/>
        <v>0</v>
      </c>
      <c r="Z35" s="35">
        <f t="shared" si="8"/>
        <v>0</v>
      </c>
      <c r="AA35" s="35">
        <f t="shared" si="8"/>
        <v>0</v>
      </c>
      <c r="AB35" s="35">
        <f t="shared" si="8"/>
        <v>0</v>
      </c>
      <c r="AC35" s="35">
        <f t="shared" si="8"/>
        <v>0</v>
      </c>
      <c r="AD35" s="35">
        <f t="shared" si="8"/>
        <v>0</v>
      </c>
      <c r="AE35" s="35">
        <f t="shared" si="8"/>
        <v>0</v>
      </c>
      <c r="AF35" s="35">
        <f t="shared" si="8"/>
        <v>0</v>
      </c>
      <c r="AG35" s="35">
        <f t="shared" si="8"/>
        <v>0</v>
      </c>
      <c r="AH35" s="35">
        <f t="shared" si="8"/>
        <v>0</v>
      </c>
      <c r="AI35" s="35">
        <f t="shared" si="8"/>
        <v>0</v>
      </c>
      <c r="AJ35" s="35">
        <f t="shared" si="8"/>
        <v>0</v>
      </c>
      <c r="AK35" s="35">
        <f t="shared" si="8"/>
        <v>0</v>
      </c>
      <c r="AL35" s="35">
        <f t="shared" si="8"/>
        <v>0</v>
      </c>
      <c r="AM35" s="35">
        <f t="shared" si="8"/>
        <v>0</v>
      </c>
      <c r="AN35" s="35">
        <f t="shared" si="8"/>
        <v>0</v>
      </c>
      <c r="AO35" s="35">
        <f t="shared" si="8"/>
        <v>0</v>
      </c>
      <c r="AP35" s="35">
        <f t="shared" si="8"/>
        <v>0</v>
      </c>
      <c r="AQ35" s="35">
        <f t="shared" si="8"/>
        <v>0</v>
      </c>
      <c r="AR35" s="35">
        <f t="shared" si="8"/>
        <v>0</v>
      </c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40"/>
    </row>
    <row r="36" spans="2:59" x14ac:dyDescent="0.35">
      <c r="B36" s="28" t="s">
        <v>28</v>
      </c>
      <c r="D36" s="35">
        <f t="shared" ref="D36:AR36" si="9">(D33*$C$9)*$C$8</f>
        <v>483139.99999999994</v>
      </c>
      <c r="E36" s="35">
        <f t="shared" si="9"/>
        <v>932959.99999999977</v>
      </c>
      <c r="F36" s="35">
        <f t="shared" si="9"/>
        <v>866319.99999999988</v>
      </c>
      <c r="G36" s="35">
        <f t="shared" si="9"/>
        <v>799679.99999999988</v>
      </c>
      <c r="H36" s="35">
        <f t="shared" si="9"/>
        <v>733039.99999999988</v>
      </c>
      <c r="I36" s="35">
        <f t="shared" si="9"/>
        <v>666399.99999999988</v>
      </c>
      <c r="J36" s="35">
        <f t="shared" si="9"/>
        <v>599760</v>
      </c>
      <c r="K36" s="35">
        <f t="shared" si="9"/>
        <v>533120</v>
      </c>
      <c r="L36" s="35">
        <f t="shared" si="9"/>
        <v>466480.00000000012</v>
      </c>
      <c r="M36" s="35">
        <f t="shared" si="9"/>
        <v>399840</v>
      </c>
      <c r="N36" s="35">
        <f t="shared" si="9"/>
        <v>333200</v>
      </c>
      <c r="O36" s="35">
        <f t="shared" si="9"/>
        <v>266560</v>
      </c>
      <c r="P36" s="35">
        <f t="shared" si="9"/>
        <v>199919.99999999997</v>
      </c>
      <c r="Q36" s="35">
        <f t="shared" si="9"/>
        <v>133279.99999999997</v>
      </c>
      <c r="R36" s="35">
        <f t="shared" si="9"/>
        <v>66639.999999999971</v>
      </c>
      <c r="S36" s="35">
        <f t="shared" si="9"/>
        <v>16659.999999999898</v>
      </c>
      <c r="T36" s="35">
        <f t="shared" si="9"/>
        <v>-1.6624107956886293E-10</v>
      </c>
      <c r="U36" s="35">
        <f t="shared" si="9"/>
        <v>-1.6624107956886293E-10</v>
      </c>
      <c r="V36" s="35">
        <f t="shared" si="9"/>
        <v>-1.6624107956886293E-10</v>
      </c>
      <c r="W36" s="35">
        <f t="shared" si="9"/>
        <v>-1.6624107956886293E-10</v>
      </c>
      <c r="X36" s="35">
        <f t="shared" si="9"/>
        <v>-1.6624107956886293E-10</v>
      </c>
      <c r="Y36" s="35">
        <f t="shared" si="9"/>
        <v>-1.6624107956886293E-10</v>
      </c>
      <c r="Z36" s="35">
        <f t="shared" si="9"/>
        <v>-1.6624107956886293E-10</v>
      </c>
      <c r="AA36" s="35">
        <f t="shared" si="9"/>
        <v>-1.6624107956886293E-10</v>
      </c>
      <c r="AB36" s="35">
        <f t="shared" si="9"/>
        <v>-1.6624107956886293E-10</v>
      </c>
      <c r="AC36" s="35">
        <f t="shared" si="9"/>
        <v>-1.6624107956886293E-10</v>
      </c>
      <c r="AD36" s="35">
        <f t="shared" si="9"/>
        <v>-1.6624107956886293E-10</v>
      </c>
      <c r="AE36" s="35">
        <f t="shared" si="9"/>
        <v>-1.6624107956886293E-10</v>
      </c>
      <c r="AF36" s="35">
        <f t="shared" si="9"/>
        <v>-1.6624107956886293E-10</v>
      </c>
      <c r="AG36" s="35">
        <f t="shared" si="9"/>
        <v>-1.6624107956886293E-10</v>
      </c>
      <c r="AH36" s="35">
        <f t="shared" si="9"/>
        <v>-1.6624107956886293E-10</v>
      </c>
      <c r="AI36" s="35">
        <f t="shared" si="9"/>
        <v>-1.6624107956886293E-10</v>
      </c>
      <c r="AJ36" s="35">
        <f t="shared" si="9"/>
        <v>-1.6624107956886293E-10</v>
      </c>
      <c r="AK36" s="35">
        <f t="shared" si="9"/>
        <v>-1.6624107956886293E-10</v>
      </c>
      <c r="AL36" s="35">
        <f t="shared" si="9"/>
        <v>-1.6624107956886293E-10</v>
      </c>
      <c r="AM36" s="35">
        <f t="shared" si="9"/>
        <v>-1.6624107956886293E-10</v>
      </c>
      <c r="AN36" s="35">
        <f t="shared" si="9"/>
        <v>-1.6624107956886293E-10</v>
      </c>
      <c r="AO36" s="35">
        <f t="shared" si="9"/>
        <v>-1.6624107956886293E-10</v>
      </c>
      <c r="AP36" s="35">
        <f t="shared" si="9"/>
        <v>-1.6624107956886293E-10</v>
      </c>
      <c r="AQ36" s="35">
        <f t="shared" si="9"/>
        <v>-1.6624107956886293E-10</v>
      </c>
      <c r="AR36" s="35">
        <f t="shared" si="9"/>
        <v>-1.6624107956886293E-10</v>
      </c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</row>
    <row r="37" spans="2:59" x14ac:dyDescent="0.35">
      <c r="B37" s="28" t="s">
        <v>26</v>
      </c>
      <c r="D37" s="35">
        <f t="shared" ref="D37:AR37" si="10">(D33*$C$7)*$C$6</f>
        <v>690416.53333333333</v>
      </c>
      <c r="E37" s="35">
        <f t="shared" si="10"/>
        <v>1333218.1333333331</v>
      </c>
      <c r="F37" s="35">
        <f t="shared" si="10"/>
        <v>1237988.2666666666</v>
      </c>
      <c r="G37" s="35">
        <f t="shared" si="10"/>
        <v>1142758.3999999999</v>
      </c>
      <c r="H37" s="35">
        <f t="shared" si="10"/>
        <v>1047528.5333333333</v>
      </c>
      <c r="I37" s="35">
        <f t="shared" si="10"/>
        <v>952298.66666666651</v>
      </c>
      <c r="J37" s="35">
        <f t="shared" si="10"/>
        <v>857068.8</v>
      </c>
      <c r="K37" s="35">
        <f t="shared" si="10"/>
        <v>761838.93333333323</v>
      </c>
      <c r="L37" s="35">
        <f t="shared" si="10"/>
        <v>666609.06666666677</v>
      </c>
      <c r="M37" s="35">
        <f t="shared" si="10"/>
        <v>571379.19999999995</v>
      </c>
      <c r="N37" s="35">
        <f t="shared" si="10"/>
        <v>476149.33333333343</v>
      </c>
      <c r="O37" s="35">
        <f t="shared" si="10"/>
        <v>380919.46666666662</v>
      </c>
      <c r="P37" s="35">
        <f t="shared" si="10"/>
        <v>285689.59999999998</v>
      </c>
      <c r="Q37" s="35">
        <f t="shared" si="10"/>
        <v>190459.73333333328</v>
      </c>
      <c r="R37" s="35">
        <f t="shared" si="10"/>
        <v>95229.866666666625</v>
      </c>
      <c r="S37" s="35">
        <f t="shared" si="10"/>
        <v>23807.466666666522</v>
      </c>
      <c r="T37" s="35">
        <f t="shared" si="10"/>
        <v>-2.3756176233291629E-10</v>
      </c>
      <c r="U37" s="35">
        <f t="shared" si="10"/>
        <v>-2.3756176233291629E-10</v>
      </c>
      <c r="V37" s="35">
        <f t="shared" si="10"/>
        <v>-2.3756176233291629E-10</v>
      </c>
      <c r="W37" s="35">
        <f t="shared" si="10"/>
        <v>-2.3756176233291629E-10</v>
      </c>
      <c r="X37" s="35">
        <f t="shared" si="10"/>
        <v>-2.3756176233291629E-10</v>
      </c>
      <c r="Y37" s="35">
        <f t="shared" si="10"/>
        <v>-2.3756176233291629E-10</v>
      </c>
      <c r="Z37" s="35">
        <f t="shared" si="10"/>
        <v>-2.3756176233291629E-10</v>
      </c>
      <c r="AA37" s="35">
        <f t="shared" si="10"/>
        <v>-2.3756176233291629E-10</v>
      </c>
      <c r="AB37" s="35">
        <f t="shared" si="10"/>
        <v>-2.3756176233291629E-10</v>
      </c>
      <c r="AC37" s="35">
        <f t="shared" si="10"/>
        <v>-2.3756176233291629E-10</v>
      </c>
      <c r="AD37" s="35">
        <f t="shared" si="10"/>
        <v>-2.3756176233291629E-10</v>
      </c>
      <c r="AE37" s="35">
        <f t="shared" si="10"/>
        <v>-2.3756176233291629E-10</v>
      </c>
      <c r="AF37" s="35">
        <f t="shared" si="10"/>
        <v>-2.3756176233291629E-10</v>
      </c>
      <c r="AG37" s="35">
        <f t="shared" si="10"/>
        <v>-2.3756176233291629E-10</v>
      </c>
      <c r="AH37" s="35">
        <f t="shared" si="10"/>
        <v>-2.3756176233291629E-10</v>
      </c>
      <c r="AI37" s="35">
        <f t="shared" si="10"/>
        <v>-2.3756176233291629E-10</v>
      </c>
      <c r="AJ37" s="35">
        <f t="shared" si="10"/>
        <v>-2.3756176233291629E-10</v>
      </c>
      <c r="AK37" s="35">
        <f t="shared" si="10"/>
        <v>-2.3756176233291629E-10</v>
      </c>
      <c r="AL37" s="35">
        <f t="shared" si="10"/>
        <v>-2.3756176233291629E-10</v>
      </c>
      <c r="AM37" s="35">
        <f t="shared" si="10"/>
        <v>-2.3756176233291629E-10</v>
      </c>
      <c r="AN37" s="35">
        <f t="shared" si="10"/>
        <v>-2.3756176233291629E-10</v>
      </c>
      <c r="AO37" s="35">
        <f t="shared" si="10"/>
        <v>-2.3756176233291629E-10</v>
      </c>
      <c r="AP37" s="35">
        <f t="shared" si="10"/>
        <v>-2.3756176233291629E-10</v>
      </c>
      <c r="AQ37" s="35">
        <f t="shared" si="10"/>
        <v>-2.3756176233291629E-10</v>
      </c>
      <c r="AR37" s="35">
        <f t="shared" si="10"/>
        <v>-2.3756176233291629E-10</v>
      </c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44"/>
    </row>
    <row r="38" spans="2:59" x14ac:dyDescent="0.35">
      <c r="B38" s="28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</row>
    <row r="39" spans="2:59" x14ac:dyDescent="0.35">
      <c r="B39" s="28" t="s">
        <v>44</v>
      </c>
      <c r="D39" s="38">
        <f>D29</f>
        <v>19600000</v>
      </c>
      <c r="E39" s="45">
        <f>D41+D26/2</f>
        <v>27440000</v>
      </c>
      <c r="F39" s="35">
        <f t="shared" ref="F39:AR39" si="11">E41</f>
        <v>19208000</v>
      </c>
      <c r="G39" s="35">
        <f t="shared" si="11"/>
        <v>13445600</v>
      </c>
      <c r="H39" s="35">
        <f t="shared" si="11"/>
        <v>9411920</v>
      </c>
      <c r="I39" s="35">
        <f t="shared" si="11"/>
        <v>6588344</v>
      </c>
      <c r="J39" s="35">
        <f t="shared" si="11"/>
        <v>4611840.8</v>
      </c>
      <c r="K39" s="35">
        <f t="shared" si="11"/>
        <v>3228288.5599999996</v>
      </c>
      <c r="L39" s="35">
        <f t="shared" si="11"/>
        <v>2259801.9919999996</v>
      </c>
      <c r="M39" s="35">
        <f t="shared" si="11"/>
        <v>1581861.3943999996</v>
      </c>
      <c r="N39" s="35">
        <f t="shared" si="11"/>
        <v>1107302.9760799997</v>
      </c>
      <c r="O39" s="35">
        <f t="shared" si="11"/>
        <v>775112.08325599972</v>
      </c>
      <c r="P39" s="35">
        <f t="shared" si="11"/>
        <v>542578.45827919978</v>
      </c>
      <c r="Q39" s="35">
        <f t="shared" si="11"/>
        <v>379804.92079543986</v>
      </c>
      <c r="R39" s="35">
        <f t="shared" si="11"/>
        <v>265863.44455680792</v>
      </c>
      <c r="S39" s="35">
        <f t="shared" si="11"/>
        <v>186104.41118976555</v>
      </c>
      <c r="T39" s="35">
        <v>0</v>
      </c>
      <c r="U39" s="35">
        <f t="shared" si="11"/>
        <v>0</v>
      </c>
      <c r="V39" s="35">
        <f t="shared" si="11"/>
        <v>0</v>
      </c>
      <c r="W39" s="35">
        <f t="shared" si="11"/>
        <v>0</v>
      </c>
      <c r="X39" s="35">
        <f t="shared" si="11"/>
        <v>0</v>
      </c>
      <c r="Y39" s="35">
        <f t="shared" si="11"/>
        <v>0</v>
      </c>
      <c r="Z39" s="35">
        <f t="shared" si="11"/>
        <v>0</v>
      </c>
      <c r="AA39" s="35">
        <f t="shared" si="11"/>
        <v>0</v>
      </c>
      <c r="AB39" s="35">
        <f t="shared" si="11"/>
        <v>0</v>
      </c>
      <c r="AC39" s="35">
        <f t="shared" si="11"/>
        <v>0</v>
      </c>
      <c r="AD39" s="35">
        <f t="shared" si="11"/>
        <v>0</v>
      </c>
      <c r="AE39" s="35">
        <f t="shared" si="11"/>
        <v>0</v>
      </c>
      <c r="AF39" s="35">
        <f t="shared" si="11"/>
        <v>0</v>
      </c>
      <c r="AG39" s="35">
        <f t="shared" si="11"/>
        <v>0</v>
      </c>
      <c r="AH39" s="35">
        <f t="shared" si="11"/>
        <v>0</v>
      </c>
      <c r="AI39" s="35">
        <f t="shared" si="11"/>
        <v>0</v>
      </c>
      <c r="AJ39" s="35">
        <f t="shared" si="11"/>
        <v>0</v>
      </c>
      <c r="AK39" s="35">
        <f t="shared" si="11"/>
        <v>0</v>
      </c>
      <c r="AL39" s="35">
        <f t="shared" si="11"/>
        <v>0</v>
      </c>
      <c r="AM39" s="35">
        <f t="shared" si="11"/>
        <v>0</v>
      </c>
      <c r="AN39" s="35">
        <f t="shared" si="11"/>
        <v>0</v>
      </c>
      <c r="AO39" s="35">
        <f t="shared" si="11"/>
        <v>0</v>
      </c>
      <c r="AP39" s="35">
        <f t="shared" si="11"/>
        <v>0</v>
      </c>
      <c r="AQ39" s="35">
        <f t="shared" si="11"/>
        <v>0</v>
      </c>
      <c r="AR39" s="35">
        <f t="shared" si="11"/>
        <v>0</v>
      </c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</row>
    <row r="40" spans="2:59" x14ac:dyDescent="0.35">
      <c r="B40" s="28" t="s">
        <v>45</v>
      </c>
      <c r="C40" s="46"/>
      <c r="D40" s="45">
        <f>(D39*C12)*2</f>
        <v>11760000</v>
      </c>
      <c r="E40" s="35">
        <f t="shared" ref="E40:AR40" si="12">IF(E39&gt;0,E$39*$C12,0)</f>
        <v>8232000</v>
      </c>
      <c r="F40" s="35">
        <f t="shared" si="12"/>
        <v>5762400</v>
      </c>
      <c r="G40" s="35">
        <f t="shared" si="12"/>
        <v>4033680</v>
      </c>
      <c r="H40" s="35">
        <f t="shared" si="12"/>
        <v>2823576</v>
      </c>
      <c r="I40" s="35">
        <f t="shared" si="12"/>
        <v>1976503.2</v>
      </c>
      <c r="J40" s="35">
        <f t="shared" si="12"/>
        <v>1383552.24</v>
      </c>
      <c r="K40" s="35">
        <f t="shared" si="12"/>
        <v>968486.56799999985</v>
      </c>
      <c r="L40" s="35">
        <f t="shared" si="12"/>
        <v>677940.59759999986</v>
      </c>
      <c r="M40" s="35">
        <f t="shared" si="12"/>
        <v>474558.41831999988</v>
      </c>
      <c r="N40" s="35">
        <f t="shared" si="12"/>
        <v>332190.89282399992</v>
      </c>
      <c r="O40" s="35">
        <f t="shared" si="12"/>
        <v>232533.62497679991</v>
      </c>
      <c r="P40" s="35">
        <f t="shared" si="12"/>
        <v>162773.53748375992</v>
      </c>
      <c r="Q40" s="35">
        <f t="shared" si="12"/>
        <v>113941.47623863195</v>
      </c>
      <c r="R40" s="35">
        <f t="shared" si="12"/>
        <v>79759.033367042372</v>
      </c>
      <c r="S40" s="35">
        <f t="shared" si="12"/>
        <v>55831.323356929664</v>
      </c>
      <c r="T40" s="35">
        <f t="shared" si="12"/>
        <v>0</v>
      </c>
      <c r="U40" s="35">
        <f t="shared" si="12"/>
        <v>0</v>
      </c>
      <c r="V40" s="35">
        <f t="shared" si="12"/>
        <v>0</v>
      </c>
      <c r="W40" s="35">
        <f t="shared" si="12"/>
        <v>0</v>
      </c>
      <c r="X40" s="35">
        <f t="shared" si="12"/>
        <v>0</v>
      </c>
      <c r="Y40" s="35">
        <f t="shared" si="12"/>
        <v>0</v>
      </c>
      <c r="Z40" s="35">
        <f t="shared" si="12"/>
        <v>0</v>
      </c>
      <c r="AA40" s="35">
        <f t="shared" si="12"/>
        <v>0</v>
      </c>
      <c r="AB40" s="35">
        <f t="shared" si="12"/>
        <v>0</v>
      </c>
      <c r="AC40" s="35">
        <f t="shared" si="12"/>
        <v>0</v>
      </c>
      <c r="AD40" s="35">
        <f t="shared" si="12"/>
        <v>0</v>
      </c>
      <c r="AE40" s="35">
        <f t="shared" si="12"/>
        <v>0</v>
      </c>
      <c r="AF40" s="35">
        <f t="shared" si="12"/>
        <v>0</v>
      </c>
      <c r="AG40" s="35">
        <f t="shared" si="12"/>
        <v>0</v>
      </c>
      <c r="AH40" s="35">
        <f t="shared" si="12"/>
        <v>0</v>
      </c>
      <c r="AI40" s="35">
        <f t="shared" si="12"/>
        <v>0</v>
      </c>
      <c r="AJ40" s="35">
        <f t="shared" si="12"/>
        <v>0</v>
      </c>
      <c r="AK40" s="35">
        <f t="shared" si="12"/>
        <v>0</v>
      </c>
      <c r="AL40" s="35">
        <f t="shared" si="12"/>
        <v>0</v>
      </c>
      <c r="AM40" s="35">
        <f t="shared" si="12"/>
        <v>0</v>
      </c>
      <c r="AN40" s="35">
        <f t="shared" si="12"/>
        <v>0</v>
      </c>
      <c r="AO40" s="35">
        <f t="shared" si="12"/>
        <v>0</v>
      </c>
      <c r="AP40" s="35">
        <f t="shared" si="12"/>
        <v>0</v>
      </c>
      <c r="AQ40" s="35">
        <f t="shared" si="12"/>
        <v>0</v>
      </c>
      <c r="AR40" s="35">
        <f t="shared" si="12"/>
        <v>0</v>
      </c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</row>
    <row r="41" spans="2:59" x14ac:dyDescent="0.35">
      <c r="B41" s="28" t="s">
        <v>46</v>
      </c>
      <c r="D41" s="35">
        <f t="shared" ref="D41:AR41" si="13">IF((D39-D40)&gt;0,D39-D40,0)</f>
        <v>7840000</v>
      </c>
      <c r="E41" s="35">
        <f t="shared" si="13"/>
        <v>19208000</v>
      </c>
      <c r="F41" s="35">
        <f t="shared" si="13"/>
        <v>13445600</v>
      </c>
      <c r="G41" s="35">
        <f t="shared" si="13"/>
        <v>9411920</v>
      </c>
      <c r="H41" s="35">
        <f t="shared" si="13"/>
        <v>6588344</v>
      </c>
      <c r="I41" s="35">
        <f t="shared" si="13"/>
        <v>4611840.8</v>
      </c>
      <c r="J41" s="35">
        <f t="shared" si="13"/>
        <v>3228288.5599999996</v>
      </c>
      <c r="K41" s="35">
        <f t="shared" si="13"/>
        <v>2259801.9919999996</v>
      </c>
      <c r="L41" s="35">
        <f t="shared" si="13"/>
        <v>1581861.3943999996</v>
      </c>
      <c r="M41" s="35">
        <f t="shared" si="13"/>
        <v>1107302.9760799997</v>
      </c>
      <c r="N41" s="35">
        <f t="shared" si="13"/>
        <v>775112.08325599972</v>
      </c>
      <c r="O41" s="35">
        <f t="shared" si="13"/>
        <v>542578.45827919978</v>
      </c>
      <c r="P41" s="35">
        <f t="shared" si="13"/>
        <v>379804.92079543986</v>
      </c>
      <c r="Q41" s="35">
        <f t="shared" si="13"/>
        <v>265863.44455680792</v>
      </c>
      <c r="R41" s="35">
        <f t="shared" si="13"/>
        <v>186104.41118976555</v>
      </c>
      <c r="S41" s="35">
        <f t="shared" si="13"/>
        <v>130273.08783283588</v>
      </c>
      <c r="T41" s="35">
        <f t="shared" si="13"/>
        <v>0</v>
      </c>
      <c r="U41" s="35">
        <f t="shared" si="13"/>
        <v>0</v>
      </c>
      <c r="V41" s="35">
        <f t="shared" si="13"/>
        <v>0</v>
      </c>
      <c r="W41" s="35">
        <f t="shared" si="13"/>
        <v>0</v>
      </c>
      <c r="X41" s="35">
        <f t="shared" si="13"/>
        <v>0</v>
      </c>
      <c r="Y41" s="35">
        <f t="shared" si="13"/>
        <v>0</v>
      </c>
      <c r="Z41" s="35">
        <f t="shared" si="13"/>
        <v>0</v>
      </c>
      <c r="AA41" s="35">
        <f t="shared" si="13"/>
        <v>0</v>
      </c>
      <c r="AB41" s="35">
        <f t="shared" si="13"/>
        <v>0</v>
      </c>
      <c r="AC41" s="35">
        <f t="shared" si="13"/>
        <v>0</v>
      </c>
      <c r="AD41" s="35">
        <f t="shared" si="13"/>
        <v>0</v>
      </c>
      <c r="AE41" s="35">
        <f t="shared" si="13"/>
        <v>0</v>
      </c>
      <c r="AF41" s="35">
        <f t="shared" si="13"/>
        <v>0</v>
      </c>
      <c r="AG41" s="35">
        <f t="shared" si="13"/>
        <v>0</v>
      </c>
      <c r="AH41" s="35">
        <f t="shared" si="13"/>
        <v>0</v>
      </c>
      <c r="AI41" s="35">
        <f t="shared" si="13"/>
        <v>0</v>
      </c>
      <c r="AJ41" s="35">
        <f t="shared" si="13"/>
        <v>0</v>
      </c>
      <c r="AK41" s="35">
        <f t="shared" si="13"/>
        <v>0</v>
      </c>
      <c r="AL41" s="35">
        <f t="shared" si="13"/>
        <v>0</v>
      </c>
      <c r="AM41" s="35">
        <f t="shared" si="13"/>
        <v>0</v>
      </c>
      <c r="AN41" s="35">
        <f t="shared" si="13"/>
        <v>0</v>
      </c>
      <c r="AO41" s="35">
        <f t="shared" si="13"/>
        <v>0</v>
      </c>
      <c r="AP41" s="35">
        <f t="shared" si="13"/>
        <v>0</v>
      </c>
      <c r="AQ41" s="35">
        <f t="shared" si="13"/>
        <v>0</v>
      </c>
      <c r="AR41" s="35">
        <f t="shared" si="13"/>
        <v>0</v>
      </c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</row>
    <row r="42" spans="2:59" x14ac:dyDescent="0.35">
      <c r="B42" s="28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</row>
    <row r="43" spans="2:59" x14ac:dyDescent="0.35">
      <c r="B43" s="28" t="s">
        <v>47</v>
      </c>
      <c r="D43" s="35">
        <f t="shared" ref="D43:AR43" si="14">D37+D35-D40</f>
        <v>-9762916.8000000007</v>
      </c>
      <c r="E43" s="35">
        <f t="shared" si="14"/>
        <v>-4285448.5333333332</v>
      </c>
      <c r="F43" s="35">
        <f t="shared" si="14"/>
        <v>-1911078.4</v>
      </c>
      <c r="G43" s="35">
        <f t="shared" si="14"/>
        <v>-277588.2666666666</v>
      </c>
      <c r="H43" s="35">
        <f t="shared" si="14"/>
        <v>837285.8666666667</v>
      </c>
      <c r="I43" s="35">
        <f t="shared" si="14"/>
        <v>1589128.8</v>
      </c>
      <c r="J43" s="35">
        <f t="shared" si="14"/>
        <v>2086849.8933333338</v>
      </c>
      <c r="K43" s="35">
        <f t="shared" si="14"/>
        <v>2406685.6986666666</v>
      </c>
      <c r="L43" s="35">
        <f t="shared" si="14"/>
        <v>2602001.8024000004</v>
      </c>
      <c r="M43" s="35">
        <f t="shared" si="14"/>
        <v>2710154.1150133335</v>
      </c>
      <c r="N43" s="35">
        <f t="shared" si="14"/>
        <v>2757291.7738426672</v>
      </c>
      <c r="O43" s="35">
        <f t="shared" si="14"/>
        <v>2761719.1750232005</v>
      </c>
      <c r="P43" s="35">
        <f t="shared" si="14"/>
        <v>2736249.3958495734</v>
      </c>
      <c r="Q43" s="35">
        <f t="shared" si="14"/>
        <v>2689851.5904280348</v>
      </c>
      <c r="R43" s="35">
        <f t="shared" si="14"/>
        <v>2628804.1666329578</v>
      </c>
      <c r="S43" s="35">
        <f t="shared" si="14"/>
        <v>1274642.8099764085</v>
      </c>
      <c r="T43" s="35">
        <f t="shared" si="14"/>
        <v>-2.3756176233291629E-10</v>
      </c>
      <c r="U43" s="35">
        <f t="shared" si="14"/>
        <v>-2.3756176233291629E-10</v>
      </c>
      <c r="V43" s="35">
        <f t="shared" si="14"/>
        <v>-2.3756176233291629E-10</v>
      </c>
      <c r="W43" s="35">
        <f t="shared" si="14"/>
        <v>-2.3756176233291629E-10</v>
      </c>
      <c r="X43" s="35">
        <f t="shared" si="14"/>
        <v>-2.3756176233291629E-10</v>
      </c>
      <c r="Y43" s="35">
        <f t="shared" si="14"/>
        <v>-2.3756176233291629E-10</v>
      </c>
      <c r="Z43" s="35">
        <f t="shared" si="14"/>
        <v>-2.3756176233291629E-10</v>
      </c>
      <c r="AA43" s="35">
        <f t="shared" si="14"/>
        <v>-2.3756176233291629E-10</v>
      </c>
      <c r="AB43" s="35">
        <f t="shared" si="14"/>
        <v>-2.3756176233291629E-10</v>
      </c>
      <c r="AC43" s="35">
        <f t="shared" si="14"/>
        <v>-2.3756176233291629E-10</v>
      </c>
      <c r="AD43" s="35">
        <f t="shared" si="14"/>
        <v>-2.3756176233291629E-10</v>
      </c>
      <c r="AE43" s="35">
        <f t="shared" si="14"/>
        <v>-2.3756176233291629E-10</v>
      </c>
      <c r="AF43" s="35">
        <f t="shared" si="14"/>
        <v>-2.3756176233291629E-10</v>
      </c>
      <c r="AG43" s="35">
        <f t="shared" si="14"/>
        <v>-2.3756176233291629E-10</v>
      </c>
      <c r="AH43" s="35">
        <f t="shared" si="14"/>
        <v>-2.3756176233291629E-10</v>
      </c>
      <c r="AI43" s="35">
        <f t="shared" si="14"/>
        <v>-2.3756176233291629E-10</v>
      </c>
      <c r="AJ43" s="35">
        <f t="shared" si="14"/>
        <v>-2.3756176233291629E-10</v>
      </c>
      <c r="AK43" s="35">
        <f t="shared" si="14"/>
        <v>-2.3756176233291629E-10</v>
      </c>
      <c r="AL43" s="35">
        <f t="shared" si="14"/>
        <v>-2.3756176233291629E-10</v>
      </c>
      <c r="AM43" s="35">
        <f t="shared" si="14"/>
        <v>-2.3756176233291629E-10</v>
      </c>
      <c r="AN43" s="35">
        <f t="shared" si="14"/>
        <v>-2.3756176233291629E-10</v>
      </c>
      <c r="AO43" s="35">
        <f t="shared" si="14"/>
        <v>-2.3756176233291629E-10</v>
      </c>
      <c r="AP43" s="35">
        <f t="shared" si="14"/>
        <v>-2.3756176233291629E-10</v>
      </c>
      <c r="AQ43" s="35">
        <f t="shared" si="14"/>
        <v>-2.3756176233291629E-10</v>
      </c>
      <c r="AR43" s="35">
        <f t="shared" si="14"/>
        <v>-2.3756176233291629E-10</v>
      </c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</row>
    <row r="44" spans="2:59" x14ac:dyDescent="0.35">
      <c r="B44" s="28" t="s">
        <v>48</v>
      </c>
      <c r="C44" s="54"/>
      <c r="D44" s="35">
        <f t="shared" ref="D44:AR44" si="15">(D43*$C$16)/(1-$C$16)</f>
        <v>-3519963.2000000007</v>
      </c>
      <c r="E44" s="35">
        <f t="shared" si="15"/>
        <v>-1545093.688888889</v>
      </c>
      <c r="F44" s="35">
        <f t="shared" si="15"/>
        <v>-689028.26666666672</v>
      </c>
      <c r="G44" s="35">
        <f t="shared" si="15"/>
        <v>-100082.84444444443</v>
      </c>
      <c r="H44" s="35">
        <f t="shared" si="15"/>
        <v>301878.5777777778</v>
      </c>
      <c r="I44" s="35">
        <f t="shared" si="15"/>
        <v>572951.20000000007</v>
      </c>
      <c r="J44" s="35">
        <f t="shared" si="15"/>
        <v>752401.66222222231</v>
      </c>
      <c r="K44" s="35">
        <f t="shared" si="15"/>
        <v>867716.61244444456</v>
      </c>
      <c r="L44" s="35">
        <f t="shared" si="15"/>
        <v>938136.7042666669</v>
      </c>
      <c r="M44" s="35">
        <f t="shared" si="15"/>
        <v>977130.39520888904</v>
      </c>
      <c r="N44" s="35">
        <f t="shared" si="15"/>
        <v>994125.60553511139</v>
      </c>
      <c r="O44" s="35">
        <f t="shared" si="15"/>
        <v>995721.87943013362</v>
      </c>
      <c r="P44" s="35">
        <f t="shared" si="15"/>
        <v>986538.8978233157</v>
      </c>
      <c r="Q44" s="35">
        <f t="shared" si="15"/>
        <v>969810.4373652098</v>
      </c>
      <c r="R44" s="35">
        <f t="shared" si="15"/>
        <v>947800.14171120257</v>
      </c>
      <c r="S44" s="35">
        <f t="shared" si="15"/>
        <v>459565.09475339897</v>
      </c>
      <c r="T44" s="35">
        <f t="shared" si="15"/>
        <v>-8.5651519752684107E-11</v>
      </c>
      <c r="U44" s="35">
        <f t="shared" si="15"/>
        <v>-8.5651519752684107E-11</v>
      </c>
      <c r="V44" s="35">
        <f t="shared" si="15"/>
        <v>-8.5651519752684107E-11</v>
      </c>
      <c r="W44" s="35">
        <f t="shared" si="15"/>
        <v>-8.5651519752684107E-11</v>
      </c>
      <c r="X44" s="35">
        <f t="shared" si="15"/>
        <v>-8.5651519752684107E-11</v>
      </c>
      <c r="Y44" s="35">
        <f t="shared" si="15"/>
        <v>-8.5651519752684107E-11</v>
      </c>
      <c r="Z44" s="35">
        <f t="shared" si="15"/>
        <v>-8.5651519752684107E-11</v>
      </c>
      <c r="AA44" s="35">
        <f t="shared" si="15"/>
        <v>-8.5651519752684107E-11</v>
      </c>
      <c r="AB44" s="35">
        <f t="shared" si="15"/>
        <v>-8.5651519752684107E-11</v>
      </c>
      <c r="AC44" s="35">
        <f t="shared" si="15"/>
        <v>-8.5651519752684107E-11</v>
      </c>
      <c r="AD44" s="35">
        <f t="shared" si="15"/>
        <v>-8.5651519752684107E-11</v>
      </c>
      <c r="AE44" s="35">
        <f t="shared" si="15"/>
        <v>-8.5651519752684107E-11</v>
      </c>
      <c r="AF44" s="35">
        <f t="shared" si="15"/>
        <v>-8.5651519752684107E-11</v>
      </c>
      <c r="AG44" s="35">
        <f t="shared" si="15"/>
        <v>-8.5651519752684107E-11</v>
      </c>
      <c r="AH44" s="35">
        <f t="shared" si="15"/>
        <v>-8.5651519752684107E-11</v>
      </c>
      <c r="AI44" s="35">
        <f t="shared" si="15"/>
        <v>-8.5651519752684107E-11</v>
      </c>
      <c r="AJ44" s="35">
        <f t="shared" si="15"/>
        <v>-8.5651519752684107E-11</v>
      </c>
      <c r="AK44" s="35">
        <f t="shared" si="15"/>
        <v>-8.5651519752684107E-11</v>
      </c>
      <c r="AL44" s="35">
        <f t="shared" si="15"/>
        <v>-8.5651519752684107E-11</v>
      </c>
      <c r="AM44" s="35">
        <f t="shared" si="15"/>
        <v>-8.5651519752684107E-11</v>
      </c>
      <c r="AN44" s="35">
        <f t="shared" si="15"/>
        <v>-8.5651519752684107E-11</v>
      </c>
      <c r="AO44" s="35">
        <f t="shared" si="15"/>
        <v>-8.5651519752684107E-11</v>
      </c>
      <c r="AP44" s="35">
        <f t="shared" si="15"/>
        <v>-8.5651519752684107E-11</v>
      </c>
      <c r="AQ44" s="35">
        <f t="shared" si="15"/>
        <v>-8.5651519752684107E-11</v>
      </c>
      <c r="AR44" s="35">
        <f t="shared" si="15"/>
        <v>-8.5651519752684107E-11</v>
      </c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</row>
    <row r="45" spans="2:59" x14ac:dyDescent="0.35">
      <c r="B45" s="28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</row>
    <row r="46" spans="2:59" x14ac:dyDescent="0.35">
      <c r="B46" s="48" t="s">
        <v>53</v>
      </c>
      <c r="D46" s="49">
        <f t="shared" ref="D46:AI46" si="16">D35+D36+D37+D44</f>
        <v>-1039740.0000000005</v>
      </c>
      <c r="E46" s="49">
        <f t="shared" si="16"/>
        <v>3334417.7777777771</v>
      </c>
      <c r="F46" s="49">
        <f t="shared" si="16"/>
        <v>4028613.333333333</v>
      </c>
      <c r="G46" s="49">
        <f t="shared" si="16"/>
        <v>4455688.888888889</v>
      </c>
      <c r="H46" s="49">
        <f t="shared" si="16"/>
        <v>4695780.444444445</v>
      </c>
      <c r="I46" s="49">
        <f t="shared" si="16"/>
        <v>4804983.2</v>
      </c>
      <c r="J46" s="49">
        <f t="shared" si="16"/>
        <v>4822563.7955555562</v>
      </c>
      <c r="K46" s="49">
        <f t="shared" si="16"/>
        <v>4776008.8791111112</v>
      </c>
      <c r="L46" s="49">
        <f t="shared" si="16"/>
        <v>4684559.1042666677</v>
      </c>
      <c r="M46" s="49">
        <f t="shared" si="16"/>
        <v>4561682.9285422219</v>
      </c>
      <c r="N46" s="49">
        <f t="shared" si="16"/>
        <v>4416808.2722017784</v>
      </c>
      <c r="O46" s="49">
        <f t="shared" si="16"/>
        <v>4256534.6794301337</v>
      </c>
      <c r="P46" s="49">
        <f t="shared" si="16"/>
        <v>4085481.8311566492</v>
      </c>
      <c r="Q46" s="49">
        <f t="shared" si="16"/>
        <v>3906883.5040318766</v>
      </c>
      <c r="R46" s="49">
        <f t="shared" si="16"/>
        <v>3723003.3417112026</v>
      </c>
      <c r="S46" s="49">
        <f t="shared" si="16"/>
        <v>1806699.2280867372</v>
      </c>
      <c r="T46" s="49">
        <f t="shared" si="16"/>
        <v>-4.8945436165446337E-10</v>
      </c>
      <c r="U46" s="49">
        <f t="shared" si="16"/>
        <v>-4.8945436165446337E-10</v>
      </c>
      <c r="V46" s="49">
        <f t="shared" si="16"/>
        <v>-4.8945436165446337E-10</v>
      </c>
      <c r="W46" s="49">
        <f t="shared" si="16"/>
        <v>-4.8945436165446337E-10</v>
      </c>
      <c r="X46" s="49">
        <f t="shared" si="16"/>
        <v>-4.8945436165446337E-10</v>
      </c>
      <c r="Y46" s="49">
        <f t="shared" si="16"/>
        <v>-4.8945436165446337E-10</v>
      </c>
      <c r="Z46" s="49">
        <f t="shared" si="16"/>
        <v>-4.8945436165446337E-10</v>
      </c>
      <c r="AA46" s="49">
        <f t="shared" si="16"/>
        <v>-4.8945436165446337E-10</v>
      </c>
      <c r="AB46" s="49">
        <f t="shared" si="16"/>
        <v>-4.8945436165446337E-10</v>
      </c>
      <c r="AC46" s="49">
        <f t="shared" si="16"/>
        <v>-4.8945436165446337E-10</v>
      </c>
      <c r="AD46" s="49">
        <f t="shared" si="16"/>
        <v>-4.8945436165446337E-10</v>
      </c>
      <c r="AE46" s="49">
        <f t="shared" si="16"/>
        <v>-4.8945436165446337E-10</v>
      </c>
      <c r="AF46" s="49">
        <f t="shared" si="16"/>
        <v>-4.8945436165446337E-10</v>
      </c>
      <c r="AG46" s="49">
        <f t="shared" si="16"/>
        <v>-4.8945436165446337E-10</v>
      </c>
      <c r="AH46" s="49">
        <f t="shared" si="16"/>
        <v>-4.8945436165446337E-10</v>
      </c>
      <c r="AI46" s="49">
        <f t="shared" si="16"/>
        <v>-4.8945436165446337E-10</v>
      </c>
      <c r="AJ46" s="49">
        <f t="shared" ref="AJ46:AZ46" si="17">AJ35+AJ36+AJ37+AJ44</f>
        <v>-4.8945436165446337E-10</v>
      </c>
      <c r="AK46" s="49">
        <f t="shared" si="17"/>
        <v>-4.8945436165446337E-10</v>
      </c>
      <c r="AL46" s="49">
        <f t="shared" si="17"/>
        <v>-4.8945436165446337E-10</v>
      </c>
      <c r="AM46" s="49">
        <f t="shared" si="17"/>
        <v>-4.8945436165446337E-10</v>
      </c>
      <c r="AN46" s="49">
        <f t="shared" si="17"/>
        <v>-4.8945436165446337E-10</v>
      </c>
      <c r="AO46" s="49">
        <f t="shared" si="17"/>
        <v>-4.8945436165446337E-10</v>
      </c>
      <c r="AP46" s="49">
        <f t="shared" si="17"/>
        <v>-4.8945436165446337E-10</v>
      </c>
      <c r="AQ46" s="49">
        <f t="shared" si="17"/>
        <v>-4.8945436165446337E-10</v>
      </c>
      <c r="AR46" s="49">
        <f t="shared" si="17"/>
        <v>-4.8945436165446337E-10</v>
      </c>
      <c r="AS46" s="49">
        <f t="shared" si="17"/>
        <v>0</v>
      </c>
      <c r="AT46" s="49">
        <f t="shared" si="17"/>
        <v>0</v>
      </c>
      <c r="AU46" s="49">
        <f t="shared" si="17"/>
        <v>0</v>
      </c>
      <c r="AV46" s="49">
        <f t="shared" si="17"/>
        <v>0</v>
      </c>
      <c r="AW46" s="49">
        <f t="shared" si="17"/>
        <v>0</v>
      </c>
      <c r="AX46" s="49">
        <f t="shared" si="17"/>
        <v>0</v>
      </c>
      <c r="AY46" s="49">
        <f t="shared" si="17"/>
        <v>0</v>
      </c>
      <c r="AZ46" s="49">
        <f t="shared" si="17"/>
        <v>0</v>
      </c>
      <c r="BA46" s="49"/>
      <c r="BB46" s="49"/>
      <c r="BC46" s="49"/>
      <c r="BD46" s="49"/>
      <c r="BE46" s="49"/>
      <c r="BF46" s="49"/>
      <c r="BG46" s="50"/>
    </row>
    <row r="47" spans="2:59" x14ac:dyDescent="0.35">
      <c r="B47" s="48"/>
      <c r="D47" s="51"/>
      <c r="E47" s="51"/>
      <c r="F47" s="51"/>
      <c r="G47" s="51"/>
      <c r="H47" s="51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52"/>
    </row>
    <row r="48" spans="2:59" x14ac:dyDescent="0.35">
      <c r="B48" s="28" t="s">
        <v>49</v>
      </c>
      <c r="D48" s="59">
        <f>C19*C15</f>
        <v>196000</v>
      </c>
      <c r="E48" s="59">
        <f>D48+D48*$C14</f>
        <v>199920</v>
      </c>
      <c r="F48" s="59">
        <f t="shared" ref="F48:AR48" si="18">E48+E48*$C14</f>
        <v>203918.4</v>
      </c>
      <c r="G48" s="59">
        <f t="shared" si="18"/>
        <v>207996.76799999998</v>
      </c>
      <c r="H48" s="59">
        <f t="shared" si="18"/>
        <v>212156.70335999998</v>
      </c>
      <c r="I48" s="59">
        <f t="shared" si="18"/>
        <v>216399.83742719999</v>
      </c>
      <c r="J48" s="59">
        <f t="shared" si="18"/>
        <v>220727.83417574401</v>
      </c>
      <c r="K48" s="59">
        <f t="shared" si="18"/>
        <v>225142.39085925889</v>
      </c>
      <c r="L48" s="59">
        <f t="shared" si="18"/>
        <v>229645.23867644407</v>
      </c>
      <c r="M48" s="59">
        <f t="shared" si="18"/>
        <v>234238.14344997297</v>
      </c>
      <c r="N48" s="59">
        <f t="shared" si="18"/>
        <v>238922.90631897241</v>
      </c>
      <c r="O48" s="59">
        <f t="shared" si="18"/>
        <v>243701.36444535185</v>
      </c>
      <c r="P48" s="59">
        <f t="shared" si="18"/>
        <v>248575.39173425888</v>
      </c>
      <c r="Q48" s="59">
        <f t="shared" si="18"/>
        <v>253546.89956894406</v>
      </c>
      <c r="R48" s="59">
        <f t="shared" si="18"/>
        <v>258617.83756032295</v>
      </c>
      <c r="S48" s="59">
        <f t="shared" si="18"/>
        <v>263790.1943115294</v>
      </c>
      <c r="T48" s="59">
        <v>0</v>
      </c>
      <c r="U48" s="59">
        <f t="shared" si="18"/>
        <v>0</v>
      </c>
      <c r="V48" s="59">
        <f t="shared" si="18"/>
        <v>0</v>
      </c>
      <c r="W48" s="59">
        <f t="shared" si="18"/>
        <v>0</v>
      </c>
      <c r="X48" s="59">
        <f t="shared" si="18"/>
        <v>0</v>
      </c>
      <c r="Y48" s="59">
        <f t="shared" si="18"/>
        <v>0</v>
      </c>
      <c r="Z48" s="59">
        <f t="shared" si="18"/>
        <v>0</v>
      </c>
      <c r="AA48" s="59">
        <f t="shared" si="18"/>
        <v>0</v>
      </c>
      <c r="AB48" s="59">
        <f t="shared" si="18"/>
        <v>0</v>
      </c>
      <c r="AC48" s="59">
        <f t="shared" si="18"/>
        <v>0</v>
      </c>
      <c r="AD48" s="59">
        <f t="shared" si="18"/>
        <v>0</v>
      </c>
      <c r="AE48" s="59">
        <f t="shared" si="18"/>
        <v>0</v>
      </c>
      <c r="AF48" s="59">
        <f t="shared" si="18"/>
        <v>0</v>
      </c>
      <c r="AG48" s="59">
        <f t="shared" si="18"/>
        <v>0</v>
      </c>
      <c r="AH48" s="59">
        <f t="shared" si="18"/>
        <v>0</v>
      </c>
      <c r="AI48" s="59">
        <f t="shared" si="18"/>
        <v>0</v>
      </c>
      <c r="AJ48" s="59">
        <f t="shared" si="18"/>
        <v>0</v>
      </c>
      <c r="AK48" s="59">
        <f t="shared" si="18"/>
        <v>0</v>
      </c>
      <c r="AL48" s="59">
        <f t="shared" si="18"/>
        <v>0</v>
      </c>
      <c r="AM48" s="59">
        <f t="shared" si="18"/>
        <v>0</v>
      </c>
      <c r="AN48" s="59">
        <f t="shared" si="18"/>
        <v>0</v>
      </c>
      <c r="AO48" s="59">
        <f t="shared" si="18"/>
        <v>0</v>
      </c>
      <c r="AP48" s="59">
        <f t="shared" si="18"/>
        <v>0</v>
      </c>
      <c r="AQ48" s="59">
        <f t="shared" si="18"/>
        <v>0</v>
      </c>
      <c r="AR48" s="59">
        <f t="shared" si="18"/>
        <v>0</v>
      </c>
      <c r="AS48" s="59">
        <v>0</v>
      </c>
      <c r="AT48" s="59">
        <f t="shared" ref="AT48:BE48" si="19">AS48/2</f>
        <v>0</v>
      </c>
      <c r="AU48" s="59">
        <f t="shared" si="19"/>
        <v>0</v>
      </c>
      <c r="AV48" s="59">
        <f t="shared" si="19"/>
        <v>0</v>
      </c>
      <c r="AW48" s="59">
        <f t="shared" si="19"/>
        <v>0</v>
      </c>
      <c r="AX48" s="59">
        <f t="shared" si="19"/>
        <v>0</v>
      </c>
      <c r="AY48" s="59">
        <f t="shared" si="19"/>
        <v>0</v>
      </c>
      <c r="AZ48" s="59">
        <f t="shared" si="19"/>
        <v>0</v>
      </c>
      <c r="BA48" s="59">
        <f t="shared" si="19"/>
        <v>0</v>
      </c>
      <c r="BB48" s="59">
        <f t="shared" si="19"/>
        <v>0</v>
      </c>
      <c r="BC48" s="59">
        <f t="shared" si="19"/>
        <v>0</v>
      </c>
      <c r="BD48" s="59">
        <f t="shared" si="19"/>
        <v>0</v>
      </c>
      <c r="BE48" s="59">
        <f t="shared" si="19"/>
        <v>0</v>
      </c>
      <c r="BF48" s="59"/>
      <c r="BG48" s="44"/>
    </row>
    <row r="49" spans="2:59" x14ac:dyDescent="0.35">
      <c r="B49" s="48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52"/>
    </row>
    <row r="50" spans="2:59" x14ac:dyDescent="0.35">
      <c r="B50" s="48" t="s">
        <v>50</v>
      </c>
      <c r="D50" s="49">
        <f>D46+D48</f>
        <v>-843740.00000000047</v>
      </c>
      <c r="E50" s="49">
        <f t="shared" ref="E50:BE50" si="20">E46+E48</f>
        <v>3534337.7777777771</v>
      </c>
      <c r="F50" s="49">
        <f t="shared" si="20"/>
        <v>4232531.7333333334</v>
      </c>
      <c r="G50" s="49">
        <f t="shared" si="20"/>
        <v>4663685.6568888891</v>
      </c>
      <c r="H50" s="49">
        <f t="shared" si="20"/>
        <v>4907937.1478044447</v>
      </c>
      <c r="I50" s="49">
        <f t="shared" si="20"/>
        <v>5021383.0374272</v>
      </c>
      <c r="J50" s="49">
        <f t="shared" si="20"/>
        <v>5043291.6297313003</v>
      </c>
      <c r="K50" s="49">
        <f t="shared" si="20"/>
        <v>5001151.2699703705</v>
      </c>
      <c r="L50" s="49">
        <f t="shared" si="20"/>
        <v>4914204.3429431114</v>
      </c>
      <c r="M50" s="49">
        <f t="shared" si="20"/>
        <v>4795921.0719921952</v>
      </c>
      <c r="N50" s="49">
        <f t="shared" si="20"/>
        <v>4655731.1785207512</v>
      </c>
      <c r="O50" s="49">
        <f t="shared" si="20"/>
        <v>4500236.0438754857</v>
      </c>
      <c r="P50" s="49">
        <f t="shared" si="20"/>
        <v>4334057.2228909079</v>
      </c>
      <c r="Q50" s="49">
        <f t="shared" si="20"/>
        <v>4160430.4036008208</v>
      </c>
      <c r="R50" s="49">
        <f t="shared" si="20"/>
        <v>3981621.1792715257</v>
      </c>
      <c r="S50" s="49">
        <f t="shared" si="20"/>
        <v>2070489.4223982666</v>
      </c>
      <c r="T50" s="49">
        <f t="shared" si="20"/>
        <v>-4.8945436165446337E-10</v>
      </c>
      <c r="U50" s="49">
        <f t="shared" si="20"/>
        <v>-4.8945436165446337E-10</v>
      </c>
      <c r="V50" s="49">
        <f t="shared" si="20"/>
        <v>-4.8945436165446337E-10</v>
      </c>
      <c r="W50" s="49">
        <f t="shared" si="20"/>
        <v>-4.8945436165446337E-10</v>
      </c>
      <c r="X50" s="49">
        <f t="shared" si="20"/>
        <v>-4.8945436165446337E-10</v>
      </c>
      <c r="Y50" s="49">
        <f t="shared" si="20"/>
        <v>-4.8945436165446337E-10</v>
      </c>
      <c r="Z50" s="49">
        <f t="shared" si="20"/>
        <v>-4.8945436165446337E-10</v>
      </c>
      <c r="AA50" s="49">
        <f t="shared" si="20"/>
        <v>-4.8945436165446337E-10</v>
      </c>
      <c r="AB50" s="49">
        <f t="shared" si="20"/>
        <v>-4.8945436165446337E-10</v>
      </c>
      <c r="AC50" s="49">
        <f t="shared" si="20"/>
        <v>-4.8945436165446337E-10</v>
      </c>
      <c r="AD50" s="49">
        <f t="shared" si="20"/>
        <v>-4.8945436165446337E-10</v>
      </c>
      <c r="AE50" s="49">
        <f t="shared" si="20"/>
        <v>-4.8945436165446337E-10</v>
      </c>
      <c r="AF50" s="49">
        <f t="shared" si="20"/>
        <v>-4.8945436165446337E-10</v>
      </c>
      <c r="AG50" s="49">
        <f t="shared" si="20"/>
        <v>-4.8945436165446337E-10</v>
      </c>
      <c r="AH50" s="49">
        <f t="shared" si="20"/>
        <v>-4.8945436165446337E-10</v>
      </c>
      <c r="AI50" s="49">
        <f t="shared" si="20"/>
        <v>-4.8945436165446337E-10</v>
      </c>
      <c r="AJ50" s="49">
        <f t="shared" si="20"/>
        <v>-4.8945436165446337E-10</v>
      </c>
      <c r="AK50" s="49">
        <f t="shared" si="20"/>
        <v>-4.8945436165446337E-10</v>
      </c>
      <c r="AL50" s="49">
        <f t="shared" si="20"/>
        <v>-4.8945436165446337E-10</v>
      </c>
      <c r="AM50" s="49">
        <f t="shared" si="20"/>
        <v>-4.8945436165446337E-10</v>
      </c>
      <c r="AN50" s="49">
        <f t="shared" si="20"/>
        <v>-4.8945436165446337E-10</v>
      </c>
      <c r="AO50" s="49">
        <f t="shared" si="20"/>
        <v>-4.8945436165446337E-10</v>
      </c>
      <c r="AP50" s="49">
        <f t="shared" si="20"/>
        <v>-4.8945436165446337E-10</v>
      </c>
      <c r="AQ50" s="49">
        <f t="shared" si="20"/>
        <v>-4.8945436165446337E-10</v>
      </c>
      <c r="AR50" s="49">
        <f t="shared" si="20"/>
        <v>-4.8945436165446337E-10</v>
      </c>
      <c r="AS50" s="49">
        <f t="shared" si="20"/>
        <v>0</v>
      </c>
      <c r="AT50" s="49">
        <f t="shared" si="20"/>
        <v>0</v>
      </c>
      <c r="AU50" s="49">
        <f t="shared" si="20"/>
        <v>0</v>
      </c>
      <c r="AV50" s="49">
        <f t="shared" si="20"/>
        <v>0</v>
      </c>
      <c r="AW50" s="49">
        <f t="shared" si="20"/>
        <v>0</v>
      </c>
      <c r="AX50" s="49">
        <f t="shared" si="20"/>
        <v>0</v>
      </c>
      <c r="AY50" s="49">
        <f t="shared" si="20"/>
        <v>0</v>
      </c>
      <c r="AZ50" s="49">
        <f t="shared" si="20"/>
        <v>0</v>
      </c>
      <c r="BA50" s="49">
        <f t="shared" si="20"/>
        <v>0</v>
      </c>
      <c r="BB50" s="49">
        <f t="shared" si="20"/>
        <v>0</v>
      </c>
      <c r="BC50" s="49">
        <f t="shared" si="20"/>
        <v>0</v>
      </c>
      <c r="BD50" s="49">
        <f t="shared" si="20"/>
        <v>0</v>
      </c>
      <c r="BE50" s="49">
        <f t="shared" si="20"/>
        <v>0</v>
      </c>
      <c r="BF50" s="49"/>
      <c r="BG50" s="50"/>
    </row>
    <row r="51" spans="2:59" x14ac:dyDescent="0.35">
      <c r="B51" s="48"/>
      <c r="D51" s="51"/>
      <c r="E51" s="51"/>
      <c r="F51" s="51"/>
      <c r="G51" s="51"/>
      <c r="H51" s="51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52"/>
    </row>
    <row r="52" spans="2:59" x14ac:dyDescent="0.35">
      <c r="B52" s="28" t="s">
        <v>75</v>
      </c>
      <c r="C52" s="60">
        <f>NPV(C13,D50:S50)</f>
        <v>46544353.814624786</v>
      </c>
    </row>
    <row r="53" spans="2:59" x14ac:dyDescent="0.35">
      <c r="B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50"/>
    </row>
    <row r="54" spans="2:59" x14ac:dyDescent="0.35">
      <c r="B54" s="48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50"/>
    </row>
    <row r="55" spans="2:59" x14ac:dyDescent="0.35">
      <c r="B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50"/>
    </row>
    <row r="56" spans="2:59" x14ac:dyDescent="0.35">
      <c r="B56" s="48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50"/>
    </row>
    <row r="57" spans="2:59" x14ac:dyDescent="0.35">
      <c r="B57" s="48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50"/>
    </row>
    <row r="58" spans="2:59" x14ac:dyDescent="0.35">
      <c r="B58" s="48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5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4F71-8619-4FA9-BF19-416CA60C3F65}">
  <sheetPr>
    <tabColor rgb="FFFFC000"/>
  </sheetPr>
  <dimension ref="A1:BG58"/>
  <sheetViews>
    <sheetView showGridLines="0" zoomScale="96" zoomScaleNormal="96" workbookViewId="0">
      <pane xSplit="3" ySplit="24" topLeftCell="D25" activePane="bottomRight" state="frozen"/>
      <selection activeCell="F15" sqref="F15"/>
      <selection pane="topRight" activeCell="F15" sqref="F15"/>
      <selection pane="bottomLeft" activeCell="F15" sqref="F15"/>
      <selection pane="bottomRight" activeCell="K10" sqref="K10"/>
    </sheetView>
  </sheetViews>
  <sheetFormatPr defaultRowHeight="14.5" outlineLevelRow="1" x14ac:dyDescent="0.35"/>
  <cols>
    <col min="1" max="1" width="4.54296875" customWidth="1"/>
    <col min="2" max="2" width="38.453125" customWidth="1"/>
    <col min="3" max="3" width="14.1796875" customWidth="1"/>
    <col min="4" max="4" width="19.453125" customWidth="1"/>
    <col min="5" max="52" width="13.54296875" customWidth="1"/>
    <col min="53" max="57" width="11.81640625" customWidth="1"/>
    <col min="58" max="58" width="11.54296875" bestFit="1" customWidth="1"/>
    <col min="59" max="77" width="13" customWidth="1"/>
  </cols>
  <sheetData>
    <row r="1" spans="2:3" ht="12" customHeight="1" x14ac:dyDescent="0.35"/>
    <row r="2" spans="2:3" x14ac:dyDescent="0.35">
      <c r="B2" s="17" t="s">
        <v>23</v>
      </c>
    </row>
    <row r="3" spans="2:3" x14ac:dyDescent="0.35">
      <c r="B3" s="18" t="s">
        <v>24</v>
      </c>
    </row>
    <row r="4" spans="2:3" ht="10.5" customHeight="1" x14ac:dyDescent="0.35"/>
    <row r="5" spans="2:3" ht="15" thickBot="1" x14ac:dyDescent="0.4">
      <c r="B5" s="19" t="s">
        <v>25</v>
      </c>
      <c r="C5" s="20"/>
    </row>
    <row r="6" spans="2:3" outlineLevel="1" x14ac:dyDescent="0.35">
      <c r="B6" t="s">
        <v>26</v>
      </c>
      <c r="C6" s="21">
        <v>9.11E-2</v>
      </c>
    </row>
    <row r="7" spans="2:3" outlineLevel="1" x14ac:dyDescent="0.35">
      <c r="B7" t="s">
        <v>27</v>
      </c>
      <c r="C7" s="67">
        <v>0.4</v>
      </c>
    </row>
    <row r="8" spans="2:3" outlineLevel="1" x14ac:dyDescent="0.35">
      <c r="B8" t="s">
        <v>28</v>
      </c>
      <c r="C8" s="21">
        <v>4.2500000000000003E-2</v>
      </c>
    </row>
    <row r="9" spans="2:3" outlineLevel="1" x14ac:dyDescent="0.35">
      <c r="B9" t="s">
        <v>29</v>
      </c>
      <c r="C9" s="67">
        <v>0.6</v>
      </c>
    </row>
    <row r="10" spans="2:3" outlineLevel="1" x14ac:dyDescent="0.35">
      <c r="B10" t="s">
        <v>30</v>
      </c>
      <c r="C10" s="68">
        <v>15</v>
      </c>
    </row>
    <row r="11" spans="2:3" outlineLevel="1" x14ac:dyDescent="0.35">
      <c r="B11" t="s">
        <v>31</v>
      </c>
      <c r="C11" s="47">
        <f>1/C10</f>
        <v>6.6666666666666666E-2</v>
      </c>
    </row>
    <row r="12" spans="2:3" outlineLevel="1" x14ac:dyDescent="0.35">
      <c r="B12" t="s">
        <v>74</v>
      </c>
      <c r="C12" s="47">
        <v>0.3</v>
      </c>
    </row>
    <row r="13" spans="2:3" outlineLevel="1" x14ac:dyDescent="0.35">
      <c r="B13" t="s">
        <v>32</v>
      </c>
      <c r="C13" s="72">
        <v>0.04</v>
      </c>
    </row>
    <row r="14" spans="2:3" outlineLevel="1" x14ac:dyDescent="0.35">
      <c r="B14" t="s">
        <v>33</v>
      </c>
      <c r="C14" s="72">
        <v>0.02</v>
      </c>
    </row>
    <row r="15" spans="2:3" outlineLevel="1" x14ac:dyDescent="0.35">
      <c r="B15" t="s">
        <v>52</v>
      </c>
      <c r="C15" s="47">
        <v>5.0000000000000001E-3</v>
      </c>
    </row>
    <row r="16" spans="2:3" outlineLevel="1" x14ac:dyDescent="0.35">
      <c r="B16" s="22" t="s">
        <v>34</v>
      </c>
      <c r="C16" s="71">
        <v>0.26500000000000001</v>
      </c>
    </row>
    <row r="17" spans="1:58" x14ac:dyDescent="0.35">
      <c r="C17" s="53"/>
    </row>
    <row r="18" spans="1:58" ht="15" thickBot="1" x14ac:dyDescent="0.4">
      <c r="B18" s="19" t="s">
        <v>35</v>
      </c>
      <c r="C18" s="55"/>
    </row>
    <row r="19" spans="1:58" outlineLevel="1" x14ac:dyDescent="0.35">
      <c r="B19" s="24" t="s">
        <v>76</v>
      </c>
      <c r="C19" s="40">
        <v>20100000</v>
      </c>
    </row>
    <row r="20" spans="1:58" outlineLevel="1" x14ac:dyDescent="0.35">
      <c r="B20" s="24" t="s">
        <v>77</v>
      </c>
      <c r="C20" s="40">
        <v>0</v>
      </c>
    </row>
    <row r="21" spans="1:58" outlineLevel="1" x14ac:dyDescent="0.35">
      <c r="B21" s="26" t="s">
        <v>78</v>
      </c>
      <c r="C21" s="56">
        <f>C19</f>
        <v>20100000</v>
      </c>
    </row>
    <row r="22" spans="1:58" x14ac:dyDescent="0.35">
      <c r="B22" s="24"/>
      <c r="C22" s="40"/>
    </row>
    <row r="23" spans="1:58" s="30" customFormat="1" x14ac:dyDescent="0.35">
      <c r="A23"/>
      <c r="B23"/>
      <c r="C23" s="28" t="s">
        <v>36</v>
      </c>
      <c r="D23" s="57">
        <v>1</v>
      </c>
      <c r="E23" s="30">
        <f t="shared" ref="E23:BE24" si="0">D23+1</f>
        <v>2</v>
      </c>
      <c r="F23" s="30">
        <f t="shared" si="0"/>
        <v>3</v>
      </c>
      <c r="G23" s="30">
        <f t="shared" si="0"/>
        <v>4</v>
      </c>
      <c r="H23" s="30">
        <f t="shared" si="0"/>
        <v>5</v>
      </c>
      <c r="I23" s="30">
        <f t="shared" si="0"/>
        <v>6</v>
      </c>
      <c r="J23" s="30">
        <f t="shared" si="0"/>
        <v>7</v>
      </c>
      <c r="K23" s="30">
        <f t="shared" si="0"/>
        <v>8</v>
      </c>
      <c r="L23" s="30">
        <f t="shared" si="0"/>
        <v>9</v>
      </c>
      <c r="M23" s="30">
        <f t="shared" si="0"/>
        <v>10</v>
      </c>
      <c r="N23" s="30">
        <f t="shared" si="0"/>
        <v>11</v>
      </c>
      <c r="O23" s="30">
        <f t="shared" si="0"/>
        <v>12</v>
      </c>
      <c r="P23" s="30">
        <f t="shared" si="0"/>
        <v>13</v>
      </c>
      <c r="Q23" s="30">
        <f t="shared" si="0"/>
        <v>14</v>
      </c>
      <c r="R23" s="30">
        <f t="shared" si="0"/>
        <v>15</v>
      </c>
      <c r="S23" s="30">
        <f t="shared" si="0"/>
        <v>16</v>
      </c>
      <c r="T23" s="30">
        <f t="shared" si="0"/>
        <v>17</v>
      </c>
      <c r="U23" s="30">
        <f t="shared" si="0"/>
        <v>18</v>
      </c>
      <c r="V23" s="30">
        <f t="shared" si="0"/>
        <v>19</v>
      </c>
      <c r="W23" s="30">
        <f t="shared" si="0"/>
        <v>20</v>
      </c>
      <c r="X23" s="30">
        <f t="shared" si="0"/>
        <v>21</v>
      </c>
      <c r="Y23" s="30">
        <f t="shared" si="0"/>
        <v>22</v>
      </c>
      <c r="Z23" s="30">
        <f t="shared" si="0"/>
        <v>23</v>
      </c>
      <c r="AA23" s="30">
        <f t="shared" si="0"/>
        <v>24</v>
      </c>
      <c r="AB23" s="30">
        <f t="shared" si="0"/>
        <v>25</v>
      </c>
      <c r="AC23" s="30">
        <f t="shared" si="0"/>
        <v>26</v>
      </c>
      <c r="AD23" s="30">
        <f t="shared" si="0"/>
        <v>27</v>
      </c>
      <c r="AE23" s="30">
        <f t="shared" si="0"/>
        <v>28</v>
      </c>
      <c r="AF23" s="30">
        <f t="shared" si="0"/>
        <v>29</v>
      </c>
      <c r="AG23" s="30">
        <f t="shared" si="0"/>
        <v>30</v>
      </c>
      <c r="AH23" s="30">
        <f t="shared" si="0"/>
        <v>31</v>
      </c>
      <c r="AI23" s="30">
        <f t="shared" si="0"/>
        <v>32</v>
      </c>
      <c r="AJ23" s="30">
        <f t="shared" si="0"/>
        <v>33</v>
      </c>
      <c r="AK23" s="30">
        <f t="shared" si="0"/>
        <v>34</v>
      </c>
      <c r="AL23" s="30">
        <f t="shared" si="0"/>
        <v>35</v>
      </c>
      <c r="AM23" s="30">
        <f t="shared" si="0"/>
        <v>36</v>
      </c>
      <c r="AN23" s="30">
        <f t="shared" si="0"/>
        <v>37</v>
      </c>
      <c r="AO23" s="30">
        <f t="shared" si="0"/>
        <v>38</v>
      </c>
      <c r="AP23" s="30">
        <f t="shared" si="0"/>
        <v>39</v>
      </c>
      <c r="AQ23" s="30">
        <f t="shared" si="0"/>
        <v>40</v>
      </c>
      <c r="AR23" s="30">
        <f t="shared" si="0"/>
        <v>41</v>
      </c>
      <c r="AS23" s="30">
        <f t="shared" si="0"/>
        <v>42</v>
      </c>
      <c r="AT23" s="30">
        <f t="shared" si="0"/>
        <v>43</v>
      </c>
      <c r="AU23" s="30">
        <f t="shared" si="0"/>
        <v>44</v>
      </c>
      <c r="AV23" s="30">
        <f t="shared" si="0"/>
        <v>45</v>
      </c>
      <c r="AW23" s="30">
        <f t="shared" si="0"/>
        <v>46</v>
      </c>
      <c r="AX23" s="30">
        <f t="shared" si="0"/>
        <v>47</v>
      </c>
      <c r="AY23" s="30">
        <f t="shared" si="0"/>
        <v>48</v>
      </c>
      <c r="AZ23" s="30">
        <f t="shared" si="0"/>
        <v>49</v>
      </c>
      <c r="BA23" s="30">
        <f t="shared" si="0"/>
        <v>50</v>
      </c>
      <c r="BB23" s="30">
        <f t="shared" si="0"/>
        <v>51</v>
      </c>
      <c r="BC23" s="30">
        <f t="shared" si="0"/>
        <v>52</v>
      </c>
      <c r="BD23" s="30">
        <f t="shared" si="0"/>
        <v>53</v>
      </c>
      <c r="BE23" s="30">
        <f t="shared" si="0"/>
        <v>54</v>
      </c>
    </row>
    <row r="24" spans="1:58" s="30" customFormat="1" x14ac:dyDescent="0.35">
      <c r="A24"/>
      <c r="B24" s="31"/>
      <c r="C24" s="31"/>
      <c r="D24" s="32">
        <v>2027</v>
      </c>
      <c r="E24" s="32">
        <f t="shared" si="0"/>
        <v>2028</v>
      </c>
      <c r="F24" s="32">
        <f t="shared" si="0"/>
        <v>2029</v>
      </c>
      <c r="G24" s="32">
        <f t="shared" si="0"/>
        <v>2030</v>
      </c>
      <c r="H24" s="32">
        <f t="shared" si="0"/>
        <v>2031</v>
      </c>
      <c r="I24" s="32">
        <f t="shared" si="0"/>
        <v>2032</v>
      </c>
      <c r="J24" s="32">
        <f t="shared" si="0"/>
        <v>2033</v>
      </c>
      <c r="K24" s="32">
        <f t="shared" si="0"/>
        <v>2034</v>
      </c>
      <c r="L24" s="32">
        <f t="shared" si="0"/>
        <v>2035</v>
      </c>
      <c r="M24" s="32">
        <f t="shared" si="0"/>
        <v>2036</v>
      </c>
      <c r="N24" s="32">
        <f t="shared" si="0"/>
        <v>2037</v>
      </c>
      <c r="O24" s="32">
        <f t="shared" si="0"/>
        <v>2038</v>
      </c>
      <c r="P24" s="32">
        <f t="shared" si="0"/>
        <v>2039</v>
      </c>
      <c r="Q24" s="32">
        <f t="shared" si="0"/>
        <v>2040</v>
      </c>
      <c r="R24" s="32">
        <f t="shared" si="0"/>
        <v>2041</v>
      </c>
      <c r="S24" s="32">
        <f t="shared" si="0"/>
        <v>2042</v>
      </c>
      <c r="T24" s="32">
        <f t="shared" si="0"/>
        <v>2043</v>
      </c>
      <c r="U24" s="32">
        <f t="shared" si="0"/>
        <v>2044</v>
      </c>
      <c r="V24" s="32">
        <f t="shared" si="0"/>
        <v>2045</v>
      </c>
      <c r="W24" s="32">
        <f t="shared" si="0"/>
        <v>2046</v>
      </c>
      <c r="X24" s="32">
        <f t="shared" si="0"/>
        <v>2047</v>
      </c>
      <c r="Y24" s="32">
        <f t="shared" si="0"/>
        <v>2048</v>
      </c>
      <c r="Z24" s="32">
        <f t="shared" si="0"/>
        <v>2049</v>
      </c>
      <c r="AA24" s="32">
        <f t="shared" si="0"/>
        <v>2050</v>
      </c>
      <c r="AB24" s="32">
        <f t="shared" si="0"/>
        <v>2051</v>
      </c>
      <c r="AC24" s="32">
        <f t="shared" si="0"/>
        <v>2052</v>
      </c>
      <c r="AD24" s="32">
        <f t="shared" si="0"/>
        <v>2053</v>
      </c>
      <c r="AE24" s="32">
        <f t="shared" si="0"/>
        <v>2054</v>
      </c>
      <c r="AF24" s="32">
        <f t="shared" si="0"/>
        <v>2055</v>
      </c>
      <c r="AG24" s="32">
        <f t="shared" si="0"/>
        <v>2056</v>
      </c>
      <c r="AH24" s="32">
        <f t="shared" si="0"/>
        <v>2057</v>
      </c>
      <c r="AI24" s="32">
        <f t="shared" si="0"/>
        <v>2058</v>
      </c>
      <c r="AJ24" s="32">
        <f t="shared" si="0"/>
        <v>2059</v>
      </c>
      <c r="AK24" s="32">
        <f t="shared" si="0"/>
        <v>2060</v>
      </c>
      <c r="AL24" s="32">
        <f t="shared" si="0"/>
        <v>2061</v>
      </c>
      <c r="AM24" s="32">
        <f t="shared" si="0"/>
        <v>2062</v>
      </c>
      <c r="AN24" s="32">
        <f t="shared" si="0"/>
        <v>2063</v>
      </c>
      <c r="AO24" s="32">
        <f t="shared" si="0"/>
        <v>2064</v>
      </c>
      <c r="AP24" s="32">
        <f t="shared" si="0"/>
        <v>2065</v>
      </c>
      <c r="AQ24" s="32">
        <f t="shared" si="0"/>
        <v>2066</v>
      </c>
      <c r="AR24" s="32">
        <f t="shared" si="0"/>
        <v>2067</v>
      </c>
      <c r="AS24" s="32">
        <f t="shared" si="0"/>
        <v>2068</v>
      </c>
      <c r="AT24" s="32">
        <f t="shared" si="0"/>
        <v>2069</v>
      </c>
      <c r="AU24" s="32">
        <f t="shared" si="0"/>
        <v>2070</v>
      </c>
      <c r="AV24" s="32">
        <f t="shared" si="0"/>
        <v>2071</v>
      </c>
      <c r="AW24" s="32">
        <f t="shared" si="0"/>
        <v>2072</v>
      </c>
      <c r="AX24" s="32">
        <f t="shared" si="0"/>
        <v>2073</v>
      </c>
      <c r="AY24" s="32">
        <f t="shared" si="0"/>
        <v>2074</v>
      </c>
      <c r="AZ24" s="32">
        <f t="shared" si="0"/>
        <v>2075</v>
      </c>
      <c r="BA24" s="32">
        <f t="shared" si="0"/>
        <v>2076</v>
      </c>
      <c r="BB24" s="32">
        <f t="shared" si="0"/>
        <v>2077</v>
      </c>
      <c r="BC24" s="32">
        <f t="shared" si="0"/>
        <v>2078</v>
      </c>
      <c r="BD24" s="32">
        <f t="shared" si="0"/>
        <v>2079</v>
      </c>
      <c r="BE24" s="32">
        <f t="shared" si="0"/>
        <v>2080</v>
      </c>
      <c r="BF24" s="33"/>
    </row>
    <row r="26" spans="1:58" x14ac:dyDescent="0.35">
      <c r="B26" s="28" t="s">
        <v>37</v>
      </c>
      <c r="D26" s="58">
        <f>C21</f>
        <v>20100000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6"/>
    </row>
    <row r="27" spans="1:58" x14ac:dyDescent="0.35">
      <c r="B27" s="28" t="s">
        <v>38</v>
      </c>
      <c r="D27" s="35">
        <f>$D$26-SUM($D30:D30)</f>
        <v>19430000</v>
      </c>
      <c r="E27" s="35">
        <f>$D$26-SUM($D30:E30)</f>
        <v>18090000</v>
      </c>
      <c r="F27" s="35">
        <f>$D$26-SUM($D30:F30)</f>
        <v>16750000</v>
      </c>
      <c r="G27" s="35">
        <f>$D$26-SUM($D30:G30)</f>
        <v>15410000</v>
      </c>
      <c r="H27" s="35">
        <f>$D$26-SUM($D30:H30)</f>
        <v>14070000</v>
      </c>
      <c r="I27" s="35">
        <f>$D$26-SUM($D30:I30)</f>
        <v>12730000</v>
      </c>
      <c r="J27" s="35">
        <f>$D$26-SUM($D30:J30)</f>
        <v>11390000</v>
      </c>
      <c r="K27" s="35">
        <f>$D$26-SUM($D30:K30)</f>
        <v>10050000</v>
      </c>
      <c r="L27" s="35">
        <f>$D$26-SUM($D30:L30)</f>
        <v>8710000</v>
      </c>
      <c r="M27" s="35">
        <f>$D$26-SUM($D30:M30)</f>
        <v>7370000</v>
      </c>
      <c r="N27" s="35">
        <f>$D$26-SUM($D30:N30)</f>
        <v>6030000</v>
      </c>
      <c r="O27" s="35">
        <f>$D$26-SUM($D30:O30)</f>
        <v>4690000</v>
      </c>
      <c r="P27" s="35">
        <f>$D$26-SUM($D30:P30)</f>
        <v>3350000</v>
      </c>
      <c r="Q27" s="35">
        <f>$D$26-SUM($D30:Q30)</f>
        <v>2010000</v>
      </c>
      <c r="R27" s="35">
        <f>$D$26-SUM($D30:R30)</f>
        <v>670000</v>
      </c>
      <c r="S27" s="35">
        <f>$D$26-SUM($D30:S30)</f>
        <v>0</v>
      </c>
      <c r="T27" s="35">
        <f>$D$26-SUM($D30:T30)</f>
        <v>0</v>
      </c>
      <c r="U27" s="35">
        <f>$D$26-SUM($D30:U30)</f>
        <v>0</v>
      </c>
      <c r="V27" s="35">
        <f>$D$26-SUM($D30:V30)</f>
        <v>0</v>
      </c>
      <c r="W27" s="35">
        <f>$D$26-SUM($D30:W30)</f>
        <v>0</v>
      </c>
      <c r="X27" s="35">
        <f>$D$26-SUM($D30:X30)</f>
        <v>0</v>
      </c>
      <c r="Y27" s="35">
        <f>$D$26-SUM($D30:Y30)</f>
        <v>0</v>
      </c>
      <c r="Z27" s="35">
        <f>$D$26-SUM($D30:Z30)</f>
        <v>0</v>
      </c>
      <c r="AA27" s="35">
        <f>$D$26-SUM($D30:AA30)</f>
        <v>0</v>
      </c>
      <c r="AB27" s="35">
        <f>$D$26-SUM($D30:AB30)</f>
        <v>0</v>
      </c>
      <c r="AC27" s="35">
        <f>$D$26-SUM($D30:AC30)</f>
        <v>0</v>
      </c>
      <c r="AD27" s="35">
        <f>$D$26-SUM($D30:AD30)</f>
        <v>0</v>
      </c>
      <c r="AE27" s="35">
        <f>$D$26-SUM($D30:AE30)</f>
        <v>0</v>
      </c>
      <c r="AF27" s="35">
        <f>$D$26-SUM($D30:AF30)</f>
        <v>0</v>
      </c>
      <c r="AG27" s="35">
        <f>$D$26-SUM($D30:AG30)</f>
        <v>0</v>
      </c>
      <c r="AH27" s="35">
        <f>$D$26-SUM($D30:AH30)</f>
        <v>0</v>
      </c>
      <c r="AI27" s="35">
        <f>$D$26-SUM($D30:AI30)</f>
        <v>0</v>
      </c>
      <c r="AJ27" s="35">
        <f>$D$26-SUM($D30:AJ30)</f>
        <v>0</v>
      </c>
      <c r="AK27" s="35">
        <f>$D$26-SUM($D30:AK30)</f>
        <v>0</v>
      </c>
      <c r="AL27" s="35">
        <f>$D$26-SUM($D30:AL30)</f>
        <v>0</v>
      </c>
      <c r="AM27" s="35">
        <f>$D$26-SUM($D30:AM30)</f>
        <v>0</v>
      </c>
      <c r="AN27" s="35">
        <f>$D$26-SUM($D30:AN30)</f>
        <v>0</v>
      </c>
      <c r="AO27" s="35">
        <f>$D$26-SUM($D30:AO30)</f>
        <v>0</v>
      </c>
      <c r="AP27" s="35">
        <f>$D$26-SUM($D30:AP30)</f>
        <v>0</v>
      </c>
      <c r="AQ27" s="35">
        <f>$D$26-SUM($D30:AQ30)</f>
        <v>0</v>
      </c>
      <c r="AR27" s="35">
        <f>$D$26-SUM($D30:AR30)</f>
        <v>0</v>
      </c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6"/>
    </row>
    <row r="28" spans="1:58" x14ac:dyDescent="0.35">
      <c r="B28" s="28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6"/>
    </row>
    <row r="29" spans="1:58" x14ac:dyDescent="0.35">
      <c r="B29" s="28" t="s">
        <v>39</v>
      </c>
      <c r="D29" s="38">
        <f>D26/2</f>
        <v>10050000</v>
      </c>
      <c r="E29" s="39">
        <f>D31+D26/2</f>
        <v>19430000</v>
      </c>
      <c r="F29" s="35">
        <f t="shared" ref="F29:AR29" si="1">E31</f>
        <v>18090000</v>
      </c>
      <c r="G29" s="35">
        <f t="shared" si="1"/>
        <v>16750000</v>
      </c>
      <c r="H29" s="35">
        <f t="shared" si="1"/>
        <v>15410000</v>
      </c>
      <c r="I29" s="35">
        <f t="shared" si="1"/>
        <v>14070000</v>
      </c>
      <c r="J29" s="35">
        <f t="shared" si="1"/>
        <v>12730000</v>
      </c>
      <c r="K29" s="35">
        <f t="shared" si="1"/>
        <v>11390000</v>
      </c>
      <c r="L29" s="35">
        <f t="shared" si="1"/>
        <v>10050000</v>
      </c>
      <c r="M29" s="35">
        <f t="shared" si="1"/>
        <v>8710000</v>
      </c>
      <c r="N29" s="35">
        <f t="shared" si="1"/>
        <v>7370000</v>
      </c>
      <c r="O29" s="35">
        <f t="shared" si="1"/>
        <v>6030000</v>
      </c>
      <c r="P29" s="35">
        <f t="shared" si="1"/>
        <v>4690000</v>
      </c>
      <c r="Q29" s="35">
        <f t="shared" si="1"/>
        <v>3350000</v>
      </c>
      <c r="R29" s="35">
        <f t="shared" si="1"/>
        <v>2010000</v>
      </c>
      <c r="S29" s="35">
        <f t="shared" si="1"/>
        <v>670000</v>
      </c>
      <c r="T29" s="35">
        <f t="shared" si="1"/>
        <v>0</v>
      </c>
      <c r="U29" s="35">
        <f t="shared" si="1"/>
        <v>0</v>
      </c>
      <c r="V29" s="35">
        <f t="shared" si="1"/>
        <v>0</v>
      </c>
      <c r="W29" s="35">
        <f t="shared" si="1"/>
        <v>0</v>
      </c>
      <c r="X29" s="35">
        <f t="shared" si="1"/>
        <v>0</v>
      </c>
      <c r="Y29" s="35">
        <f t="shared" si="1"/>
        <v>0</v>
      </c>
      <c r="Z29" s="35">
        <f t="shared" si="1"/>
        <v>0</v>
      </c>
      <c r="AA29" s="35">
        <f t="shared" si="1"/>
        <v>0</v>
      </c>
      <c r="AB29" s="35">
        <f t="shared" si="1"/>
        <v>0</v>
      </c>
      <c r="AC29" s="35">
        <f t="shared" si="1"/>
        <v>0</v>
      </c>
      <c r="AD29" s="35">
        <f t="shared" si="1"/>
        <v>0</v>
      </c>
      <c r="AE29" s="35">
        <f t="shared" si="1"/>
        <v>0</v>
      </c>
      <c r="AF29" s="35">
        <f t="shared" si="1"/>
        <v>0</v>
      </c>
      <c r="AG29" s="35">
        <f t="shared" si="1"/>
        <v>0</v>
      </c>
      <c r="AH29" s="35">
        <f t="shared" si="1"/>
        <v>0</v>
      </c>
      <c r="AI29" s="35">
        <f t="shared" si="1"/>
        <v>0</v>
      </c>
      <c r="AJ29" s="35">
        <f t="shared" si="1"/>
        <v>0</v>
      </c>
      <c r="AK29" s="35">
        <f t="shared" si="1"/>
        <v>0</v>
      </c>
      <c r="AL29" s="35">
        <f t="shared" si="1"/>
        <v>0</v>
      </c>
      <c r="AM29" s="35">
        <f t="shared" si="1"/>
        <v>0</v>
      </c>
      <c r="AN29" s="35">
        <f t="shared" si="1"/>
        <v>0</v>
      </c>
      <c r="AO29" s="35">
        <f t="shared" si="1"/>
        <v>0</v>
      </c>
      <c r="AP29" s="35">
        <f t="shared" si="1"/>
        <v>0</v>
      </c>
      <c r="AQ29" s="35">
        <f t="shared" si="1"/>
        <v>0</v>
      </c>
      <c r="AR29" s="35">
        <f t="shared" si="1"/>
        <v>0</v>
      </c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40"/>
    </row>
    <row r="30" spans="1:58" x14ac:dyDescent="0.35">
      <c r="B30" s="28" t="s">
        <v>40</v>
      </c>
      <c r="D30" s="45">
        <f>D29*$C$11</f>
        <v>670000</v>
      </c>
      <c r="E30" s="35">
        <f t="shared" ref="E30:AR30" si="2">MIN($D$26*$C$11,D27)</f>
        <v>1340000</v>
      </c>
      <c r="F30" s="35">
        <f t="shared" si="2"/>
        <v>1340000</v>
      </c>
      <c r="G30" s="35">
        <f t="shared" si="2"/>
        <v>1340000</v>
      </c>
      <c r="H30" s="35">
        <f t="shared" si="2"/>
        <v>1340000</v>
      </c>
      <c r="I30" s="35">
        <f t="shared" si="2"/>
        <v>1340000</v>
      </c>
      <c r="J30" s="35">
        <f t="shared" si="2"/>
        <v>1340000</v>
      </c>
      <c r="K30" s="35">
        <f t="shared" si="2"/>
        <v>1340000</v>
      </c>
      <c r="L30" s="35">
        <f t="shared" si="2"/>
        <v>1340000</v>
      </c>
      <c r="M30" s="35">
        <f t="shared" si="2"/>
        <v>1340000</v>
      </c>
      <c r="N30" s="35">
        <f t="shared" si="2"/>
        <v>1340000</v>
      </c>
      <c r="O30" s="35">
        <f t="shared" si="2"/>
        <v>1340000</v>
      </c>
      <c r="P30" s="35">
        <f t="shared" si="2"/>
        <v>1340000</v>
      </c>
      <c r="Q30" s="35">
        <f t="shared" si="2"/>
        <v>1340000</v>
      </c>
      <c r="R30" s="35">
        <f t="shared" si="2"/>
        <v>1340000</v>
      </c>
      <c r="S30" s="35">
        <f t="shared" si="2"/>
        <v>670000</v>
      </c>
      <c r="T30" s="35">
        <f t="shared" si="2"/>
        <v>0</v>
      </c>
      <c r="U30" s="35">
        <f t="shared" si="2"/>
        <v>0</v>
      </c>
      <c r="V30" s="35">
        <f t="shared" si="2"/>
        <v>0</v>
      </c>
      <c r="W30" s="35">
        <f t="shared" si="2"/>
        <v>0</v>
      </c>
      <c r="X30" s="35">
        <f t="shared" si="2"/>
        <v>0</v>
      </c>
      <c r="Y30" s="35">
        <f t="shared" si="2"/>
        <v>0</v>
      </c>
      <c r="Z30" s="35">
        <f t="shared" si="2"/>
        <v>0</v>
      </c>
      <c r="AA30" s="35">
        <f t="shared" si="2"/>
        <v>0</v>
      </c>
      <c r="AB30" s="35">
        <f t="shared" si="2"/>
        <v>0</v>
      </c>
      <c r="AC30" s="35">
        <f t="shared" si="2"/>
        <v>0</v>
      </c>
      <c r="AD30" s="35">
        <f t="shared" si="2"/>
        <v>0</v>
      </c>
      <c r="AE30" s="35">
        <f t="shared" si="2"/>
        <v>0</v>
      </c>
      <c r="AF30" s="35">
        <f t="shared" si="2"/>
        <v>0</v>
      </c>
      <c r="AG30" s="35">
        <f t="shared" si="2"/>
        <v>0</v>
      </c>
      <c r="AH30" s="35">
        <f t="shared" si="2"/>
        <v>0</v>
      </c>
      <c r="AI30" s="35">
        <f t="shared" si="2"/>
        <v>0</v>
      </c>
      <c r="AJ30" s="35">
        <f t="shared" si="2"/>
        <v>0</v>
      </c>
      <c r="AK30" s="35">
        <f t="shared" si="2"/>
        <v>0</v>
      </c>
      <c r="AL30" s="35">
        <f t="shared" si="2"/>
        <v>0</v>
      </c>
      <c r="AM30" s="35">
        <f t="shared" si="2"/>
        <v>0</v>
      </c>
      <c r="AN30" s="35">
        <f t="shared" si="2"/>
        <v>0</v>
      </c>
      <c r="AO30" s="35">
        <f t="shared" si="2"/>
        <v>0</v>
      </c>
      <c r="AP30" s="35">
        <f t="shared" si="2"/>
        <v>0</v>
      </c>
      <c r="AQ30" s="35">
        <f t="shared" si="2"/>
        <v>0</v>
      </c>
      <c r="AR30" s="35">
        <f t="shared" si="2"/>
        <v>0</v>
      </c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40"/>
    </row>
    <row r="31" spans="1:58" x14ac:dyDescent="0.35">
      <c r="B31" s="28" t="s">
        <v>41</v>
      </c>
      <c r="D31" s="35">
        <f t="shared" ref="D31:AR31" si="3">D29-D30</f>
        <v>9380000</v>
      </c>
      <c r="E31" s="35">
        <f t="shared" si="3"/>
        <v>18090000</v>
      </c>
      <c r="F31" s="35">
        <f t="shared" si="3"/>
        <v>16750000</v>
      </c>
      <c r="G31" s="35">
        <f t="shared" si="3"/>
        <v>15410000</v>
      </c>
      <c r="H31" s="35">
        <f t="shared" si="3"/>
        <v>14070000</v>
      </c>
      <c r="I31" s="35">
        <f t="shared" si="3"/>
        <v>12730000</v>
      </c>
      <c r="J31" s="35">
        <f t="shared" si="3"/>
        <v>11390000</v>
      </c>
      <c r="K31" s="35">
        <f t="shared" si="3"/>
        <v>10050000</v>
      </c>
      <c r="L31" s="35">
        <f t="shared" si="3"/>
        <v>8710000</v>
      </c>
      <c r="M31" s="35">
        <f t="shared" si="3"/>
        <v>7370000</v>
      </c>
      <c r="N31" s="35">
        <f t="shared" si="3"/>
        <v>6030000</v>
      </c>
      <c r="O31" s="35">
        <f t="shared" si="3"/>
        <v>4690000</v>
      </c>
      <c r="P31" s="35">
        <f t="shared" si="3"/>
        <v>3350000</v>
      </c>
      <c r="Q31" s="35">
        <f t="shared" si="3"/>
        <v>2010000</v>
      </c>
      <c r="R31" s="35">
        <f t="shared" si="3"/>
        <v>670000</v>
      </c>
      <c r="S31" s="35">
        <f t="shared" si="3"/>
        <v>0</v>
      </c>
      <c r="T31" s="35">
        <f t="shared" si="3"/>
        <v>0</v>
      </c>
      <c r="U31" s="35">
        <f t="shared" si="3"/>
        <v>0</v>
      </c>
      <c r="V31" s="35">
        <f t="shared" si="3"/>
        <v>0</v>
      </c>
      <c r="W31" s="35">
        <f t="shared" si="3"/>
        <v>0</v>
      </c>
      <c r="X31" s="35">
        <f t="shared" si="3"/>
        <v>0</v>
      </c>
      <c r="Y31" s="35">
        <f t="shared" si="3"/>
        <v>0</v>
      </c>
      <c r="Z31" s="35">
        <f t="shared" si="3"/>
        <v>0</v>
      </c>
      <c r="AA31" s="35">
        <f t="shared" si="3"/>
        <v>0</v>
      </c>
      <c r="AB31" s="35">
        <f t="shared" si="3"/>
        <v>0</v>
      </c>
      <c r="AC31" s="35">
        <f t="shared" si="3"/>
        <v>0</v>
      </c>
      <c r="AD31" s="35">
        <f t="shared" si="3"/>
        <v>0</v>
      </c>
      <c r="AE31" s="35">
        <f t="shared" si="3"/>
        <v>0</v>
      </c>
      <c r="AF31" s="35">
        <f t="shared" si="3"/>
        <v>0</v>
      </c>
      <c r="AG31" s="35">
        <f t="shared" si="3"/>
        <v>0</v>
      </c>
      <c r="AH31" s="35">
        <f t="shared" si="3"/>
        <v>0</v>
      </c>
      <c r="AI31" s="35">
        <f t="shared" si="3"/>
        <v>0</v>
      </c>
      <c r="AJ31" s="35">
        <f t="shared" si="3"/>
        <v>0</v>
      </c>
      <c r="AK31" s="35">
        <f t="shared" si="3"/>
        <v>0</v>
      </c>
      <c r="AL31" s="35">
        <f t="shared" si="3"/>
        <v>0</v>
      </c>
      <c r="AM31" s="35">
        <f t="shared" si="3"/>
        <v>0</v>
      </c>
      <c r="AN31" s="35">
        <f t="shared" si="3"/>
        <v>0</v>
      </c>
      <c r="AO31" s="35">
        <f t="shared" si="3"/>
        <v>0</v>
      </c>
      <c r="AP31" s="35">
        <f t="shared" si="3"/>
        <v>0</v>
      </c>
      <c r="AQ31" s="35">
        <f t="shared" si="3"/>
        <v>0</v>
      </c>
      <c r="AR31" s="35">
        <f t="shared" si="3"/>
        <v>0</v>
      </c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40"/>
    </row>
    <row r="32" spans="1:58" x14ac:dyDescent="0.35">
      <c r="B32" s="28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40"/>
    </row>
    <row r="33" spans="2:59" x14ac:dyDescent="0.35">
      <c r="B33" s="28" t="s">
        <v>42</v>
      </c>
      <c r="D33" s="35">
        <f t="shared" ref="D33:AR33" si="4">(D29+D31)/2</f>
        <v>9715000</v>
      </c>
      <c r="E33" s="35">
        <f t="shared" si="4"/>
        <v>18760000</v>
      </c>
      <c r="F33" s="35">
        <f t="shared" si="4"/>
        <v>17420000</v>
      </c>
      <c r="G33" s="35">
        <f t="shared" si="4"/>
        <v>16080000</v>
      </c>
      <c r="H33" s="35">
        <f t="shared" si="4"/>
        <v>14740000</v>
      </c>
      <c r="I33" s="35">
        <f t="shared" si="4"/>
        <v>13400000</v>
      </c>
      <c r="J33" s="35">
        <f t="shared" si="4"/>
        <v>12060000</v>
      </c>
      <c r="K33" s="35">
        <f t="shared" si="4"/>
        <v>10720000</v>
      </c>
      <c r="L33" s="35">
        <f t="shared" si="4"/>
        <v>9380000</v>
      </c>
      <c r="M33" s="35">
        <f t="shared" si="4"/>
        <v>8040000</v>
      </c>
      <c r="N33" s="35">
        <f t="shared" si="4"/>
        <v>6700000</v>
      </c>
      <c r="O33" s="35">
        <f t="shared" si="4"/>
        <v>5360000</v>
      </c>
      <c r="P33" s="35">
        <f t="shared" si="4"/>
        <v>4020000</v>
      </c>
      <c r="Q33" s="35">
        <f t="shared" si="4"/>
        <v>2680000</v>
      </c>
      <c r="R33" s="35">
        <f t="shared" si="4"/>
        <v>1340000</v>
      </c>
      <c r="S33" s="35">
        <f t="shared" si="4"/>
        <v>335000</v>
      </c>
      <c r="T33" s="35">
        <f t="shared" si="4"/>
        <v>0</v>
      </c>
      <c r="U33" s="35">
        <f t="shared" si="4"/>
        <v>0</v>
      </c>
      <c r="V33" s="35">
        <f t="shared" si="4"/>
        <v>0</v>
      </c>
      <c r="W33" s="35">
        <f t="shared" si="4"/>
        <v>0</v>
      </c>
      <c r="X33" s="35">
        <f t="shared" si="4"/>
        <v>0</v>
      </c>
      <c r="Y33" s="35">
        <f t="shared" si="4"/>
        <v>0</v>
      </c>
      <c r="Z33" s="35">
        <f t="shared" si="4"/>
        <v>0</v>
      </c>
      <c r="AA33" s="35">
        <f t="shared" si="4"/>
        <v>0</v>
      </c>
      <c r="AB33" s="35">
        <f t="shared" si="4"/>
        <v>0</v>
      </c>
      <c r="AC33" s="35">
        <f t="shared" si="4"/>
        <v>0</v>
      </c>
      <c r="AD33" s="35">
        <f t="shared" si="4"/>
        <v>0</v>
      </c>
      <c r="AE33" s="35">
        <f t="shared" si="4"/>
        <v>0</v>
      </c>
      <c r="AF33" s="35">
        <f t="shared" si="4"/>
        <v>0</v>
      </c>
      <c r="AG33" s="35">
        <f t="shared" si="4"/>
        <v>0</v>
      </c>
      <c r="AH33" s="35">
        <f t="shared" si="4"/>
        <v>0</v>
      </c>
      <c r="AI33" s="35">
        <f t="shared" si="4"/>
        <v>0</v>
      </c>
      <c r="AJ33" s="35">
        <f t="shared" si="4"/>
        <v>0</v>
      </c>
      <c r="AK33" s="35">
        <f t="shared" si="4"/>
        <v>0</v>
      </c>
      <c r="AL33" s="35">
        <f t="shared" si="4"/>
        <v>0</v>
      </c>
      <c r="AM33" s="35">
        <f t="shared" si="4"/>
        <v>0</v>
      </c>
      <c r="AN33" s="35">
        <f t="shared" si="4"/>
        <v>0</v>
      </c>
      <c r="AO33" s="35">
        <f t="shared" si="4"/>
        <v>0</v>
      </c>
      <c r="AP33" s="35">
        <f t="shared" si="4"/>
        <v>0</v>
      </c>
      <c r="AQ33" s="35">
        <f t="shared" si="4"/>
        <v>0</v>
      </c>
      <c r="AR33" s="35">
        <f t="shared" si="4"/>
        <v>0</v>
      </c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40"/>
    </row>
    <row r="34" spans="2:59" x14ac:dyDescent="0.35">
      <c r="B34" s="28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6"/>
    </row>
    <row r="35" spans="2:59" x14ac:dyDescent="0.35">
      <c r="B35" s="28" t="s">
        <v>43</v>
      </c>
      <c r="D35" s="35">
        <f t="shared" ref="D35:AR35" si="5">D30</f>
        <v>670000</v>
      </c>
      <c r="E35" s="35">
        <f t="shared" si="5"/>
        <v>1340000</v>
      </c>
      <c r="F35" s="35">
        <f t="shared" si="5"/>
        <v>1340000</v>
      </c>
      <c r="G35" s="35">
        <f t="shared" si="5"/>
        <v>1340000</v>
      </c>
      <c r="H35" s="35">
        <f t="shared" si="5"/>
        <v>1340000</v>
      </c>
      <c r="I35" s="35">
        <f t="shared" si="5"/>
        <v>1340000</v>
      </c>
      <c r="J35" s="35">
        <f t="shared" si="5"/>
        <v>1340000</v>
      </c>
      <c r="K35" s="35">
        <f t="shared" si="5"/>
        <v>1340000</v>
      </c>
      <c r="L35" s="35">
        <f t="shared" si="5"/>
        <v>1340000</v>
      </c>
      <c r="M35" s="35">
        <f t="shared" si="5"/>
        <v>1340000</v>
      </c>
      <c r="N35" s="35">
        <f t="shared" si="5"/>
        <v>1340000</v>
      </c>
      <c r="O35" s="35">
        <f t="shared" si="5"/>
        <v>1340000</v>
      </c>
      <c r="P35" s="35">
        <f t="shared" si="5"/>
        <v>1340000</v>
      </c>
      <c r="Q35" s="35">
        <f t="shared" si="5"/>
        <v>1340000</v>
      </c>
      <c r="R35" s="35">
        <f t="shared" si="5"/>
        <v>1340000</v>
      </c>
      <c r="S35" s="35">
        <f t="shared" si="5"/>
        <v>670000</v>
      </c>
      <c r="T35" s="35">
        <f t="shared" si="5"/>
        <v>0</v>
      </c>
      <c r="U35" s="35">
        <f t="shared" si="5"/>
        <v>0</v>
      </c>
      <c r="V35" s="35">
        <f t="shared" si="5"/>
        <v>0</v>
      </c>
      <c r="W35" s="35">
        <f t="shared" si="5"/>
        <v>0</v>
      </c>
      <c r="X35" s="35">
        <f t="shared" si="5"/>
        <v>0</v>
      </c>
      <c r="Y35" s="35">
        <f t="shared" si="5"/>
        <v>0</v>
      </c>
      <c r="Z35" s="35">
        <f t="shared" si="5"/>
        <v>0</v>
      </c>
      <c r="AA35" s="35">
        <f t="shared" si="5"/>
        <v>0</v>
      </c>
      <c r="AB35" s="35">
        <f t="shared" si="5"/>
        <v>0</v>
      </c>
      <c r="AC35" s="35">
        <f t="shared" si="5"/>
        <v>0</v>
      </c>
      <c r="AD35" s="35">
        <f t="shared" si="5"/>
        <v>0</v>
      </c>
      <c r="AE35" s="35">
        <f t="shared" si="5"/>
        <v>0</v>
      </c>
      <c r="AF35" s="35">
        <f t="shared" si="5"/>
        <v>0</v>
      </c>
      <c r="AG35" s="35">
        <f t="shared" si="5"/>
        <v>0</v>
      </c>
      <c r="AH35" s="35">
        <f t="shared" si="5"/>
        <v>0</v>
      </c>
      <c r="AI35" s="35">
        <f t="shared" si="5"/>
        <v>0</v>
      </c>
      <c r="AJ35" s="35">
        <f t="shared" si="5"/>
        <v>0</v>
      </c>
      <c r="AK35" s="35">
        <f t="shared" si="5"/>
        <v>0</v>
      </c>
      <c r="AL35" s="35">
        <f t="shared" si="5"/>
        <v>0</v>
      </c>
      <c r="AM35" s="35">
        <f t="shared" si="5"/>
        <v>0</v>
      </c>
      <c r="AN35" s="35">
        <f t="shared" si="5"/>
        <v>0</v>
      </c>
      <c r="AO35" s="35">
        <f t="shared" si="5"/>
        <v>0</v>
      </c>
      <c r="AP35" s="35">
        <f t="shared" si="5"/>
        <v>0</v>
      </c>
      <c r="AQ35" s="35">
        <f t="shared" si="5"/>
        <v>0</v>
      </c>
      <c r="AR35" s="35">
        <f t="shared" si="5"/>
        <v>0</v>
      </c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40"/>
    </row>
    <row r="36" spans="2:59" x14ac:dyDescent="0.35">
      <c r="B36" s="28" t="s">
        <v>28</v>
      </c>
      <c r="D36" s="35">
        <f t="shared" ref="D36:AR36" si="6">(D33*$C$9)*$C$8</f>
        <v>247732.50000000003</v>
      </c>
      <c r="E36" s="35">
        <f t="shared" si="6"/>
        <v>478380.00000000006</v>
      </c>
      <c r="F36" s="35">
        <f t="shared" si="6"/>
        <v>444210.00000000006</v>
      </c>
      <c r="G36" s="35">
        <f t="shared" si="6"/>
        <v>410040.00000000006</v>
      </c>
      <c r="H36" s="35">
        <f t="shared" si="6"/>
        <v>375870</v>
      </c>
      <c r="I36" s="35">
        <f t="shared" si="6"/>
        <v>341700</v>
      </c>
      <c r="J36" s="35">
        <f t="shared" si="6"/>
        <v>307530</v>
      </c>
      <c r="K36" s="35">
        <f t="shared" si="6"/>
        <v>273360</v>
      </c>
      <c r="L36" s="35">
        <f t="shared" si="6"/>
        <v>239190.00000000003</v>
      </c>
      <c r="M36" s="35">
        <f t="shared" si="6"/>
        <v>205020.00000000003</v>
      </c>
      <c r="N36" s="35">
        <f t="shared" si="6"/>
        <v>170850</v>
      </c>
      <c r="O36" s="35">
        <f t="shared" si="6"/>
        <v>136680</v>
      </c>
      <c r="P36" s="35">
        <f t="shared" si="6"/>
        <v>102510.00000000001</v>
      </c>
      <c r="Q36" s="35">
        <f t="shared" si="6"/>
        <v>68340</v>
      </c>
      <c r="R36" s="35">
        <f t="shared" si="6"/>
        <v>34170</v>
      </c>
      <c r="S36" s="35">
        <f t="shared" si="6"/>
        <v>8542.5</v>
      </c>
      <c r="T36" s="35">
        <f t="shared" si="6"/>
        <v>0</v>
      </c>
      <c r="U36" s="35">
        <f t="shared" si="6"/>
        <v>0</v>
      </c>
      <c r="V36" s="35">
        <f t="shared" si="6"/>
        <v>0</v>
      </c>
      <c r="W36" s="35">
        <f t="shared" si="6"/>
        <v>0</v>
      </c>
      <c r="X36" s="35">
        <f t="shared" si="6"/>
        <v>0</v>
      </c>
      <c r="Y36" s="35">
        <f t="shared" si="6"/>
        <v>0</v>
      </c>
      <c r="Z36" s="35">
        <f t="shared" si="6"/>
        <v>0</v>
      </c>
      <c r="AA36" s="35">
        <f t="shared" si="6"/>
        <v>0</v>
      </c>
      <c r="AB36" s="35">
        <f t="shared" si="6"/>
        <v>0</v>
      </c>
      <c r="AC36" s="35">
        <f t="shared" si="6"/>
        <v>0</v>
      </c>
      <c r="AD36" s="35">
        <f t="shared" si="6"/>
        <v>0</v>
      </c>
      <c r="AE36" s="35">
        <f t="shared" si="6"/>
        <v>0</v>
      </c>
      <c r="AF36" s="35">
        <f t="shared" si="6"/>
        <v>0</v>
      </c>
      <c r="AG36" s="35">
        <f t="shared" si="6"/>
        <v>0</v>
      </c>
      <c r="AH36" s="35">
        <f t="shared" si="6"/>
        <v>0</v>
      </c>
      <c r="AI36" s="35">
        <f t="shared" si="6"/>
        <v>0</v>
      </c>
      <c r="AJ36" s="35">
        <f t="shared" si="6"/>
        <v>0</v>
      </c>
      <c r="AK36" s="35">
        <f t="shared" si="6"/>
        <v>0</v>
      </c>
      <c r="AL36" s="35">
        <f t="shared" si="6"/>
        <v>0</v>
      </c>
      <c r="AM36" s="35">
        <f t="shared" si="6"/>
        <v>0</v>
      </c>
      <c r="AN36" s="35">
        <f t="shared" si="6"/>
        <v>0</v>
      </c>
      <c r="AO36" s="35">
        <f t="shared" si="6"/>
        <v>0</v>
      </c>
      <c r="AP36" s="35">
        <f t="shared" si="6"/>
        <v>0</v>
      </c>
      <c r="AQ36" s="35">
        <f t="shared" si="6"/>
        <v>0</v>
      </c>
      <c r="AR36" s="35">
        <f t="shared" si="6"/>
        <v>0</v>
      </c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</row>
    <row r="37" spans="2:59" x14ac:dyDescent="0.35">
      <c r="B37" s="28" t="s">
        <v>26</v>
      </c>
      <c r="D37" s="35">
        <f t="shared" ref="D37:AR37" si="7">(D33*$C$7)*$C$6</f>
        <v>354014.6</v>
      </c>
      <c r="E37" s="35">
        <f t="shared" si="7"/>
        <v>683614.4</v>
      </c>
      <c r="F37" s="35">
        <f t="shared" si="7"/>
        <v>634784.80000000005</v>
      </c>
      <c r="G37" s="35">
        <f t="shared" si="7"/>
        <v>585955.19999999995</v>
      </c>
      <c r="H37" s="35">
        <f t="shared" si="7"/>
        <v>537125.6</v>
      </c>
      <c r="I37" s="35">
        <f t="shared" si="7"/>
        <v>488296</v>
      </c>
      <c r="J37" s="35">
        <f t="shared" si="7"/>
        <v>439466.4</v>
      </c>
      <c r="K37" s="35">
        <f t="shared" si="7"/>
        <v>390636.79999999999</v>
      </c>
      <c r="L37" s="35">
        <f t="shared" si="7"/>
        <v>341807.2</v>
      </c>
      <c r="M37" s="35">
        <f t="shared" si="7"/>
        <v>292977.59999999998</v>
      </c>
      <c r="N37" s="35">
        <f t="shared" si="7"/>
        <v>244148</v>
      </c>
      <c r="O37" s="35">
        <f t="shared" si="7"/>
        <v>195318.39999999999</v>
      </c>
      <c r="P37" s="35">
        <f t="shared" si="7"/>
        <v>146488.79999999999</v>
      </c>
      <c r="Q37" s="35">
        <f t="shared" si="7"/>
        <v>97659.199999999997</v>
      </c>
      <c r="R37" s="35">
        <f t="shared" si="7"/>
        <v>48829.599999999999</v>
      </c>
      <c r="S37" s="35">
        <f t="shared" si="7"/>
        <v>12207.4</v>
      </c>
      <c r="T37" s="35">
        <f t="shared" si="7"/>
        <v>0</v>
      </c>
      <c r="U37" s="35">
        <f t="shared" si="7"/>
        <v>0</v>
      </c>
      <c r="V37" s="35">
        <f t="shared" si="7"/>
        <v>0</v>
      </c>
      <c r="W37" s="35">
        <f t="shared" si="7"/>
        <v>0</v>
      </c>
      <c r="X37" s="35">
        <f t="shared" si="7"/>
        <v>0</v>
      </c>
      <c r="Y37" s="35">
        <f t="shared" si="7"/>
        <v>0</v>
      </c>
      <c r="Z37" s="35">
        <f t="shared" si="7"/>
        <v>0</v>
      </c>
      <c r="AA37" s="35">
        <f t="shared" si="7"/>
        <v>0</v>
      </c>
      <c r="AB37" s="35">
        <f t="shared" si="7"/>
        <v>0</v>
      </c>
      <c r="AC37" s="35">
        <f t="shared" si="7"/>
        <v>0</v>
      </c>
      <c r="AD37" s="35">
        <f t="shared" si="7"/>
        <v>0</v>
      </c>
      <c r="AE37" s="35">
        <f t="shared" si="7"/>
        <v>0</v>
      </c>
      <c r="AF37" s="35">
        <f t="shared" si="7"/>
        <v>0</v>
      </c>
      <c r="AG37" s="35">
        <f t="shared" si="7"/>
        <v>0</v>
      </c>
      <c r="AH37" s="35">
        <f t="shared" si="7"/>
        <v>0</v>
      </c>
      <c r="AI37" s="35">
        <f t="shared" si="7"/>
        <v>0</v>
      </c>
      <c r="AJ37" s="35">
        <f t="shared" si="7"/>
        <v>0</v>
      </c>
      <c r="AK37" s="35">
        <f t="shared" si="7"/>
        <v>0</v>
      </c>
      <c r="AL37" s="35">
        <f t="shared" si="7"/>
        <v>0</v>
      </c>
      <c r="AM37" s="35">
        <f t="shared" si="7"/>
        <v>0</v>
      </c>
      <c r="AN37" s="35">
        <f t="shared" si="7"/>
        <v>0</v>
      </c>
      <c r="AO37" s="35">
        <f t="shared" si="7"/>
        <v>0</v>
      </c>
      <c r="AP37" s="35">
        <f t="shared" si="7"/>
        <v>0</v>
      </c>
      <c r="AQ37" s="35">
        <f t="shared" si="7"/>
        <v>0</v>
      </c>
      <c r="AR37" s="35">
        <f t="shared" si="7"/>
        <v>0</v>
      </c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44"/>
    </row>
    <row r="38" spans="2:59" x14ac:dyDescent="0.35">
      <c r="B38" s="28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</row>
    <row r="39" spans="2:59" x14ac:dyDescent="0.35">
      <c r="B39" s="28" t="s">
        <v>44</v>
      </c>
      <c r="D39" s="38">
        <f>D29</f>
        <v>10050000</v>
      </c>
      <c r="E39" s="45">
        <f>D41+D26/2</f>
        <v>14070000</v>
      </c>
      <c r="F39" s="35">
        <f t="shared" ref="F39:AR39" si="8">E41</f>
        <v>9849000</v>
      </c>
      <c r="G39" s="35">
        <f t="shared" si="8"/>
        <v>6894300</v>
      </c>
      <c r="H39" s="35">
        <f t="shared" si="8"/>
        <v>4826010</v>
      </c>
      <c r="I39" s="35">
        <f t="shared" si="8"/>
        <v>3378207</v>
      </c>
      <c r="J39" s="35">
        <f t="shared" si="8"/>
        <v>2364744.9</v>
      </c>
      <c r="K39" s="35">
        <f t="shared" si="8"/>
        <v>1655321.43</v>
      </c>
      <c r="L39" s="35">
        <f t="shared" si="8"/>
        <v>1158725.0009999999</v>
      </c>
      <c r="M39" s="35">
        <f t="shared" si="8"/>
        <v>811107.50069999998</v>
      </c>
      <c r="N39" s="35">
        <f t="shared" si="8"/>
        <v>567775.25049000001</v>
      </c>
      <c r="O39" s="35">
        <f t="shared" si="8"/>
        <v>397442.67534299998</v>
      </c>
      <c r="P39" s="35">
        <f t="shared" si="8"/>
        <v>278209.87274010002</v>
      </c>
      <c r="Q39" s="35">
        <f t="shared" si="8"/>
        <v>194746.91091807</v>
      </c>
      <c r="R39" s="35">
        <f t="shared" si="8"/>
        <v>136322.83764264901</v>
      </c>
      <c r="S39" s="35">
        <f t="shared" si="8"/>
        <v>95425.986349854313</v>
      </c>
      <c r="T39" s="35">
        <v>0</v>
      </c>
      <c r="U39" s="35">
        <f t="shared" si="8"/>
        <v>0</v>
      </c>
      <c r="V39" s="35">
        <f t="shared" si="8"/>
        <v>0</v>
      </c>
      <c r="W39" s="35">
        <f t="shared" si="8"/>
        <v>0</v>
      </c>
      <c r="X39" s="35">
        <f t="shared" si="8"/>
        <v>0</v>
      </c>
      <c r="Y39" s="35">
        <f t="shared" si="8"/>
        <v>0</v>
      </c>
      <c r="Z39" s="35">
        <f t="shared" si="8"/>
        <v>0</v>
      </c>
      <c r="AA39" s="35">
        <f t="shared" si="8"/>
        <v>0</v>
      </c>
      <c r="AB39" s="35">
        <f t="shared" si="8"/>
        <v>0</v>
      </c>
      <c r="AC39" s="35">
        <f t="shared" si="8"/>
        <v>0</v>
      </c>
      <c r="AD39" s="35">
        <f t="shared" si="8"/>
        <v>0</v>
      </c>
      <c r="AE39" s="35">
        <f t="shared" si="8"/>
        <v>0</v>
      </c>
      <c r="AF39" s="35">
        <f t="shared" si="8"/>
        <v>0</v>
      </c>
      <c r="AG39" s="35">
        <f t="shared" si="8"/>
        <v>0</v>
      </c>
      <c r="AH39" s="35">
        <f t="shared" si="8"/>
        <v>0</v>
      </c>
      <c r="AI39" s="35">
        <f t="shared" si="8"/>
        <v>0</v>
      </c>
      <c r="AJ39" s="35">
        <f t="shared" si="8"/>
        <v>0</v>
      </c>
      <c r="AK39" s="35">
        <f t="shared" si="8"/>
        <v>0</v>
      </c>
      <c r="AL39" s="35">
        <f t="shared" si="8"/>
        <v>0</v>
      </c>
      <c r="AM39" s="35">
        <f t="shared" si="8"/>
        <v>0</v>
      </c>
      <c r="AN39" s="35">
        <f t="shared" si="8"/>
        <v>0</v>
      </c>
      <c r="AO39" s="35">
        <f t="shared" si="8"/>
        <v>0</v>
      </c>
      <c r="AP39" s="35">
        <f t="shared" si="8"/>
        <v>0</v>
      </c>
      <c r="AQ39" s="35">
        <f t="shared" si="8"/>
        <v>0</v>
      </c>
      <c r="AR39" s="35">
        <f t="shared" si="8"/>
        <v>0</v>
      </c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</row>
    <row r="40" spans="2:59" x14ac:dyDescent="0.35">
      <c r="B40" s="28" t="s">
        <v>45</v>
      </c>
      <c r="C40" s="46"/>
      <c r="D40" s="45">
        <f>(D39*C12)*2</f>
        <v>6030000</v>
      </c>
      <c r="E40" s="35">
        <f t="shared" ref="E40:AR40" si="9">IF(E39&gt;0,E$39*$C12,0)</f>
        <v>4221000</v>
      </c>
      <c r="F40" s="35">
        <f t="shared" si="9"/>
        <v>2954700</v>
      </c>
      <c r="G40" s="35">
        <f t="shared" si="9"/>
        <v>2068290</v>
      </c>
      <c r="H40" s="35">
        <f t="shared" si="9"/>
        <v>1447803</v>
      </c>
      <c r="I40" s="35">
        <f t="shared" si="9"/>
        <v>1013462.1</v>
      </c>
      <c r="J40" s="35">
        <f t="shared" si="9"/>
        <v>709423.47</v>
      </c>
      <c r="K40" s="35">
        <f t="shared" si="9"/>
        <v>496596.42899999995</v>
      </c>
      <c r="L40" s="35">
        <f t="shared" si="9"/>
        <v>347617.50029999996</v>
      </c>
      <c r="M40" s="35">
        <f t="shared" si="9"/>
        <v>243332.25020999997</v>
      </c>
      <c r="N40" s="35">
        <f t="shared" si="9"/>
        <v>170332.575147</v>
      </c>
      <c r="O40" s="35">
        <f t="shared" si="9"/>
        <v>119232.80260289999</v>
      </c>
      <c r="P40" s="35">
        <f t="shared" si="9"/>
        <v>83462.961822030004</v>
      </c>
      <c r="Q40" s="35">
        <f t="shared" si="9"/>
        <v>58424.073275420997</v>
      </c>
      <c r="R40" s="35">
        <f t="shared" si="9"/>
        <v>40896.851292794701</v>
      </c>
      <c r="S40" s="35">
        <f t="shared" si="9"/>
        <v>28627.795904956292</v>
      </c>
      <c r="T40" s="35">
        <f t="shared" si="9"/>
        <v>0</v>
      </c>
      <c r="U40" s="35">
        <f t="shared" si="9"/>
        <v>0</v>
      </c>
      <c r="V40" s="35">
        <f t="shared" si="9"/>
        <v>0</v>
      </c>
      <c r="W40" s="35">
        <f t="shared" si="9"/>
        <v>0</v>
      </c>
      <c r="X40" s="35">
        <f t="shared" si="9"/>
        <v>0</v>
      </c>
      <c r="Y40" s="35">
        <f t="shared" si="9"/>
        <v>0</v>
      </c>
      <c r="Z40" s="35">
        <f t="shared" si="9"/>
        <v>0</v>
      </c>
      <c r="AA40" s="35">
        <f t="shared" si="9"/>
        <v>0</v>
      </c>
      <c r="AB40" s="35">
        <f t="shared" si="9"/>
        <v>0</v>
      </c>
      <c r="AC40" s="35">
        <f t="shared" si="9"/>
        <v>0</v>
      </c>
      <c r="AD40" s="35">
        <f t="shared" si="9"/>
        <v>0</v>
      </c>
      <c r="AE40" s="35">
        <f t="shared" si="9"/>
        <v>0</v>
      </c>
      <c r="AF40" s="35">
        <f t="shared" si="9"/>
        <v>0</v>
      </c>
      <c r="AG40" s="35">
        <f t="shared" si="9"/>
        <v>0</v>
      </c>
      <c r="AH40" s="35">
        <f t="shared" si="9"/>
        <v>0</v>
      </c>
      <c r="AI40" s="35">
        <f t="shared" si="9"/>
        <v>0</v>
      </c>
      <c r="AJ40" s="35">
        <f t="shared" si="9"/>
        <v>0</v>
      </c>
      <c r="AK40" s="35">
        <f t="shared" si="9"/>
        <v>0</v>
      </c>
      <c r="AL40" s="35">
        <f t="shared" si="9"/>
        <v>0</v>
      </c>
      <c r="AM40" s="35">
        <f t="shared" si="9"/>
        <v>0</v>
      </c>
      <c r="AN40" s="35">
        <f t="shared" si="9"/>
        <v>0</v>
      </c>
      <c r="AO40" s="35">
        <f t="shared" si="9"/>
        <v>0</v>
      </c>
      <c r="AP40" s="35">
        <f t="shared" si="9"/>
        <v>0</v>
      </c>
      <c r="AQ40" s="35">
        <f t="shared" si="9"/>
        <v>0</v>
      </c>
      <c r="AR40" s="35">
        <f t="shared" si="9"/>
        <v>0</v>
      </c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</row>
    <row r="41" spans="2:59" x14ac:dyDescent="0.35">
      <c r="B41" s="28" t="s">
        <v>46</v>
      </c>
      <c r="D41" s="35">
        <f t="shared" ref="D41:AR41" si="10">IF((D39-D40)&gt;0,D39-D40,0)</f>
        <v>4020000</v>
      </c>
      <c r="E41" s="35">
        <f t="shared" si="10"/>
        <v>9849000</v>
      </c>
      <c r="F41" s="35">
        <f t="shared" si="10"/>
        <v>6894300</v>
      </c>
      <c r="G41" s="35">
        <f t="shared" si="10"/>
        <v>4826010</v>
      </c>
      <c r="H41" s="35">
        <f t="shared" si="10"/>
        <v>3378207</v>
      </c>
      <c r="I41" s="35">
        <f t="shared" si="10"/>
        <v>2364744.9</v>
      </c>
      <c r="J41" s="35">
        <f t="shared" si="10"/>
        <v>1655321.43</v>
      </c>
      <c r="K41" s="35">
        <f t="shared" si="10"/>
        <v>1158725.0009999999</v>
      </c>
      <c r="L41" s="35">
        <f t="shared" si="10"/>
        <v>811107.50069999998</v>
      </c>
      <c r="M41" s="35">
        <f t="shared" si="10"/>
        <v>567775.25049000001</v>
      </c>
      <c r="N41" s="35">
        <f t="shared" si="10"/>
        <v>397442.67534299998</v>
      </c>
      <c r="O41" s="35">
        <f t="shared" si="10"/>
        <v>278209.87274010002</v>
      </c>
      <c r="P41" s="35">
        <f t="shared" si="10"/>
        <v>194746.91091807</v>
      </c>
      <c r="Q41" s="35">
        <f t="shared" si="10"/>
        <v>136322.83764264901</v>
      </c>
      <c r="R41" s="35">
        <f t="shared" si="10"/>
        <v>95425.986349854313</v>
      </c>
      <c r="S41" s="35">
        <f t="shared" si="10"/>
        <v>66798.19044489802</v>
      </c>
      <c r="T41" s="35">
        <f t="shared" si="10"/>
        <v>0</v>
      </c>
      <c r="U41" s="35">
        <f t="shared" si="10"/>
        <v>0</v>
      </c>
      <c r="V41" s="35">
        <f t="shared" si="10"/>
        <v>0</v>
      </c>
      <c r="W41" s="35">
        <f t="shared" si="10"/>
        <v>0</v>
      </c>
      <c r="X41" s="35">
        <f t="shared" si="10"/>
        <v>0</v>
      </c>
      <c r="Y41" s="35">
        <f t="shared" si="10"/>
        <v>0</v>
      </c>
      <c r="Z41" s="35">
        <f t="shared" si="10"/>
        <v>0</v>
      </c>
      <c r="AA41" s="35">
        <f t="shared" si="10"/>
        <v>0</v>
      </c>
      <c r="AB41" s="35">
        <f t="shared" si="10"/>
        <v>0</v>
      </c>
      <c r="AC41" s="35">
        <f t="shared" si="10"/>
        <v>0</v>
      </c>
      <c r="AD41" s="35">
        <f t="shared" si="10"/>
        <v>0</v>
      </c>
      <c r="AE41" s="35">
        <f t="shared" si="10"/>
        <v>0</v>
      </c>
      <c r="AF41" s="35">
        <f t="shared" si="10"/>
        <v>0</v>
      </c>
      <c r="AG41" s="35">
        <f t="shared" si="10"/>
        <v>0</v>
      </c>
      <c r="AH41" s="35">
        <f t="shared" si="10"/>
        <v>0</v>
      </c>
      <c r="AI41" s="35">
        <f t="shared" si="10"/>
        <v>0</v>
      </c>
      <c r="AJ41" s="35">
        <f t="shared" si="10"/>
        <v>0</v>
      </c>
      <c r="AK41" s="35">
        <f t="shared" si="10"/>
        <v>0</v>
      </c>
      <c r="AL41" s="35">
        <f t="shared" si="10"/>
        <v>0</v>
      </c>
      <c r="AM41" s="35">
        <f t="shared" si="10"/>
        <v>0</v>
      </c>
      <c r="AN41" s="35">
        <f t="shared" si="10"/>
        <v>0</v>
      </c>
      <c r="AO41" s="35">
        <f t="shared" si="10"/>
        <v>0</v>
      </c>
      <c r="AP41" s="35">
        <f t="shared" si="10"/>
        <v>0</v>
      </c>
      <c r="AQ41" s="35">
        <f t="shared" si="10"/>
        <v>0</v>
      </c>
      <c r="AR41" s="35">
        <f t="shared" si="10"/>
        <v>0</v>
      </c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</row>
    <row r="42" spans="2:59" x14ac:dyDescent="0.35">
      <c r="B42" s="28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</row>
    <row r="43" spans="2:59" x14ac:dyDescent="0.35">
      <c r="B43" s="28" t="s">
        <v>47</v>
      </c>
      <c r="D43" s="35">
        <f t="shared" ref="D43:AR43" si="11">D37+D35-D40</f>
        <v>-5005985.4000000004</v>
      </c>
      <c r="E43" s="35">
        <f t="shared" si="11"/>
        <v>-2197385.6</v>
      </c>
      <c r="F43" s="35">
        <f t="shared" si="11"/>
        <v>-979915.2</v>
      </c>
      <c r="G43" s="35">
        <f t="shared" si="11"/>
        <v>-142334.80000000005</v>
      </c>
      <c r="H43" s="35">
        <f t="shared" si="11"/>
        <v>429322.60000000009</v>
      </c>
      <c r="I43" s="35">
        <f t="shared" si="11"/>
        <v>814833.9</v>
      </c>
      <c r="J43" s="35">
        <f t="shared" si="11"/>
        <v>1070042.93</v>
      </c>
      <c r="K43" s="35">
        <f t="shared" si="11"/>
        <v>1234040.371</v>
      </c>
      <c r="L43" s="35">
        <f t="shared" si="11"/>
        <v>1334189.6997</v>
      </c>
      <c r="M43" s="35">
        <f t="shared" si="11"/>
        <v>1389645.3497900001</v>
      </c>
      <c r="N43" s="35">
        <f t="shared" si="11"/>
        <v>1413815.4248530001</v>
      </c>
      <c r="O43" s="35">
        <f t="shared" si="11"/>
        <v>1416085.5973970999</v>
      </c>
      <c r="P43" s="35">
        <f t="shared" si="11"/>
        <v>1403025.8381779701</v>
      </c>
      <c r="Q43" s="35">
        <f t="shared" si="11"/>
        <v>1379235.1267245789</v>
      </c>
      <c r="R43" s="35">
        <f t="shared" si="11"/>
        <v>1347932.7487072053</v>
      </c>
      <c r="S43" s="35">
        <f t="shared" si="11"/>
        <v>653579.60409504373</v>
      </c>
      <c r="T43" s="35">
        <f t="shared" si="11"/>
        <v>0</v>
      </c>
      <c r="U43" s="35">
        <f t="shared" si="11"/>
        <v>0</v>
      </c>
      <c r="V43" s="35">
        <f t="shared" si="11"/>
        <v>0</v>
      </c>
      <c r="W43" s="35">
        <f t="shared" si="11"/>
        <v>0</v>
      </c>
      <c r="X43" s="35">
        <f t="shared" si="11"/>
        <v>0</v>
      </c>
      <c r="Y43" s="35">
        <f t="shared" si="11"/>
        <v>0</v>
      </c>
      <c r="Z43" s="35">
        <f t="shared" si="11"/>
        <v>0</v>
      </c>
      <c r="AA43" s="35">
        <f t="shared" si="11"/>
        <v>0</v>
      </c>
      <c r="AB43" s="35">
        <f t="shared" si="11"/>
        <v>0</v>
      </c>
      <c r="AC43" s="35">
        <f t="shared" si="11"/>
        <v>0</v>
      </c>
      <c r="AD43" s="35">
        <f t="shared" si="11"/>
        <v>0</v>
      </c>
      <c r="AE43" s="35">
        <f t="shared" si="11"/>
        <v>0</v>
      </c>
      <c r="AF43" s="35">
        <f t="shared" si="11"/>
        <v>0</v>
      </c>
      <c r="AG43" s="35">
        <f t="shared" si="11"/>
        <v>0</v>
      </c>
      <c r="AH43" s="35">
        <f t="shared" si="11"/>
        <v>0</v>
      </c>
      <c r="AI43" s="35">
        <f t="shared" si="11"/>
        <v>0</v>
      </c>
      <c r="AJ43" s="35">
        <f t="shared" si="11"/>
        <v>0</v>
      </c>
      <c r="AK43" s="35">
        <f t="shared" si="11"/>
        <v>0</v>
      </c>
      <c r="AL43" s="35">
        <f t="shared" si="11"/>
        <v>0</v>
      </c>
      <c r="AM43" s="35">
        <f t="shared" si="11"/>
        <v>0</v>
      </c>
      <c r="AN43" s="35">
        <f t="shared" si="11"/>
        <v>0</v>
      </c>
      <c r="AO43" s="35">
        <f t="shared" si="11"/>
        <v>0</v>
      </c>
      <c r="AP43" s="35">
        <f t="shared" si="11"/>
        <v>0</v>
      </c>
      <c r="AQ43" s="35">
        <f t="shared" si="11"/>
        <v>0</v>
      </c>
      <c r="AR43" s="35">
        <f t="shared" si="11"/>
        <v>0</v>
      </c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</row>
    <row r="44" spans="2:59" x14ac:dyDescent="0.35">
      <c r="B44" s="28" t="s">
        <v>48</v>
      </c>
      <c r="C44" s="54"/>
      <c r="D44" s="35">
        <f t="shared" ref="D44:AR44" si="12">(D43*$C$16)/(1-$C$16)</f>
        <v>-1804879.0897959184</v>
      </c>
      <c r="E44" s="35">
        <f t="shared" si="12"/>
        <v>-792254.67210884357</v>
      </c>
      <c r="F44" s="35">
        <f t="shared" si="12"/>
        <v>-353302.75918367348</v>
      </c>
      <c r="G44" s="35">
        <f t="shared" si="12"/>
        <v>-51317.989115646284</v>
      </c>
      <c r="H44" s="35">
        <f t="shared" si="12"/>
        <v>154789.780952381</v>
      </c>
      <c r="I44" s="35">
        <f t="shared" si="12"/>
        <v>293783.6510204082</v>
      </c>
      <c r="J44" s="35">
        <f t="shared" si="12"/>
        <v>385797.79108843533</v>
      </c>
      <c r="K44" s="35">
        <f t="shared" si="12"/>
        <v>444926.12015646265</v>
      </c>
      <c r="L44" s="35">
        <f t="shared" si="12"/>
        <v>481034.38152448984</v>
      </c>
      <c r="M44" s="35">
        <f t="shared" si="12"/>
        <v>501028.59550251707</v>
      </c>
      <c r="N44" s="35">
        <f t="shared" si="12"/>
        <v>509742.97630754428</v>
      </c>
      <c r="O44" s="35">
        <f t="shared" si="12"/>
        <v>510561.4738914714</v>
      </c>
      <c r="P44" s="35">
        <f t="shared" si="12"/>
        <v>505852.85322062875</v>
      </c>
      <c r="Q44" s="35">
        <f t="shared" si="12"/>
        <v>497275.2497714468</v>
      </c>
      <c r="R44" s="35">
        <f t="shared" si="12"/>
        <v>485989.35837742779</v>
      </c>
      <c r="S44" s="35">
        <f t="shared" si="12"/>
        <v>235644.34705467563</v>
      </c>
      <c r="T44" s="35">
        <f t="shared" si="12"/>
        <v>0</v>
      </c>
      <c r="U44" s="35">
        <f t="shared" si="12"/>
        <v>0</v>
      </c>
      <c r="V44" s="35">
        <f t="shared" si="12"/>
        <v>0</v>
      </c>
      <c r="W44" s="35">
        <f t="shared" si="12"/>
        <v>0</v>
      </c>
      <c r="X44" s="35">
        <f t="shared" si="12"/>
        <v>0</v>
      </c>
      <c r="Y44" s="35">
        <f t="shared" si="12"/>
        <v>0</v>
      </c>
      <c r="Z44" s="35">
        <f t="shared" si="12"/>
        <v>0</v>
      </c>
      <c r="AA44" s="35">
        <f t="shared" si="12"/>
        <v>0</v>
      </c>
      <c r="AB44" s="35">
        <f t="shared" si="12"/>
        <v>0</v>
      </c>
      <c r="AC44" s="35">
        <f t="shared" si="12"/>
        <v>0</v>
      </c>
      <c r="AD44" s="35">
        <f t="shared" si="12"/>
        <v>0</v>
      </c>
      <c r="AE44" s="35">
        <f t="shared" si="12"/>
        <v>0</v>
      </c>
      <c r="AF44" s="35">
        <f t="shared" si="12"/>
        <v>0</v>
      </c>
      <c r="AG44" s="35">
        <f t="shared" si="12"/>
        <v>0</v>
      </c>
      <c r="AH44" s="35">
        <f t="shared" si="12"/>
        <v>0</v>
      </c>
      <c r="AI44" s="35">
        <f t="shared" si="12"/>
        <v>0</v>
      </c>
      <c r="AJ44" s="35">
        <f t="shared" si="12"/>
        <v>0</v>
      </c>
      <c r="AK44" s="35">
        <f t="shared" si="12"/>
        <v>0</v>
      </c>
      <c r="AL44" s="35">
        <f t="shared" si="12"/>
        <v>0</v>
      </c>
      <c r="AM44" s="35">
        <f t="shared" si="12"/>
        <v>0</v>
      </c>
      <c r="AN44" s="35">
        <f t="shared" si="12"/>
        <v>0</v>
      </c>
      <c r="AO44" s="35">
        <f t="shared" si="12"/>
        <v>0</v>
      </c>
      <c r="AP44" s="35">
        <f t="shared" si="12"/>
        <v>0</v>
      </c>
      <c r="AQ44" s="35">
        <f t="shared" si="12"/>
        <v>0</v>
      </c>
      <c r="AR44" s="35">
        <f t="shared" si="12"/>
        <v>0</v>
      </c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</row>
    <row r="45" spans="2:59" x14ac:dyDescent="0.35">
      <c r="B45" s="28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</row>
    <row r="46" spans="2:59" x14ac:dyDescent="0.35">
      <c r="B46" s="48" t="s">
        <v>53</v>
      </c>
      <c r="D46" s="49">
        <f t="shared" ref="D46:AZ46" si="13">D35+D36+D37+D44</f>
        <v>-533131.98979591834</v>
      </c>
      <c r="E46" s="49">
        <f t="shared" si="13"/>
        <v>1709739.7278911564</v>
      </c>
      <c r="F46" s="49">
        <f t="shared" si="13"/>
        <v>2065692.0408163264</v>
      </c>
      <c r="G46" s="49">
        <f t="shared" si="13"/>
        <v>2284677.2108843541</v>
      </c>
      <c r="H46" s="49">
        <f t="shared" si="13"/>
        <v>2407785.3809523811</v>
      </c>
      <c r="I46" s="49">
        <f t="shared" si="13"/>
        <v>2463779.6510204081</v>
      </c>
      <c r="J46" s="49">
        <f t="shared" si="13"/>
        <v>2472794.1910884352</v>
      </c>
      <c r="K46" s="49">
        <f t="shared" si="13"/>
        <v>2448922.9201564626</v>
      </c>
      <c r="L46" s="49">
        <f t="shared" si="13"/>
        <v>2402031.5815244899</v>
      </c>
      <c r="M46" s="49">
        <f t="shared" si="13"/>
        <v>2339026.1955025173</v>
      </c>
      <c r="N46" s="49">
        <f t="shared" si="13"/>
        <v>2264740.9763075444</v>
      </c>
      <c r="O46" s="49">
        <f t="shared" si="13"/>
        <v>2182559.8738914714</v>
      </c>
      <c r="P46" s="49">
        <f t="shared" si="13"/>
        <v>2094851.6532206289</v>
      </c>
      <c r="Q46" s="49">
        <f t="shared" si="13"/>
        <v>2003274.4497714466</v>
      </c>
      <c r="R46" s="49">
        <f t="shared" si="13"/>
        <v>1908988.9583774279</v>
      </c>
      <c r="S46" s="49">
        <f t="shared" si="13"/>
        <v>926394.24705467559</v>
      </c>
      <c r="T46" s="49">
        <f t="shared" si="13"/>
        <v>0</v>
      </c>
      <c r="U46" s="49">
        <f t="shared" si="13"/>
        <v>0</v>
      </c>
      <c r="V46" s="49">
        <f t="shared" si="13"/>
        <v>0</v>
      </c>
      <c r="W46" s="49">
        <f t="shared" si="13"/>
        <v>0</v>
      </c>
      <c r="X46" s="49">
        <f t="shared" si="13"/>
        <v>0</v>
      </c>
      <c r="Y46" s="49">
        <f t="shared" si="13"/>
        <v>0</v>
      </c>
      <c r="Z46" s="49">
        <f t="shared" si="13"/>
        <v>0</v>
      </c>
      <c r="AA46" s="49">
        <f t="shared" si="13"/>
        <v>0</v>
      </c>
      <c r="AB46" s="49">
        <f t="shared" si="13"/>
        <v>0</v>
      </c>
      <c r="AC46" s="49">
        <f t="shared" si="13"/>
        <v>0</v>
      </c>
      <c r="AD46" s="49">
        <f t="shared" si="13"/>
        <v>0</v>
      </c>
      <c r="AE46" s="49">
        <f t="shared" si="13"/>
        <v>0</v>
      </c>
      <c r="AF46" s="49">
        <f t="shared" si="13"/>
        <v>0</v>
      </c>
      <c r="AG46" s="49">
        <f t="shared" si="13"/>
        <v>0</v>
      </c>
      <c r="AH46" s="49">
        <f t="shared" si="13"/>
        <v>0</v>
      </c>
      <c r="AI46" s="49">
        <f t="shared" si="13"/>
        <v>0</v>
      </c>
      <c r="AJ46" s="49">
        <f t="shared" si="13"/>
        <v>0</v>
      </c>
      <c r="AK46" s="49">
        <f t="shared" si="13"/>
        <v>0</v>
      </c>
      <c r="AL46" s="49">
        <f t="shared" si="13"/>
        <v>0</v>
      </c>
      <c r="AM46" s="49">
        <f t="shared" si="13"/>
        <v>0</v>
      </c>
      <c r="AN46" s="49">
        <f t="shared" si="13"/>
        <v>0</v>
      </c>
      <c r="AO46" s="49">
        <f t="shared" si="13"/>
        <v>0</v>
      </c>
      <c r="AP46" s="49">
        <f t="shared" si="13"/>
        <v>0</v>
      </c>
      <c r="AQ46" s="49">
        <f t="shared" si="13"/>
        <v>0</v>
      </c>
      <c r="AR46" s="49">
        <f t="shared" si="13"/>
        <v>0</v>
      </c>
      <c r="AS46" s="49">
        <f t="shared" si="13"/>
        <v>0</v>
      </c>
      <c r="AT46" s="49">
        <f t="shared" si="13"/>
        <v>0</v>
      </c>
      <c r="AU46" s="49">
        <f t="shared" si="13"/>
        <v>0</v>
      </c>
      <c r="AV46" s="49">
        <f t="shared" si="13"/>
        <v>0</v>
      </c>
      <c r="AW46" s="49">
        <f t="shared" si="13"/>
        <v>0</v>
      </c>
      <c r="AX46" s="49">
        <f t="shared" si="13"/>
        <v>0</v>
      </c>
      <c r="AY46" s="49">
        <f t="shared" si="13"/>
        <v>0</v>
      </c>
      <c r="AZ46" s="49">
        <f t="shared" si="13"/>
        <v>0</v>
      </c>
      <c r="BA46" s="49"/>
      <c r="BB46" s="49"/>
      <c r="BC46" s="49"/>
      <c r="BD46" s="49"/>
      <c r="BE46" s="49"/>
      <c r="BF46" s="49"/>
      <c r="BG46" s="50"/>
    </row>
    <row r="47" spans="2:59" x14ac:dyDescent="0.35">
      <c r="B47" s="48"/>
      <c r="D47" s="51"/>
      <c r="E47" s="51"/>
      <c r="F47" s="51"/>
      <c r="G47" s="51"/>
      <c r="H47" s="51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52"/>
    </row>
    <row r="48" spans="2:59" x14ac:dyDescent="0.35">
      <c r="B48" s="28" t="s">
        <v>49</v>
      </c>
      <c r="D48" s="59">
        <f>C19*C15</f>
        <v>100500</v>
      </c>
      <c r="E48" s="59">
        <f>D48+D48*$C14</f>
        <v>102510</v>
      </c>
      <c r="F48" s="59">
        <f t="shared" ref="F48:AR48" si="14">E48+E48*$C14</f>
        <v>104560.2</v>
      </c>
      <c r="G48" s="59">
        <f t="shared" si="14"/>
        <v>106651.40399999999</v>
      </c>
      <c r="H48" s="59">
        <f t="shared" si="14"/>
        <v>108784.43208</v>
      </c>
      <c r="I48" s="59">
        <f t="shared" si="14"/>
        <v>110960.1207216</v>
      </c>
      <c r="J48" s="59">
        <f t="shared" si="14"/>
        <v>113179.32313603201</v>
      </c>
      <c r="K48" s="59">
        <f t="shared" si="14"/>
        <v>115442.90959875265</v>
      </c>
      <c r="L48" s="59">
        <f t="shared" si="14"/>
        <v>117751.76779072771</v>
      </c>
      <c r="M48" s="59">
        <f t="shared" si="14"/>
        <v>120106.80314654227</v>
      </c>
      <c r="N48" s="59">
        <f t="shared" si="14"/>
        <v>122508.93920947312</v>
      </c>
      <c r="O48" s="59">
        <f t="shared" si="14"/>
        <v>124959.11799366258</v>
      </c>
      <c r="P48" s="59">
        <f t="shared" si="14"/>
        <v>127458.30035353583</v>
      </c>
      <c r="Q48" s="59">
        <f t="shared" si="14"/>
        <v>130007.46636060654</v>
      </c>
      <c r="R48" s="59">
        <f t="shared" si="14"/>
        <v>132607.61568781867</v>
      </c>
      <c r="S48" s="59">
        <f t="shared" si="14"/>
        <v>135259.76800157505</v>
      </c>
      <c r="T48" s="59">
        <v>0</v>
      </c>
      <c r="U48" s="59">
        <f t="shared" si="14"/>
        <v>0</v>
      </c>
      <c r="V48" s="59">
        <f t="shared" si="14"/>
        <v>0</v>
      </c>
      <c r="W48" s="59">
        <f t="shared" si="14"/>
        <v>0</v>
      </c>
      <c r="X48" s="59">
        <f t="shared" si="14"/>
        <v>0</v>
      </c>
      <c r="Y48" s="59">
        <f t="shared" si="14"/>
        <v>0</v>
      </c>
      <c r="Z48" s="59">
        <f t="shared" si="14"/>
        <v>0</v>
      </c>
      <c r="AA48" s="59">
        <f t="shared" si="14"/>
        <v>0</v>
      </c>
      <c r="AB48" s="59">
        <f t="shared" si="14"/>
        <v>0</v>
      </c>
      <c r="AC48" s="59">
        <f t="shared" si="14"/>
        <v>0</v>
      </c>
      <c r="AD48" s="59">
        <f t="shared" si="14"/>
        <v>0</v>
      </c>
      <c r="AE48" s="59">
        <f t="shared" si="14"/>
        <v>0</v>
      </c>
      <c r="AF48" s="59">
        <f t="shared" si="14"/>
        <v>0</v>
      </c>
      <c r="AG48" s="59">
        <f t="shared" si="14"/>
        <v>0</v>
      </c>
      <c r="AH48" s="59">
        <f t="shared" si="14"/>
        <v>0</v>
      </c>
      <c r="AI48" s="59">
        <f t="shared" si="14"/>
        <v>0</v>
      </c>
      <c r="AJ48" s="59">
        <f t="shared" si="14"/>
        <v>0</v>
      </c>
      <c r="AK48" s="59">
        <f t="shared" si="14"/>
        <v>0</v>
      </c>
      <c r="AL48" s="59">
        <f t="shared" si="14"/>
        <v>0</v>
      </c>
      <c r="AM48" s="59">
        <f t="shared" si="14"/>
        <v>0</v>
      </c>
      <c r="AN48" s="59">
        <f t="shared" si="14"/>
        <v>0</v>
      </c>
      <c r="AO48" s="59">
        <f t="shared" si="14"/>
        <v>0</v>
      </c>
      <c r="AP48" s="59">
        <f t="shared" si="14"/>
        <v>0</v>
      </c>
      <c r="AQ48" s="59">
        <f t="shared" si="14"/>
        <v>0</v>
      </c>
      <c r="AR48" s="59">
        <f t="shared" si="14"/>
        <v>0</v>
      </c>
      <c r="AS48" s="59">
        <v>0</v>
      </c>
      <c r="AT48" s="59">
        <f t="shared" ref="AT48:BE48" si="15">AS48/2</f>
        <v>0</v>
      </c>
      <c r="AU48" s="59">
        <f t="shared" si="15"/>
        <v>0</v>
      </c>
      <c r="AV48" s="59">
        <f t="shared" si="15"/>
        <v>0</v>
      </c>
      <c r="AW48" s="59">
        <f t="shared" si="15"/>
        <v>0</v>
      </c>
      <c r="AX48" s="59">
        <f t="shared" si="15"/>
        <v>0</v>
      </c>
      <c r="AY48" s="59">
        <f t="shared" si="15"/>
        <v>0</v>
      </c>
      <c r="AZ48" s="59">
        <f t="shared" si="15"/>
        <v>0</v>
      </c>
      <c r="BA48" s="59">
        <f t="shared" si="15"/>
        <v>0</v>
      </c>
      <c r="BB48" s="59">
        <f t="shared" si="15"/>
        <v>0</v>
      </c>
      <c r="BC48" s="59">
        <f t="shared" si="15"/>
        <v>0</v>
      </c>
      <c r="BD48" s="59">
        <f t="shared" si="15"/>
        <v>0</v>
      </c>
      <c r="BE48" s="59">
        <f t="shared" si="15"/>
        <v>0</v>
      </c>
      <c r="BF48" s="59"/>
      <c r="BG48" s="44"/>
    </row>
    <row r="49" spans="2:59" x14ac:dyDescent="0.35">
      <c r="B49" s="48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52"/>
    </row>
    <row r="50" spans="2:59" x14ac:dyDescent="0.35">
      <c r="B50" s="48" t="s">
        <v>50</v>
      </c>
      <c r="D50" s="49">
        <f>D46+D48</f>
        <v>-432631.98979591834</v>
      </c>
      <c r="E50" s="49">
        <f t="shared" ref="E50:BE50" si="16">E46+E48</f>
        <v>1812249.7278911564</v>
      </c>
      <c r="F50" s="49">
        <f t="shared" si="16"/>
        <v>2170252.2408163263</v>
      </c>
      <c r="G50" s="49">
        <f t="shared" si="16"/>
        <v>2391328.6148843542</v>
      </c>
      <c r="H50" s="49">
        <f t="shared" si="16"/>
        <v>2516569.8130323812</v>
      </c>
      <c r="I50" s="49">
        <f t="shared" si="16"/>
        <v>2574739.7717420082</v>
      </c>
      <c r="J50" s="49">
        <f t="shared" si="16"/>
        <v>2585973.5142244673</v>
      </c>
      <c r="K50" s="49">
        <f t="shared" si="16"/>
        <v>2564365.8297552154</v>
      </c>
      <c r="L50" s="49">
        <f t="shared" si="16"/>
        <v>2519783.3493152177</v>
      </c>
      <c r="M50" s="49">
        <f t="shared" si="16"/>
        <v>2459132.9986490593</v>
      </c>
      <c r="N50" s="49">
        <f t="shared" si="16"/>
        <v>2387249.9155170177</v>
      </c>
      <c r="O50" s="49">
        <f t="shared" si="16"/>
        <v>2307518.991885134</v>
      </c>
      <c r="P50" s="49">
        <f t="shared" si="16"/>
        <v>2222309.9535741648</v>
      </c>
      <c r="Q50" s="49">
        <f t="shared" si="16"/>
        <v>2133281.9161320534</v>
      </c>
      <c r="R50" s="49">
        <f t="shared" si="16"/>
        <v>2041596.5740652466</v>
      </c>
      <c r="S50" s="49">
        <f t="shared" si="16"/>
        <v>1061654.0150562506</v>
      </c>
      <c r="T50" s="49">
        <f t="shared" si="16"/>
        <v>0</v>
      </c>
      <c r="U50" s="49">
        <f t="shared" si="16"/>
        <v>0</v>
      </c>
      <c r="V50" s="49">
        <f t="shared" si="16"/>
        <v>0</v>
      </c>
      <c r="W50" s="49">
        <f t="shared" si="16"/>
        <v>0</v>
      </c>
      <c r="X50" s="49">
        <f t="shared" si="16"/>
        <v>0</v>
      </c>
      <c r="Y50" s="49">
        <f t="shared" si="16"/>
        <v>0</v>
      </c>
      <c r="Z50" s="49">
        <f t="shared" si="16"/>
        <v>0</v>
      </c>
      <c r="AA50" s="49">
        <f t="shared" si="16"/>
        <v>0</v>
      </c>
      <c r="AB50" s="49">
        <f t="shared" si="16"/>
        <v>0</v>
      </c>
      <c r="AC50" s="49">
        <f t="shared" si="16"/>
        <v>0</v>
      </c>
      <c r="AD50" s="49">
        <f t="shared" si="16"/>
        <v>0</v>
      </c>
      <c r="AE50" s="49">
        <f t="shared" si="16"/>
        <v>0</v>
      </c>
      <c r="AF50" s="49">
        <f t="shared" si="16"/>
        <v>0</v>
      </c>
      <c r="AG50" s="49">
        <f t="shared" si="16"/>
        <v>0</v>
      </c>
      <c r="AH50" s="49">
        <f t="shared" si="16"/>
        <v>0</v>
      </c>
      <c r="AI50" s="49">
        <f t="shared" si="16"/>
        <v>0</v>
      </c>
      <c r="AJ50" s="49">
        <f t="shared" si="16"/>
        <v>0</v>
      </c>
      <c r="AK50" s="49">
        <f t="shared" si="16"/>
        <v>0</v>
      </c>
      <c r="AL50" s="49">
        <f t="shared" si="16"/>
        <v>0</v>
      </c>
      <c r="AM50" s="49">
        <f t="shared" si="16"/>
        <v>0</v>
      </c>
      <c r="AN50" s="49">
        <f t="shared" si="16"/>
        <v>0</v>
      </c>
      <c r="AO50" s="49">
        <f t="shared" si="16"/>
        <v>0</v>
      </c>
      <c r="AP50" s="49">
        <f t="shared" si="16"/>
        <v>0</v>
      </c>
      <c r="AQ50" s="49">
        <f t="shared" si="16"/>
        <v>0</v>
      </c>
      <c r="AR50" s="49">
        <f t="shared" si="16"/>
        <v>0</v>
      </c>
      <c r="AS50" s="49">
        <f t="shared" si="16"/>
        <v>0</v>
      </c>
      <c r="AT50" s="49">
        <f t="shared" si="16"/>
        <v>0</v>
      </c>
      <c r="AU50" s="49">
        <f t="shared" si="16"/>
        <v>0</v>
      </c>
      <c r="AV50" s="49">
        <f t="shared" si="16"/>
        <v>0</v>
      </c>
      <c r="AW50" s="49">
        <f t="shared" si="16"/>
        <v>0</v>
      </c>
      <c r="AX50" s="49">
        <f t="shared" si="16"/>
        <v>0</v>
      </c>
      <c r="AY50" s="49">
        <f t="shared" si="16"/>
        <v>0</v>
      </c>
      <c r="AZ50" s="49">
        <f t="shared" si="16"/>
        <v>0</v>
      </c>
      <c r="BA50" s="49">
        <f t="shared" si="16"/>
        <v>0</v>
      </c>
      <c r="BB50" s="49">
        <f t="shared" si="16"/>
        <v>0</v>
      </c>
      <c r="BC50" s="49">
        <f t="shared" si="16"/>
        <v>0</v>
      </c>
      <c r="BD50" s="49">
        <f t="shared" si="16"/>
        <v>0</v>
      </c>
      <c r="BE50" s="49">
        <f t="shared" si="16"/>
        <v>0</v>
      </c>
      <c r="BF50" s="49"/>
      <c r="BG50" s="50"/>
    </row>
    <row r="51" spans="2:59" x14ac:dyDescent="0.35">
      <c r="B51" s="48"/>
      <c r="D51" s="51"/>
      <c r="E51" s="51"/>
      <c r="F51" s="51"/>
      <c r="G51" s="51"/>
      <c r="H51" s="51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52"/>
    </row>
    <row r="52" spans="2:59" x14ac:dyDescent="0.35">
      <c r="B52" s="28" t="s">
        <v>75</v>
      </c>
      <c r="C52" s="60">
        <f>NPV(C13,D50:S50)</f>
        <v>23865854.889641788</v>
      </c>
    </row>
    <row r="53" spans="2:59" x14ac:dyDescent="0.35">
      <c r="B53" s="48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50"/>
    </row>
    <row r="54" spans="2:59" x14ac:dyDescent="0.35">
      <c r="B54" s="48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50"/>
    </row>
    <row r="55" spans="2:59" x14ac:dyDescent="0.35">
      <c r="B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50"/>
    </row>
    <row r="56" spans="2:59" x14ac:dyDescent="0.35">
      <c r="B56" s="48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50"/>
    </row>
    <row r="57" spans="2:59" x14ac:dyDescent="0.35">
      <c r="B57" s="48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50"/>
    </row>
    <row r="58" spans="2:59" x14ac:dyDescent="0.35">
      <c r="B58" s="48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5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9124-F1DE-4DEE-8507-DA611ED9723A}">
  <sheetPr>
    <tabColor rgb="FF4C8C7E"/>
  </sheetPr>
  <dimension ref="A2:A31"/>
  <sheetViews>
    <sheetView topLeftCell="A11" workbookViewId="0">
      <selection activeCell="C23" sqref="C23"/>
    </sheetView>
  </sheetViews>
  <sheetFormatPr defaultColWidth="8.54296875" defaultRowHeight="14.5" x14ac:dyDescent="0.35"/>
  <cols>
    <col min="1" max="1" width="57" style="1" bestFit="1" customWidth="1"/>
    <col min="2" max="16384" width="8.54296875" style="1"/>
  </cols>
  <sheetData>
    <row r="2" spans="1:1" x14ac:dyDescent="0.35">
      <c r="A2" s="4" t="s">
        <v>55</v>
      </c>
    </row>
    <row r="3" spans="1:1" x14ac:dyDescent="0.35">
      <c r="A3" s="2" t="s">
        <v>19</v>
      </c>
    </row>
    <row r="4" spans="1:1" x14ac:dyDescent="0.35">
      <c r="A4" s="2" t="s">
        <v>56</v>
      </c>
    </row>
    <row r="5" spans="1:1" x14ac:dyDescent="0.35">
      <c r="A5" s="2" t="s">
        <v>57</v>
      </c>
    </row>
    <row r="6" spans="1:1" x14ac:dyDescent="0.35">
      <c r="A6" s="2" t="s">
        <v>58</v>
      </c>
    </row>
    <row r="7" spans="1:1" x14ac:dyDescent="0.35">
      <c r="A7" s="2" t="s">
        <v>59</v>
      </c>
    </row>
    <row r="8" spans="1:1" x14ac:dyDescent="0.35">
      <c r="A8" s="3" t="s">
        <v>60</v>
      </c>
    </row>
    <row r="10" spans="1:1" x14ac:dyDescent="0.35">
      <c r="A10" s="4" t="s">
        <v>61</v>
      </c>
    </row>
    <row r="11" spans="1:1" x14ac:dyDescent="0.35">
      <c r="A11" s="5" t="s">
        <v>21</v>
      </c>
    </row>
    <row r="12" spans="1:1" x14ac:dyDescent="0.35">
      <c r="A12" s="2" t="s">
        <v>62</v>
      </c>
    </row>
    <row r="13" spans="1:1" x14ac:dyDescent="0.35">
      <c r="A13" s="2" t="s">
        <v>63</v>
      </c>
    </row>
    <row r="14" spans="1:1" x14ac:dyDescent="0.35">
      <c r="A14" s="3" t="s">
        <v>64</v>
      </c>
    </row>
    <row r="16" spans="1:1" x14ac:dyDescent="0.35">
      <c r="A16" s="4" t="s">
        <v>65</v>
      </c>
    </row>
    <row r="17" spans="1:1" x14ac:dyDescent="0.35">
      <c r="A17" s="2" t="s">
        <v>18</v>
      </c>
    </row>
    <row r="18" spans="1:1" x14ac:dyDescent="0.35">
      <c r="A18" s="2" t="s">
        <v>66</v>
      </c>
    </row>
    <row r="19" spans="1:1" x14ac:dyDescent="0.35">
      <c r="A19" s="2" t="s">
        <v>67</v>
      </c>
    </row>
    <row r="20" spans="1:1" x14ac:dyDescent="0.35">
      <c r="A20" s="2" t="s">
        <v>68</v>
      </c>
    </row>
    <row r="21" spans="1:1" x14ac:dyDescent="0.35">
      <c r="A21" s="2" t="s">
        <v>56</v>
      </c>
    </row>
    <row r="22" spans="1:1" x14ac:dyDescent="0.35">
      <c r="A22" s="2" t="s">
        <v>57</v>
      </c>
    </row>
    <row r="23" spans="1:1" x14ac:dyDescent="0.35">
      <c r="A23" s="2" t="s">
        <v>60</v>
      </c>
    </row>
    <row r="24" spans="1:1" x14ac:dyDescent="0.35">
      <c r="A24" s="3" t="s">
        <v>69</v>
      </c>
    </row>
    <row r="26" spans="1:1" x14ac:dyDescent="0.35">
      <c r="A26" s="4" t="s">
        <v>70</v>
      </c>
    </row>
    <row r="27" spans="1:1" x14ac:dyDescent="0.35">
      <c r="A27" s="5" t="s">
        <v>20</v>
      </c>
    </row>
    <row r="28" spans="1:1" x14ac:dyDescent="0.35">
      <c r="A28" s="2" t="s">
        <v>21</v>
      </c>
    </row>
    <row r="29" spans="1:1" x14ac:dyDescent="0.35">
      <c r="A29" s="2" t="s">
        <v>71</v>
      </c>
    </row>
    <row r="30" spans="1:1" x14ac:dyDescent="0.35">
      <c r="A30" s="2" t="s">
        <v>72</v>
      </c>
    </row>
    <row r="31" spans="1:1" x14ac:dyDescent="0.35">
      <c r="A31" s="3" t="s">
        <v>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8d8a70-55d5-4828-a1cb-39c7a4ea1aa6">
      <Terms xmlns="http://schemas.microsoft.com/office/infopath/2007/PartnerControls"/>
    </lcf76f155ced4ddcb4097134ff3c332f>
    <TaxCatchAll xmlns="afebf44e-3847-4d5f-9a78-07f3492fbf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16D136C44BEE41AC588AB04EEF8BC9" ma:contentTypeVersion="17" ma:contentTypeDescription="Create a new document." ma:contentTypeScope="" ma:versionID="17b279bd15ba03e43c00c303b4e46261">
  <xsd:schema xmlns:xsd="http://www.w3.org/2001/XMLSchema" xmlns:xs="http://www.w3.org/2001/XMLSchema" xmlns:p="http://schemas.microsoft.com/office/2006/metadata/properties" xmlns:ns2="838d8a70-55d5-4828-a1cb-39c7a4ea1aa6" xmlns:ns3="afebf44e-3847-4d5f-9a78-07f3492fbf0b" targetNamespace="http://schemas.microsoft.com/office/2006/metadata/properties" ma:root="true" ma:fieldsID="db3e7b90fb35ef5c3daa555104a22471" ns2:_="" ns3:_="">
    <xsd:import namespace="838d8a70-55d5-4828-a1cb-39c7a4ea1aa6"/>
    <xsd:import namespace="afebf44e-3847-4d5f-9a78-07f3492fbf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d8a70-55d5-4828-a1cb-39c7a4ea1a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5b30678-c39d-4978-b88d-bf256d84e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bf44e-3847-4d5f-9a78-07f3492f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5356211-8b1d-41ce-b4d5-45acda0bbce1}" ma:internalName="TaxCatchAll" ma:showField="CatchAllData" ma:web="afebf44e-3847-4d5f-9a78-07f3492f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6A9AB-301D-40FE-9521-EA259E63BE08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23ecd054-57b2-4cdb-b98d-05e161bed7b7"/>
    <ds:schemaRef ds:uri="http://schemas.microsoft.com/office/infopath/2007/PartnerControls"/>
    <ds:schemaRef ds:uri="http://schemas.openxmlformats.org/package/2006/metadata/core-properties"/>
    <ds:schemaRef ds:uri="98c008fb-6a5a-46e4-92c1-cb22293176e5"/>
    <ds:schemaRef ds:uri="http://purl.org/dc/dcmitype/"/>
    <ds:schemaRef ds:uri="838d8a70-55d5-4828-a1cb-39c7a4ea1aa6"/>
    <ds:schemaRef ds:uri="afebf44e-3847-4d5f-9a78-07f3492fbf0b"/>
  </ds:schemaRefs>
</ds:datastoreItem>
</file>

<file path=customXml/itemProps2.xml><?xml version="1.0" encoding="utf-8"?>
<ds:datastoreItem xmlns:ds="http://schemas.openxmlformats.org/officeDocument/2006/customXml" ds:itemID="{A3F9F1B1-6917-4B9F-B2DF-C5CA845EC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d8a70-55d5-4828-a1cb-39c7a4ea1aa6"/>
    <ds:schemaRef ds:uri="afebf44e-3847-4d5f-9a78-07f3492f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FC43E3-EED3-4F8B-8888-B97C097AAB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02 Annual Values</vt:lpstr>
      <vt:lpstr>Summary</vt:lpstr>
      <vt:lpstr>CAPEX Solution A</vt:lpstr>
      <vt:lpstr>CAPEX Solution B</vt:lpstr>
      <vt:lpstr>BESS (Enhanced)</vt:lpstr>
      <vt:lpstr>BESS (Baseline)</vt:lpstr>
      <vt:lpstr>99 LookUps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Steele-Mosey</dc:creator>
  <cp:keywords/>
  <dc:description/>
  <cp:lastModifiedBy>Zhang, Beiping</cp:lastModifiedBy>
  <cp:revision/>
  <dcterms:created xsi:type="dcterms:W3CDTF">2015-06-05T18:17:20Z</dcterms:created>
  <dcterms:modified xsi:type="dcterms:W3CDTF">2026-04-09T15:14:47Z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0x0101005B16D136C44BEE41AC588AB04EEF8BC9</vt:lpwstr>
  </property>
  <property fmtid="{D5CDD505-2E9C-101B-9397-08002B2CF9AE}" pid="3" name="MediaServiceImageTags">
    <vt:lpwstr/>
  </property>
</Properties>
</file>