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S:\Capital Assets Accounting Dept\Rate Application Support 2027\00000 Undertaking\JT 2.9 EE Model for Test EE (Bren)-DONE\Excel for Submission\"/>
    </mc:Choice>
  </mc:AlternateContent>
  <xr:revisionPtr revIDLastSave="0" documentId="13_ncr:1_{BEEC3504-C9C1-42F7-BD83-1F3B5E34D4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" sheetId="7" r:id="rId1"/>
    <sheet name="Data Inputs" sheetId="1" r:id="rId2"/>
    <sheet name="NPV Calculation" sheetId="2" r:id="rId3"/>
    <sheet name="OM&amp;A Calc" sheetId="14" r:id="rId4"/>
  </sheets>
  <definedNames>
    <definedName name="_xlnm._FilterDatabase" localSheetId="0" hidden="1">Summary!$F$7:$G$7</definedName>
    <definedName name="_xlnm.Print_Area" localSheetId="2">'NPV Calculation'!$A$1:$AB$134</definedName>
    <definedName name="_xlnm.Print_Area" localSheetId="0">Summary!$B$1:$Z$72</definedName>
    <definedName name="_xlnm.Print_Titles" localSheetId="2">'NPV Calculation'!$A:$B,'NPV Calculation'!$5:$5</definedName>
    <definedName name="_xlnm.Print_Titles" localSheetId="0">Summary!$1:$2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  <c r="C10" i="2"/>
  <c r="C11" i="2"/>
  <c r="C12" i="2"/>
  <c r="C13" i="2"/>
  <c r="C14" i="2"/>
  <c r="C15" i="2"/>
  <c r="C16" i="2"/>
  <c r="I25" i="1"/>
  <c r="H25" i="1"/>
  <c r="G25" i="1"/>
  <c r="F25" i="1"/>
  <c r="E25" i="1"/>
  <c r="E4" i="1"/>
  <c r="E3" i="1"/>
  <c r="I111" i="1"/>
  <c r="J111" i="1" s="1"/>
  <c r="K111" i="1" s="1"/>
  <c r="L111" i="1" s="1"/>
  <c r="M111" i="1" s="1"/>
  <c r="N111" i="1" s="1"/>
  <c r="O111" i="1" s="1"/>
  <c r="P111" i="1" s="1"/>
  <c r="Q111" i="1" s="1"/>
  <c r="R111" i="1" s="1"/>
  <c r="S111" i="1" s="1"/>
  <c r="T111" i="1" s="1"/>
  <c r="U111" i="1" s="1"/>
  <c r="V111" i="1" s="1"/>
  <c r="W111" i="1" s="1"/>
  <c r="X111" i="1" s="1"/>
  <c r="D28" i="14"/>
  <c r="D27" i="14"/>
  <c r="D26" i="14"/>
  <c r="D49" i="14"/>
  <c r="D41" i="14"/>
  <c r="E41" i="14" s="1"/>
  <c r="D29" i="14"/>
  <c r="E29" i="14" s="1"/>
  <c r="K112" i="1"/>
  <c r="L112" i="1"/>
  <c r="M112" i="1"/>
  <c r="N112" i="1"/>
  <c r="O112" i="1"/>
  <c r="P112" i="1"/>
  <c r="Q112" i="1"/>
  <c r="R112" i="1"/>
  <c r="S112" i="1"/>
  <c r="T112" i="1" s="1"/>
  <c r="U112" i="1" s="1"/>
  <c r="V112" i="1" s="1"/>
  <c r="W112" i="1" s="1"/>
  <c r="X112" i="1" s="1"/>
  <c r="K113" i="1"/>
  <c r="L113" i="1"/>
  <c r="M113" i="1"/>
  <c r="N113" i="1"/>
  <c r="O113" i="1"/>
  <c r="P113" i="1"/>
  <c r="Q113" i="1"/>
  <c r="R113" i="1" s="1"/>
  <c r="S113" i="1" s="1"/>
  <c r="T113" i="1" s="1"/>
  <c r="U113" i="1" s="1"/>
  <c r="V113" i="1" s="1"/>
  <c r="W113" i="1" s="1"/>
  <c r="X113" i="1" s="1"/>
  <c r="K114" i="1"/>
  <c r="L114" i="1"/>
  <c r="M114" i="1"/>
  <c r="N114" i="1"/>
  <c r="O114" i="1"/>
  <c r="P114" i="1" s="1"/>
  <c r="Q114" i="1" s="1"/>
  <c r="R114" i="1" s="1"/>
  <c r="S114" i="1" s="1"/>
  <c r="T114" i="1" s="1"/>
  <c r="U114" i="1" s="1"/>
  <c r="V114" i="1" s="1"/>
  <c r="W114" i="1" s="1"/>
  <c r="X114" i="1" s="1"/>
  <c r="J114" i="1"/>
  <c r="J113" i="1"/>
  <c r="J112" i="1"/>
  <c r="J110" i="1"/>
  <c r="K110" i="1" s="1"/>
  <c r="L110" i="1" s="1"/>
  <c r="M110" i="1" s="1"/>
  <c r="N110" i="1" s="1"/>
  <c r="O110" i="1" s="1"/>
  <c r="P110" i="1" s="1"/>
  <c r="Q110" i="1" s="1"/>
  <c r="R110" i="1" s="1"/>
  <c r="S110" i="1" s="1"/>
  <c r="T110" i="1" s="1"/>
  <c r="U110" i="1" s="1"/>
  <c r="V110" i="1" s="1"/>
  <c r="W110" i="1" s="1"/>
  <c r="X110" i="1" s="1"/>
  <c r="G111" i="1" l="1"/>
  <c r="H111" i="1"/>
  <c r="F111" i="1"/>
  <c r="E49" i="14"/>
  <c r="D50" i="14"/>
  <c r="D51" i="14" s="1"/>
  <c r="D29" i="7" s="1"/>
  <c r="G24" i="1"/>
  <c r="H24" i="1"/>
  <c r="I24" i="1"/>
  <c r="J24" i="1" s="1"/>
  <c r="K24" i="1" s="1"/>
  <c r="L24" i="1" s="1"/>
  <c r="M24" i="1" s="1"/>
  <c r="N24" i="1" s="1"/>
  <c r="O24" i="1" s="1"/>
  <c r="P24" i="1" s="1"/>
  <c r="Q24" i="1" s="1"/>
  <c r="R24" i="1" s="1"/>
  <c r="S24" i="1" s="1"/>
  <c r="T24" i="1" s="1"/>
  <c r="U24" i="1" s="1"/>
  <c r="V24" i="1" s="1"/>
  <c r="W24" i="1" s="1"/>
  <c r="X24" i="1" s="1"/>
  <c r="G26" i="1"/>
  <c r="H26" i="1" s="1"/>
  <c r="I26" i="1" s="1"/>
  <c r="J26" i="1" s="1"/>
  <c r="K26" i="1" s="1"/>
  <c r="L26" i="1" s="1"/>
  <c r="M26" i="1" s="1"/>
  <c r="N26" i="1" s="1"/>
  <c r="O26" i="1" s="1"/>
  <c r="P26" i="1" s="1"/>
  <c r="Q26" i="1" s="1"/>
  <c r="R26" i="1" s="1"/>
  <c r="S26" i="1" s="1"/>
  <c r="T26" i="1" s="1"/>
  <c r="U26" i="1" s="1"/>
  <c r="V26" i="1" s="1"/>
  <c r="W26" i="1" s="1"/>
  <c r="X26" i="1" s="1"/>
  <c r="F28" i="1"/>
  <c r="G28" i="1" s="1"/>
  <c r="H28" i="1" s="1"/>
  <c r="I28" i="1" s="1"/>
  <c r="J28" i="1" s="1"/>
  <c r="K28" i="1" s="1"/>
  <c r="L28" i="1" s="1"/>
  <c r="M28" i="1" s="1"/>
  <c r="N28" i="1" s="1"/>
  <c r="O28" i="1" s="1"/>
  <c r="P28" i="1" s="1"/>
  <c r="Q28" i="1" s="1"/>
  <c r="R28" i="1" s="1"/>
  <c r="S28" i="1" s="1"/>
  <c r="T28" i="1" s="1"/>
  <c r="U28" i="1" s="1"/>
  <c r="V28" i="1" s="1"/>
  <c r="W28" i="1" s="1"/>
  <c r="X28" i="1" s="1"/>
  <c r="F27" i="1"/>
  <c r="G27" i="1" s="1"/>
  <c r="H27" i="1" s="1"/>
  <c r="I27" i="1" s="1"/>
  <c r="J27" i="1" s="1"/>
  <c r="K27" i="1" s="1"/>
  <c r="L27" i="1" s="1"/>
  <c r="M27" i="1" s="1"/>
  <c r="N27" i="1" s="1"/>
  <c r="O27" i="1" s="1"/>
  <c r="P27" i="1" s="1"/>
  <c r="Q27" i="1" s="1"/>
  <c r="R27" i="1" s="1"/>
  <c r="S27" i="1" s="1"/>
  <c r="T27" i="1" s="1"/>
  <c r="U27" i="1" s="1"/>
  <c r="V27" i="1" s="1"/>
  <c r="W27" i="1" s="1"/>
  <c r="X27" i="1" s="1"/>
  <c r="F26" i="1"/>
  <c r="F24" i="1"/>
  <c r="C67" i="7"/>
  <c r="E58" i="1" l="1"/>
  <c r="Y58" i="1" s="1"/>
  <c r="F50" i="1"/>
  <c r="G50" i="1" s="1"/>
  <c r="H50" i="1" s="1"/>
  <c r="I50" i="1" s="1"/>
  <c r="J50" i="1" s="1"/>
  <c r="K50" i="1" s="1"/>
  <c r="L50" i="1" s="1"/>
  <c r="M50" i="1" s="1"/>
  <c r="N50" i="1" s="1"/>
  <c r="O50" i="1" s="1"/>
  <c r="P50" i="1" s="1"/>
  <c r="Q50" i="1" s="1"/>
  <c r="R50" i="1" s="1"/>
  <c r="S50" i="1" s="1"/>
  <c r="T50" i="1" s="1"/>
  <c r="U50" i="1" s="1"/>
  <c r="V50" i="1" s="1"/>
  <c r="W50" i="1" s="1"/>
  <c r="X50" i="1" s="1"/>
  <c r="F49" i="1"/>
  <c r="G49" i="1" s="1"/>
  <c r="H49" i="1" s="1"/>
  <c r="I49" i="1" s="1"/>
  <c r="J49" i="1" s="1"/>
  <c r="K49" i="1" s="1"/>
  <c r="L49" i="1" s="1"/>
  <c r="M49" i="1" s="1"/>
  <c r="N49" i="1" s="1"/>
  <c r="O49" i="1" s="1"/>
  <c r="P49" i="1" s="1"/>
  <c r="Q49" i="1" s="1"/>
  <c r="R49" i="1" s="1"/>
  <c r="S49" i="1" s="1"/>
  <c r="T49" i="1" s="1"/>
  <c r="U49" i="1" s="1"/>
  <c r="V49" i="1" s="1"/>
  <c r="W49" i="1" s="1"/>
  <c r="X49" i="1" s="1"/>
  <c r="F42" i="1"/>
  <c r="G42" i="1" s="1"/>
  <c r="H42" i="1" s="1"/>
  <c r="I42" i="1" s="1"/>
  <c r="J42" i="1" s="1"/>
  <c r="K42" i="1" s="1"/>
  <c r="L42" i="1" s="1"/>
  <c r="M42" i="1" s="1"/>
  <c r="N42" i="1" s="1"/>
  <c r="O42" i="1" s="1"/>
  <c r="P42" i="1" s="1"/>
  <c r="Q42" i="1" s="1"/>
  <c r="R42" i="1" s="1"/>
  <c r="S42" i="1" s="1"/>
  <c r="T42" i="1" s="1"/>
  <c r="U42" i="1" s="1"/>
  <c r="V42" i="1" s="1"/>
  <c r="W42" i="1" s="1"/>
  <c r="X42" i="1" s="1"/>
  <c r="F34" i="1"/>
  <c r="G34" i="1" s="1"/>
  <c r="H34" i="1" s="1"/>
  <c r="I34" i="1" s="1"/>
  <c r="J34" i="1" s="1"/>
  <c r="K34" i="1" s="1"/>
  <c r="L34" i="1" s="1"/>
  <c r="M34" i="1" s="1"/>
  <c r="N34" i="1" s="1"/>
  <c r="O34" i="1" s="1"/>
  <c r="P34" i="1" s="1"/>
  <c r="Q34" i="1" s="1"/>
  <c r="R34" i="1" s="1"/>
  <c r="S34" i="1" s="1"/>
  <c r="T34" i="1" s="1"/>
  <c r="U34" i="1" s="1"/>
  <c r="V34" i="1" s="1"/>
  <c r="W34" i="1" s="1"/>
  <c r="X34" i="1" s="1"/>
  <c r="F35" i="1"/>
  <c r="G35" i="1" s="1"/>
  <c r="H35" i="1" s="1"/>
  <c r="I35" i="1" s="1"/>
  <c r="J35" i="1" s="1"/>
  <c r="K35" i="1" s="1"/>
  <c r="L35" i="1" s="1"/>
  <c r="M35" i="1" s="1"/>
  <c r="N35" i="1" s="1"/>
  <c r="O35" i="1" s="1"/>
  <c r="P35" i="1" s="1"/>
  <c r="Q35" i="1" s="1"/>
  <c r="R35" i="1" s="1"/>
  <c r="S35" i="1" s="1"/>
  <c r="T35" i="1" s="1"/>
  <c r="U35" i="1" s="1"/>
  <c r="V35" i="1" s="1"/>
  <c r="W35" i="1" s="1"/>
  <c r="X35" i="1" s="1"/>
  <c r="AB115" i="2"/>
  <c r="AA115" i="2"/>
  <c r="Z115" i="2"/>
  <c r="Y115" i="2"/>
  <c r="X115" i="2"/>
  <c r="AB86" i="2"/>
  <c r="AA86" i="2"/>
  <c r="AA87" i="2" s="1"/>
  <c r="Z86" i="2"/>
  <c r="Y86" i="2"/>
  <c r="Y87" i="2" s="1"/>
  <c r="X86" i="2"/>
  <c r="W85" i="2"/>
  <c r="W115" i="2" s="1"/>
  <c r="V85" i="2"/>
  <c r="V115" i="2" s="1"/>
  <c r="U85" i="2"/>
  <c r="U115" i="2" s="1"/>
  <c r="T85" i="2"/>
  <c r="T115" i="2" s="1"/>
  <c r="S85" i="2"/>
  <c r="S115" i="2" s="1"/>
  <c r="R85" i="2"/>
  <c r="R115" i="2" s="1"/>
  <c r="Q85" i="2"/>
  <c r="Q115" i="2" s="1"/>
  <c r="P85" i="2"/>
  <c r="P115" i="2" s="1"/>
  <c r="O85" i="2"/>
  <c r="O115" i="2" s="1"/>
  <c r="N85" i="2"/>
  <c r="N115" i="2" s="1"/>
  <c r="M85" i="2"/>
  <c r="M115" i="2" s="1"/>
  <c r="L85" i="2"/>
  <c r="L115" i="2" s="1"/>
  <c r="K85" i="2"/>
  <c r="K115" i="2" s="1"/>
  <c r="J85" i="2"/>
  <c r="J115" i="2" s="1"/>
  <c r="I85" i="2"/>
  <c r="I115" i="2" s="1"/>
  <c r="H85" i="2"/>
  <c r="H115" i="2" s="1"/>
  <c r="G85" i="2"/>
  <c r="G115" i="2" s="1"/>
  <c r="F85" i="2"/>
  <c r="F115" i="2" s="1"/>
  <c r="E85" i="2"/>
  <c r="E115" i="2" s="1"/>
  <c r="D85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W78" i="2"/>
  <c r="V78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5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W69" i="2"/>
  <c r="V69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W67" i="2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D16" i="2"/>
  <c r="D15" i="2"/>
  <c r="D26" i="2" s="1"/>
  <c r="D14" i="2"/>
  <c r="E14" i="2" s="1"/>
  <c r="F14" i="2" s="1"/>
  <c r="F25" i="2" s="1"/>
  <c r="D13" i="2"/>
  <c r="D35" i="2" s="1"/>
  <c r="D12" i="2"/>
  <c r="D11" i="2"/>
  <c r="D10" i="2"/>
  <c r="E10" i="2" s="1"/>
  <c r="F10" i="2" s="1"/>
  <c r="D9" i="2"/>
  <c r="D31" i="2" s="1"/>
  <c r="C62" i="7"/>
  <c r="F45" i="7"/>
  <c r="F44" i="7"/>
  <c r="F43" i="7"/>
  <c r="F41" i="7"/>
  <c r="F40" i="7"/>
  <c r="F38" i="7"/>
  <c r="F37" i="7"/>
  <c r="F36" i="7"/>
  <c r="F34" i="7"/>
  <c r="F33" i="7"/>
  <c r="Y21" i="7"/>
  <c r="X7" i="1" s="1"/>
  <c r="X21" i="7"/>
  <c r="W7" i="1" s="1"/>
  <c r="W21" i="7"/>
  <c r="V7" i="1" s="1"/>
  <c r="V21" i="7"/>
  <c r="U7" i="1" s="1"/>
  <c r="U21" i="7"/>
  <c r="T21" i="7"/>
  <c r="S7" i="1" s="1"/>
  <c r="S21" i="7"/>
  <c r="R7" i="1" s="1"/>
  <c r="R21" i="7"/>
  <c r="Q7" i="1" s="1"/>
  <c r="Q21" i="7"/>
  <c r="P7" i="1" s="1"/>
  <c r="P21" i="7"/>
  <c r="O7" i="1" s="1"/>
  <c r="O21" i="7"/>
  <c r="N7" i="1" s="1"/>
  <c r="N21" i="7"/>
  <c r="M7" i="1" s="1"/>
  <c r="M21" i="7"/>
  <c r="L21" i="7"/>
  <c r="K7" i="1" s="1"/>
  <c r="K21" i="7"/>
  <c r="J7" i="1" s="1"/>
  <c r="J21" i="7"/>
  <c r="J27" i="7" s="1"/>
  <c r="I61" i="1" s="1"/>
  <c r="I63" i="1" s="1"/>
  <c r="H62" i="2" s="1"/>
  <c r="I21" i="7"/>
  <c r="I27" i="7" s="1"/>
  <c r="H61" i="1" s="1"/>
  <c r="H63" i="1" s="1"/>
  <c r="G62" i="2" s="1"/>
  <c r="H21" i="7"/>
  <c r="G7" i="1" s="1"/>
  <c r="G21" i="7"/>
  <c r="G27" i="7" s="1"/>
  <c r="F61" i="1" s="1"/>
  <c r="F63" i="1" s="1"/>
  <c r="E62" i="2" s="1"/>
  <c r="F21" i="7"/>
  <c r="E7" i="1" s="1"/>
  <c r="D8" i="2" s="1"/>
  <c r="D19" i="2" s="1"/>
  <c r="Z20" i="7"/>
  <c r="Z19" i="7"/>
  <c r="Z18" i="7"/>
  <c r="Z17" i="7"/>
  <c r="Z16" i="7"/>
  <c r="Z15" i="7"/>
  <c r="E117" i="1"/>
  <c r="F115" i="1"/>
  <c r="H105" i="1"/>
  <c r="F105" i="1"/>
  <c r="E105" i="1"/>
  <c r="F102" i="1"/>
  <c r="G102" i="1" s="1"/>
  <c r="H102" i="1" s="1"/>
  <c r="I102" i="1" s="1"/>
  <c r="J102" i="1" s="1"/>
  <c r="K102" i="1" s="1"/>
  <c r="L102" i="1" s="1"/>
  <c r="M102" i="1" s="1"/>
  <c r="N102" i="1" s="1"/>
  <c r="O102" i="1" s="1"/>
  <c r="P102" i="1" s="1"/>
  <c r="Q102" i="1" s="1"/>
  <c r="R102" i="1" s="1"/>
  <c r="S102" i="1" s="1"/>
  <c r="T102" i="1" s="1"/>
  <c r="U102" i="1" s="1"/>
  <c r="V102" i="1" s="1"/>
  <c r="W102" i="1" s="1"/>
  <c r="X102" i="1" s="1"/>
  <c r="F101" i="1"/>
  <c r="G101" i="1" s="1"/>
  <c r="H101" i="1" s="1"/>
  <c r="I101" i="1" s="1"/>
  <c r="J101" i="1" s="1"/>
  <c r="K101" i="1" s="1"/>
  <c r="L101" i="1" s="1"/>
  <c r="M101" i="1" s="1"/>
  <c r="N101" i="1" s="1"/>
  <c r="O101" i="1" s="1"/>
  <c r="P101" i="1" s="1"/>
  <c r="Q101" i="1" s="1"/>
  <c r="R101" i="1" s="1"/>
  <c r="S101" i="1" s="1"/>
  <c r="T101" i="1" s="1"/>
  <c r="U101" i="1" s="1"/>
  <c r="V101" i="1" s="1"/>
  <c r="W101" i="1" s="1"/>
  <c r="X101" i="1" s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Y64" i="1"/>
  <c r="Y62" i="1"/>
  <c r="X61" i="1"/>
  <c r="X63" i="1" s="1"/>
  <c r="W62" i="2" s="1"/>
  <c r="W61" i="1"/>
  <c r="W63" i="1" s="1"/>
  <c r="V62" i="2" s="1"/>
  <c r="V61" i="1"/>
  <c r="V63" i="1" s="1"/>
  <c r="U62" i="2" s="1"/>
  <c r="U61" i="1"/>
  <c r="U63" i="1" s="1"/>
  <c r="T62" i="2" s="1"/>
  <c r="T61" i="1"/>
  <c r="T63" i="1" s="1"/>
  <c r="S62" i="2" s="1"/>
  <c r="S61" i="1"/>
  <c r="S63" i="1" s="1"/>
  <c r="R62" i="2" s="1"/>
  <c r="R61" i="1"/>
  <c r="R63" i="1" s="1"/>
  <c r="Q62" i="2" s="1"/>
  <c r="Q61" i="1"/>
  <c r="Q63" i="1" s="1"/>
  <c r="P62" i="2" s="1"/>
  <c r="P61" i="1"/>
  <c r="P63" i="1" s="1"/>
  <c r="O62" i="2" s="1"/>
  <c r="O61" i="1"/>
  <c r="O63" i="1" s="1"/>
  <c r="N62" i="2" s="1"/>
  <c r="N61" i="1"/>
  <c r="N63" i="1" s="1"/>
  <c r="M62" i="2" s="1"/>
  <c r="M61" i="1"/>
  <c r="M63" i="1" s="1"/>
  <c r="L62" i="2" s="1"/>
  <c r="L61" i="1"/>
  <c r="L63" i="1" s="1"/>
  <c r="K62" i="2" s="1"/>
  <c r="K61" i="1"/>
  <c r="K63" i="1" s="1"/>
  <c r="J62" i="2" s="1"/>
  <c r="E60" i="1"/>
  <c r="Y60" i="1" s="1"/>
  <c r="D60" i="1"/>
  <c r="E59" i="1"/>
  <c r="Y59" i="1" s="1"/>
  <c r="D59" i="1"/>
  <c r="D58" i="1"/>
  <c r="E57" i="1"/>
  <c r="Y57" i="1" s="1"/>
  <c r="D57" i="1"/>
  <c r="E56" i="1"/>
  <c r="Y56" i="1" s="1"/>
  <c r="D56" i="1"/>
  <c r="E55" i="1"/>
  <c r="D55" i="1"/>
  <c r="F48" i="1"/>
  <c r="G48" i="1" s="1"/>
  <c r="H48" i="1" s="1"/>
  <c r="I48" i="1" s="1"/>
  <c r="J48" i="1" s="1"/>
  <c r="K48" i="1" s="1"/>
  <c r="L48" i="1" s="1"/>
  <c r="M48" i="1" s="1"/>
  <c r="N48" i="1" s="1"/>
  <c r="O48" i="1" s="1"/>
  <c r="P48" i="1" s="1"/>
  <c r="Q48" i="1" s="1"/>
  <c r="R48" i="1" s="1"/>
  <c r="S48" i="1" s="1"/>
  <c r="T48" i="1" s="1"/>
  <c r="U48" i="1" s="1"/>
  <c r="V48" i="1" s="1"/>
  <c r="W48" i="1" s="1"/>
  <c r="X48" i="1" s="1"/>
  <c r="F43" i="1"/>
  <c r="G43" i="1" s="1"/>
  <c r="H43" i="1" s="1"/>
  <c r="I43" i="1" s="1"/>
  <c r="J43" i="1" s="1"/>
  <c r="K43" i="1" s="1"/>
  <c r="L43" i="1" s="1"/>
  <c r="M43" i="1" s="1"/>
  <c r="N43" i="1" s="1"/>
  <c r="O43" i="1" s="1"/>
  <c r="P43" i="1" s="1"/>
  <c r="Q43" i="1" s="1"/>
  <c r="R43" i="1" s="1"/>
  <c r="S43" i="1" s="1"/>
  <c r="T43" i="1" s="1"/>
  <c r="U43" i="1" s="1"/>
  <c r="V43" i="1" s="1"/>
  <c r="W43" i="1" s="1"/>
  <c r="X43" i="1" s="1"/>
  <c r="F33" i="1"/>
  <c r="G33" i="1" s="1"/>
  <c r="H33" i="1" s="1"/>
  <c r="I33" i="1" s="1"/>
  <c r="J33" i="1" s="1"/>
  <c r="K33" i="1" s="1"/>
  <c r="L33" i="1" s="1"/>
  <c r="M33" i="1" s="1"/>
  <c r="N33" i="1" s="1"/>
  <c r="O33" i="1" s="1"/>
  <c r="P33" i="1" s="1"/>
  <c r="Q33" i="1" s="1"/>
  <c r="R33" i="1" s="1"/>
  <c r="S33" i="1" s="1"/>
  <c r="T33" i="1" s="1"/>
  <c r="U33" i="1" s="1"/>
  <c r="V33" i="1" s="1"/>
  <c r="W33" i="1" s="1"/>
  <c r="X33" i="1" s="1"/>
  <c r="F32" i="1"/>
  <c r="G32" i="1" s="1"/>
  <c r="H32" i="1" s="1"/>
  <c r="I32" i="1" s="1"/>
  <c r="J32" i="1" s="1"/>
  <c r="K32" i="1" s="1"/>
  <c r="L32" i="1" s="1"/>
  <c r="M32" i="1" s="1"/>
  <c r="N32" i="1" s="1"/>
  <c r="O32" i="1" s="1"/>
  <c r="P32" i="1" s="1"/>
  <c r="Q32" i="1" s="1"/>
  <c r="R32" i="1" s="1"/>
  <c r="S32" i="1" s="1"/>
  <c r="T32" i="1" s="1"/>
  <c r="U32" i="1" s="1"/>
  <c r="V32" i="1" s="1"/>
  <c r="W32" i="1" s="1"/>
  <c r="X32" i="1" s="1"/>
  <c r="F31" i="1"/>
  <c r="G31" i="1" s="1"/>
  <c r="H31" i="1" s="1"/>
  <c r="I31" i="1" s="1"/>
  <c r="J31" i="1" s="1"/>
  <c r="K31" i="1" s="1"/>
  <c r="L31" i="1" s="1"/>
  <c r="M31" i="1" s="1"/>
  <c r="N31" i="1" s="1"/>
  <c r="O31" i="1" s="1"/>
  <c r="P31" i="1" s="1"/>
  <c r="Q31" i="1" s="1"/>
  <c r="R31" i="1" s="1"/>
  <c r="S31" i="1" s="1"/>
  <c r="T31" i="1" s="1"/>
  <c r="U31" i="1" s="1"/>
  <c r="V31" i="1" s="1"/>
  <c r="W31" i="1" s="1"/>
  <c r="X31" i="1" s="1"/>
  <c r="J25" i="1"/>
  <c r="K25" i="1" s="1"/>
  <c r="L25" i="1" s="1"/>
  <c r="M25" i="1" s="1"/>
  <c r="N25" i="1" s="1"/>
  <c r="O25" i="1" s="1"/>
  <c r="P25" i="1" s="1"/>
  <c r="Q25" i="1" s="1"/>
  <c r="R25" i="1" s="1"/>
  <c r="S25" i="1" s="1"/>
  <c r="T25" i="1" s="1"/>
  <c r="U25" i="1" s="1"/>
  <c r="V25" i="1" s="1"/>
  <c r="W25" i="1" s="1"/>
  <c r="X25" i="1" s="1"/>
  <c r="E2" i="1"/>
  <c r="E1" i="1"/>
  <c r="D22" i="2" l="1"/>
  <c r="D33" i="2"/>
  <c r="C70" i="2"/>
  <c r="C80" i="2"/>
  <c r="J73" i="2"/>
  <c r="N84" i="2"/>
  <c r="C75" i="2"/>
  <c r="C82" i="2"/>
  <c r="C83" i="2"/>
  <c r="M84" i="2"/>
  <c r="C65" i="2"/>
  <c r="C77" i="2"/>
  <c r="C67" i="2"/>
  <c r="I73" i="2"/>
  <c r="C78" i="2"/>
  <c r="C81" i="2"/>
  <c r="F73" i="2"/>
  <c r="U84" i="2"/>
  <c r="C66" i="2"/>
  <c r="C72" i="2"/>
  <c r="C68" i="2"/>
  <c r="C76" i="2"/>
  <c r="C79" i="2"/>
  <c r="C64" i="2"/>
  <c r="E73" i="2"/>
  <c r="P84" i="2"/>
  <c r="I84" i="2"/>
  <c r="C69" i="2"/>
  <c r="C71" i="2"/>
  <c r="E13" i="2"/>
  <c r="E51" i="2" s="1"/>
  <c r="W84" i="2"/>
  <c r="O84" i="2"/>
  <c r="F84" i="2"/>
  <c r="H84" i="2"/>
  <c r="T84" i="2"/>
  <c r="E9" i="2"/>
  <c r="E20" i="2" s="1"/>
  <c r="L84" i="2"/>
  <c r="V73" i="2"/>
  <c r="V84" i="2"/>
  <c r="N73" i="2"/>
  <c r="E84" i="2"/>
  <c r="Q84" i="2"/>
  <c r="C85" i="2"/>
  <c r="H7" i="1"/>
  <c r="F7" i="1"/>
  <c r="E8" i="2" s="1"/>
  <c r="Z21" i="7"/>
  <c r="I7" i="1"/>
  <c r="G105" i="1"/>
  <c r="L7" i="1"/>
  <c r="T7" i="1"/>
  <c r="Y55" i="1"/>
  <c r="I58" i="7"/>
  <c r="F22" i="7"/>
  <c r="E18" i="1" s="1"/>
  <c r="D30" i="2" s="1"/>
  <c r="F27" i="7"/>
  <c r="D17" i="2"/>
  <c r="F117" i="1"/>
  <c r="G115" i="1"/>
  <c r="D21" i="2"/>
  <c r="D32" i="2"/>
  <c r="D25" i="2"/>
  <c r="D36" i="2"/>
  <c r="E21" i="2"/>
  <c r="E32" i="2"/>
  <c r="E25" i="2"/>
  <c r="E36" i="2"/>
  <c r="E52" i="2"/>
  <c r="F32" i="2"/>
  <c r="F52" i="2"/>
  <c r="F36" i="2"/>
  <c r="D53" i="2"/>
  <c r="D37" i="2"/>
  <c r="H27" i="7"/>
  <c r="G61" i="1" s="1"/>
  <c r="G63" i="1" s="1"/>
  <c r="F62" i="2" s="1"/>
  <c r="G10" i="2"/>
  <c r="E11" i="2"/>
  <c r="E33" i="2" s="1"/>
  <c r="G14" i="2"/>
  <c r="E15" i="2"/>
  <c r="D20" i="2"/>
  <c r="F21" i="2"/>
  <c r="D52" i="2"/>
  <c r="D34" i="2"/>
  <c r="D54" i="2"/>
  <c r="D38" i="2"/>
  <c r="D27" i="2"/>
  <c r="K73" i="2"/>
  <c r="E12" i="2"/>
  <c r="E16" i="2"/>
  <c r="D23" i="2"/>
  <c r="D51" i="2"/>
  <c r="D24" i="2"/>
  <c r="G73" i="2"/>
  <c r="O73" i="2"/>
  <c r="W73" i="2"/>
  <c r="W86" i="2" s="1"/>
  <c r="D84" i="2"/>
  <c r="H73" i="2"/>
  <c r="P73" i="2"/>
  <c r="Q73" i="2"/>
  <c r="S73" i="2"/>
  <c r="G84" i="2"/>
  <c r="L73" i="2"/>
  <c r="D73" i="2"/>
  <c r="R73" i="2"/>
  <c r="T73" i="2"/>
  <c r="J84" i="2"/>
  <c r="R84" i="2"/>
  <c r="M73" i="2"/>
  <c r="U73" i="2"/>
  <c r="K84" i="2"/>
  <c r="S84" i="2"/>
  <c r="D115" i="2"/>
  <c r="C115" i="2" s="1"/>
  <c r="F104" i="1"/>
  <c r="G104" i="1" s="1"/>
  <c r="H104" i="1" s="1"/>
  <c r="I104" i="1" s="1"/>
  <c r="J104" i="1" s="1"/>
  <c r="K104" i="1" s="1"/>
  <c r="L104" i="1" s="1"/>
  <c r="M104" i="1" s="1"/>
  <c r="N104" i="1" s="1"/>
  <c r="O104" i="1" s="1"/>
  <c r="P104" i="1" s="1"/>
  <c r="Q104" i="1" s="1"/>
  <c r="R104" i="1" s="1"/>
  <c r="S104" i="1" s="1"/>
  <c r="T104" i="1" s="1"/>
  <c r="U104" i="1" s="1"/>
  <c r="V104" i="1" s="1"/>
  <c r="W104" i="1" s="1"/>
  <c r="X104" i="1" s="1"/>
  <c r="X87" i="2"/>
  <c r="Z87" i="2"/>
  <c r="AB87" i="2"/>
  <c r="J86" i="2" l="1"/>
  <c r="J87" i="2" s="1"/>
  <c r="N86" i="2"/>
  <c r="N87" i="2" s="1"/>
  <c r="P86" i="2"/>
  <c r="P87" i="2" s="1"/>
  <c r="E86" i="2"/>
  <c r="E87" i="2" s="1"/>
  <c r="U86" i="2"/>
  <c r="U87" i="2" s="1"/>
  <c r="M86" i="2"/>
  <c r="M87" i="2" s="1"/>
  <c r="T86" i="2"/>
  <c r="T87" i="2" s="1"/>
  <c r="G86" i="2"/>
  <c r="G87" i="2" s="1"/>
  <c r="C73" i="2"/>
  <c r="F13" i="2"/>
  <c r="G13" i="2" s="1"/>
  <c r="E35" i="2"/>
  <c r="V86" i="2"/>
  <c r="V87" i="2" s="1"/>
  <c r="H86" i="2"/>
  <c r="H87" i="2" s="1"/>
  <c r="R86" i="2"/>
  <c r="R87" i="2" s="1"/>
  <c r="E24" i="2"/>
  <c r="Q86" i="2"/>
  <c r="Q87" i="2" s="1"/>
  <c r="K86" i="2"/>
  <c r="K87" i="2" s="1"/>
  <c r="S86" i="2"/>
  <c r="S87" i="2" s="1"/>
  <c r="F86" i="2"/>
  <c r="F87" i="2" s="1"/>
  <c r="F9" i="2"/>
  <c r="F20" i="2" s="1"/>
  <c r="L86" i="2"/>
  <c r="L87" i="2" s="1"/>
  <c r="E31" i="2"/>
  <c r="O86" i="2"/>
  <c r="O87" i="2" s="1"/>
  <c r="G22" i="7"/>
  <c r="W87" i="2"/>
  <c r="E29" i="7"/>
  <c r="E90" i="1"/>
  <c r="I105" i="1"/>
  <c r="E53" i="2"/>
  <c r="E37" i="2"/>
  <c r="E26" i="2"/>
  <c r="F15" i="2"/>
  <c r="D28" i="2"/>
  <c r="D39" i="2"/>
  <c r="G52" i="2"/>
  <c r="G36" i="2"/>
  <c r="H14" i="2"/>
  <c r="G25" i="2"/>
  <c r="F11" i="2"/>
  <c r="F33" i="2" s="1"/>
  <c r="E22" i="2"/>
  <c r="H115" i="1"/>
  <c r="G117" i="1"/>
  <c r="K27" i="7"/>
  <c r="J61" i="1" s="1"/>
  <c r="J63" i="1" s="1"/>
  <c r="I62" i="2" s="1"/>
  <c r="I86" i="2" s="1"/>
  <c r="E61" i="1"/>
  <c r="E34" i="2"/>
  <c r="E23" i="2"/>
  <c r="F12" i="2"/>
  <c r="F103" i="1"/>
  <c r="E106" i="1"/>
  <c r="D1" i="2" s="1"/>
  <c r="G32" i="2"/>
  <c r="G21" i="2"/>
  <c r="H10" i="2"/>
  <c r="C84" i="2"/>
  <c r="F8" i="2"/>
  <c r="E19" i="2"/>
  <c r="E17" i="2"/>
  <c r="E54" i="2"/>
  <c r="E38" i="2"/>
  <c r="E27" i="2"/>
  <c r="F16" i="2"/>
  <c r="F35" i="2" l="1"/>
  <c r="F51" i="2"/>
  <c r="F24" i="2"/>
  <c r="F31" i="2"/>
  <c r="G9" i="2"/>
  <c r="G31" i="2" s="1"/>
  <c r="F18" i="1"/>
  <c r="E30" i="2" s="1"/>
  <c r="E39" i="2" s="1"/>
  <c r="H22" i="7"/>
  <c r="Y61" i="1"/>
  <c r="E63" i="1"/>
  <c r="F90" i="1"/>
  <c r="E91" i="1"/>
  <c r="D46" i="2"/>
  <c r="E28" i="2"/>
  <c r="I87" i="2"/>
  <c r="F106" i="1"/>
  <c r="E1" i="2" s="1"/>
  <c r="G103" i="1"/>
  <c r="D40" i="2"/>
  <c r="F54" i="2"/>
  <c r="F38" i="2"/>
  <c r="F27" i="2"/>
  <c r="G16" i="2"/>
  <c r="I115" i="1"/>
  <c r="J115" i="1" s="1"/>
  <c r="H117" i="1"/>
  <c r="H52" i="2"/>
  <c r="H36" i="2"/>
  <c r="I14" i="2"/>
  <c r="H25" i="2"/>
  <c r="F53" i="2"/>
  <c r="F37" i="2"/>
  <c r="F26" i="2"/>
  <c r="G15" i="2"/>
  <c r="J105" i="1"/>
  <c r="D3" i="2"/>
  <c r="D2" i="2"/>
  <c r="G24" i="2"/>
  <c r="G35" i="2"/>
  <c r="G51" i="2"/>
  <c r="H13" i="2"/>
  <c r="H32" i="2"/>
  <c r="H21" i="2"/>
  <c r="I10" i="2"/>
  <c r="F23" i="2"/>
  <c r="G12" i="2"/>
  <c r="F34" i="2"/>
  <c r="G11" i="2"/>
  <c r="G33" i="2" s="1"/>
  <c r="F22" i="2"/>
  <c r="F19" i="2"/>
  <c r="F17" i="2"/>
  <c r="G8" i="2"/>
  <c r="G20" i="2" l="1"/>
  <c r="H9" i="2"/>
  <c r="E40" i="2"/>
  <c r="E104" i="2" s="1"/>
  <c r="G18" i="1"/>
  <c r="F30" i="2" s="1"/>
  <c r="F39" i="2" s="1"/>
  <c r="I22" i="7"/>
  <c r="E3" i="2"/>
  <c r="E2" i="2"/>
  <c r="H11" i="2"/>
  <c r="H33" i="2" s="1"/>
  <c r="G22" i="2"/>
  <c r="H51" i="2"/>
  <c r="H35" i="2"/>
  <c r="H24" i="2"/>
  <c r="I13" i="2"/>
  <c r="K105" i="1"/>
  <c r="G23" i="2"/>
  <c r="G34" i="2"/>
  <c r="H12" i="2"/>
  <c r="I52" i="2"/>
  <c r="I36" i="2"/>
  <c r="J14" i="2"/>
  <c r="I25" i="2"/>
  <c r="D62" i="2"/>
  <c r="C62" i="2" s="1"/>
  <c r="Y63" i="1"/>
  <c r="G53" i="2"/>
  <c r="G37" i="2"/>
  <c r="G26" i="2"/>
  <c r="H15" i="2"/>
  <c r="G19" i="2"/>
  <c r="G17" i="2"/>
  <c r="H8" i="2"/>
  <c r="H31" i="2"/>
  <c r="H20" i="2"/>
  <c r="I9" i="2"/>
  <c r="I117" i="1"/>
  <c r="G38" i="2"/>
  <c r="G27" i="2"/>
  <c r="G54" i="2"/>
  <c r="H16" i="2"/>
  <c r="E92" i="1"/>
  <c r="F91" i="1"/>
  <c r="D47" i="2"/>
  <c r="D118" i="2"/>
  <c r="D104" i="2"/>
  <c r="D41" i="2"/>
  <c r="G90" i="1"/>
  <c r="E46" i="2"/>
  <c r="I32" i="2"/>
  <c r="I21" i="2"/>
  <c r="J10" i="2"/>
  <c r="F28" i="2"/>
  <c r="G106" i="1"/>
  <c r="F1" i="2" s="1"/>
  <c r="H103" i="1"/>
  <c r="E41" i="2" l="1"/>
  <c r="H18" i="1"/>
  <c r="G30" i="2" s="1"/>
  <c r="G39" i="2" s="1"/>
  <c r="J22" i="7"/>
  <c r="F40" i="2"/>
  <c r="F104" i="2" s="1"/>
  <c r="J21" i="2"/>
  <c r="J32" i="2"/>
  <c r="K10" i="2"/>
  <c r="H38" i="2"/>
  <c r="H27" i="2"/>
  <c r="H54" i="2"/>
  <c r="I16" i="2"/>
  <c r="J117" i="1"/>
  <c r="K115" i="1"/>
  <c r="H23" i="2"/>
  <c r="H34" i="2"/>
  <c r="I12" i="2"/>
  <c r="I31" i="2"/>
  <c r="I20" i="2"/>
  <c r="J9" i="2"/>
  <c r="G28" i="2"/>
  <c r="D86" i="2"/>
  <c r="C86" i="2"/>
  <c r="C87" i="2" s="1"/>
  <c r="L105" i="1"/>
  <c r="H22" i="2"/>
  <c r="I11" i="2"/>
  <c r="I33" i="2" s="1"/>
  <c r="H106" i="1"/>
  <c r="G1" i="2" s="1"/>
  <c r="I103" i="1"/>
  <c r="D108" i="2"/>
  <c r="F3" i="2"/>
  <c r="F2" i="2"/>
  <c r="H53" i="2"/>
  <c r="H37" i="2"/>
  <c r="H26" i="2"/>
  <c r="I15" i="2"/>
  <c r="J52" i="2"/>
  <c r="J25" i="2"/>
  <c r="J36" i="2"/>
  <c r="K14" i="2"/>
  <c r="I51" i="2"/>
  <c r="I35" i="2"/>
  <c r="I24" i="2"/>
  <c r="J13" i="2"/>
  <c r="H90" i="1"/>
  <c r="F46" i="2"/>
  <c r="G91" i="1"/>
  <c r="E47" i="2"/>
  <c r="E108" i="2"/>
  <c r="E94" i="1"/>
  <c r="E93" i="1"/>
  <c r="F92" i="1"/>
  <c r="D48" i="2"/>
  <c r="H19" i="2"/>
  <c r="H17" i="2"/>
  <c r="I8" i="2"/>
  <c r="E89" i="2"/>
  <c r="E118" i="2"/>
  <c r="G40" i="2" l="1"/>
  <c r="G104" i="2" s="1"/>
  <c r="F41" i="2"/>
  <c r="I18" i="1"/>
  <c r="H30" i="2" s="1"/>
  <c r="H39" i="2" s="1"/>
  <c r="K22" i="7"/>
  <c r="H28" i="2"/>
  <c r="J51" i="2"/>
  <c r="J35" i="2"/>
  <c r="J24" i="2"/>
  <c r="K13" i="2"/>
  <c r="I26" i="2"/>
  <c r="I37" i="2"/>
  <c r="I53" i="2"/>
  <c r="J15" i="2"/>
  <c r="K117" i="1"/>
  <c r="L115" i="1"/>
  <c r="M105" i="1"/>
  <c r="I27" i="2"/>
  <c r="I54" i="2"/>
  <c r="I38" i="2"/>
  <c r="J16" i="2"/>
  <c r="J103" i="1"/>
  <c r="I106" i="1"/>
  <c r="H1" i="2" s="1"/>
  <c r="F108" i="2"/>
  <c r="G3" i="2"/>
  <c r="G2" i="2"/>
  <c r="D89" i="2"/>
  <c r="D87" i="2"/>
  <c r="D94" i="2" s="1"/>
  <c r="I23" i="2"/>
  <c r="I34" i="2"/>
  <c r="J12" i="2"/>
  <c r="F118" i="2"/>
  <c r="F89" i="2"/>
  <c r="G92" i="1"/>
  <c r="E48" i="2"/>
  <c r="H91" i="1"/>
  <c r="F47" i="2"/>
  <c r="K25" i="2"/>
  <c r="K52" i="2"/>
  <c r="K36" i="2"/>
  <c r="L14" i="2"/>
  <c r="I22" i="2"/>
  <c r="J11" i="2"/>
  <c r="J33" i="2" s="1"/>
  <c r="I19" i="2"/>
  <c r="I17" i="2"/>
  <c r="J8" i="2"/>
  <c r="F93" i="1"/>
  <c r="D49" i="2"/>
  <c r="J31" i="2"/>
  <c r="K9" i="2"/>
  <c r="J20" i="2"/>
  <c r="K21" i="2"/>
  <c r="K32" i="2"/>
  <c r="L10" i="2"/>
  <c r="F94" i="1"/>
  <c r="D50" i="2"/>
  <c r="I90" i="1"/>
  <c r="G46" i="2"/>
  <c r="I28" i="2" l="1"/>
  <c r="J18" i="1"/>
  <c r="I30" i="2" s="1"/>
  <c r="I39" i="2" s="1"/>
  <c r="L22" i="7"/>
  <c r="G108" i="2"/>
  <c r="M115" i="1"/>
  <c r="L117" i="1"/>
  <c r="K51" i="2"/>
  <c r="K35" i="2"/>
  <c r="K24" i="2"/>
  <c r="L13" i="2"/>
  <c r="J22" i="2"/>
  <c r="K11" i="2"/>
  <c r="K33" i="2" s="1"/>
  <c r="J34" i="2"/>
  <c r="K12" i="2"/>
  <c r="J23" i="2"/>
  <c r="G118" i="2"/>
  <c r="G89" i="2"/>
  <c r="J17" i="2"/>
  <c r="J19" i="2"/>
  <c r="K8" i="2"/>
  <c r="N105" i="1"/>
  <c r="J26" i="2"/>
  <c r="J37" i="2"/>
  <c r="J53" i="2"/>
  <c r="K15" i="2"/>
  <c r="L25" i="2"/>
  <c r="L52" i="2"/>
  <c r="L36" i="2"/>
  <c r="M14" i="2"/>
  <c r="G41" i="2"/>
  <c r="J90" i="1"/>
  <c r="H46" i="2"/>
  <c r="G93" i="1"/>
  <c r="E49" i="2"/>
  <c r="G94" i="1"/>
  <c r="E50" i="2"/>
  <c r="I91" i="1"/>
  <c r="G47" i="2"/>
  <c r="H3" i="2"/>
  <c r="H2" i="2"/>
  <c r="H40" i="2"/>
  <c r="D55" i="2"/>
  <c r="K31" i="2"/>
  <c r="L9" i="2"/>
  <c r="K20" i="2"/>
  <c r="K103" i="1"/>
  <c r="J106" i="1"/>
  <c r="I1" i="2" s="1"/>
  <c r="L21" i="2"/>
  <c r="L32" i="2"/>
  <c r="M10" i="2"/>
  <c r="J54" i="2"/>
  <c r="J38" i="2"/>
  <c r="J27" i="2"/>
  <c r="K16" i="2"/>
  <c r="H92" i="1"/>
  <c r="F48" i="2"/>
  <c r="I40" i="2" l="1"/>
  <c r="I104" i="2" s="1"/>
  <c r="E55" i="2"/>
  <c r="E105" i="2" s="1"/>
  <c r="K18" i="1"/>
  <c r="J30" i="2" s="1"/>
  <c r="J39" i="2" s="1"/>
  <c r="M22" i="7"/>
  <c r="D105" i="2"/>
  <c r="D109" i="2" s="1"/>
  <c r="D56" i="2"/>
  <c r="K106" i="1"/>
  <c r="J1" i="2" s="1"/>
  <c r="L103" i="1"/>
  <c r="H104" i="2"/>
  <c r="H41" i="2"/>
  <c r="H93" i="1"/>
  <c r="F49" i="2"/>
  <c r="J28" i="2"/>
  <c r="K34" i="2"/>
  <c r="L12" i="2"/>
  <c r="K23" i="2"/>
  <c r="K54" i="2"/>
  <c r="K38" i="2"/>
  <c r="K27" i="2"/>
  <c r="L16" i="2"/>
  <c r="H118" i="2"/>
  <c r="H89" i="2"/>
  <c r="K90" i="1"/>
  <c r="I46" i="2"/>
  <c r="I2" i="2"/>
  <c r="I3" i="2"/>
  <c r="K26" i="2"/>
  <c r="K37" i="2"/>
  <c r="K53" i="2"/>
  <c r="L15" i="2"/>
  <c r="M21" i="2"/>
  <c r="M32" i="2"/>
  <c r="N10" i="2"/>
  <c r="K22" i="2"/>
  <c r="L11" i="2"/>
  <c r="L33" i="2" s="1"/>
  <c r="K17" i="2"/>
  <c r="K19" i="2"/>
  <c r="L8" i="2"/>
  <c r="L31" i="2"/>
  <c r="L20" i="2"/>
  <c r="M9" i="2"/>
  <c r="M25" i="2"/>
  <c r="M52" i="2"/>
  <c r="M36" i="2"/>
  <c r="N14" i="2"/>
  <c r="M117" i="1"/>
  <c r="N115" i="1"/>
  <c r="J91" i="1"/>
  <c r="H47" i="2"/>
  <c r="I92" i="1"/>
  <c r="G48" i="2"/>
  <c r="O105" i="1"/>
  <c r="L51" i="2"/>
  <c r="L24" i="2"/>
  <c r="L35" i="2"/>
  <c r="M13" i="2"/>
  <c r="H94" i="1"/>
  <c r="F50" i="2"/>
  <c r="E56" i="2" l="1"/>
  <c r="E106" i="2"/>
  <c r="E107" i="2" s="1"/>
  <c r="E109" i="2"/>
  <c r="F55" i="2"/>
  <c r="F105" i="2" s="1"/>
  <c r="D106" i="2"/>
  <c r="D107" i="2" s="1"/>
  <c r="J40" i="2"/>
  <c r="J104" i="2" s="1"/>
  <c r="L18" i="1"/>
  <c r="K30" i="2" s="1"/>
  <c r="K39" i="2" s="1"/>
  <c r="N22" i="7"/>
  <c r="L17" i="2"/>
  <c r="L19" i="2"/>
  <c r="M8" i="2"/>
  <c r="M24" i="2"/>
  <c r="M51" i="2"/>
  <c r="M35" i="2"/>
  <c r="N13" i="2"/>
  <c r="K28" i="2"/>
  <c r="I118" i="2"/>
  <c r="I89" i="2"/>
  <c r="J3" i="2"/>
  <c r="J2" i="2"/>
  <c r="M20" i="2"/>
  <c r="M31" i="2"/>
  <c r="N9" i="2"/>
  <c r="I93" i="1"/>
  <c r="G49" i="2"/>
  <c r="N52" i="2"/>
  <c r="N36" i="2"/>
  <c r="N25" i="2"/>
  <c r="O14" i="2"/>
  <c r="N32" i="2"/>
  <c r="O10" i="2"/>
  <c r="N21" i="2"/>
  <c r="L22" i="2"/>
  <c r="M11" i="2"/>
  <c r="M33" i="2" s="1"/>
  <c r="J92" i="1"/>
  <c r="H48" i="2"/>
  <c r="I94" i="1"/>
  <c r="G50" i="2"/>
  <c r="P105" i="1"/>
  <c r="N117" i="1"/>
  <c r="O115" i="1"/>
  <c r="L90" i="1"/>
  <c r="J46" i="2"/>
  <c r="H108" i="2"/>
  <c r="I41" i="2"/>
  <c r="K91" i="1"/>
  <c r="I47" i="2"/>
  <c r="L54" i="2"/>
  <c r="L38" i="2"/>
  <c r="L27" i="2"/>
  <c r="M16" i="2"/>
  <c r="L53" i="2"/>
  <c r="L37" i="2"/>
  <c r="M15" i="2"/>
  <c r="L26" i="2"/>
  <c r="L34" i="2"/>
  <c r="M12" i="2"/>
  <c r="L23" i="2"/>
  <c r="L106" i="1"/>
  <c r="K1" i="2" s="1"/>
  <c r="M103" i="1"/>
  <c r="I108" i="2"/>
  <c r="F109" i="2" l="1"/>
  <c r="F106" i="2"/>
  <c r="F107" i="2" s="1"/>
  <c r="F56" i="2"/>
  <c r="G55" i="2"/>
  <c r="G105" i="2" s="1"/>
  <c r="G109" i="2" s="1"/>
  <c r="J41" i="2"/>
  <c r="M18" i="1"/>
  <c r="L30" i="2" s="1"/>
  <c r="L39" i="2" s="1"/>
  <c r="O22" i="7"/>
  <c r="M90" i="1"/>
  <c r="K46" i="2"/>
  <c r="O52" i="2"/>
  <c r="O36" i="2"/>
  <c r="O25" i="2"/>
  <c r="P14" i="2"/>
  <c r="M19" i="2"/>
  <c r="N8" i="2"/>
  <c r="M17" i="2"/>
  <c r="O117" i="1"/>
  <c r="P115" i="1"/>
  <c r="J108" i="2"/>
  <c r="L28" i="2"/>
  <c r="M53" i="2"/>
  <c r="M26" i="2"/>
  <c r="N15" i="2"/>
  <c r="M37" i="2"/>
  <c r="O32" i="2"/>
  <c r="P10" i="2"/>
  <c r="O21" i="2"/>
  <c r="J118" i="2"/>
  <c r="J89" i="2"/>
  <c r="K40" i="2"/>
  <c r="N103" i="1"/>
  <c r="M106" i="1"/>
  <c r="L1" i="2" s="1"/>
  <c r="K92" i="1"/>
  <c r="I48" i="2"/>
  <c r="N24" i="2"/>
  <c r="N51" i="2"/>
  <c r="N35" i="2"/>
  <c r="O13" i="2"/>
  <c r="K3" i="2"/>
  <c r="K2" i="2"/>
  <c r="L91" i="1"/>
  <c r="J47" i="2"/>
  <c r="M34" i="2"/>
  <c r="N12" i="2"/>
  <c r="M23" i="2"/>
  <c r="Q105" i="1"/>
  <c r="M54" i="2"/>
  <c r="M38" i="2"/>
  <c r="M27" i="2"/>
  <c r="N16" i="2"/>
  <c r="J93" i="1"/>
  <c r="H49" i="2"/>
  <c r="J94" i="1"/>
  <c r="H50" i="2"/>
  <c r="M22" i="2"/>
  <c r="N11" i="2"/>
  <c r="N33" i="2" s="1"/>
  <c r="N31" i="2"/>
  <c r="N20" i="2"/>
  <c r="O9" i="2"/>
  <c r="G56" i="2" l="1"/>
  <c r="H55" i="2"/>
  <c r="H105" i="2" s="1"/>
  <c r="H109" i="2" s="1"/>
  <c r="N18" i="1"/>
  <c r="M30" i="2" s="1"/>
  <c r="M39" i="2" s="1"/>
  <c r="P22" i="7"/>
  <c r="G106" i="2"/>
  <c r="G107" i="2" s="1"/>
  <c r="N54" i="2"/>
  <c r="N38" i="2"/>
  <c r="N27" i="2"/>
  <c r="O16" i="2"/>
  <c r="L3" i="2"/>
  <c r="L2" i="2"/>
  <c r="P32" i="2"/>
  <c r="Q10" i="2"/>
  <c r="P21" i="2"/>
  <c r="L40" i="2"/>
  <c r="M28" i="2"/>
  <c r="N90" i="1"/>
  <c r="L46" i="2"/>
  <c r="N106" i="1"/>
  <c r="M1" i="2" s="1"/>
  <c r="O103" i="1"/>
  <c r="N23" i="2"/>
  <c r="N34" i="2"/>
  <c r="O12" i="2"/>
  <c r="N22" i="2"/>
  <c r="O11" i="2"/>
  <c r="O33" i="2" s="1"/>
  <c r="M91" i="1"/>
  <c r="K47" i="2"/>
  <c r="K104" i="2"/>
  <c r="K41" i="2"/>
  <c r="Q115" i="1"/>
  <c r="P117" i="1"/>
  <c r="P52" i="2"/>
  <c r="P36" i="2"/>
  <c r="P25" i="2"/>
  <c r="Q14" i="2"/>
  <c r="K93" i="1"/>
  <c r="I49" i="2"/>
  <c r="N17" i="2"/>
  <c r="O8" i="2"/>
  <c r="N19" i="2"/>
  <c r="K94" i="1"/>
  <c r="I50" i="2"/>
  <c r="R105" i="1"/>
  <c r="K118" i="2"/>
  <c r="K89" i="2"/>
  <c r="L92" i="1"/>
  <c r="J48" i="2"/>
  <c r="N53" i="2"/>
  <c r="N37" i="2"/>
  <c r="N26" i="2"/>
  <c r="O15" i="2"/>
  <c r="O20" i="2"/>
  <c r="O31" i="2"/>
  <c r="P9" i="2"/>
  <c r="O24" i="2"/>
  <c r="O51" i="2"/>
  <c r="O35" i="2"/>
  <c r="P13" i="2"/>
  <c r="H56" i="2" l="1"/>
  <c r="M40" i="2"/>
  <c r="M104" i="2" s="1"/>
  <c r="Q22" i="7"/>
  <c r="O18" i="1"/>
  <c r="N30" i="2" s="1"/>
  <c r="N39" i="2" s="1"/>
  <c r="H106" i="2"/>
  <c r="H107" i="2" s="1"/>
  <c r="I55" i="2"/>
  <c r="O19" i="2"/>
  <c r="O17" i="2"/>
  <c r="P8" i="2"/>
  <c r="O53" i="2"/>
  <c r="O26" i="2"/>
  <c r="O37" i="2"/>
  <c r="P15" i="2"/>
  <c r="O54" i="2"/>
  <c r="O27" i="2"/>
  <c r="O38" i="2"/>
  <c r="P16" i="2"/>
  <c r="L118" i="2"/>
  <c r="L89" i="2"/>
  <c r="S105" i="1"/>
  <c r="L104" i="2"/>
  <c r="L41" i="2"/>
  <c r="R115" i="1"/>
  <c r="Q117" i="1"/>
  <c r="O106" i="1"/>
  <c r="N1" i="2" s="1"/>
  <c r="P103" i="1"/>
  <c r="M3" i="2"/>
  <c r="M2" i="2"/>
  <c r="Q32" i="2"/>
  <c r="R10" i="2"/>
  <c r="Q21" i="2"/>
  <c r="O90" i="1"/>
  <c r="M46" i="2"/>
  <c r="P31" i="2"/>
  <c r="P20" i="2"/>
  <c r="Q9" i="2"/>
  <c r="L94" i="1"/>
  <c r="J50" i="2"/>
  <c r="L93" i="1"/>
  <c r="J49" i="2"/>
  <c r="K108" i="2"/>
  <c r="O22" i="2"/>
  <c r="P11" i="2"/>
  <c r="P33" i="2" s="1"/>
  <c r="M92" i="1"/>
  <c r="K48" i="2"/>
  <c r="Q52" i="2"/>
  <c r="Q36" i="2"/>
  <c r="Q25" i="2"/>
  <c r="R14" i="2"/>
  <c r="O23" i="2"/>
  <c r="O34" i="2"/>
  <c r="P12" i="2"/>
  <c r="P51" i="2"/>
  <c r="P35" i="2"/>
  <c r="Q13" i="2"/>
  <c r="P24" i="2"/>
  <c r="N28" i="2"/>
  <c r="N91" i="1"/>
  <c r="L47" i="2"/>
  <c r="M41" i="2" l="1"/>
  <c r="P18" i="1"/>
  <c r="O30" i="2" s="1"/>
  <c r="O39" i="2" s="1"/>
  <c r="R22" i="7"/>
  <c r="Q18" i="1" s="1"/>
  <c r="P30" i="2" s="1"/>
  <c r="S22" i="7"/>
  <c r="J55" i="2"/>
  <c r="I105" i="2"/>
  <c r="I56" i="2"/>
  <c r="O91" i="1"/>
  <c r="M47" i="2"/>
  <c r="M93" i="1"/>
  <c r="K49" i="2"/>
  <c r="P90" i="1"/>
  <c r="N46" i="2"/>
  <c r="T105" i="1"/>
  <c r="R52" i="2"/>
  <c r="R36" i="2"/>
  <c r="R25" i="2"/>
  <c r="S14" i="2"/>
  <c r="P106" i="1"/>
  <c r="O1" i="2" s="1"/>
  <c r="Q103" i="1"/>
  <c r="M108" i="2"/>
  <c r="R21" i="2"/>
  <c r="R32" i="2"/>
  <c r="S10" i="2"/>
  <c r="N3" i="2"/>
  <c r="N2" i="2"/>
  <c r="Q31" i="2"/>
  <c r="Q20" i="2"/>
  <c r="R9" i="2"/>
  <c r="P53" i="2"/>
  <c r="P37" i="2"/>
  <c r="P26" i="2"/>
  <c r="Q15" i="2"/>
  <c r="O28" i="2"/>
  <c r="R117" i="1"/>
  <c r="S115" i="1"/>
  <c r="P22" i="2"/>
  <c r="Q11" i="2"/>
  <c r="Q33" i="2" s="1"/>
  <c r="N40" i="2"/>
  <c r="M94" i="1"/>
  <c r="K50" i="2"/>
  <c r="P27" i="2"/>
  <c r="P38" i="2"/>
  <c r="P54" i="2"/>
  <c r="Q16" i="2"/>
  <c r="P17" i="2"/>
  <c r="Q8" i="2"/>
  <c r="P19" i="2"/>
  <c r="Q51" i="2"/>
  <c r="Q35" i="2"/>
  <c r="R13" i="2"/>
  <c r="Q24" i="2"/>
  <c r="P23" i="2"/>
  <c r="P34" i="2"/>
  <c r="Q12" i="2"/>
  <c r="N92" i="1"/>
  <c r="L48" i="2"/>
  <c r="M118" i="2"/>
  <c r="M89" i="2"/>
  <c r="L108" i="2"/>
  <c r="O40" i="2" l="1"/>
  <c r="O104" i="2" s="1"/>
  <c r="K55" i="2"/>
  <c r="K105" i="2" s="1"/>
  <c r="R18" i="1"/>
  <c r="Q30" i="2" s="1"/>
  <c r="T22" i="7"/>
  <c r="I109" i="2"/>
  <c r="I106" i="2"/>
  <c r="I107" i="2" s="1"/>
  <c r="J105" i="2"/>
  <c r="J56" i="2"/>
  <c r="Q19" i="2"/>
  <c r="Q17" i="2"/>
  <c r="R8" i="2"/>
  <c r="O3" i="2"/>
  <c r="O2" i="2"/>
  <c r="Q90" i="1"/>
  <c r="O46" i="2"/>
  <c r="P39" i="2"/>
  <c r="S117" i="1"/>
  <c r="T115" i="1"/>
  <c r="R31" i="2"/>
  <c r="R20" i="2"/>
  <c r="S9" i="2"/>
  <c r="S52" i="2"/>
  <c r="S25" i="2"/>
  <c r="T14" i="2"/>
  <c r="S36" i="2"/>
  <c r="N93" i="1"/>
  <c r="L49" i="2"/>
  <c r="R103" i="1"/>
  <c r="Q106" i="1"/>
  <c r="P1" i="2" s="1"/>
  <c r="R51" i="2"/>
  <c r="R35" i="2"/>
  <c r="S13" i="2"/>
  <c r="R24" i="2"/>
  <c r="N94" i="1"/>
  <c r="L50" i="2"/>
  <c r="N104" i="2"/>
  <c r="N41" i="2"/>
  <c r="P91" i="1"/>
  <c r="N47" i="2"/>
  <c r="O92" i="1"/>
  <c r="M48" i="2"/>
  <c r="Q27" i="2"/>
  <c r="Q38" i="2"/>
  <c r="Q54" i="2"/>
  <c r="R16" i="2"/>
  <c r="Q22" i="2"/>
  <c r="R11" i="2"/>
  <c r="R33" i="2" s="1"/>
  <c r="Q53" i="2"/>
  <c r="Q26" i="2"/>
  <c r="Q37" i="2"/>
  <c r="R15" i="2"/>
  <c r="S21" i="2"/>
  <c r="S32" i="2"/>
  <c r="T10" i="2"/>
  <c r="Q23" i="2"/>
  <c r="Q34" i="2"/>
  <c r="R12" i="2"/>
  <c r="P28" i="2"/>
  <c r="N89" i="2"/>
  <c r="N118" i="2"/>
  <c r="U105" i="1"/>
  <c r="O41" i="2" l="1"/>
  <c r="K109" i="2"/>
  <c r="K106" i="2"/>
  <c r="K107" i="2" s="1"/>
  <c r="L55" i="2"/>
  <c r="L105" i="2" s="1"/>
  <c r="K56" i="2"/>
  <c r="P40" i="2"/>
  <c r="P104" i="2" s="1"/>
  <c r="S18" i="1"/>
  <c r="R30" i="2" s="1"/>
  <c r="U22" i="7"/>
  <c r="J106" i="2"/>
  <c r="J107" i="2" s="1"/>
  <c r="J109" i="2"/>
  <c r="Q91" i="1"/>
  <c r="O47" i="2"/>
  <c r="O108" i="2"/>
  <c r="O94" i="1"/>
  <c r="M50" i="2"/>
  <c r="O93" i="1"/>
  <c r="M49" i="2"/>
  <c r="R17" i="2"/>
  <c r="S8" i="2"/>
  <c r="R19" i="2"/>
  <c r="R54" i="2"/>
  <c r="R38" i="2"/>
  <c r="R27" i="2"/>
  <c r="S16" i="2"/>
  <c r="T21" i="2"/>
  <c r="T32" i="2"/>
  <c r="U10" i="2"/>
  <c r="T117" i="1"/>
  <c r="U115" i="1"/>
  <c r="V105" i="1"/>
  <c r="S51" i="2"/>
  <c r="S35" i="2"/>
  <c r="T13" i="2"/>
  <c r="S24" i="2"/>
  <c r="T52" i="2"/>
  <c r="T25" i="2"/>
  <c r="T36" i="2"/>
  <c r="U14" i="2"/>
  <c r="Q39" i="2"/>
  <c r="R22" i="2"/>
  <c r="S11" i="2"/>
  <c r="S33" i="2" s="1"/>
  <c r="N108" i="2"/>
  <c r="O118" i="2"/>
  <c r="O89" i="2"/>
  <c r="P92" i="1"/>
  <c r="N48" i="2"/>
  <c r="Q28" i="2"/>
  <c r="R53" i="2"/>
  <c r="R26" i="2"/>
  <c r="R37" i="2"/>
  <c r="S15" i="2"/>
  <c r="R34" i="2"/>
  <c r="R23" i="2"/>
  <c r="S12" i="2"/>
  <c r="P3" i="2"/>
  <c r="P2" i="2"/>
  <c r="S31" i="2"/>
  <c r="S20" i="2"/>
  <c r="T9" i="2"/>
  <c r="R90" i="1"/>
  <c r="P46" i="2"/>
  <c r="S103" i="1"/>
  <c r="R106" i="1"/>
  <c r="Q1" i="2" s="1"/>
  <c r="R28" i="2" l="1"/>
  <c r="M55" i="2"/>
  <c r="M105" i="2" s="1"/>
  <c r="M109" i="2" s="1"/>
  <c r="L106" i="2"/>
  <c r="L107" i="2" s="1"/>
  <c r="L109" i="2"/>
  <c r="L56" i="2"/>
  <c r="Q40" i="2"/>
  <c r="Q104" i="2" s="1"/>
  <c r="T18" i="1"/>
  <c r="S30" i="2" s="1"/>
  <c r="V22" i="7"/>
  <c r="T51" i="2"/>
  <c r="T24" i="2"/>
  <c r="T35" i="2"/>
  <c r="U13" i="2"/>
  <c r="S17" i="2"/>
  <c r="T8" i="2"/>
  <c r="S19" i="2"/>
  <c r="P118" i="2"/>
  <c r="P89" i="2"/>
  <c r="S22" i="2"/>
  <c r="T11" i="2"/>
  <c r="T33" i="2" s="1"/>
  <c r="R39" i="2"/>
  <c r="U21" i="2"/>
  <c r="U32" i="2"/>
  <c r="V10" i="2"/>
  <c r="S34" i="2"/>
  <c r="S23" i="2"/>
  <c r="T12" i="2"/>
  <c r="S90" i="1"/>
  <c r="Q46" i="2"/>
  <c r="U52" i="2"/>
  <c r="U25" i="2"/>
  <c r="U36" i="2"/>
  <c r="V14" i="2"/>
  <c r="X105" i="1"/>
  <c r="W105" i="1"/>
  <c r="S54" i="2"/>
  <c r="S27" i="2"/>
  <c r="S38" i="2"/>
  <c r="T16" i="2"/>
  <c r="R91" i="1"/>
  <c r="P47" i="2"/>
  <c r="P94" i="1"/>
  <c r="N50" i="2"/>
  <c r="T20" i="2"/>
  <c r="T31" i="2"/>
  <c r="U9" i="2"/>
  <c r="Q2" i="2"/>
  <c r="Q3" i="2"/>
  <c r="Q92" i="1"/>
  <c r="O48" i="2"/>
  <c r="U117" i="1"/>
  <c r="V115" i="1"/>
  <c r="P93" i="1"/>
  <c r="N49" i="2"/>
  <c r="P108" i="2"/>
  <c r="S106" i="1"/>
  <c r="R1" i="2" s="1"/>
  <c r="T103" i="1"/>
  <c r="S26" i="2"/>
  <c r="S37" i="2"/>
  <c r="S53" i="2"/>
  <c r="T15" i="2"/>
  <c r="P41" i="2"/>
  <c r="M56" i="2" l="1"/>
  <c r="M106" i="2"/>
  <c r="M107" i="2" s="1"/>
  <c r="R40" i="2"/>
  <c r="R104" i="2" s="1"/>
  <c r="Q41" i="2"/>
  <c r="N55" i="2"/>
  <c r="N105" i="2" s="1"/>
  <c r="U18" i="1"/>
  <c r="T30" i="2" s="1"/>
  <c r="W22" i="7"/>
  <c r="S39" i="2"/>
  <c r="T90" i="1"/>
  <c r="R46" i="2"/>
  <c r="R92" i="1"/>
  <c r="P48" i="2"/>
  <c r="Q94" i="1"/>
  <c r="O50" i="2"/>
  <c r="T34" i="2"/>
  <c r="T23" i="2"/>
  <c r="U12" i="2"/>
  <c r="U24" i="2"/>
  <c r="U51" i="2"/>
  <c r="U35" i="2"/>
  <c r="V13" i="2"/>
  <c r="V52" i="2"/>
  <c r="V36" i="2"/>
  <c r="W14" i="2"/>
  <c r="V25" i="2"/>
  <c r="Q108" i="2"/>
  <c r="Q118" i="2"/>
  <c r="Q89" i="2"/>
  <c r="T106" i="1"/>
  <c r="S1" i="2" s="1"/>
  <c r="U103" i="1"/>
  <c r="U20" i="2"/>
  <c r="U31" i="2"/>
  <c r="V9" i="2"/>
  <c r="S91" i="1"/>
  <c r="Q47" i="2"/>
  <c r="S28" i="2"/>
  <c r="R3" i="2"/>
  <c r="R2" i="2"/>
  <c r="Q93" i="1"/>
  <c r="O49" i="2"/>
  <c r="T54" i="2"/>
  <c r="T38" i="2"/>
  <c r="T27" i="2"/>
  <c r="U16" i="2"/>
  <c r="U11" i="2"/>
  <c r="U33" i="2" s="1"/>
  <c r="T22" i="2"/>
  <c r="T17" i="2"/>
  <c r="U8" i="2"/>
  <c r="T19" i="2"/>
  <c r="T53" i="2"/>
  <c r="T37" i="2"/>
  <c r="U15" i="2"/>
  <c r="T26" i="2"/>
  <c r="V117" i="1"/>
  <c r="W115" i="1"/>
  <c r="V32" i="2"/>
  <c r="V21" i="2"/>
  <c r="W10" i="2"/>
  <c r="N56" i="2" l="1"/>
  <c r="T39" i="2"/>
  <c r="N109" i="2"/>
  <c r="N106" i="2"/>
  <c r="N107" i="2" s="1"/>
  <c r="S40" i="2"/>
  <c r="S104" i="2" s="1"/>
  <c r="T28" i="2"/>
  <c r="V18" i="1"/>
  <c r="U30" i="2" s="1"/>
  <c r="X22" i="7"/>
  <c r="O55" i="2"/>
  <c r="R118" i="2"/>
  <c r="R89" i="2"/>
  <c r="V8" i="2"/>
  <c r="U19" i="2"/>
  <c r="U17" i="2"/>
  <c r="U54" i="2"/>
  <c r="U27" i="2"/>
  <c r="U38" i="2"/>
  <c r="V16" i="2"/>
  <c r="R41" i="2"/>
  <c r="S92" i="1"/>
  <c r="Q48" i="2"/>
  <c r="R108" i="2"/>
  <c r="V103" i="1"/>
  <c r="U106" i="1"/>
  <c r="T1" i="2" s="1"/>
  <c r="W52" i="2"/>
  <c r="W36" i="2"/>
  <c r="W25" i="2"/>
  <c r="X14" i="2"/>
  <c r="U34" i="2"/>
  <c r="U23" i="2"/>
  <c r="V12" i="2"/>
  <c r="W32" i="2"/>
  <c r="W21" i="2"/>
  <c r="X10" i="2"/>
  <c r="S3" i="2"/>
  <c r="S2" i="2"/>
  <c r="U90" i="1"/>
  <c r="S46" i="2"/>
  <c r="U53" i="2"/>
  <c r="U37" i="2"/>
  <c r="U26" i="2"/>
  <c r="V15" i="2"/>
  <c r="T91" i="1"/>
  <c r="R47" i="2"/>
  <c r="V11" i="2"/>
  <c r="V33" i="2" s="1"/>
  <c r="U22" i="2"/>
  <c r="R93" i="1"/>
  <c r="P49" i="2"/>
  <c r="V20" i="2"/>
  <c r="V31" i="2"/>
  <c r="W9" i="2"/>
  <c r="V24" i="2"/>
  <c r="V51" i="2"/>
  <c r="V35" i="2"/>
  <c r="W13" i="2"/>
  <c r="X115" i="1"/>
  <c r="X117" i="1" s="1"/>
  <c r="W117" i="1"/>
  <c r="R94" i="1"/>
  <c r="P50" i="2"/>
  <c r="T40" i="2" l="1"/>
  <c r="T104" i="2" s="1"/>
  <c r="P55" i="2"/>
  <c r="P105" i="2" s="1"/>
  <c r="W18" i="1"/>
  <c r="V30" i="2" s="1"/>
  <c r="Y22" i="7"/>
  <c r="O105" i="2"/>
  <c r="O56" i="2"/>
  <c r="U91" i="1"/>
  <c r="S47" i="2"/>
  <c r="V90" i="1"/>
  <c r="T46" i="2"/>
  <c r="V23" i="2"/>
  <c r="V34" i="2"/>
  <c r="W12" i="2"/>
  <c r="T3" i="2"/>
  <c r="T2" i="2"/>
  <c r="V106" i="1"/>
  <c r="U1" i="2" s="1"/>
  <c r="W103" i="1"/>
  <c r="W11" i="2"/>
  <c r="W33" i="2" s="1"/>
  <c r="V22" i="2"/>
  <c r="S118" i="2"/>
  <c r="S89" i="2"/>
  <c r="V54" i="2"/>
  <c r="V38" i="2"/>
  <c r="V27" i="2"/>
  <c r="W16" i="2"/>
  <c r="V53" i="2"/>
  <c r="V37" i="2"/>
  <c r="V26" i="2"/>
  <c r="W15" i="2"/>
  <c r="X32" i="2"/>
  <c r="X21" i="2"/>
  <c r="Y10" i="2"/>
  <c r="W24" i="2"/>
  <c r="W51" i="2"/>
  <c r="W35" i="2"/>
  <c r="X13" i="2"/>
  <c r="S108" i="2"/>
  <c r="X52" i="2"/>
  <c r="X36" i="2"/>
  <c r="X25" i="2"/>
  <c r="Y14" i="2"/>
  <c r="U28" i="2"/>
  <c r="S94" i="1"/>
  <c r="Q50" i="2"/>
  <c r="S93" i="1"/>
  <c r="Q49" i="2"/>
  <c r="T92" i="1"/>
  <c r="R48" i="2"/>
  <c r="V19" i="2"/>
  <c r="V17" i="2"/>
  <c r="W8" i="2"/>
  <c r="W20" i="2"/>
  <c r="W31" i="2"/>
  <c r="X9" i="2"/>
  <c r="S41" i="2"/>
  <c r="U39" i="2"/>
  <c r="T108" i="2" l="1"/>
  <c r="P109" i="2"/>
  <c r="P106" i="2"/>
  <c r="P107" i="2" s="1"/>
  <c r="P56" i="2"/>
  <c r="Q55" i="2"/>
  <c r="Q56" i="2" s="1"/>
  <c r="V39" i="2"/>
  <c r="V28" i="2"/>
  <c r="X18" i="1"/>
  <c r="W30" i="2" s="1"/>
  <c r="Z22" i="7"/>
  <c r="O109" i="2"/>
  <c r="O106" i="2"/>
  <c r="O107" i="2" s="1"/>
  <c r="Y52" i="2"/>
  <c r="Y36" i="2"/>
  <c r="Y25" i="2"/>
  <c r="Z14" i="2"/>
  <c r="T118" i="2"/>
  <c r="T89" i="2"/>
  <c r="T41" i="2"/>
  <c r="V91" i="1"/>
  <c r="T47" i="2"/>
  <c r="W19" i="2"/>
  <c r="W17" i="2"/>
  <c r="X8" i="2"/>
  <c r="W23" i="2"/>
  <c r="W34" i="2"/>
  <c r="X12" i="2"/>
  <c r="W53" i="2"/>
  <c r="W37" i="2"/>
  <c r="W26" i="2"/>
  <c r="X15" i="2"/>
  <c r="Y32" i="2"/>
  <c r="Y21" i="2"/>
  <c r="Z10" i="2"/>
  <c r="W27" i="2"/>
  <c r="W54" i="2"/>
  <c r="W38" i="2"/>
  <c r="X16" i="2"/>
  <c r="X11" i="2"/>
  <c r="X33" i="2" s="1"/>
  <c r="W22" i="2"/>
  <c r="U3" i="2"/>
  <c r="U2" i="2"/>
  <c r="X31" i="2"/>
  <c r="Y9" i="2"/>
  <c r="X20" i="2"/>
  <c r="T94" i="1"/>
  <c r="R50" i="2"/>
  <c r="X51" i="2"/>
  <c r="X35" i="2"/>
  <c r="X24" i="2"/>
  <c r="Y13" i="2"/>
  <c r="W90" i="1"/>
  <c r="U46" i="2"/>
  <c r="T93" i="1"/>
  <c r="R49" i="2"/>
  <c r="U92" i="1"/>
  <c r="S48" i="2"/>
  <c r="U40" i="2"/>
  <c r="W106" i="1"/>
  <c r="V1" i="2" s="1"/>
  <c r="X103" i="1"/>
  <c r="X106" i="1" s="1"/>
  <c r="W1" i="2" s="1"/>
  <c r="V40" i="2" l="1"/>
  <c r="V104" i="2" s="1"/>
  <c r="Q105" i="2"/>
  <c r="Q109" i="2" s="1"/>
  <c r="R55" i="2"/>
  <c r="R105" i="2" s="1"/>
  <c r="R109" i="2" s="1"/>
  <c r="W39" i="2"/>
  <c r="X90" i="1"/>
  <c r="W46" i="2" s="1"/>
  <c r="V46" i="2"/>
  <c r="Z21" i="2"/>
  <c r="Z32" i="2"/>
  <c r="AA10" i="2"/>
  <c r="AB10" i="2" s="1"/>
  <c r="AB21" i="2" s="1"/>
  <c r="X23" i="2"/>
  <c r="X34" i="2"/>
  <c r="Y12" i="2"/>
  <c r="W28" i="2"/>
  <c r="Y51" i="2"/>
  <c r="Y35" i="2"/>
  <c r="Y24" i="2"/>
  <c r="Z13" i="2"/>
  <c r="X22" i="2"/>
  <c r="Y11" i="2"/>
  <c r="Y33" i="2" s="1"/>
  <c r="W3" i="2"/>
  <c r="W2" i="2"/>
  <c r="X1" i="2"/>
  <c r="W91" i="1"/>
  <c r="U47" i="2"/>
  <c r="V92" i="1"/>
  <c r="T48" i="2"/>
  <c r="V3" i="2"/>
  <c r="V2" i="2"/>
  <c r="X27" i="2"/>
  <c r="X54" i="2"/>
  <c r="X38" i="2"/>
  <c r="Y16" i="2"/>
  <c r="X53" i="2"/>
  <c r="X37" i="2"/>
  <c r="X26" i="2"/>
  <c r="Y15" i="2"/>
  <c r="X30" i="2"/>
  <c r="X19" i="2"/>
  <c r="X17" i="2"/>
  <c r="Y8" i="2"/>
  <c r="Y31" i="2"/>
  <c r="Z9" i="2"/>
  <c r="Y20" i="2"/>
  <c r="U118" i="2"/>
  <c r="U89" i="2"/>
  <c r="Z52" i="2"/>
  <c r="Z36" i="2"/>
  <c r="Z25" i="2"/>
  <c r="AA14" i="2"/>
  <c r="AB14" i="2" s="1"/>
  <c r="AB25" i="2" s="1"/>
  <c r="U104" i="2"/>
  <c r="U41" i="2"/>
  <c r="U93" i="1"/>
  <c r="S49" i="2"/>
  <c r="U94" i="1"/>
  <c r="S50" i="2"/>
  <c r="R56" i="2" l="1"/>
  <c r="Q106" i="2"/>
  <c r="Q107" i="2" s="1"/>
  <c r="S55" i="2"/>
  <c r="S105" i="2" s="1"/>
  <c r="W40" i="2"/>
  <c r="W41" i="2" s="1"/>
  <c r="X46" i="2"/>
  <c r="R106" i="2"/>
  <c r="R107" i="2" s="1"/>
  <c r="Y22" i="2"/>
  <c r="Z11" i="2"/>
  <c r="Z33" i="2" s="1"/>
  <c r="Y19" i="2"/>
  <c r="Y30" i="2"/>
  <c r="Y46" i="2"/>
  <c r="Y17" i="2"/>
  <c r="Z8" i="2"/>
  <c r="W92" i="1"/>
  <c r="U48" i="2"/>
  <c r="Y23" i="2"/>
  <c r="Y34" i="2"/>
  <c r="Z12" i="2"/>
  <c r="V89" i="2"/>
  <c r="V118" i="2"/>
  <c r="V108" i="2"/>
  <c r="V93" i="1"/>
  <c r="T49" i="2"/>
  <c r="X28" i="2"/>
  <c r="AA36" i="2"/>
  <c r="AA25" i="2"/>
  <c r="AA52" i="2"/>
  <c r="Z31" i="2"/>
  <c r="AA9" i="2"/>
  <c r="AB9" i="2" s="1"/>
  <c r="AB20" i="2" s="1"/>
  <c r="Z20" i="2"/>
  <c r="X91" i="1"/>
  <c r="Z47" i="2" s="1"/>
  <c r="V47" i="2"/>
  <c r="Z51" i="2"/>
  <c r="Z35" i="2"/>
  <c r="Z24" i="2"/>
  <c r="AA13" i="2"/>
  <c r="AB13" i="2" s="1"/>
  <c r="AB24" i="2" s="1"/>
  <c r="Y27" i="2"/>
  <c r="Y54" i="2"/>
  <c r="Y38" i="2"/>
  <c r="Z16" i="2"/>
  <c r="V94" i="1"/>
  <c r="T50" i="2"/>
  <c r="X39" i="2"/>
  <c r="X3" i="2"/>
  <c r="X2" i="2"/>
  <c r="Y1" i="2"/>
  <c r="AA21" i="2"/>
  <c r="AA32" i="2"/>
  <c r="W118" i="2"/>
  <c r="W89" i="2"/>
  <c r="U108" i="2"/>
  <c r="V41" i="2"/>
  <c r="Y26" i="2"/>
  <c r="Y53" i="2"/>
  <c r="Y37" i="2"/>
  <c r="Z15" i="2"/>
  <c r="S56" i="2" l="1"/>
  <c r="S109" i="2"/>
  <c r="S106" i="2"/>
  <c r="S107" i="2" s="1"/>
  <c r="W104" i="2"/>
  <c r="W108" i="2" s="1"/>
  <c r="T55" i="2"/>
  <c r="T56" i="2" s="1"/>
  <c r="X92" i="1"/>
  <c r="AB48" i="2" s="1"/>
  <c r="V48" i="2"/>
  <c r="Z22" i="2"/>
  <c r="AA11" i="2"/>
  <c r="Z26" i="2"/>
  <c r="Z53" i="2"/>
  <c r="Z37" i="2"/>
  <c r="AA15" i="2"/>
  <c r="AB15" i="2" s="1"/>
  <c r="AB26" i="2" s="1"/>
  <c r="AA51" i="2"/>
  <c r="AA35" i="2"/>
  <c r="AA24" i="2"/>
  <c r="AA47" i="2"/>
  <c r="AA31" i="2"/>
  <c r="AA20" i="2"/>
  <c r="X40" i="2"/>
  <c r="Z30" i="2"/>
  <c r="Z46" i="2"/>
  <c r="Z17" i="2"/>
  <c r="AA8" i="2"/>
  <c r="Z19" i="2"/>
  <c r="Z54" i="2"/>
  <c r="Z38" i="2"/>
  <c r="Z27" i="2"/>
  <c r="AA16" i="2"/>
  <c r="AB16" i="2" s="1"/>
  <c r="AB27" i="2" s="1"/>
  <c r="W93" i="1"/>
  <c r="U49" i="2"/>
  <c r="Z34" i="2"/>
  <c r="AA12" i="2"/>
  <c r="AB12" i="2" s="1"/>
  <c r="AB23" i="2" s="1"/>
  <c r="Z23" i="2"/>
  <c r="AB36" i="2"/>
  <c r="C36" i="2" s="1"/>
  <c r="C25" i="2"/>
  <c r="AB52" i="2"/>
  <c r="C52" i="2" s="1"/>
  <c r="Y39" i="2"/>
  <c r="C21" i="2"/>
  <c r="AB32" i="2"/>
  <c r="C32" i="2" s="1"/>
  <c r="W94" i="1"/>
  <c r="U50" i="2"/>
  <c r="Y2" i="2"/>
  <c r="Z1" i="2"/>
  <c r="Y3" i="2"/>
  <c r="Y28" i="2"/>
  <c r="X118" i="2"/>
  <c r="X89" i="2"/>
  <c r="W47" i="2"/>
  <c r="X47" i="2"/>
  <c r="Y47" i="2"/>
  <c r="AB11" i="2" l="1"/>
  <c r="AA33" i="2"/>
  <c r="T105" i="2"/>
  <c r="T109" i="2" s="1"/>
  <c r="Y40" i="2"/>
  <c r="Y41" i="2" s="1"/>
  <c r="U55" i="2"/>
  <c r="U105" i="2" s="1"/>
  <c r="AA34" i="2"/>
  <c r="AA23" i="2"/>
  <c r="Z39" i="2"/>
  <c r="Z3" i="2"/>
  <c r="AA1" i="2"/>
  <c r="Z2" i="2"/>
  <c r="X104" i="2"/>
  <c r="X41" i="2"/>
  <c r="AA26" i="2"/>
  <c r="AA53" i="2"/>
  <c r="AA37" i="2"/>
  <c r="AB47" i="2"/>
  <c r="C47" i="2" s="1"/>
  <c r="C20" i="2"/>
  <c r="AB31" i="2"/>
  <c r="C31" i="2" s="1"/>
  <c r="W48" i="2"/>
  <c r="X48" i="2"/>
  <c r="Y48" i="2"/>
  <c r="Z48" i="2"/>
  <c r="AA48" i="2"/>
  <c r="X93" i="1"/>
  <c r="AA49" i="2" s="1"/>
  <c r="V49" i="2"/>
  <c r="Z28" i="2"/>
  <c r="Y118" i="2"/>
  <c r="Y89" i="2"/>
  <c r="X94" i="1"/>
  <c r="V50" i="2"/>
  <c r="AA54" i="2"/>
  <c r="AA38" i="2"/>
  <c r="AA27" i="2"/>
  <c r="AA46" i="2"/>
  <c r="AA17" i="2"/>
  <c r="AA30" i="2"/>
  <c r="AB8" i="2"/>
  <c r="C8" i="2" s="1"/>
  <c r="AA19" i="2"/>
  <c r="AB51" i="2"/>
  <c r="C51" i="2" s="1"/>
  <c r="C24" i="2"/>
  <c r="AB35" i="2"/>
  <c r="C35" i="2" s="1"/>
  <c r="AA22" i="2"/>
  <c r="AB22" i="2" l="1"/>
  <c r="C22" i="2" s="1"/>
  <c r="AB33" i="2"/>
  <c r="C33" i="2" s="1"/>
  <c r="T106" i="2"/>
  <c r="T107" i="2" s="1"/>
  <c r="Y104" i="2"/>
  <c r="Y108" i="2" s="1"/>
  <c r="U106" i="2"/>
  <c r="U107" i="2" s="1"/>
  <c r="U109" i="2"/>
  <c r="U56" i="2"/>
  <c r="C48" i="2"/>
  <c r="AA39" i="2"/>
  <c r="V55" i="2"/>
  <c r="V105" i="2" s="1"/>
  <c r="W50" i="2"/>
  <c r="X50" i="2"/>
  <c r="Y50" i="2"/>
  <c r="Z50" i="2"/>
  <c r="AB46" i="2"/>
  <c r="AB30" i="2"/>
  <c r="AB17" i="2"/>
  <c r="AB19" i="2"/>
  <c r="AB50" i="2"/>
  <c r="AB34" i="2"/>
  <c r="C34" i="2" s="1"/>
  <c r="C23" i="2"/>
  <c r="X108" i="2"/>
  <c r="AB54" i="2"/>
  <c r="C54" i="2" s="1"/>
  <c r="AB38" i="2"/>
  <c r="C38" i="2" s="1"/>
  <c r="C27" i="2"/>
  <c r="AA50" i="2"/>
  <c r="AA55" i="2" s="1"/>
  <c r="AB49" i="2"/>
  <c r="Z40" i="2"/>
  <c r="AA3" i="2"/>
  <c r="AA2" i="2"/>
  <c r="AB1" i="2"/>
  <c r="AB53" i="2"/>
  <c r="C53" i="2" s="1"/>
  <c r="AB37" i="2"/>
  <c r="C37" i="2" s="1"/>
  <c r="C26" i="2"/>
  <c r="Z89" i="2"/>
  <c r="Z118" i="2"/>
  <c r="AA28" i="2"/>
  <c r="W49" i="2"/>
  <c r="X49" i="2"/>
  <c r="Y49" i="2"/>
  <c r="Z49" i="2"/>
  <c r="Z55" i="2" l="1"/>
  <c r="Z105" i="2" s="1"/>
  <c r="Z109" i="2" s="1"/>
  <c r="V109" i="2"/>
  <c r="V106" i="2"/>
  <c r="V107" i="2" s="1"/>
  <c r="V56" i="2"/>
  <c r="AA40" i="2"/>
  <c r="AA104" i="2" s="1"/>
  <c r="X55" i="2"/>
  <c r="X105" i="2" s="1"/>
  <c r="X109" i="2" s="1"/>
  <c r="C50" i="2"/>
  <c r="W55" i="2"/>
  <c r="W56" i="2" s="1"/>
  <c r="C49" i="2"/>
  <c r="Y55" i="2"/>
  <c r="Y105" i="2" s="1"/>
  <c r="Y106" i="2" s="1"/>
  <c r="AA105" i="2"/>
  <c r="AA109" i="2" s="1"/>
  <c r="AA56" i="2"/>
  <c r="Z104" i="2"/>
  <c r="Z41" i="2"/>
  <c r="AB28" i="2"/>
  <c r="AA89" i="2"/>
  <c r="AA118" i="2"/>
  <c r="AB39" i="2"/>
  <c r="AB55" i="2"/>
  <c r="AB3" i="2"/>
  <c r="AB2" i="2"/>
  <c r="AA41" i="2" l="1"/>
  <c r="Z56" i="2"/>
  <c r="Y56" i="2"/>
  <c r="W105" i="2"/>
  <c r="W109" i="2" s="1"/>
  <c r="Y109" i="2"/>
  <c r="X56" i="2"/>
  <c r="X106" i="2"/>
  <c r="X107" i="2" s="1"/>
  <c r="AB105" i="2"/>
  <c r="AB109" i="2" s="1"/>
  <c r="AB56" i="2"/>
  <c r="AB40" i="2"/>
  <c r="AA108" i="2"/>
  <c r="AA106" i="2"/>
  <c r="Y107" i="2"/>
  <c r="Z108" i="2"/>
  <c r="Z106" i="2"/>
  <c r="AB118" i="2"/>
  <c r="AB89" i="2"/>
  <c r="W106" i="2" l="1"/>
  <c r="W107" i="2" s="1"/>
  <c r="AA107" i="2"/>
  <c r="Z107" i="2"/>
  <c r="AB104" i="2"/>
  <c r="AB41" i="2"/>
  <c r="AB106" i="2" l="1"/>
  <c r="AB108" i="2"/>
  <c r="AB107" i="2" l="1"/>
  <c r="C17" i="2" l="1"/>
  <c r="C19" i="2" l="1"/>
  <c r="C28" i="2" s="1"/>
  <c r="C46" i="2"/>
  <c r="C55" i="2" s="1"/>
  <c r="C105" i="2" s="1"/>
  <c r="C30" i="2"/>
  <c r="C39" i="2" s="1"/>
  <c r="C89" i="2" l="1"/>
  <c r="C129" i="2" s="1"/>
  <c r="C118" i="2"/>
  <c r="C56" i="2"/>
  <c r="C109" i="2"/>
  <c r="C40" i="2"/>
  <c r="C104" i="2" s="1"/>
  <c r="C106" i="2" s="1"/>
  <c r="C41" i="2" l="1"/>
  <c r="C108" i="2" l="1"/>
  <c r="C107" i="2" l="1"/>
  <c r="C125" i="2" s="1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S94" i="2"/>
  <c r="T94" i="2"/>
  <c r="U94" i="2"/>
  <c r="V94" i="2"/>
  <c r="W94" i="2"/>
  <c r="X94" i="2"/>
  <c r="Y94" i="2"/>
  <c r="Z94" i="2"/>
  <c r="AA94" i="2"/>
  <c r="AB94" i="2"/>
  <c r="D95" i="2"/>
  <c r="C96" i="2"/>
  <c r="D96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D97" i="2"/>
  <c r="E97" i="2"/>
  <c r="F97" i="2"/>
  <c r="G97" i="2"/>
  <c r="H97" i="2"/>
  <c r="I97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W97" i="2"/>
  <c r="X97" i="2"/>
  <c r="Y97" i="2"/>
  <c r="Z97" i="2"/>
  <c r="AA97" i="2"/>
  <c r="AB97" i="2"/>
  <c r="D98" i="2"/>
  <c r="E98" i="2"/>
  <c r="F98" i="2"/>
  <c r="G98" i="2"/>
  <c r="H98" i="2"/>
  <c r="I98" i="2"/>
  <c r="J98" i="2"/>
  <c r="K98" i="2"/>
  <c r="L98" i="2"/>
  <c r="M98" i="2"/>
  <c r="N98" i="2"/>
  <c r="O98" i="2"/>
  <c r="P98" i="2"/>
  <c r="Q98" i="2"/>
  <c r="R98" i="2"/>
  <c r="S98" i="2"/>
  <c r="T98" i="2"/>
  <c r="U98" i="2"/>
  <c r="V98" i="2"/>
  <c r="W98" i="2"/>
  <c r="X98" i="2"/>
  <c r="Y98" i="2"/>
  <c r="Z98" i="2"/>
  <c r="AA98" i="2"/>
  <c r="AB98" i="2"/>
  <c r="C99" i="2"/>
  <c r="D99" i="2"/>
  <c r="E99" i="2"/>
  <c r="F99" i="2"/>
  <c r="G99" i="2"/>
  <c r="H99" i="2"/>
  <c r="I99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W99" i="2"/>
  <c r="X99" i="2"/>
  <c r="Y99" i="2"/>
  <c r="Z99" i="2"/>
  <c r="AA99" i="2"/>
  <c r="AB99" i="2"/>
  <c r="C112" i="2"/>
  <c r="D112" i="2"/>
  <c r="E112" i="2"/>
  <c r="F112" i="2"/>
  <c r="G112" i="2"/>
  <c r="H112" i="2"/>
  <c r="I112" i="2"/>
  <c r="J112" i="2"/>
  <c r="K112" i="2"/>
  <c r="L112" i="2"/>
  <c r="M112" i="2"/>
  <c r="N112" i="2"/>
  <c r="O112" i="2"/>
  <c r="P112" i="2"/>
  <c r="Q112" i="2"/>
  <c r="R112" i="2"/>
  <c r="S112" i="2"/>
  <c r="T112" i="2"/>
  <c r="U112" i="2"/>
  <c r="V112" i="2"/>
  <c r="W112" i="2"/>
  <c r="X112" i="2"/>
  <c r="Y112" i="2"/>
  <c r="Z112" i="2"/>
  <c r="AA112" i="2"/>
  <c r="AB112" i="2"/>
  <c r="C113" i="2"/>
  <c r="D113" i="2"/>
  <c r="E113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C114" i="2"/>
  <c r="D114" i="2"/>
  <c r="E114" i="2"/>
  <c r="F114" i="2"/>
  <c r="G114" i="2"/>
  <c r="H114" i="2"/>
  <c r="I114" i="2"/>
  <c r="J114" i="2"/>
  <c r="K114" i="2"/>
  <c r="L114" i="2"/>
  <c r="M114" i="2"/>
  <c r="N114" i="2"/>
  <c r="O114" i="2"/>
  <c r="P114" i="2"/>
  <c r="Q114" i="2"/>
  <c r="R114" i="2"/>
  <c r="S114" i="2"/>
  <c r="T114" i="2"/>
  <c r="U114" i="2"/>
  <c r="V114" i="2"/>
  <c r="W114" i="2"/>
  <c r="X114" i="2"/>
  <c r="Y114" i="2"/>
  <c r="Z114" i="2"/>
  <c r="AA114" i="2"/>
  <c r="AB114" i="2"/>
  <c r="C116" i="2"/>
  <c r="D116" i="2"/>
  <c r="E116" i="2"/>
  <c r="F116" i="2"/>
  <c r="G116" i="2"/>
  <c r="H116" i="2"/>
  <c r="I116" i="2"/>
  <c r="J116" i="2"/>
  <c r="K116" i="2"/>
  <c r="L116" i="2"/>
  <c r="M116" i="2"/>
  <c r="N116" i="2"/>
  <c r="O116" i="2"/>
  <c r="P116" i="2"/>
  <c r="Q116" i="2"/>
  <c r="R116" i="2"/>
  <c r="S116" i="2"/>
  <c r="T116" i="2"/>
  <c r="U116" i="2"/>
  <c r="V116" i="2"/>
  <c r="W116" i="2"/>
  <c r="X116" i="2"/>
  <c r="Y116" i="2"/>
  <c r="Z116" i="2"/>
  <c r="AA116" i="2"/>
  <c r="AB116" i="2"/>
  <c r="C117" i="2"/>
  <c r="D117" i="2"/>
  <c r="E117" i="2"/>
  <c r="F117" i="2"/>
  <c r="G117" i="2"/>
  <c r="H117" i="2"/>
  <c r="I117" i="2"/>
  <c r="J117" i="2"/>
  <c r="K117" i="2"/>
  <c r="L117" i="2"/>
  <c r="M117" i="2"/>
  <c r="N117" i="2"/>
  <c r="O117" i="2"/>
  <c r="P117" i="2"/>
  <c r="Q117" i="2"/>
  <c r="R117" i="2"/>
  <c r="S117" i="2"/>
  <c r="T117" i="2"/>
  <c r="U117" i="2"/>
  <c r="V117" i="2"/>
  <c r="W117" i="2"/>
  <c r="X117" i="2"/>
  <c r="Y117" i="2"/>
  <c r="Z117" i="2"/>
  <c r="AA117" i="2"/>
  <c r="AB117" i="2"/>
  <c r="C126" i="2"/>
  <c r="C127" i="2"/>
  <c r="C130" i="2"/>
  <c r="C131" i="2"/>
  <c r="I59" i="7"/>
  <c r="I60" i="7"/>
  <c r="I61" i="7"/>
  <c r="I6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Bren Bozzer</author>
  </authors>
  <commentList>
    <comment ref="D29" authorId="0" shapeId="0" xr:uid="{742286E3-EC1A-4EF7-9D81-11DA1B411461}">
      <text>
        <r>
          <rPr>
            <b/>
            <sz val="9"/>
            <color indexed="81"/>
            <rFont val="Tahoma"/>
            <charset val="1"/>
          </rPr>
          <t>Elexicon Finance:</t>
        </r>
        <r>
          <rPr>
            <sz val="9"/>
            <color indexed="81"/>
            <rFont val="Tahoma"/>
            <charset val="1"/>
          </rPr>
          <t xml:space="preserve">
Based on internal OEB mapping of 2024 OM&amp;A cost. Includes customer experience, operation and maintenance costs. </t>
        </r>
      </text>
    </comment>
  </commentList>
</comments>
</file>

<file path=xl/sharedStrings.xml><?xml version="1.0" encoding="utf-8"?>
<sst xmlns="http://schemas.openxmlformats.org/spreadsheetml/2006/main" count="628" uniqueCount="251">
  <si>
    <t>Year 1</t>
  </si>
  <si>
    <t>Year 2</t>
  </si>
  <si>
    <t>Year 3</t>
  </si>
  <si>
    <t>Year 4</t>
  </si>
  <si>
    <t>Year 5</t>
  </si>
  <si>
    <t>Customer Class</t>
  </si>
  <si>
    <t>Residential</t>
  </si>
  <si>
    <t>Large User</t>
  </si>
  <si>
    <t>Project name</t>
  </si>
  <si>
    <t>Capital elements</t>
  </si>
  <si>
    <t>Total</t>
  </si>
  <si>
    <t>Customer revenue - fixed charge rate</t>
  </si>
  <si>
    <t>Customer revenue - variable charge rate</t>
  </si>
  <si>
    <t>Customer revenue - total</t>
  </si>
  <si>
    <t>Total fixed charge revenue</t>
  </si>
  <si>
    <t>Total variable charge revenue</t>
  </si>
  <si>
    <t>Discount rate data</t>
  </si>
  <si>
    <t>Incremental after-tax cost of capital</t>
  </si>
  <si>
    <t>Approved wires only rates per rate schedule - monthly fixed charge</t>
  </si>
  <si>
    <t>Forecasted customer additions (non-cumulative)</t>
  </si>
  <si>
    <t>Discount rate</t>
  </si>
  <si>
    <t>Borrowing rate</t>
  </si>
  <si>
    <t>Rate of return on common equity</t>
  </si>
  <si>
    <t>Marginal income tax rate</t>
  </si>
  <si>
    <t>Municipal tax rate</t>
  </si>
  <si>
    <t>Tax rate data</t>
  </si>
  <si>
    <t>Federal capital tax rate</t>
  </si>
  <si>
    <t>Provincial capital tax rate</t>
  </si>
  <si>
    <t>Type of tax</t>
  </si>
  <si>
    <t>Present Value of CCA Tax Shield</t>
  </si>
  <si>
    <t>CAPITAL COSTS</t>
  </si>
  <si>
    <t>Capital cost allowance rate</t>
  </si>
  <si>
    <t>Customer specific capital</t>
  </si>
  <si>
    <t>New facilities and/or reinforcement investments</t>
  </si>
  <si>
    <t>Total incremental overheads</t>
  </si>
  <si>
    <t>Incremental Overheads at project level</t>
  </si>
  <si>
    <t>Annual Total Capital Costs</t>
  </si>
  <si>
    <t>NET PRESENT VALUE</t>
  </si>
  <si>
    <t>Customer connection horizon (max 5)</t>
  </si>
  <si>
    <t>Customer revenue horizon (max 25)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</si>
  <si>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</si>
  <si>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</si>
  <si>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</si>
  <si>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</si>
  <si>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</si>
  <si>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</si>
  <si>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</si>
  <si>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</si>
  <si>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</si>
  <si>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</si>
  <si>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</si>
  <si>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</si>
  <si>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</si>
  <si>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</si>
  <si>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</si>
  <si>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</si>
  <si>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</si>
  <si>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</si>
  <si>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</si>
  <si>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</si>
  <si>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</si>
  <si>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</si>
  <si>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</si>
  <si>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</si>
  <si>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</si>
  <si>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Developer name</t>
  </si>
  <si>
    <t>Incremental after-tax weighted average cost of capital</t>
  </si>
  <si>
    <t>Taxable capital employed in Canada</t>
  </si>
  <si>
    <t xml:space="preserve">Base for Federal capital tax </t>
  </si>
  <si>
    <t>Revenue received for each of the years 6 - 25 are the same as year 5</t>
  </si>
  <si>
    <t>Closing undepreciated capital cost</t>
  </si>
  <si>
    <t>Opening undepreciated capital cost</t>
  </si>
  <si>
    <t>Less: Capital cost allowance</t>
  </si>
  <si>
    <t>Present Value of Operating Cash Flow</t>
  </si>
  <si>
    <t>Present value factor - end of year</t>
  </si>
  <si>
    <t>Present value factor - mid-year</t>
  </si>
  <si>
    <t>General Service &lt; 50kW</t>
  </si>
  <si>
    <t>Estimate of average energy per added customer (monthly kWh)</t>
  </si>
  <si>
    <t>Estimate of average demand per added customer kW</t>
  </si>
  <si>
    <t>Approved wires only rates per rate schedule - variable charge (per kWh)</t>
  </si>
  <si>
    <t>Approved wires only rates per rate schedule - demand charge (per kW)</t>
  </si>
  <si>
    <t>Other class - non-demand</t>
  </si>
  <si>
    <t>Other class - demand</t>
  </si>
  <si>
    <t>Land and land rights</t>
  </si>
  <si>
    <t>Annual Capital Costs excluding land</t>
  </si>
  <si>
    <t>Less: Contributed Capital</t>
  </si>
  <si>
    <t>Present Value Of CCA Tax Shield</t>
  </si>
  <si>
    <t>Present Value Of Annual Capital Costs</t>
  </si>
  <si>
    <t>CCA Annual Income Tax Savings</t>
  </si>
  <si>
    <t xml:space="preserve"> Present Value of Net Operating Cash</t>
  </si>
  <si>
    <t>Net (Wires) Operating Cash before Income Tax</t>
  </si>
  <si>
    <t>Present Value of Taxes</t>
  </si>
  <si>
    <t>Income Taxes</t>
  </si>
  <si>
    <t>Provincial Capital Taxes</t>
  </si>
  <si>
    <t>Federal Capital Taxes</t>
  </si>
  <si>
    <t>Annual Municipal Taxes</t>
  </si>
  <si>
    <t xml:space="preserve"> Total Taxes</t>
  </si>
  <si>
    <t xml:space="preserve"> PV of Taxes</t>
  </si>
  <si>
    <t>1.</t>
  </si>
  <si>
    <t xml:space="preserve"> Present value of Net Operating Cash</t>
  </si>
  <si>
    <t>PV of Operating Cash Flow</t>
  </si>
  <si>
    <t>a) PV of Net Operating Cash Flow</t>
  </si>
  <si>
    <t>b) PV of Taxes</t>
  </si>
  <si>
    <t>2.</t>
  </si>
  <si>
    <t>PV of Capital</t>
  </si>
  <si>
    <t>3.</t>
  </si>
  <si>
    <t>PV of CCA Tax Shield</t>
  </si>
  <si>
    <t>Current year customer additions are divided by two in order to recognize level activities throughout the year.</t>
  </si>
  <si>
    <t>OPERATIONS</t>
  </si>
  <si>
    <t xml:space="preserve">   Net Present Value Summary</t>
  </si>
  <si>
    <t>There is assumption made here that there are no up front capital costs in the first year, that Costs in the first year are incurred evenly during the year.</t>
  </si>
  <si>
    <t xml:space="preserve"> BLUE CELLS ARE USED FOR PROJECT SPECIFIC DATA</t>
  </si>
  <si>
    <t>YELLOW CELLS ONLY ARE FOR DATA INPUT OF ANNUAL CONSTANTS.</t>
  </si>
  <si>
    <t>Assessed value of land</t>
  </si>
  <si>
    <t>Capital Deduction (Federal purposes)</t>
  </si>
  <si>
    <t xml:space="preserve"> PV of Municipal TaxesTaxes</t>
  </si>
  <si>
    <t>Total debt outstanding (%)</t>
  </si>
  <si>
    <t>Total common equity (%)</t>
  </si>
  <si>
    <t>Table No.</t>
  </si>
  <si>
    <t>Attributable incremental annual operating, maintenance and administration expenditures (per customer addition)</t>
  </si>
  <si>
    <t>Total customer specific capital (exclude land)</t>
  </si>
  <si>
    <t>Incremental overheads (capital) at project level applicable to distribution system expansion</t>
  </si>
  <si>
    <t>Incremental OM&amp;A</t>
  </si>
  <si>
    <t>Total Incremental OM&amp;A</t>
  </si>
  <si>
    <t>Less Total Incremental OM&amp;A</t>
  </si>
  <si>
    <t>Summary of Customer Data and Economic Analysis Results</t>
  </si>
  <si>
    <t>Project Name</t>
  </si>
  <si>
    <t>Project Number</t>
  </si>
  <si>
    <t>New Customers and Input Data</t>
  </si>
  <si>
    <t>Customers, Type</t>
  </si>
  <si>
    <t>kWh per Unit</t>
  </si>
  <si>
    <t>Total Residential</t>
  </si>
  <si>
    <t>Data</t>
  </si>
  <si>
    <t>USCIC</t>
  </si>
  <si>
    <t>Summary</t>
  </si>
  <si>
    <t>Cost Breakdown:</t>
  </si>
  <si>
    <t>Inspection</t>
  </si>
  <si>
    <t>Distribution Rates in effect</t>
  </si>
  <si>
    <t>Calculation Results</t>
  </si>
  <si>
    <t>Monthly, fixed customer charge</t>
  </si>
  <si>
    <t>Expressed in relation to internal construction costs only…..</t>
  </si>
  <si>
    <t>Monthly, variable</t>
  </si>
  <si>
    <t>Residential, per kWh</t>
  </si>
  <si>
    <t>General Service &lt; 50kW, per kWh</t>
  </si>
  <si>
    <t>Monthly Variable, per kW</t>
  </si>
  <si>
    <t>Number of Units or GS load (kW) Added in Each Year</t>
  </si>
  <si>
    <t>Annual O,M, &amp; A</t>
  </si>
  <si>
    <t>(Data Inputs)</t>
  </si>
  <si>
    <t xml:space="preserve">Project Total Costs </t>
  </si>
  <si>
    <t>General Service Load</t>
  </si>
  <si>
    <t>Average energy added per Res. customer</t>
  </si>
  <si>
    <t>Incremental OM&amp;A, $/Customer</t>
  </si>
  <si>
    <t>Developer</t>
  </si>
  <si>
    <t>Municipality</t>
  </si>
  <si>
    <t>Tree Trimming</t>
  </si>
  <si>
    <t>General Service 50 to 2,999 kW</t>
  </si>
  <si>
    <t>General Service 3,000 to 4,999 kW</t>
  </si>
  <si>
    <t>Operations Supervision &amp; Engineering</t>
  </si>
  <si>
    <t>Load Dispatching</t>
  </si>
  <si>
    <t>Station Buildings &amp; Fixtures</t>
  </si>
  <si>
    <t>Distribution Station Equipment</t>
  </si>
  <si>
    <t>Overhead Lines</t>
  </si>
  <si>
    <t>Overhead Subtransmission Feeders</t>
  </si>
  <si>
    <t>Overhead Transformers</t>
  </si>
  <si>
    <t>Underground Lines and Feeders</t>
  </si>
  <si>
    <t>Underground Subtransmission Feeders</t>
  </si>
  <si>
    <t>Underground Transformers</t>
  </si>
  <si>
    <t>Customer Premises</t>
  </si>
  <si>
    <t>Metering</t>
  </si>
  <si>
    <t>Miscellaneous</t>
  </si>
  <si>
    <t>Total Operations</t>
  </si>
  <si>
    <t>Supervision and Direction</t>
  </si>
  <si>
    <t>Station Building Maintenance</t>
  </si>
  <si>
    <t>Station Equipment Maintenance</t>
  </si>
  <si>
    <t>Poles, Towers &amp; Fixtures</t>
  </si>
  <si>
    <t>Overhead Services</t>
  </si>
  <si>
    <t>Underground Lines</t>
  </si>
  <si>
    <t>Underground Services</t>
  </si>
  <si>
    <t>Transformer Maintenance</t>
  </si>
  <si>
    <t>Total Maintenance</t>
  </si>
  <si>
    <t>Bad Debt Expense</t>
  </si>
  <si>
    <t>Cash Over/Short</t>
  </si>
  <si>
    <t>Energy Services - Billing &amp; Settlement</t>
  </si>
  <si>
    <t>Total OM&amp;A</t>
  </si>
  <si>
    <t>Total Other Costs</t>
  </si>
  <si>
    <t>$/Customer</t>
  </si>
  <si>
    <t>Customer Count</t>
  </si>
  <si>
    <t>Less: Misc. 5090 5095 5096</t>
  </si>
  <si>
    <t>Description</t>
  </si>
  <si>
    <t>OEB</t>
  </si>
  <si>
    <t>OM&amp;A COST/CUSTOMER CALCULATION</t>
  </si>
  <si>
    <t>Statement of Costs</t>
  </si>
  <si>
    <t>Date Run:</t>
  </si>
  <si>
    <t>Version:</t>
  </si>
  <si>
    <t>Technician:</t>
  </si>
  <si>
    <t>NOTE: Option 2 - EE Different from OTC</t>
  </si>
  <si>
    <t>N/A</t>
  </si>
  <si>
    <t>PV of Projected OM&amp;A costs</t>
  </si>
  <si>
    <t>Present Value Of Forecast Revenue</t>
  </si>
  <si>
    <t>Elexicon Energy Use Only</t>
  </si>
  <si>
    <t>Capital Contribution Recovery Rate (CCRR) (% of Project Total)</t>
  </si>
  <si>
    <t>Capital Contribution by Customer</t>
  </si>
  <si>
    <t>Total  Cost of Project</t>
  </si>
  <si>
    <t xml:space="preserve">Residential </t>
  </si>
  <si>
    <t>EE Template :</t>
  </si>
  <si>
    <t>Elexicon</t>
  </si>
  <si>
    <t>Elexicon's Contribution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</si>
  <si>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</si>
  <si>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</si>
  <si>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</si>
  <si>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</si>
  <si>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</si>
  <si>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</si>
  <si>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</si>
  <si>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</si>
  <si>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</si>
  <si>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</si>
  <si>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</si>
  <si>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</si>
  <si>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</si>
  <si>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</si>
  <si>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</si>
  <si>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 xml:space="preserve"> </t>
  </si>
  <si>
    <t>Year 20-25</t>
  </si>
  <si>
    <t>Customers</t>
  </si>
  <si>
    <t>Total Customers</t>
  </si>
  <si>
    <t>Present Value Of OM&amp;A</t>
  </si>
  <si>
    <t>XXLess: Belleville Front Counter</t>
  </si>
  <si>
    <t>Labour (including design, engineering &amp; construction)</t>
  </si>
  <si>
    <t>Materials</t>
  </si>
  <si>
    <t>Equipment</t>
  </si>
  <si>
    <t>Overhead (including administration)</t>
  </si>
  <si>
    <t>R0</t>
  </si>
  <si>
    <t>R1</t>
  </si>
  <si>
    <t>R2</t>
  </si>
  <si>
    <t>R3</t>
  </si>
  <si>
    <t>R4</t>
  </si>
  <si>
    <t>TrueUP</t>
  </si>
  <si>
    <t>Total Not Eligible cost</t>
  </si>
  <si>
    <t>Expansion Deposit</t>
  </si>
  <si>
    <t>Total Eligible for bid  cost</t>
  </si>
  <si>
    <t>All Areas Excluding Whitby</t>
  </si>
  <si>
    <t>2024/Cust</t>
  </si>
  <si>
    <t>Customer Billing</t>
  </si>
  <si>
    <t xml:space="preserve">Miscellaneous Customer Accounts Expenses </t>
  </si>
  <si>
    <t>Collecting</t>
  </si>
  <si>
    <t>Customer connection horizon</t>
  </si>
  <si>
    <t>Customer revenue horizon</t>
  </si>
  <si>
    <t>Number of Connections</t>
  </si>
  <si>
    <t>Ajax</t>
  </si>
  <si>
    <t>Project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</si>
</sst>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[Red]\(&quot;$&quot;#,##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"/>
    <numFmt numFmtId="170" formatCode="0.0000"/>
    <numFmt numFmtId="171" formatCode="#,##0.00000"/>
    <numFmt numFmtId="172" formatCode="#,##0.000"/>
    <numFmt numFmtId="173" formatCode="#,##0.0000"/>
    <numFmt numFmtId="174" formatCode="_-* #,##0_-;\-* #,##0_-;_-* &quot;-&quot;??_-;_-@_-"/>
    <numFmt numFmtId="175" formatCode="0.0000%"/>
    <numFmt numFmtId="176" formatCode="0.000%"/>
    <numFmt numFmtId="177" formatCode="&quot;$&quot;#,##0"/>
    <numFmt numFmtId="178" formatCode="_(&quot;$&quot;* #,##0.0000_);_(&quot;$&quot;* \(#,##0.0000\);_(&quot;$&quot;* &quot;-&quot;????_);_(@_)"/>
    <numFmt numFmtId="179" formatCode="&quot;$&quot;#,##0.00"/>
    <numFmt numFmtId="180" formatCode="_(&quot;$&quot;* #,##0.0000_);_(&quot;$&quot;* \(#,##0.0000\);_(&quot;$&quot;* &quot;-&quot;??_);_(@_)"/>
    <numFmt numFmtId="181" formatCode="#,##0.00;\(#,##0.00\)"/>
    <numFmt numFmtId="182" formatCode="&quot;$&quot;#,##0.00;\(&quot;$&quot;#,##0.00\)"/>
    <numFmt numFmtId="183" formatCode="###0.0%;\(###0.0%\)"/>
    <numFmt numFmtId="184" formatCode="_-&quot;$&quot;* #,##0_-;\-&quot;$&quot;* #,##0_-;_-&quot;$&quot;* &quot;-&quot;??_-;_-@_-"/>
    <numFmt numFmtId="185" formatCode="[$-1009]d\-mmm\-yy;@"/>
    <numFmt numFmtId="186" formatCode="_(&quot;$&quot;* #,##0_);_(&quot;$&quot;* \(#,##0\);_(&quot;$&quot;* &quot;-&quot;????_);_(@_)"/>
  </numFmts>
  <fonts count="3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10"/>
      <name val="Arial"/>
      <family val="2"/>
    </font>
    <font>
      <b/>
      <sz val="8"/>
      <color indexed="14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sz val="10"/>
      <color indexed="8"/>
      <name val="Comic Sans MS"/>
      <family val="4"/>
    </font>
    <font>
      <b/>
      <sz val="12"/>
      <color indexed="8"/>
      <name val="Times New Roman"/>
      <family val="1"/>
    </font>
    <font>
      <sz val="10"/>
      <color indexed="8"/>
      <name val="MS Sans Serif"/>
      <family val="2"/>
    </font>
    <font>
      <sz val="8.0500000000000007"/>
      <color indexed="8"/>
      <name val="Arial"/>
      <family val="2"/>
    </font>
    <font>
      <sz val="10"/>
      <color indexed="0"/>
      <name val="Arial"/>
      <family val="2"/>
    </font>
    <font>
      <sz val="10"/>
      <color rgb="FFFF0000"/>
      <name val="Arial"/>
      <family val="2"/>
    </font>
    <font>
      <sz val="10"/>
      <color theme="0" tint="-0.14999847407452621"/>
      <name val="Arial"/>
      <family val="2"/>
    </font>
    <font>
      <sz val="8"/>
      <color rgb="FF000099"/>
      <name val="Arial"/>
      <family val="2"/>
    </font>
    <font>
      <sz val="8"/>
      <color rgb="FF0000FF"/>
      <name val="Arial"/>
      <family val="2"/>
    </font>
    <font>
      <b/>
      <sz val="11"/>
      <name val="Arial"/>
      <family val="2"/>
    </font>
    <font>
      <b/>
      <sz val="10"/>
      <color rgb="FF0000FF"/>
      <name val="Arial"/>
      <family val="2"/>
    </font>
    <font>
      <sz val="10"/>
      <color rgb="FF00B050"/>
      <name val="Arial"/>
      <family val="2"/>
    </font>
    <font>
      <sz val="10"/>
      <color theme="0"/>
      <name val="Arial"/>
      <family val="2"/>
    </font>
    <font>
      <sz val="13"/>
      <color rgb="FF0000FF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/>
      <right/>
      <top style="double">
        <color theme="1"/>
      </top>
      <bottom/>
      <diagonal/>
    </border>
    <border>
      <left/>
      <right style="double">
        <color theme="1"/>
      </right>
      <top style="double">
        <color theme="1"/>
      </top>
      <bottom/>
      <diagonal/>
    </border>
    <border>
      <left/>
      <right style="double">
        <color theme="1"/>
      </right>
      <top style="thin">
        <color indexed="64"/>
      </top>
      <bottom style="double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81" fontId="22" fillId="0" borderId="0"/>
    <xf numFmtId="181" fontId="22" fillId="0" borderId="0"/>
    <xf numFmtId="182" fontId="22" fillId="0" borderId="0"/>
    <xf numFmtId="182" fontId="22" fillId="0" borderId="0"/>
    <xf numFmtId="183" fontId="22" fillId="0" borderId="0"/>
    <xf numFmtId="183" fontId="22" fillId="0" borderId="0"/>
    <xf numFmtId="0" fontId="22" fillId="0" borderId="0"/>
    <xf numFmtId="0" fontId="22" fillId="0" borderId="0"/>
    <xf numFmtId="0" fontId="20" fillId="0" borderId="0"/>
    <xf numFmtId="9" fontId="1" fillId="0" borderId="0" applyFont="0" applyFill="0" applyBorder="0" applyAlignment="0" applyProtection="0"/>
    <xf numFmtId="0" fontId="16" fillId="0" borderId="0" applyNumberFormat="0" applyBorder="0" applyAlignment="0"/>
    <xf numFmtId="0" fontId="22" fillId="0" borderId="0"/>
    <xf numFmtId="0" fontId="22" fillId="0" borderId="0"/>
    <xf numFmtId="0" fontId="17" fillId="0" borderId="0" applyNumberFormat="0" applyBorder="0" applyAlignment="0"/>
    <xf numFmtId="0" fontId="18" fillId="0" borderId="0" applyNumberFormat="0" applyBorder="0" applyAlignment="0"/>
    <xf numFmtId="0" fontId="19" fillId="0" borderId="0" applyNumberFormat="0" applyBorder="0" applyAlignment="0"/>
    <xf numFmtId="9" fontId="1" fillId="0" borderId="0" applyFont="0" applyFill="0" applyBorder="0" applyAlignment="0" applyProtection="0"/>
  </cellStyleXfs>
  <cellXfs count="28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/>
    <xf numFmtId="0" fontId="5" fillId="0" borderId="1" xfId="0" applyFont="1" applyBorder="1" applyAlignment="1">
      <alignment wrapText="1"/>
    </xf>
    <xf numFmtId="0" fontId="6" fillId="0" borderId="0" xfId="0" applyFont="1"/>
    <xf numFmtId="174" fontId="4" fillId="0" borderId="0" xfId="1" applyNumberFormat="1" applyFont="1"/>
    <xf numFmtId="0" fontId="8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170" fontId="4" fillId="2" borderId="1" xfId="0" applyNumberFormat="1" applyFont="1" applyFill="1" applyBorder="1" applyAlignment="1">
      <alignment horizontal="right"/>
    </xf>
    <xf numFmtId="10" fontId="4" fillId="2" borderId="1" xfId="0" applyNumberFormat="1" applyFont="1" applyFill="1" applyBorder="1" applyAlignment="1">
      <alignment horizontal="right"/>
    </xf>
    <xf numFmtId="175" fontId="4" fillId="0" borderId="0" xfId="0" applyNumberFormat="1" applyFont="1" applyAlignment="1">
      <alignment horizontal="right"/>
    </xf>
    <xf numFmtId="10" fontId="4" fillId="0" borderId="1" xfId="0" applyNumberFormat="1" applyFont="1" applyBorder="1" applyAlignment="1">
      <alignment horizontal="right"/>
    </xf>
    <xf numFmtId="176" fontId="4" fillId="2" borderId="1" xfId="0" applyNumberFormat="1" applyFont="1" applyFill="1" applyBorder="1" applyAlignment="1">
      <alignment horizontal="right"/>
    </xf>
    <xf numFmtId="10" fontId="4" fillId="0" borderId="0" xfId="0" applyNumberFormat="1" applyFont="1"/>
    <xf numFmtId="10" fontId="4" fillId="0" borderId="0" xfId="15" applyNumberFormat="1" applyFont="1"/>
    <xf numFmtId="43" fontId="4" fillId="0" borderId="0" xfId="1" applyFont="1"/>
    <xf numFmtId="0" fontId="3" fillId="0" borderId="0" xfId="0" applyFont="1" applyAlignment="1">
      <alignment horizontal="left"/>
    </xf>
    <xf numFmtId="38" fontId="3" fillId="0" borderId="0" xfId="0" applyNumberFormat="1" applyFont="1"/>
    <xf numFmtId="38" fontId="4" fillId="0" borderId="0" xfId="0" applyNumberFormat="1" applyFont="1"/>
    <xf numFmtId="38" fontId="0" fillId="0" borderId="0" xfId="0" applyNumberFormat="1"/>
    <xf numFmtId="38" fontId="4" fillId="0" borderId="0" xfId="0" applyNumberFormat="1" applyFont="1" applyAlignment="1">
      <alignment wrapText="1"/>
    </xf>
    <xf numFmtId="174" fontId="3" fillId="0" borderId="0" xfId="1" applyNumberFormat="1" applyFont="1" applyAlignment="1"/>
    <xf numFmtId="174" fontId="0" fillId="0" borderId="0" xfId="1" applyNumberFormat="1" applyFont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3" fontId="4" fillId="3" borderId="0" xfId="0" applyNumberFormat="1" applyFont="1" applyFill="1"/>
    <xf numFmtId="174" fontId="4" fillId="3" borderId="0" xfId="1" applyNumberFormat="1" applyFont="1" applyFill="1"/>
    <xf numFmtId="0" fontId="7" fillId="0" borderId="0" xfId="0" applyFont="1"/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wrapText="1"/>
    </xf>
    <xf numFmtId="38" fontId="4" fillId="0" borderId="1" xfId="0" applyNumberFormat="1" applyFont="1" applyBorder="1"/>
    <xf numFmtId="0" fontId="3" fillId="4" borderId="0" xfId="0" applyFont="1" applyFill="1"/>
    <xf numFmtId="0" fontId="4" fillId="4" borderId="0" xfId="0" applyFont="1" applyFill="1"/>
    <xf numFmtId="173" fontId="4" fillId="4" borderId="0" xfId="0" applyNumberFormat="1" applyFont="1" applyFill="1"/>
    <xf numFmtId="171" fontId="4" fillId="4" borderId="0" xfId="0" applyNumberFormat="1" applyFont="1" applyFill="1"/>
    <xf numFmtId="172" fontId="4" fillId="4" borderId="0" xfId="0" applyNumberFormat="1" applyFont="1" applyFill="1"/>
    <xf numFmtId="0" fontId="3" fillId="5" borderId="0" xfId="0" applyFont="1" applyFill="1"/>
    <xf numFmtId="0" fontId="4" fillId="5" borderId="0" xfId="0" applyFont="1" applyFill="1"/>
    <xf numFmtId="0" fontId="4" fillId="5" borderId="0" xfId="0" applyFont="1" applyFill="1" applyAlignment="1">
      <alignment horizontal="right"/>
    </xf>
    <xf numFmtId="0" fontId="3" fillId="5" borderId="2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174" fontId="4" fillId="0" borderId="1" xfId="0" applyNumberFormat="1" applyFont="1" applyBorder="1" applyAlignment="1">
      <alignment horizontal="right"/>
    </xf>
    <xf numFmtId="174" fontId="4" fillId="6" borderId="1" xfId="1" applyNumberFormat="1" applyFont="1" applyFill="1" applyBorder="1" applyAlignment="1">
      <alignment horizontal="right"/>
    </xf>
    <xf numFmtId="0" fontId="4" fillId="6" borderId="1" xfId="0" applyFont="1" applyFill="1" applyBorder="1" applyAlignment="1">
      <alignment horizontal="right"/>
    </xf>
    <xf numFmtId="0" fontId="4" fillId="6" borderId="3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164" fontId="10" fillId="7" borderId="4" xfId="0" applyNumberFormat="1" applyFont="1" applyFill="1" applyBorder="1"/>
    <xf numFmtId="38" fontId="10" fillId="7" borderId="0" xfId="0" applyNumberFormat="1" applyFont="1" applyFill="1"/>
    <xf numFmtId="38" fontId="4" fillId="7" borderId="0" xfId="0" applyNumberFormat="1" applyFont="1" applyFill="1"/>
    <xf numFmtId="38" fontId="4" fillId="0" borderId="5" xfId="0" applyNumberFormat="1" applyFont="1" applyBorder="1"/>
    <xf numFmtId="38" fontId="4" fillId="0" borderId="4" xfId="0" applyNumberFormat="1" applyFont="1" applyBorder="1"/>
    <xf numFmtId="38" fontId="4" fillId="0" borderId="6" xfId="0" applyNumberFormat="1" applyFont="1" applyBorder="1"/>
    <xf numFmtId="171" fontId="11" fillId="4" borderId="0" xfId="0" applyNumberFormat="1" applyFont="1" applyFill="1"/>
    <xf numFmtId="0" fontId="12" fillId="0" borderId="0" xfId="0" applyFont="1"/>
    <xf numFmtId="3" fontId="4" fillId="0" borderId="4" xfId="0" applyNumberFormat="1" applyFont="1" applyBorder="1"/>
    <xf numFmtId="0" fontId="9" fillId="0" borderId="0" xfId="0" quotePrefix="1" applyFont="1"/>
    <xf numFmtId="38" fontId="10" fillId="7" borderId="5" xfId="0" applyNumberFormat="1" applyFont="1" applyFill="1" applyBorder="1"/>
    <xf numFmtId="0" fontId="3" fillId="0" borderId="0" xfId="0" applyFont="1" applyAlignment="1">
      <alignment horizontal="right"/>
    </xf>
    <xf numFmtId="38" fontId="4" fillId="0" borderId="7" xfId="0" applyNumberFormat="1" applyFont="1" applyBorder="1"/>
    <xf numFmtId="38" fontId="4" fillId="7" borderId="4" xfId="0" applyNumberFormat="1" applyFont="1" applyFill="1" applyBorder="1"/>
    <xf numFmtId="38" fontId="4" fillId="2" borderId="1" xfId="0" applyNumberFormat="1" applyFont="1" applyFill="1" applyBorder="1"/>
    <xf numFmtId="164" fontId="10" fillId="7" borderId="0" xfId="0" applyNumberFormat="1" applyFont="1" applyFill="1"/>
    <xf numFmtId="174" fontId="4" fillId="7" borderId="0" xfId="1" applyNumberFormat="1" applyFont="1" applyFill="1"/>
    <xf numFmtId="174" fontId="9" fillId="0" borderId="6" xfId="1" applyNumberFormat="1" applyFont="1" applyBorder="1" applyAlignment="1">
      <alignment horizontal="right" wrapText="1"/>
    </xf>
    <xf numFmtId="174" fontId="3" fillId="0" borderId="6" xfId="1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174" fontId="0" fillId="0" borderId="0" xfId="0" applyNumberFormat="1"/>
    <xf numFmtId="174" fontId="1" fillId="0" borderId="0" xfId="1" applyNumberFormat="1" applyFont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2" xfId="0" applyFont="1" applyBorder="1"/>
    <xf numFmtId="174" fontId="4" fillId="0" borderId="1" xfId="0" applyNumberFormat="1" applyFont="1" applyBorder="1"/>
    <xf numFmtId="1" fontId="4" fillId="6" borderId="1" xfId="0" applyNumberFormat="1" applyFont="1" applyFill="1" applyBorder="1" applyAlignment="1">
      <alignment horizontal="right"/>
    </xf>
    <xf numFmtId="0" fontId="5" fillId="0" borderId="18" xfId="0" applyFont="1" applyBorder="1" applyAlignment="1">
      <alignment horizontal="centerContinuous" wrapText="1"/>
    </xf>
    <xf numFmtId="0" fontId="5" fillId="0" borderId="5" xfId="0" applyFont="1" applyBorder="1" applyAlignment="1">
      <alignment horizontal="centerContinuous" wrapText="1"/>
    </xf>
    <xf numFmtId="0" fontId="5" fillId="0" borderId="19" xfId="0" applyFont="1" applyBorder="1" applyAlignment="1">
      <alignment horizontal="centerContinuous" wrapText="1"/>
    </xf>
    <xf numFmtId="0" fontId="2" fillId="0" borderId="20" xfId="0" applyFont="1" applyBorder="1"/>
    <xf numFmtId="0" fontId="2" fillId="0" borderId="7" xfId="0" applyFont="1" applyBorder="1"/>
    <xf numFmtId="0" fontId="15" fillId="0" borderId="14" xfId="0" applyFont="1" applyBorder="1"/>
    <xf numFmtId="0" fontId="13" fillId="0" borderId="21" xfId="0" applyFont="1" applyBorder="1" applyAlignment="1" applyProtection="1">
      <alignment horizontal="left"/>
      <protection locked="0"/>
    </xf>
    <xf numFmtId="177" fontId="2" fillId="0" borderId="5" xfId="0" applyNumberFormat="1" applyFont="1" applyBorder="1"/>
    <xf numFmtId="0" fontId="2" fillId="0" borderId="18" xfId="0" applyFont="1" applyBorder="1" applyAlignment="1">
      <alignment horizontal="right"/>
    </xf>
    <xf numFmtId="1" fontId="2" fillId="6" borderId="5" xfId="0" applyNumberFormat="1" applyFont="1" applyFill="1" applyBorder="1" applyProtection="1">
      <protection locked="0"/>
    </xf>
    <xf numFmtId="1" fontId="2" fillId="6" borderId="0" xfId="0" applyNumberFormat="1" applyFont="1" applyFill="1" applyProtection="1">
      <protection locked="0"/>
    </xf>
    <xf numFmtId="1" fontId="2" fillId="6" borderId="6" xfId="0" applyNumberFormat="1" applyFont="1" applyFill="1" applyBorder="1" applyProtection="1">
      <protection locked="0"/>
    </xf>
    <xf numFmtId="167" fontId="2" fillId="6" borderId="0" xfId="0" applyNumberFormat="1" applyFont="1" applyFill="1" applyProtection="1">
      <protection locked="0"/>
    </xf>
    <xf numFmtId="37" fontId="0" fillId="0" borderId="0" xfId="0" applyNumberFormat="1"/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3" fontId="4" fillId="6" borderId="1" xfId="1" applyFont="1" applyFill="1" applyBorder="1" applyAlignment="1">
      <alignment horizontal="right"/>
    </xf>
    <xf numFmtId="43" fontId="4" fillId="6" borderId="1" xfId="0" applyNumberFormat="1" applyFont="1" applyFill="1" applyBorder="1" applyAlignment="1">
      <alignment horizontal="right"/>
    </xf>
    <xf numFmtId="0" fontId="0" fillId="0" borderId="9" xfId="0" applyBorder="1"/>
    <xf numFmtId="0" fontId="2" fillId="0" borderId="10" xfId="0" applyFont="1" applyBorder="1" applyAlignment="1">
      <alignment horizontal="center"/>
    </xf>
    <xf numFmtId="179" fontId="2" fillId="0" borderId="0" xfId="0" applyNumberFormat="1" applyFont="1"/>
    <xf numFmtId="37" fontId="1" fillId="0" borderId="0" xfId="1" applyNumberFormat="1" applyFont="1" applyFill="1"/>
    <xf numFmtId="0" fontId="1" fillId="0" borderId="0" xfId="0" applyFont="1"/>
    <xf numFmtId="38" fontId="4" fillId="8" borderId="1" xfId="0" applyNumberFormat="1" applyFont="1" applyFill="1" applyBorder="1"/>
    <xf numFmtId="184" fontId="2" fillId="0" borderId="24" xfId="4" applyNumberFormat="1" applyFont="1" applyFill="1" applyBorder="1" applyAlignment="1"/>
    <xf numFmtId="0" fontId="5" fillId="0" borderId="0" xfId="0" applyFont="1" applyAlignment="1">
      <alignment horizontal="left"/>
    </xf>
    <xf numFmtId="174" fontId="1" fillId="0" borderId="9" xfId="1" applyNumberFormat="1" applyFont="1" applyFill="1" applyBorder="1"/>
    <xf numFmtId="43" fontId="0" fillId="0" borderId="8" xfId="1" applyFont="1" applyFill="1" applyBorder="1"/>
    <xf numFmtId="43" fontId="0" fillId="0" borderId="0" xfId="1" applyFont="1" applyFill="1"/>
    <xf numFmtId="174" fontId="2" fillId="0" borderId="0" xfId="1" applyNumberFormat="1" applyFont="1" applyFill="1"/>
    <xf numFmtId="0" fontId="24" fillId="0" borderId="0" xfId="0" applyFont="1"/>
    <xf numFmtId="1" fontId="2" fillId="9" borderId="0" xfId="0" applyNumberFormat="1" applyFont="1" applyFill="1" applyProtection="1">
      <protection locked="0"/>
    </xf>
    <xf numFmtId="2" fontId="25" fillId="2" borderId="1" xfId="0" applyNumberFormat="1" applyFont="1" applyFill="1" applyBorder="1" applyAlignment="1">
      <alignment horizontal="right"/>
    </xf>
    <xf numFmtId="2" fontId="26" fillId="2" borderId="1" xfId="0" applyNumberFormat="1" applyFont="1" applyFill="1" applyBorder="1" applyAlignment="1">
      <alignment horizontal="right"/>
    </xf>
    <xf numFmtId="0" fontId="3" fillId="8" borderId="0" xfId="0" applyFont="1" applyFill="1"/>
    <xf numFmtId="38" fontId="0" fillId="8" borderId="0" xfId="0" applyNumberFormat="1" applyFill="1"/>
    <xf numFmtId="38" fontId="4" fillId="8" borderId="0" xfId="0" applyNumberFormat="1" applyFont="1" applyFill="1"/>
    <xf numFmtId="0" fontId="4" fillId="8" borderId="0" xfId="0" applyFont="1" applyFill="1"/>
    <xf numFmtId="174" fontId="0" fillId="0" borderId="0" xfId="1" applyNumberFormat="1" applyFont="1" applyFill="1"/>
    <xf numFmtId="167" fontId="2" fillId="6" borderId="9" xfId="4" applyNumberFormat="1" applyFont="1" applyFill="1" applyBorder="1" applyAlignment="1" applyProtection="1">
      <alignment horizontal="right"/>
    </xf>
    <xf numFmtId="167" fontId="2" fillId="6" borderId="9" xfId="0" applyNumberFormat="1" applyFont="1" applyFill="1" applyBorder="1" applyAlignment="1" applyProtection="1">
      <alignment horizontal="right"/>
      <protection locked="0"/>
    </xf>
    <xf numFmtId="167" fontId="2" fillId="6" borderId="9" xfId="0" applyNumberFormat="1" applyFont="1" applyFill="1" applyBorder="1" applyAlignment="1">
      <alignment horizontal="right"/>
    </xf>
    <xf numFmtId="0" fontId="2" fillId="6" borderId="9" xfId="0" applyFont="1" applyFill="1" applyBorder="1" applyProtection="1">
      <protection locked="0"/>
    </xf>
    <xf numFmtId="178" fontId="2" fillId="6" borderId="9" xfId="0" applyNumberFormat="1" applyFont="1" applyFill="1" applyBorder="1" applyAlignment="1">
      <alignment horizontal="right"/>
    </xf>
    <xf numFmtId="180" fontId="2" fillId="6" borderId="9" xfId="0" applyNumberFormat="1" applyFont="1" applyFill="1" applyBorder="1"/>
    <xf numFmtId="180" fontId="2" fillId="6" borderId="9" xfId="0" applyNumberFormat="1" applyFont="1" applyFill="1" applyBorder="1" applyProtection="1">
      <protection locked="0"/>
    </xf>
    <xf numFmtId="180" fontId="2" fillId="6" borderId="9" xfId="4" applyNumberFormat="1" applyFont="1" applyFill="1" applyBorder="1" applyProtection="1"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center"/>
      <protection locked="0"/>
    </xf>
    <xf numFmtId="0" fontId="2" fillId="6" borderId="0" xfId="0" applyFont="1" applyFill="1" applyAlignment="1">
      <alignment horizontal="center"/>
    </xf>
    <xf numFmtId="185" fontId="2" fillId="6" borderId="0" xfId="0" applyNumberFormat="1" applyFont="1" applyFill="1" applyAlignment="1">
      <alignment horizontal="center"/>
    </xf>
    <xf numFmtId="0" fontId="1" fillId="0" borderId="4" xfId="0" applyFont="1" applyBorder="1"/>
    <xf numFmtId="0" fontId="5" fillId="0" borderId="11" xfId="0" applyFont="1" applyBorder="1" applyAlignment="1">
      <alignment horizontal="right"/>
    </xf>
    <xf numFmtId="1" fontId="1" fillId="0" borderId="5" xfId="0" applyNumberFormat="1" applyFont="1" applyBorder="1"/>
    <xf numFmtId="1" fontId="1" fillId="0" borderId="0" xfId="0" applyNumberFormat="1" applyFont="1"/>
    <xf numFmtId="16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9" borderId="0" xfId="0" applyFont="1" applyFill="1"/>
    <xf numFmtId="169" fontId="1" fillId="9" borderId="0" xfId="0" applyNumberFormat="1" applyFont="1" applyFill="1" applyAlignment="1">
      <alignment horizontal="center"/>
    </xf>
    <xf numFmtId="0" fontId="1" fillId="9" borderId="0" xfId="0" applyFont="1" applyFill="1" applyAlignment="1">
      <alignment horizontal="center"/>
    </xf>
    <xf numFmtId="1" fontId="1" fillId="9" borderId="0" xfId="0" applyNumberFormat="1" applyFont="1" applyFill="1"/>
    <xf numFmtId="169" fontId="1" fillId="0" borderId="0" xfId="0" applyNumberFormat="1" applyFont="1"/>
    <xf numFmtId="0" fontId="1" fillId="0" borderId="6" xfId="0" applyFont="1" applyBorder="1"/>
    <xf numFmtId="165" fontId="1" fillId="0" borderId="1" xfId="0" applyNumberFormat="1" applyFont="1" applyBorder="1"/>
    <xf numFmtId="167" fontId="1" fillId="0" borderId="0" xfId="0" applyNumberFormat="1" applyFont="1" applyProtection="1">
      <protection locked="0"/>
    </xf>
    <xf numFmtId="165" fontId="1" fillId="0" borderId="0" xfId="0" applyNumberFormat="1" applyFont="1"/>
    <xf numFmtId="167" fontId="1" fillId="0" borderId="0" xfId="0" applyNumberFormat="1" applyFont="1"/>
    <xf numFmtId="0" fontId="1" fillId="0" borderId="13" xfId="0" applyFont="1" applyBorder="1"/>
    <xf numFmtId="14" fontId="1" fillId="0" borderId="0" xfId="0" applyNumberFormat="1" applyFont="1"/>
    <xf numFmtId="0" fontId="1" fillId="0" borderId="8" xfId="0" applyFont="1" applyBorder="1"/>
    <xf numFmtId="0" fontId="1" fillId="0" borderId="9" xfId="0" applyFont="1" applyBorder="1"/>
    <xf numFmtId="0" fontId="1" fillId="0" borderId="3" xfId="0" applyFont="1" applyBorder="1"/>
    <xf numFmtId="167" fontId="2" fillId="0" borderId="10" xfId="4" applyNumberFormat="1" applyFont="1" applyFill="1" applyBorder="1" applyProtection="1">
      <protection locked="0"/>
    </xf>
    <xf numFmtId="0" fontId="2" fillId="0" borderId="1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2" fillId="0" borderId="23" xfId="0" applyFont="1" applyBorder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0" fontId="1" fillId="0" borderId="23" xfId="0" applyFont="1" applyBorder="1"/>
    <xf numFmtId="0" fontId="1" fillId="6" borderId="14" xfId="0" applyFont="1" applyFill="1" applyBorder="1" applyAlignment="1" applyProtection="1">
      <alignment horizontal="left"/>
      <protection locked="0"/>
    </xf>
    <xf numFmtId="177" fontId="1" fillId="6" borderId="0" xfId="0" applyNumberFormat="1" applyFont="1" applyFill="1" applyProtection="1">
      <protection locked="0"/>
    </xf>
    <xf numFmtId="0" fontId="1" fillId="6" borderId="0" xfId="0" applyFont="1" applyFill="1"/>
    <xf numFmtId="0" fontId="1" fillId="6" borderId="23" xfId="0" applyFont="1" applyFill="1" applyBorder="1"/>
    <xf numFmtId="177" fontId="1" fillId="6" borderId="0" xfId="0" applyNumberFormat="1" applyFont="1" applyFill="1" applyAlignment="1" applyProtection="1">
      <alignment horizontal="right"/>
      <protection locked="0"/>
    </xf>
    <xf numFmtId="177" fontId="1" fillId="0" borderId="2" xfId="0" applyNumberFormat="1" applyFont="1" applyBorder="1"/>
    <xf numFmtId="165" fontId="1" fillId="0" borderId="2" xfId="0" applyNumberFormat="1" applyFont="1" applyBorder="1"/>
    <xf numFmtId="0" fontId="1" fillId="0" borderId="2" xfId="0" applyFont="1" applyBorder="1"/>
    <xf numFmtId="0" fontId="1" fillId="0" borderId="22" xfId="0" applyFont="1" applyBorder="1"/>
    <xf numFmtId="166" fontId="1" fillId="0" borderId="0" xfId="0" applyNumberFormat="1" applyFont="1"/>
    <xf numFmtId="0" fontId="1" fillId="0" borderId="16" xfId="0" applyFont="1" applyBorder="1" applyAlignment="1">
      <alignment horizontal="centerContinuous" wrapText="1"/>
    </xf>
    <xf numFmtId="0" fontId="1" fillId="0" borderId="17" xfId="0" applyFont="1" applyBorder="1" applyAlignment="1">
      <alignment horizontal="centerContinuous" wrapText="1"/>
    </xf>
    <xf numFmtId="0" fontId="13" fillId="0" borderId="0" xfId="0" applyFont="1" applyAlignment="1">
      <alignment horizontal="right"/>
    </xf>
    <xf numFmtId="164" fontId="13" fillId="0" borderId="0" xfId="0" applyNumberFormat="1" applyFont="1" applyAlignment="1">
      <alignment horizontal="right"/>
    </xf>
    <xf numFmtId="174" fontId="1" fillId="0" borderId="0" xfId="0" applyNumberFormat="1" applyFont="1"/>
    <xf numFmtId="44" fontId="2" fillId="6" borderId="0" xfId="4" applyFont="1" applyFill="1" applyBorder="1" applyAlignment="1" applyProtection="1">
      <protection locked="0"/>
    </xf>
    <xf numFmtId="44" fontId="2" fillId="6" borderId="0" xfId="4" applyFont="1" applyFill="1" applyBorder="1" applyAlignment="1" applyProtection="1">
      <alignment horizontal="right"/>
      <protection locked="0"/>
    </xf>
    <xf numFmtId="44" fontId="2" fillId="0" borderId="5" xfId="4" applyFont="1" applyBorder="1" applyAlignment="1"/>
    <xf numFmtId="0" fontId="1" fillId="0" borderId="1" xfId="0" applyFont="1" applyBorder="1"/>
    <xf numFmtId="0" fontId="23" fillId="0" borderId="0" xfId="0" applyFont="1"/>
    <xf numFmtId="0" fontId="1" fillId="10" borderId="16" xfId="0" applyFont="1" applyFill="1" applyBorder="1" applyAlignment="1">
      <alignment horizontal="centerContinuous" wrapText="1"/>
    </xf>
    <xf numFmtId="0" fontId="1" fillId="10" borderId="17" xfId="0" applyFont="1" applyFill="1" applyBorder="1" applyAlignment="1">
      <alignment horizontal="centerContinuous" wrapText="1"/>
    </xf>
    <xf numFmtId="0" fontId="5" fillId="10" borderId="7" xfId="0" applyFont="1" applyFill="1" applyBorder="1" applyAlignment="1">
      <alignment horizontal="centerContinuous" wrapText="1"/>
    </xf>
    <xf numFmtId="0" fontId="5" fillId="10" borderId="24" xfId="0" applyFont="1" applyFill="1" applyBorder="1" applyAlignment="1">
      <alignment horizontal="centerContinuous" wrapText="1"/>
    </xf>
    <xf numFmtId="0" fontId="2" fillId="10" borderId="30" xfId="0" applyFont="1" applyFill="1" applyBorder="1"/>
    <xf numFmtId="0" fontId="1" fillId="10" borderId="31" xfId="0" applyFont="1" applyFill="1" applyBorder="1"/>
    <xf numFmtId="0" fontId="2" fillId="10" borderId="31" xfId="0" applyFont="1" applyFill="1" applyBorder="1"/>
    <xf numFmtId="44" fontId="1" fillId="10" borderId="32" xfId="4" applyFont="1" applyFill="1" applyBorder="1" applyAlignment="1"/>
    <xf numFmtId="0" fontId="2" fillId="10" borderId="14" xfId="0" applyFont="1" applyFill="1" applyBorder="1" applyAlignment="1">
      <alignment horizontal="left"/>
    </xf>
    <xf numFmtId="0" fontId="1" fillId="10" borderId="0" xfId="0" applyFont="1" applyFill="1"/>
    <xf numFmtId="44" fontId="1" fillId="10" borderId="23" xfId="4" applyFont="1" applyFill="1" applyBorder="1" applyAlignment="1"/>
    <xf numFmtId="0" fontId="1" fillId="10" borderId="0" xfId="0" applyFont="1" applyFill="1" applyAlignment="1">
      <alignment wrapText="1"/>
    </xf>
    <xf numFmtId="0" fontId="1" fillId="10" borderId="2" xfId="0" applyFont="1" applyFill="1" applyBorder="1" applyAlignment="1">
      <alignment wrapText="1"/>
    </xf>
    <xf numFmtId="9" fontId="2" fillId="10" borderId="22" xfId="15" applyFont="1" applyFill="1" applyBorder="1" applyAlignment="1"/>
    <xf numFmtId="0" fontId="28" fillId="0" borderId="15" xfId="0" applyFont="1" applyBorder="1" applyAlignment="1">
      <alignment horizontal="centerContinuous" wrapText="1"/>
    </xf>
    <xf numFmtId="44" fontId="1" fillId="6" borderId="23" xfId="0" applyNumberFormat="1" applyFont="1" applyFill="1" applyBorder="1"/>
    <xf numFmtId="44" fontId="1" fillId="0" borderId="0" xfId="0" applyNumberFormat="1" applyFont="1"/>
    <xf numFmtId="44" fontId="1" fillId="0" borderId="0" xfId="4" applyFont="1"/>
    <xf numFmtId="0" fontId="24" fillId="0" borderId="2" xfId="0" applyFont="1" applyBorder="1"/>
    <xf numFmtId="0" fontId="29" fillId="0" borderId="0" xfId="0" applyFont="1"/>
    <xf numFmtId="44" fontId="1" fillId="10" borderId="23" xfId="4" applyFont="1" applyFill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1" fillId="0" borderId="7" xfId="0" applyFont="1" applyBorder="1"/>
    <xf numFmtId="0" fontId="1" fillId="0" borderId="34" xfId="0" applyFont="1" applyBorder="1"/>
    <xf numFmtId="0" fontId="2" fillId="0" borderId="34" xfId="0" applyFont="1" applyBorder="1"/>
    <xf numFmtId="0" fontId="0" fillId="0" borderId="35" xfId="0" applyBorder="1"/>
    <xf numFmtId="0" fontId="2" fillId="0" borderId="36" xfId="0" applyFont="1" applyBorder="1"/>
    <xf numFmtId="0" fontId="0" fillId="0" borderId="6" xfId="0" applyBorder="1"/>
    <xf numFmtId="174" fontId="4" fillId="0" borderId="0" xfId="1" applyNumberFormat="1" applyFont="1" applyAlignment="1">
      <alignment wrapText="1"/>
    </xf>
    <xf numFmtId="186" fontId="4" fillId="0" borderId="0" xfId="1" applyNumberFormat="1" applyFont="1"/>
    <xf numFmtId="0" fontId="14" fillId="0" borderId="0" xfId="12" applyFont="1"/>
    <xf numFmtId="0" fontId="22" fillId="0" borderId="0" xfId="12" applyAlignment="1">
      <alignment horizontal="left"/>
    </xf>
    <xf numFmtId="0" fontId="2" fillId="0" borderId="0" xfId="12" applyFont="1"/>
    <xf numFmtId="0" fontId="2" fillId="0" borderId="0" xfId="12" applyFont="1" applyAlignment="1">
      <alignment horizontal="left"/>
    </xf>
    <xf numFmtId="0" fontId="22" fillId="0" borderId="0" xfId="12"/>
    <xf numFmtId="43" fontId="1" fillId="0" borderId="0" xfId="1" applyFont="1" applyFill="1"/>
    <xf numFmtId="0" fontId="22" fillId="8" borderId="0" xfId="12" applyFill="1" applyAlignment="1">
      <alignment horizontal="left"/>
    </xf>
    <xf numFmtId="0" fontId="22" fillId="11" borderId="0" xfId="12" applyFill="1" applyAlignment="1">
      <alignment horizontal="left"/>
    </xf>
    <xf numFmtId="0" fontId="1" fillId="0" borderId="0" xfId="12" applyFont="1"/>
    <xf numFmtId="0" fontId="1" fillId="12" borderId="0" xfId="12" applyFont="1" applyFill="1" applyAlignment="1">
      <alignment horizontal="left" wrapText="1"/>
    </xf>
    <xf numFmtId="43" fontId="23" fillId="0" borderId="0" xfId="1" applyFont="1" applyFill="1"/>
    <xf numFmtId="0" fontId="1" fillId="13" borderId="0" xfId="12" applyFont="1" applyFill="1" applyAlignment="1">
      <alignment horizontal="left" wrapText="1"/>
    </xf>
    <xf numFmtId="0" fontId="2" fillId="0" borderId="0" xfId="12" applyFont="1" applyAlignment="1">
      <alignment horizontal="right"/>
    </xf>
    <xf numFmtId="0" fontId="1" fillId="14" borderId="0" xfId="12" applyFont="1" applyFill="1" applyAlignment="1">
      <alignment horizontal="left"/>
    </xf>
    <xf numFmtId="0" fontId="1" fillId="15" borderId="0" xfId="12" applyFont="1" applyFill="1" applyAlignment="1">
      <alignment horizontal="left" wrapText="1"/>
    </xf>
    <xf numFmtId="0" fontId="30" fillId="0" borderId="0" xfId="0" applyFont="1"/>
    <xf numFmtId="179" fontId="2" fillId="0" borderId="0" xfId="4" applyNumberFormat="1" applyFont="1" applyFill="1"/>
    <xf numFmtId="0" fontId="1" fillId="6" borderId="0" xfId="0" applyFont="1" applyFill="1" applyAlignment="1" applyProtection="1">
      <alignment horizontal="left"/>
      <protection locked="0"/>
    </xf>
    <xf numFmtId="44" fontId="31" fillId="10" borderId="37" xfId="4" applyFont="1" applyFill="1" applyBorder="1"/>
    <xf numFmtId="44" fontId="2" fillId="6" borderId="6" xfId="4" applyFont="1" applyFill="1" applyBorder="1" applyAlignment="1" applyProtection="1">
      <protection locked="0"/>
    </xf>
    <xf numFmtId="4" fontId="22" fillId="0" borderId="0" xfId="12" applyNumberFormat="1"/>
    <xf numFmtId="0" fontId="2" fillId="0" borderId="3" xfId="1" quotePrefix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" fontId="0" fillId="0" borderId="0" xfId="0" applyNumberFormat="1"/>
    <xf numFmtId="0" fontId="4" fillId="0" borderId="8" xfId="0" applyFont="1" applyBorder="1" applyAlignment="1">
      <alignment horizontal="left"/>
    </xf>
    <xf numFmtId="0" fontId="4" fillId="6" borderId="0" xfId="0" applyFont="1" applyFill="1" applyAlignment="1">
      <alignment horizontal="right"/>
    </xf>
    <xf numFmtId="43" fontId="2" fillId="8" borderId="0" xfId="1" applyFont="1" applyFill="1"/>
    <xf numFmtId="0" fontId="2" fillId="0" borderId="2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6" borderId="7" xfId="0" applyFont="1" applyFill="1" applyBorder="1" applyAlignment="1" applyProtection="1">
      <alignment horizontal="center" wrapText="1"/>
      <protection locked="0"/>
    </xf>
    <xf numFmtId="15" fontId="2" fillId="6" borderId="0" xfId="0" applyNumberFormat="1" applyFont="1" applyFill="1" applyAlignment="1" applyProtection="1">
      <alignment horizontal="center"/>
      <protection locked="0"/>
    </xf>
    <xf numFmtId="0" fontId="2" fillId="6" borderId="0" xfId="0" applyFont="1" applyFill="1" applyAlignment="1" applyProtection="1">
      <alignment horizontal="center"/>
      <protection locked="0"/>
    </xf>
    <xf numFmtId="0" fontId="2" fillId="10" borderId="14" xfId="0" applyFont="1" applyFill="1" applyBorder="1" applyAlignment="1">
      <alignment horizontal="left" vertical="center" wrapText="1"/>
    </xf>
    <xf numFmtId="0" fontId="2" fillId="10" borderId="0" xfId="0" applyFont="1" applyFill="1" applyAlignment="1">
      <alignment horizontal="left" vertical="center" wrapText="1"/>
    </xf>
    <xf numFmtId="0" fontId="27" fillId="10" borderId="15" xfId="0" applyFont="1" applyFill="1" applyBorder="1" applyAlignment="1">
      <alignment horizontal="center" wrapText="1"/>
    </xf>
    <xf numFmtId="0" fontId="27" fillId="10" borderId="16" xfId="0" applyFont="1" applyFill="1" applyBorder="1" applyAlignment="1">
      <alignment horizontal="center" wrapText="1"/>
    </xf>
    <xf numFmtId="0" fontId="5" fillId="10" borderId="20" xfId="0" applyFont="1" applyFill="1" applyBorder="1" applyAlignment="1">
      <alignment horizontal="center" wrapText="1"/>
    </xf>
    <xf numFmtId="0" fontId="5" fillId="10" borderId="7" xfId="0" applyFont="1" applyFill="1" applyBorder="1" applyAlignment="1">
      <alignment horizontal="center" wrapText="1"/>
    </xf>
    <xf numFmtId="0" fontId="2" fillId="10" borderId="21" xfId="0" applyFont="1" applyFill="1" applyBorder="1" applyAlignment="1">
      <alignment horizontal="center" wrapText="1"/>
    </xf>
    <xf numFmtId="0" fontId="2" fillId="10" borderId="2" xfId="0" applyFont="1" applyFill="1" applyBorder="1" applyAlignment="1">
      <alignment horizontal="center" wrapText="1"/>
    </xf>
    <xf numFmtId="0" fontId="31" fillId="10" borderId="27" xfId="0" applyFont="1" applyFill="1" applyBorder="1" applyAlignment="1">
      <alignment horizontal="center"/>
    </xf>
    <xf numFmtId="0" fontId="31" fillId="10" borderId="28" xfId="0" applyFont="1" applyFill="1" applyBorder="1" applyAlignment="1">
      <alignment horizontal="center"/>
    </xf>
    <xf numFmtId="0" fontId="31" fillId="10" borderId="29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6" borderId="25" xfId="0" applyFont="1" applyFill="1" applyBorder="1" applyAlignment="1">
      <alignment horizontal="left"/>
    </xf>
    <xf numFmtId="0" fontId="0" fillId="0" borderId="5" xfId="0" applyBorder="1"/>
    <xf numFmtId="0" fontId="0" fillId="0" borderId="26" xfId="0" applyBorder="1"/>
    <xf numFmtId="0" fontId="0" fillId="0" borderId="0" xfId="0"/>
    <xf numFmtId="0" fontId="3" fillId="4" borderId="20" xfId="0" applyFont="1" applyFill="1" applyBorder="1" applyAlignment="1">
      <alignment horizontal="justify" wrapText="1" shrinkToFit="1"/>
    </xf>
    <xf numFmtId="0" fontId="0" fillId="0" borderId="7" xfId="0" applyBorder="1" applyAlignment="1">
      <alignment horizontal="justify" wrapText="1" shrinkToFit="1"/>
    </xf>
    <xf numFmtId="0" fontId="0" fillId="0" borderId="24" xfId="0" applyBorder="1" applyAlignment="1">
      <alignment horizontal="justify" wrapText="1" shrinkToFit="1"/>
    </xf>
    <xf numFmtId="0" fontId="3" fillId="4" borderId="21" xfId="0" applyFont="1" applyFill="1" applyBorder="1" applyAlignment="1">
      <alignment horizontal="justify" wrapText="1" shrinkToFit="1"/>
    </xf>
    <xf numFmtId="0" fontId="0" fillId="0" borderId="2" xfId="0" applyBorder="1" applyAlignment="1">
      <alignment horizontal="justify" wrapText="1" shrinkToFit="1"/>
    </xf>
    <xf numFmtId="0" fontId="0" fillId="0" borderId="22" xfId="0" applyBorder="1" applyAlignment="1">
      <alignment horizontal="justify" wrapText="1" shrinkToFit="1"/>
    </xf>
  </cellXfs>
  <cellStyles count="23">
    <cellStyle name="Comma" xfId="1" builtinId="3"/>
    <cellStyle name="Comma 2" xfId="2" xr:uid="{00000000-0005-0000-0000-000001000000}"/>
    <cellStyle name="Comma 3" xfId="3" xr:uid="{00000000-0005-0000-0000-000002000000}"/>
    <cellStyle name="Currency" xfId="4" builtinId="4"/>
    <cellStyle name="Currency 2" xfId="5" xr:uid="{00000000-0005-0000-0000-000004000000}"/>
    <cellStyle name="FRxAmtStyle" xfId="6" xr:uid="{00000000-0005-0000-0000-000005000000}"/>
    <cellStyle name="FRxAmtStyle 2" xfId="7" xr:uid="{00000000-0005-0000-0000-000006000000}"/>
    <cellStyle name="FRxCurrStyle" xfId="8" xr:uid="{00000000-0005-0000-0000-000007000000}"/>
    <cellStyle name="FRxCurrStyle 2" xfId="9" xr:uid="{00000000-0005-0000-0000-000008000000}"/>
    <cellStyle name="FRxPcntStyle" xfId="10" xr:uid="{00000000-0005-0000-0000-000009000000}"/>
    <cellStyle name="FRxPcntStyle 2" xfId="11" xr:uid="{00000000-0005-0000-0000-00000A000000}"/>
    <cellStyle name="Normal" xfId="0" builtinId="0"/>
    <cellStyle name="Normal 2" xfId="12" xr:uid="{00000000-0005-0000-0000-00000C000000}"/>
    <cellStyle name="Normal 3" xfId="13" xr:uid="{00000000-0005-0000-0000-00000D000000}"/>
    <cellStyle name="Normal 4" xfId="14" xr:uid="{00000000-0005-0000-0000-00000E000000}"/>
    <cellStyle name="Percent" xfId="15" builtinId="5"/>
    <cellStyle name="Percent 2" xfId="22" xr:uid="{67F5604C-43F7-4231-AF56-8C4C253C3004}"/>
    <cellStyle name="STYLE1" xfId="16" xr:uid="{00000000-0005-0000-0000-000010000000}"/>
    <cellStyle name="STYLE1 2" xfId="17" xr:uid="{00000000-0005-0000-0000-000011000000}"/>
    <cellStyle name="STYLE1 3" xfId="18" xr:uid="{00000000-0005-0000-0000-000012000000}"/>
    <cellStyle name="STYLE2" xfId="19" xr:uid="{00000000-0005-0000-0000-000013000000}"/>
    <cellStyle name="STYLE3" xfId="20" xr:uid="{00000000-0005-0000-0000-000014000000}"/>
    <cellStyle name="STYLE4" xfId="21" xr:uid="{00000000-0005-0000-0000-000015000000}"/>
  </cellStyles>
  <dxfs count="0"/>
  <tableStyles count="0" defaultTableStyle="TableStyleMedium9" defaultPivotStyle="PivotStyleLight16"/>
  <colors>
    <mruColors>
      <color rgb="FF0000FF"/>
      <color rgb="FFFFCC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129</xdr:row>
      <xdr:rowOff>123825</xdr:rowOff>
    </xdr:from>
    <xdr:to>
      <xdr:col>9</xdr:col>
      <xdr:colOff>209550</xdr:colOff>
      <xdr:row>131</xdr:row>
      <xdr:rowOff>9525</xdr:rowOff>
    </xdr:to>
    <xdr:sp macro="" textlink="">
      <xdr:nvSpPr>
        <xdr:cNvPr id="3083" name="Text Box 11">
          <a:extLst>
            <a:ext uri="{FF2B5EF4-FFF2-40B4-BE49-F238E27FC236}">
              <a16:creationId xmlns:a16="http://schemas.microsoft.com/office/drawing/2014/main" id="{00000000-0008-0000-0400-00000B0C0000}"/>
            </a:ext>
          </a:extLst>
        </xdr:cNvPr>
        <xdr:cNvSpPr txBox="1">
          <a:spLocks noChangeArrowheads="1"/>
        </xdr:cNvSpPr>
      </xdr:nvSpPr>
      <xdr:spPr bwMode="auto">
        <a:xfrm>
          <a:off x="4229100" y="19059525"/>
          <a:ext cx="25908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Capital Contribution required from Customer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B1:AA92"/>
  <sheetViews>
    <sheetView showGridLines="0" tabSelected="1" zoomScaleNormal="100" zoomScaleSheetLayoutView="100" workbookViewId="0"/>
  </sheetViews>
  <sheetFormatPr defaultColWidth="9.140625" defaultRowHeight="12.75" outlineLevelCol="1" x14ac:dyDescent="0.2"/>
  <cols>
    <col min="1" max="1" width="5.7109375" style="110" customWidth="1"/>
    <col min="2" max="2" width="30.28515625" style="110" customWidth="1"/>
    <col min="3" max="3" width="23.85546875" style="110" customWidth="1"/>
    <col min="4" max="4" width="15.85546875" style="110" customWidth="1"/>
    <col min="5" max="5" width="18.5703125" style="110" customWidth="1"/>
    <col min="6" max="8" width="12.28515625" style="110" customWidth="1"/>
    <col min="9" max="9" width="19" style="110" customWidth="1"/>
    <col min="10" max="10" width="12.28515625" style="110" customWidth="1"/>
    <col min="11" max="11" width="10.85546875" style="110" hidden="1" customWidth="1" outlineLevel="1"/>
    <col min="12" max="12" width="11.28515625" style="110" hidden="1" customWidth="1" outlineLevel="1"/>
    <col min="13" max="13" width="15.140625" style="110" hidden="1" customWidth="1" outlineLevel="1"/>
    <col min="14" max="14" width="12.140625" style="110" hidden="1" customWidth="1" outlineLevel="1"/>
    <col min="15" max="15" width="13.5703125" style="110" hidden="1" customWidth="1" outlineLevel="1"/>
    <col min="16" max="16" width="11.85546875" style="110" hidden="1" customWidth="1" outlineLevel="1"/>
    <col min="17" max="18" width="12.140625" style="110" hidden="1" customWidth="1" outlineLevel="1"/>
    <col min="19" max="19" width="11.85546875" style="110" hidden="1" customWidth="1" outlineLevel="1"/>
    <col min="20" max="20" width="12.5703125" style="110" hidden="1" customWidth="1" outlineLevel="1"/>
    <col min="21" max="25" width="12.28515625" style="110" hidden="1" customWidth="1" outlineLevel="1"/>
    <col min="26" max="26" width="9.140625" collapsed="1"/>
    <col min="28" max="16384" width="9.140625" style="110"/>
  </cols>
  <sheetData>
    <row r="1" spans="2:26" x14ac:dyDescent="0.2">
      <c r="B1" s="246" t="s">
        <v>125</v>
      </c>
      <c r="C1" s="247"/>
      <c r="D1" s="247"/>
      <c r="E1" s="247"/>
      <c r="F1" s="247"/>
      <c r="G1" s="247"/>
      <c r="H1" s="247"/>
      <c r="I1" s="247"/>
      <c r="J1" s="247"/>
      <c r="K1" s="247"/>
    </row>
    <row r="2" spans="2:26" ht="12.75" customHeight="1" x14ac:dyDescent="0.2">
      <c r="B2" s="135" t="s">
        <v>126</v>
      </c>
      <c r="C2" s="259" t="s">
        <v>250</v>
      </c>
      <c r="D2" s="259"/>
      <c r="E2" s="259"/>
      <c r="F2" s="259"/>
      <c r="G2" s="259"/>
      <c r="H2" s="259"/>
      <c r="I2" s="259"/>
      <c r="J2" s="259"/>
      <c r="K2" s="210"/>
      <c r="Q2" s="234" t="s">
        <v>232</v>
      </c>
    </row>
    <row r="3" spans="2:26" x14ac:dyDescent="0.2">
      <c r="B3" s="135" t="s">
        <v>127</v>
      </c>
      <c r="C3" s="260"/>
      <c r="D3" s="260"/>
      <c r="E3" s="260"/>
      <c r="F3" s="260"/>
      <c r="G3" s="260"/>
      <c r="H3" s="260"/>
      <c r="I3" s="260"/>
      <c r="J3" s="260"/>
      <c r="K3" s="76"/>
      <c r="Q3" s="234" t="s">
        <v>233</v>
      </c>
    </row>
    <row r="4" spans="2:26" x14ac:dyDescent="0.2">
      <c r="B4" s="135" t="s">
        <v>152</v>
      </c>
      <c r="C4" s="261"/>
      <c r="D4" s="261"/>
      <c r="E4" s="261"/>
      <c r="F4" s="261"/>
      <c r="G4" s="261"/>
      <c r="H4" s="261"/>
      <c r="I4" s="261"/>
      <c r="J4" s="261"/>
      <c r="K4" s="76"/>
      <c r="Q4" s="234" t="s">
        <v>234</v>
      </c>
    </row>
    <row r="5" spans="2:26" x14ac:dyDescent="0.2">
      <c r="B5" s="135" t="s">
        <v>153</v>
      </c>
      <c r="C5" s="261" t="s">
        <v>249</v>
      </c>
      <c r="D5" s="261"/>
      <c r="E5" s="261"/>
      <c r="F5" s="261"/>
      <c r="G5" s="261"/>
      <c r="H5" s="261"/>
      <c r="I5" s="261"/>
      <c r="J5" s="261"/>
      <c r="K5" s="76"/>
      <c r="Q5" s="234" t="s">
        <v>235</v>
      </c>
    </row>
    <row r="6" spans="2:26" x14ac:dyDescent="0.2">
      <c r="B6" s="135"/>
      <c r="C6" s="137"/>
      <c r="D6" s="137"/>
      <c r="E6" s="137"/>
      <c r="F6" s="137"/>
      <c r="G6" s="137"/>
      <c r="H6" s="136"/>
      <c r="I6" s="136"/>
      <c r="J6" s="76"/>
      <c r="K6" s="76"/>
      <c r="Q6" s="234" t="s">
        <v>236</v>
      </c>
    </row>
    <row r="7" spans="2:26" x14ac:dyDescent="0.2">
      <c r="B7" s="101" t="s">
        <v>194</v>
      </c>
      <c r="C7" s="138"/>
      <c r="D7" s="76" t="s">
        <v>192</v>
      </c>
      <c r="E7" s="139">
        <v>46133</v>
      </c>
      <c r="F7" s="76" t="s">
        <v>193</v>
      </c>
      <c r="G7" s="138"/>
      <c r="I7" s="101" t="s">
        <v>246</v>
      </c>
      <c r="J7" s="241">
        <v>5</v>
      </c>
      <c r="K7" s="1"/>
      <c r="Q7" s="234" t="s">
        <v>237</v>
      </c>
    </row>
    <row r="8" spans="2:26" x14ac:dyDescent="0.2">
      <c r="B8" s="135"/>
      <c r="C8" s="76"/>
      <c r="D8" s="76"/>
      <c r="E8" s="76"/>
      <c r="F8" s="76"/>
      <c r="G8" s="76"/>
      <c r="I8" s="101" t="s">
        <v>247</v>
      </c>
      <c r="J8" s="241">
        <v>25</v>
      </c>
      <c r="K8" s="1"/>
    </row>
    <row r="9" spans="2:26" x14ac:dyDescent="0.2">
      <c r="B9" s="101" t="s">
        <v>204</v>
      </c>
      <c r="C9" s="103" t="s">
        <v>241</v>
      </c>
      <c r="D9" s="76"/>
      <c r="E9" s="76"/>
      <c r="F9" s="76"/>
      <c r="G9" s="76"/>
      <c r="I9" s="101" t="s">
        <v>248</v>
      </c>
      <c r="J9" s="241">
        <v>3</v>
      </c>
      <c r="K9" s="1"/>
    </row>
    <row r="10" spans="2:26" x14ac:dyDescent="0.2">
      <c r="B10" s="135"/>
      <c r="C10" s="76"/>
      <c r="D10" s="76"/>
      <c r="E10" s="76"/>
      <c r="F10" s="76"/>
      <c r="G10" s="76"/>
      <c r="K10" s="1"/>
      <c r="Z10" s="216"/>
    </row>
    <row r="11" spans="2:26" ht="13.5" thickBot="1" x14ac:dyDescent="0.25">
      <c r="B11" s="77" t="s">
        <v>128</v>
      </c>
      <c r="C11" s="140"/>
      <c r="D11" s="78"/>
      <c r="E11" s="78"/>
      <c r="F11" s="140"/>
      <c r="G11" s="140"/>
      <c r="H11" s="140"/>
      <c r="I11" s="140"/>
      <c r="J11" s="21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215"/>
    </row>
    <row r="12" spans="2:26" ht="14.25" thickTop="1" thickBot="1" x14ac:dyDescent="0.25">
      <c r="B12" s="1"/>
      <c r="D12" s="76"/>
      <c r="E12" s="76"/>
      <c r="J12" s="212"/>
      <c r="K12" s="213"/>
      <c r="L12" s="212"/>
      <c r="M12" s="212"/>
      <c r="N12" s="212"/>
      <c r="O12" s="212"/>
      <c r="P12" s="212"/>
      <c r="Q12" s="212"/>
      <c r="R12" s="212"/>
      <c r="S12" s="212"/>
      <c r="T12" s="212"/>
      <c r="U12" s="212"/>
      <c r="V12" s="212"/>
      <c r="W12" s="212"/>
      <c r="X12" s="212"/>
      <c r="Y12" s="212"/>
      <c r="Z12" s="214"/>
    </row>
    <row r="13" spans="2:26" ht="14.25" thickTop="1" thickBot="1" x14ac:dyDescent="0.25">
      <c r="B13" s="79" t="s">
        <v>129</v>
      </c>
      <c r="C13" s="80"/>
      <c r="D13" s="80"/>
      <c r="E13" s="80" t="s">
        <v>130</v>
      </c>
      <c r="F13" s="248" t="s">
        <v>145</v>
      </c>
      <c r="G13" s="248"/>
      <c r="H13" s="248"/>
      <c r="I13" s="248"/>
      <c r="J13" s="248"/>
      <c r="K13" s="248"/>
      <c r="L13" s="248"/>
      <c r="M13" s="248"/>
      <c r="N13" s="248"/>
      <c r="O13" s="248"/>
      <c r="P13" s="248"/>
      <c r="Q13" s="248"/>
      <c r="R13" s="248"/>
      <c r="S13" s="248"/>
      <c r="T13" s="248"/>
      <c r="U13" s="248"/>
      <c r="V13" s="248"/>
      <c r="W13" s="248"/>
      <c r="X13" s="248"/>
      <c r="Y13" s="248"/>
      <c r="Z13" s="248"/>
    </row>
    <row r="14" spans="2:26" ht="18" customHeight="1" thickTop="1" x14ac:dyDescent="0.2">
      <c r="B14" s="81"/>
      <c r="C14" s="82"/>
      <c r="D14" s="82"/>
      <c r="E14" s="82"/>
      <c r="F14" s="141" t="s">
        <v>0</v>
      </c>
      <c r="G14" s="141" t="s">
        <v>1</v>
      </c>
      <c r="H14" s="141" t="s">
        <v>2</v>
      </c>
      <c r="I14" s="141" t="s">
        <v>3</v>
      </c>
      <c r="J14" s="141" t="s">
        <v>4</v>
      </c>
      <c r="K14" s="141" t="s">
        <v>207</v>
      </c>
      <c r="L14" s="141" t="s">
        <v>208</v>
      </c>
      <c r="M14" s="141" t="s">
        <v>209</v>
      </c>
      <c r="N14" s="141" t="s">
        <v>210</v>
      </c>
      <c r="O14" s="141" t="s">
        <v>211</v>
      </c>
      <c r="P14" s="141" t="s">
        <v>212</v>
      </c>
      <c r="Q14" s="141" t="s">
        <v>213</v>
      </c>
      <c r="R14" s="141" t="s">
        <v>214</v>
      </c>
      <c r="S14" s="141" t="s">
        <v>215</v>
      </c>
      <c r="T14" s="141" t="s">
        <v>216</v>
      </c>
      <c r="U14" s="141" t="s">
        <v>217</v>
      </c>
      <c r="V14" s="141" t="s">
        <v>218</v>
      </c>
      <c r="W14" s="141" t="s">
        <v>219</v>
      </c>
      <c r="X14" s="141" t="s">
        <v>220</v>
      </c>
      <c r="Y14" s="141" t="s">
        <v>221</v>
      </c>
      <c r="Z14" s="141" t="s">
        <v>10</v>
      </c>
    </row>
    <row r="15" spans="2:26" x14ac:dyDescent="0.2">
      <c r="B15" s="110" t="s">
        <v>149</v>
      </c>
      <c r="F15" s="96">
        <v>2960</v>
      </c>
      <c r="G15" s="96">
        <v>2960</v>
      </c>
      <c r="H15" s="96">
        <v>2960</v>
      </c>
      <c r="I15" s="96">
        <v>2960</v>
      </c>
      <c r="J15" s="96">
        <v>2960</v>
      </c>
      <c r="K15" s="96">
        <v>0</v>
      </c>
      <c r="L15" s="96">
        <v>0</v>
      </c>
      <c r="M15" s="96">
        <v>0</v>
      </c>
      <c r="N15" s="96">
        <v>0</v>
      </c>
      <c r="O15" s="96">
        <v>0</v>
      </c>
      <c r="P15" s="96">
        <v>0</v>
      </c>
      <c r="Q15" s="96">
        <v>0</v>
      </c>
      <c r="R15" s="96">
        <v>0</v>
      </c>
      <c r="S15" s="96">
        <v>0</v>
      </c>
      <c r="T15" s="96">
        <v>0</v>
      </c>
      <c r="U15" s="96"/>
      <c r="V15" s="96"/>
      <c r="W15" s="96"/>
      <c r="X15" s="96"/>
      <c r="Y15" s="96"/>
      <c r="Z15" s="142">
        <f t="shared" ref="Z15:Z20" si="0">SUM(F15:Y15)</f>
        <v>14800</v>
      </c>
    </row>
    <row r="16" spans="2:26" x14ac:dyDescent="0.2">
      <c r="B16" s="1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143">
        <f t="shared" si="0"/>
        <v>0</v>
      </c>
    </row>
    <row r="17" spans="2:26" x14ac:dyDescent="0.2">
      <c r="D17" s="144"/>
      <c r="E17" s="145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143">
        <f t="shared" si="0"/>
        <v>0</v>
      </c>
    </row>
    <row r="18" spans="2:26" x14ac:dyDescent="0.2">
      <c r="B18" s="146" t="s">
        <v>203</v>
      </c>
      <c r="C18" s="146"/>
      <c r="D18" s="147"/>
      <c r="E18" s="148">
        <v>750</v>
      </c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49">
        <f>SUM(F18:Y18)</f>
        <v>0</v>
      </c>
    </row>
    <row r="19" spans="2:26" x14ac:dyDescent="0.2">
      <c r="D19" s="144"/>
      <c r="E19" s="145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143">
        <f t="shared" si="0"/>
        <v>0</v>
      </c>
    </row>
    <row r="20" spans="2:26" x14ac:dyDescent="0.2"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143">
        <f t="shared" si="0"/>
        <v>0</v>
      </c>
    </row>
    <row r="21" spans="2:26" x14ac:dyDescent="0.2">
      <c r="C21" s="252" t="s">
        <v>131</v>
      </c>
      <c r="D21" s="252"/>
      <c r="E21" s="252"/>
      <c r="F21" s="143">
        <f t="shared" ref="F21:J21" si="1">SUM(F17:F20)</f>
        <v>0</v>
      </c>
      <c r="G21" s="143">
        <f t="shared" si="1"/>
        <v>0</v>
      </c>
      <c r="H21" s="143">
        <f t="shared" si="1"/>
        <v>0</v>
      </c>
      <c r="I21" s="143">
        <f t="shared" si="1"/>
        <v>0</v>
      </c>
      <c r="J21" s="143">
        <f t="shared" si="1"/>
        <v>0</v>
      </c>
      <c r="K21" s="143">
        <f t="shared" ref="K21:Z21" si="2">SUM(K17:K20)</f>
        <v>0</v>
      </c>
      <c r="L21" s="143">
        <f t="shared" si="2"/>
        <v>0</v>
      </c>
      <c r="M21" s="143">
        <f t="shared" si="2"/>
        <v>0</v>
      </c>
      <c r="N21" s="143">
        <f t="shared" si="2"/>
        <v>0</v>
      </c>
      <c r="O21" s="143">
        <f t="shared" si="2"/>
        <v>0</v>
      </c>
      <c r="P21" s="143">
        <f t="shared" si="2"/>
        <v>0</v>
      </c>
      <c r="Q21" s="143">
        <f t="shared" si="2"/>
        <v>0</v>
      </c>
      <c r="R21" s="143">
        <f t="shared" ref="R21" si="3">SUM(R17:R20)</f>
        <v>0</v>
      </c>
      <c r="S21" s="143">
        <f t="shared" si="2"/>
        <v>0</v>
      </c>
      <c r="T21" s="143">
        <f t="shared" si="2"/>
        <v>0</v>
      </c>
      <c r="U21" s="143">
        <f t="shared" si="2"/>
        <v>0</v>
      </c>
      <c r="V21" s="143">
        <f t="shared" si="2"/>
        <v>0</v>
      </c>
      <c r="W21" s="143">
        <f t="shared" si="2"/>
        <v>0</v>
      </c>
      <c r="X21" s="143">
        <f t="shared" si="2"/>
        <v>0</v>
      </c>
      <c r="Y21" s="143">
        <f t="shared" si="2"/>
        <v>0</v>
      </c>
      <c r="Z21" s="143">
        <f t="shared" si="2"/>
        <v>0</v>
      </c>
    </row>
    <row r="22" spans="2:26" x14ac:dyDescent="0.2">
      <c r="C22" s="252" t="s">
        <v>150</v>
      </c>
      <c r="D22" s="252"/>
      <c r="E22" s="252"/>
      <c r="F22" s="143">
        <f>IF(F21=0,0,(F17*$E$17+F18*$E$18+F19*$E$19)/F21)</f>
        <v>0</v>
      </c>
      <c r="G22" s="143">
        <f>IF(G21=0,F22,(G17*$E$17+G18*$E$18+G19*$E$19)/G21)</f>
        <v>0</v>
      </c>
      <c r="H22" s="143">
        <f>IF(H21=0,G22,(H17*$E$17+H18*$E$18+H19*$E$19)/H21)</f>
        <v>0</v>
      </c>
      <c r="I22" s="143">
        <f>IF(I21=0,H22,(I17*$E$17+I18*$E$18+I19*$E$19)/I21)</f>
        <v>0</v>
      </c>
      <c r="J22" s="143">
        <f>IF(J21=0,I22,(J17*$E$17+J18*$E$18+J19*$E$19)/J21)</f>
        <v>0</v>
      </c>
      <c r="K22" s="143">
        <f t="shared" ref="K22:Y22" si="4">IF(K21=0,J22,(K17*$E$17+K18*$E$18+K19*$E$19)/K21)</f>
        <v>0</v>
      </c>
      <c r="L22" s="143">
        <f t="shared" si="4"/>
        <v>0</v>
      </c>
      <c r="M22" s="143">
        <f t="shared" si="4"/>
        <v>0</v>
      </c>
      <c r="N22" s="143">
        <f t="shared" si="4"/>
        <v>0</v>
      </c>
      <c r="O22" s="143">
        <f t="shared" si="4"/>
        <v>0</v>
      </c>
      <c r="P22" s="143">
        <f t="shared" si="4"/>
        <v>0</v>
      </c>
      <c r="Q22" s="143">
        <f t="shared" si="4"/>
        <v>0</v>
      </c>
      <c r="R22" s="143">
        <f t="shared" si="4"/>
        <v>0</v>
      </c>
      <c r="S22" s="143">
        <f>IF(S21=0,Q22,(S17*$E$17+S18*$E$18+S19*$E$19)/S21)</f>
        <v>0</v>
      </c>
      <c r="T22" s="143">
        <f t="shared" si="4"/>
        <v>0</v>
      </c>
      <c r="U22" s="143">
        <f t="shared" si="4"/>
        <v>0</v>
      </c>
      <c r="V22" s="143">
        <f t="shared" si="4"/>
        <v>0</v>
      </c>
      <c r="W22" s="143">
        <f t="shared" si="4"/>
        <v>0</v>
      </c>
      <c r="X22" s="143">
        <f t="shared" si="4"/>
        <v>0</v>
      </c>
      <c r="Y22" s="143">
        <f t="shared" si="4"/>
        <v>0</v>
      </c>
      <c r="Z22" s="143">
        <f>IF(Z21=0,Y22,(Z17*$E$17+Z18*$E$18+Z19*$E$19)/Z21)</f>
        <v>0</v>
      </c>
    </row>
    <row r="23" spans="2:26" x14ac:dyDescent="0.2">
      <c r="C23" s="252"/>
      <c r="D23" s="252"/>
      <c r="E23" s="252"/>
      <c r="F23" s="150"/>
      <c r="G23" s="150"/>
      <c r="H23" s="150"/>
      <c r="I23" s="150"/>
      <c r="J23" s="150"/>
      <c r="K23" s="150"/>
    </row>
    <row r="24" spans="2:26" x14ac:dyDescent="0.2">
      <c r="B24" s="79" t="s">
        <v>132</v>
      </c>
      <c r="C24" s="151"/>
      <c r="D24" s="151"/>
      <c r="E24" s="151"/>
      <c r="F24" s="151"/>
      <c r="G24" s="151"/>
      <c r="H24" s="151"/>
      <c r="I24" s="151"/>
      <c r="J24" s="151"/>
      <c r="K24" s="151"/>
    </row>
    <row r="25" spans="2:26" x14ac:dyDescent="0.2">
      <c r="B25" s="1"/>
    </row>
    <row r="26" spans="2:26" x14ac:dyDescent="0.2">
      <c r="B26" s="1"/>
      <c r="D26" s="82"/>
      <c r="E26" s="82"/>
      <c r="F26" s="81"/>
      <c r="L26" s="75"/>
      <c r="M26" s="75"/>
      <c r="N26" s="75"/>
    </row>
    <row r="27" spans="2:26" hidden="1" x14ac:dyDescent="0.2">
      <c r="B27" s="99"/>
      <c r="C27" s="99"/>
      <c r="D27" s="99">
        <v>0</v>
      </c>
      <c r="E27" s="99">
        <v>0</v>
      </c>
      <c r="F27" s="152">
        <f>($D27*F23*F21)+($D27*F15)</f>
        <v>0</v>
      </c>
      <c r="G27" s="152">
        <f>($E27*G23*G21)+($E27*G15)</f>
        <v>0</v>
      </c>
      <c r="H27" s="152">
        <f>($E27*H23*H21)+($E27*H15)</f>
        <v>0</v>
      </c>
      <c r="I27" s="152">
        <f>($E27*I23*I21)+($E27*I15)</f>
        <v>0</v>
      </c>
      <c r="J27" s="152">
        <f>($E27*J23*J21)+($E27*J15)</f>
        <v>0</v>
      </c>
      <c r="K27" s="152">
        <f>SUM(F27:J27)</f>
        <v>0</v>
      </c>
    </row>
    <row r="28" spans="2:26" x14ac:dyDescent="0.2">
      <c r="B28" s="79" t="s">
        <v>146</v>
      </c>
      <c r="D28" s="153"/>
      <c r="E28" s="153"/>
      <c r="F28" s="154"/>
      <c r="G28" s="154"/>
      <c r="H28" s="154"/>
      <c r="I28" s="154"/>
      <c r="J28" s="154"/>
      <c r="K28" s="154"/>
      <c r="T28" s="110" t="s">
        <v>222</v>
      </c>
    </row>
    <row r="29" spans="2:26" x14ac:dyDescent="0.2">
      <c r="B29" s="110" t="s">
        <v>151</v>
      </c>
      <c r="D29" s="99">
        <f>'OM&amp;A Calc'!D51</f>
        <v>175.00101431707606</v>
      </c>
      <c r="E29" s="99">
        <f>+D29</f>
        <v>175.00101431707606</v>
      </c>
      <c r="L29" s="75"/>
      <c r="M29" s="75"/>
      <c r="N29" s="75"/>
    </row>
    <row r="30" spans="2:26" ht="13.5" thickBot="1" x14ac:dyDescent="0.25">
      <c r="D30" s="155"/>
    </row>
    <row r="31" spans="2:26" ht="13.5" thickBot="1" x14ac:dyDescent="0.25">
      <c r="B31" s="84" t="s">
        <v>137</v>
      </c>
      <c r="C31" s="140"/>
      <c r="D31" s="140"/>
      <c r="E31" s="140"/>
      <c r="F31" s="156"/>
      <c r="H31" s="203" t="s">
        <v>199</v>
      </c>
      <c r="I31" s="179"/>
      <c r="J31" s="180"/>
      <c r="K31" s="157"/>
      <c r="L31" s="183"/>
      <c r="M31" s="183"/>
      <c r="N31" s="183"/>
    </row>
    <row r="32" spans="2:26" ht="13.5" thickTop="1" x14ac:dyDescent="0.2">
      <c r="B32" s="158" t="s">
        <v>139</v>
      </c>
      <c r="F32" s="159"/>
      <c r="H32" s="87" t="s">
        <v>195</v>
      </c>
      <c r="I32" s="88"/>
      <c r="J32" s="89"/>
      <c r="K32" s="157"/>
    </row>
    <row r="33" spans="2:14" x14ac:dyDescent="0.2">
      <c r="B33" s="158"/>
      <c r="C33" s="110" t="s">
        <v>6</v>
      </c>
      <c r="F33" s="127">
        <f>+'Data Inputs'!E31</f>
        <v>32.79</v>
      </c>
      <c r="H33" s="90"/>
      <c r="I33" s="91"/>
      <c r="J33" s="112"/>
      <c r="K33" s="157"/>
      <c r="L33" s="183"/>
      <c r="M33" s="183"/>
      <c r="N33" s="183"/>
    </row>
    <row r="34" spans="2:14" x14ac:dyDescent="0.2">
      <c r="B34" s="158"/>
      <c r="C34" s="110" t="s">
        <v>76</v>
      </c>
      <c r="F34" s="127">
        <f>+'Data Inputs'!E32</f>
        <v>21.26</v>
      </c>
      <c r="H34" s="253" t="s">
        <v>196</v>
      </c>
      <c r="I34" s="254"/>
      <c r="J34" s="255"/>
      <c r="K34" s="157"/>
    </row>
    <row r="35" spans="2:14" ht="13.5" thickBot="1" x14ac:dyDescent="0.25">
      <c r="B35" s="158"/>
      <c r="F35" s="128"/>
      <c r="H35" s="256"/>
      <c r="I35" s="257"/>
      <c r="J35" s="258"/>
      <c r="K35" s="157"/>
    </row>
    <row r="36" spans="2:14" x14ac:dyDescent="0.2">
      <c r="B36" s="158"/>
      <c r="C36" s="110" t="s">
        <v>155</v>
      </c>
      <c r="F36" s="129">
        <f>+'Data Inputs'!E33</f>
        <v>135.84</v>
      </c>
      <c r="K36" s="157"/>
    </row>
    <row r="37" spans="2:14" x14ac:dyDescent="0.2">
      <c r="B37" s="158"/>
      <c r="C37" s="110" t="s">
        <v>156</v>
      </c>
      <c r="F37" s="129">
        <f>+'Data Inputs'!E34</f>
        <v>7137.67</v>
      </c>
      <c r="K37" s="157"/>
    </row>
    <row r="38" spans="2:14" x14ac:dyDescent="0.2">
      <c r="B38" s="158"/>
      <c r="C38" s="110" t="s">
        <v>7</v>
      </c>
      <c r="F38" s="129">
        <f>+'Data Inputs'!E35</f>
        <v>10722.24</v>
      </c>
      <c r="K38" s="157"/>
    </row>
    <row r="39" spans="2:14" x14ac:dyDescent="0.2">
      <c r="B39" s="158" t="s">
        <v>141</v>
      </c>
      <c r="F39" s="130"/>
      <c r="K39" s="157"/>
    </row>
    <row r="40" spans="2:14" x14ac:dyDescent="0.2">
      <c r="B40" s="158"/>
      <c r="C40" s="110" t="s">
        <v>142</v>
      </c>
      <c r="D40" s="135"/>
      <c r="F40" s="131">
        <f>+'Data Inputs'!E42</f>
        <v>0</v>
      </c>
      <c r="K40" s="157"/>
    </row>
    <row r="41" spans="2:14" x14ac:dyDescent="0.2">
      <c r="B41" s="158"/>
      <c r="C41" s="110" t="s">
        <v>143</v>
      </c>
      <c r="D41" s="135"/>
      <c r="F41" s="131">
        <f>+'Data Inputs'!E43</f>
        <v>2.1399999999999999E-2</v>
      </c>
      <c r="K41" s="157"/>
    </row>
    <row r="42" spans="2:14" x14ac:dyDescent="0.2">
      <c r="B42" s="158" t="s">
        <v>144</v>
      </c>
      <c r="F42" s="130"/>
      <c r="K42" s="157"/>
    </row>
    <row r="43" spans="2:14" x14ac:dyDescent="0.2">
      <c r="B43" s="158"/>
      <c r="C43" s="110" t="s">
        <v>155</v>
      </c>
      <c r="F43" s="132">
        <f>+'Data Inputs'!E48</f>
        <v>4.1908000000000003</v>
      </c>
      <c r="K43" s="157"/>
    </row>
    <row r="44" spans="2:14" x14ac:dyDescent="0.2">
      <c r="B44" s="158"/>
      <c r="C44" s="110" t="s">
        <v>156</v>
      </c>
      <c r="F44" s="133">
        <f>+'Data Inputs'!E49</f>
        <v>2.6549</v>
      </c>
      <c r="K44" s="157"/>
    </row>
    <row r="45" spans="2:14" x14ac:dyDescent="0.2">
      <c r="B45" s="158"/>
      <c r="C45" s="110" t="s">
        <v>7</v>
      </c>
      <c r="F45" s="134">
        <f>+'Data Inputs'!E50</f>
        <v>3.7393000000000001</v>
      </c>
      <c r="K45" s="157"/>
    </row>
    <row r="46" spans="2:14" x14ac:dyDescent="0.2">
      <c r="B46" s="160"/>
      <c r="C46" s="151"/>
      <c r="D46" s="151"/>
      <c r="E46" s="151"/>
      <c r="F46" s="161"/>
      <c r="K46" s="157"/>
    </row>
    <row r="47" spans="2:14" x14ac:dyDescent="0.2">
      <c r="F47" s="153"/>
      <c r="K47" s="157"/>
    </row>
    <row r="48" spans="2:14" x14ac:dyDescent="0.2">
      <c r="B48" s="1"/>
      <c r="K48" s="157"/>
    </row>
    <row r="49" spans="2:13" ht="13.5" thickBot="1" x14ac:dyDescent="0.25">
      <c r="B49" s="77" t="s">
        <v>134</v>
      </c>
      <c r="C49" s="140"/>
      <c r="D49" s="140"/>
      <c r="E49" s="140"/>
      <c r="F49" s="140"/>
      <c r="G49" s="140"/>
      <c r="H49" s="140"/>
      <c r="I49" s="140"/>
      <c r="J49" s="140"/>
      <c r="K49" s="140"/>
    </row>
    <row r="50" spans="2:13" ht="13.5" thickTop="1" x14ac:dyDescent="0.2">
      <c r="B50" s="1"/>
      <c r="K50" s="157"/>
    </row>
    <row r="51" spans="2:13" ht="13.5" thickBot="1" x14ac:dyDescent="0.25">
      <c r="B51" s="1"/>
      <c r="K51" s="157"/>
    </row>
    <row r="52" spans="2:13" ht="13.5" thickBot="1" x14ac:dyDescent="0.25">
      <c r="B52" s="249" t="s">
        <v>191</v>
      </c>
      <c r="C52" s="250"/>
      <c r="D52" s="250"/>
      <c r="E52" s="250"/>
      <c r="F52" s="250"/>
      <c r="G52" s="250"/>
      <c r="H52" s="250"/>
      <c r="I52" s="250"/>
      <c r="J52" s="250"/>
      <c r="K52" s="251"/>
    </row>
    <row r="53" spans="2:13" ht="10.5" customHeight="1" x14ac:dyDescent="0.2">
      <c r="B53" s="162"/>
      <c r="C53" s="163"/>
      <c r="D53" s="163"/>
      <c r="E53" s="163"/>
      <c r="F53" s="164"/>
      <c r="G53" s="76"/>
      <c r="H53" s="76"/>
      <c r="I53" s="76"/>
      <c r="J53" s="76"/>
      <c r="K53" s="165"/>
    </row>
    <row r="54" spans="2:13" ht="10.5" customHeight="1" x14ac:dyDescent="0.2">
      <c r="B54" s="162"/>
      <c r="C54" s="82" t="s">
        <v>148</v>
      </c>
      <c r="D54" s="82"/>
      <c r="E54" s="82"/>
      <c r="F54" s="164"/>
      <c r="G54" s="76"/>
      <c r="H54" s="76"/>
      <c r="I54" s="76"/>
      <c r="J54" s="76"/>
      <c r="K54" s="165"/>
    </row>
    <row r="55" spans="2:13" ht="13.5" thickBot="1" x14ac:dyDescent="0.25">
      <c r="B55" s="92" t="s">
        <v>135</v>
      </c>
      <c r="C55" s="166" t="s">
        <v>147</v>
      </c>
      <c r="D55" s="167"/>
      <c r="E55" s="167"/>
      <c r="F55" s="167"/>
      <c r="I55" s="83"/>
      <c r="J55" s="83"/>
      <c r="K55" s="168"/>
    </row>
    <row r="56" spans="2:13" ht="23.25" customHeight="1" x14ac:dyDescent="0.25">
      <c r="B56" s="169" t="s">
        <v>228</v>
      </c>
      <c r="C56" s="184">
        <v>8525000</v>
      </c>
      <c r="D56" s="170"/>
      <c r="E56" s="264" t="s">
        <v>138</v>
      </c>
      <c r="F56" s="265"/>
      <c r="G56" s="265"/>
      <c r="H56" s="189"/>
      <c r="I56" s="190"/>
      <c r="J56" s="171"/>
      <c r="K56" s="172"/>
    </row>
    <row r="57" spans="2:13" ht="30.75" customHeight="1" thickBot="1" x14ac:dyDescent="0.25">
      <c r="B57" s="169" t="s">
        <v>229</v>
      </c>
      <c r="C57" s="184">
        <v>4650000</v>
      </c>
      <c r="D57" s="170"/>
      <c r="E57" s="266" t="s">
        <v>140</v>
      </c>
      <c r="F57" s="267"/>
      <c r="G57" s="267"/>
      <c r="H57" s="191"/>
      <c r="I57" s="192"/>
      <c r="J57" s="171"/>
      <c r="K57" s="172"/>
    </row>
    <row r="58" spans="2:13" ht="22.5" customHeight="1" x14ac:dyDescent="0.2">
      <c r="B58" s="169" t="s">
        <v>230</v>
      </c>
      <c r="C58" s="184">
        <v>2325000</v>
      </c>
      <c r="D58" s="170"/>
      <c r="E58" s="193" t="s">
        <v>202</v>
      </c>
      <c r="F58" s="194"/>
      <c r="G58" s="194"/>
      <c r="H58" s="195"/>
      <c r="I58" s="196">
        <f>+C62</f>
        <v>15500000</v>
      </c>
      <c r="J58" s="171"/>
      <c r="K58" s="172"/>
    </row>
    <row r="59" spans="2:13" ht="22.5" customHeight="1" x14ac:dyDescent="0.2">
      <c r="B59" s="169" t="s">
        <v>231</v>
      </c>
      <c r="C59" s="184"/>
      <c r="D59" s="170"/>
      <c r="E59" s="197" t="s">
        <v>201</v>
      </c>
      <c r="F59" s="198"/>
      <c r="G59" s="198"/>
      <c r="H59" s="198"/>
      <c r="I59" s="199">
        <f ca="1">IF(-'NPV Calculation'!C131&lt;0,0,-'NPV Calculation'!C131)</f>
        <v>7450381.1112778038</v>
      </c>
      <c r="J59" s="171"/>
      <c r="K59" s="204"/>
    </row>
    <row r="60" spans="2:13" ht="22.5" customHeight="1" x14ac:dyDescent="0.2">
      <c r="B60" s="169"/>
      <c r="C60" s="184"/>
      <c r="D60" s="170"/>
      <c r="E60" s="262" t="s">
        <v>206</v>
      </c>
      <c r="F60" s="263"/>
      <c r="G60" s="198"/>
      <c r="H60" s="200"/>
      <c r="I60" s="209">
        <f ca="1">+I58-I59</f>
        <v>8049618.8887221962</v>
      </c>
      <c r="J60" s="171"/>
      <c r="K60" s="204"/>
      <c r="M60" s="205"/>
    </row>
    <row r="61" spans="2:13" ht="27" customHeight="1" thickBot="1" x14ac:dyDescent="0.25">
      <c r="B61" s="169" t="s">
        <v>136</v>
      </c>
      <c r="C61" s="185">
        <v>0</v>
      </c>
      <c r="D61" s="173"/>
      <c r="E61" s="268" t="s">
        <v>200</v>
      </c>
      <c r="F61" s="269"/>
      <c r="G61" s="269"/>
      <c r="H61" s="201"/>
      <c r="I61" s="202">
        <f ca="1">+IFERROR(I59/I58,0)</f>
        <v>0.48066974911469701</v>
      </c>
      <c r="J61" s="171"/>
      <c r="K61" s="172"/>
      <c r="L61" s="206"/>
    </row>
    <row r="62" spans="2:13" ht="20.25" customHeight="1" x14ac:dyDescent="0.2">
      <c r="B62" s="95" t="s">
        <v>10</v>
      </c>
      <c r="C62" s="186">
        <f>SUM(C56:C61)</f>
        <v>15500000</v>
      </c>
      <c r="D62" s="94"/>
      <c r="E62" s="113"/>
      <c r="F62" s="181"/>
      <c r="G62" s="182"/>
      <c r="K62" s="168"/>
      <c r="L62" s="205"/>
    </row>
    <row r="63" spans="2:13" ht="13.5" thickBot="1" x14ac:dyDescent="0.25">
      <c r="B63" s="93"/>
      <c r="C63" s="174"/>
      <c r="D63" s="174"/>
      <c r="E63" s="175"/>
      <c r="F63" s="176"/>
      <c r="G63" s="176"/>
      <c r="H63" s="176"/>
      <c r="I63" s="176"/>
      <c r="J63" s="176"/>
      <c r="K63" s="177"/>
    </row>
    <row r="64" spans="2:13" ht="13.5" thickBot="1" x14ac:dyDescent="0.25">
      <c r="C64" s="1"/>
      <c r="D64" s="178"/>
    </row>
    <row r="65" spans="2:27" ht="17.25" thickBot="1" x14ac:dyDescent="0.3">
      <c r="B65" s="236" t="s">
        <v>238</v>
      </c>
      <c r="C65" s="184">
        <v>15501200</v>
      </c>
      <c r="D65" s="178"/>
      <c r="E65" s="270" t="s">
        <v>239</v>
      </c>
      <c r="F65" s="271"/>
      <c r="G65" s="271"/>
      <c r="H65" s="272"/>
      <c r="I65" s="237">
        <f ca="1">I60</f>
        <v>8049618.8887221962</v>
      </c>
    </row>
    <row r="66" spans="2:27" x14ac:dyDescent="0.2">
      <c r="B66" s="236" t="s">
        <v>240</v>
      </c>
      <c r="C66" s="238"/>
      <c r="D66" s="178"/>
    </row>
    <row r="67" spans="2:27" x14ac:dyDescent="0.2">
      <c r="B67" s="184"/>
      <c r="C67" s="184">
        <f>SUM(C65:C66)</f>
        <v>15501200</v>
      </c>
      <c r="D67" s="178"/>
    </row>
    <row r="68" spans="2:27" x14ac:dyDescent="0.2">
      <c r="C68" s="1"/>
      <c r="D68" s="178"/>
    </row>
    <row r="69" spans="2:27" x14ac:dyDescent="0.2">
      <c r="C69" s="1"/>
      <c r="D69" s="178"/>
    </row>
    <row r="70" spans="2:27" x14ac:dyDescent="0.2">
      <c r="C70" s="1"/>
      <c r="D70" s="178"/>
    </row>
    <row r="71" spans="2:27" x14ac:dyDescent="0.2">
      <c r="C71" s="1"/>
      <c r="D71" s="178"/>
    </row>
    <row r="72" spans="2:27" x14ac:dyDescent="0.2">
      <c r="C72" s="1"/>
      <c r="D72" s="178"/>
    </row>
    <row r="73" spans="2:27" s="176" customFormat="1" ht="13.5" thickBot="1" x14ac:dyDescent="0.25">
      <c r="T73" s="207"/>
      <c r="U73" s="207"/>
      <c r="V73" s="207"/>
      <c r="W73" s="207"/>
      <c r="X73" s="207"/>
      <c r="Y73" s="207"/>
      <c r="Z73" s="207"/>
      <c r="AA73" s="207"/>
    </row>
    <row r="74" spans="2:27" x14ac:dyDescent="0.2">
      <c r="T74" s="118"/>
      <c r="U74" s="118"/>
      <c r="V74" s="118"/>
      <c r="W74" s="118"/>
      <c r="X74" s="118"/>
      <c r="Y74" s="118"/>
    </row>
    <row r="75" spans="2:27" x14ac:dyDescent="0.2">
      <c r="T75" s="118"/>
      <c r="U75" s="118"/>
      <c r="V75" s="118"/>
      <c r="W75" s="118"/>
      <c r="X75" s="118"/>
      <c r="Y75" s="118"/>
    </row>
    <row r="76" spans="2:27" ht="13.5" customHeight="1" x14ac:dyDescent="0.2">
      <c r="T76" s="118"/>
      <c r="U76" s="118"/>
      <c r="V76" s="118"/>
      <c r="W76" s="118"/>
      <c r="X76" s="118"/>
      <c r="Y76" s="118"/>
    </row>
    <row r="77" spans="2:27" x14ac:dyDescent="0.2">
      <c r="T77" s="118"/>
      <c r="U77" s="118"/>
      <c r="V77" s="118"/>
      <c r="W77" s="118"/>
      <c r="X77" s="118"/>
      <c r="Y77" s="118"/>
    </row>
    <row r="78" spans="2:27" x14ac:dyDescent="0.2">
      <c r="T78" s="118"/>
      <c r="U78" s="118"/>
      <c r="V78" s="118"/>
      <c r="W78" s="118"/>
      <c r="X78" s="118"/>
      <c r="Y78" s="118"/>
    </row>
    <row r="79" spans="2:27" x14ac:dyDescent="0.2">
      <c r="T79" s="118"/>
      <c r="U79" s="118"/>
      <c r="V79" s="118"/>
      <c r="W79" s="118"/>
      <c r="X79" s="118"/>
      <c r="Y79" s="118"/>
    </row>
    <row r="80" spans="2:27" x14ac:dyDescent="0.2">
      <c r="T80" s="118"/>
      <c r="U80" s="118"/>
      <c r="V80" s="118"/>
      <c r="W80" s="118"/>
      <c r="X80" s="118"/>
      <c r="Y80" s="118"/>
    </row>
    <row r="81" spans="20:25" x14ac:dyDescent="0.2">
      <c r="T81" s="118"/>
      <c r="U81" s="118"/>
      <c r="V81" s="118"/>
      <c r="W81" s="118"/>
      <c r="X81" s="118"/>
      <c r="Y81" s="118"/>
    </row>
    <row r="82" spans="20:25" x14ac:dyDescent="0.2">
      <c r="T82" s="118"/>
      <c r="U82" s="118"/>
      <c r="V82" s="118"/>
      <c r="W82" s="118"/>
      <c r="X82" s="118"/>
      <c r="Y82" s="118"/>
    </row>
    <row r="83" spans="20:25" x14ac:dyDescent="0.2">
      <c r="T83" s="118"/>
      <c r="U83" s="118"/>
      <c r="V83" s="118"/>
      <c r="W83" s="118"/>
      <c r="X83" s="118"/>
      <c r="Y83" s="118"/>
    </row>
    <row r="84" spans="20:25" x14ac:dyDescent="0.2">
      <c r="T84" s="118"/>
      <c r="U84" s="118"/>
      <c r="V84" s="118"/>
      <c r="W84" s="118"/>
      <c r="X84" s="118"/>
      <c r="Y84" s="118"/>
    </row>
    <row r="85" spans="20:25" x14ac:dyDescent="0.2">
      <c r="T85" s="118"/>
      <c r="U85" s="118"/>
      <c r="V85" s="118"/>
      <c r="W85" s="118"/>
      <c r="X85" s="118"/>
      <c r="Y85" s="118"/>
    </row>
    <row r="86" spans="20:25" x14ac:dyDescent="0.2">
      <c r="T86" s="118"/>
      <c r="U86" s="118"/>
      <c r="V86" s="118"/>
      <c r="W86" s="118"/>
      <c r="X86" s="118"/>
      <c r="Y86" s="118"/>
    </row>
    <row r="87" spans="20:25" x14ac:dyDescent="0.2">
      <c r="T87" s="118"/>
      <c r="U87" s="118"/>
      <c r="V87" s="118"/>
      <c r="W87" s="118"/>
      <c r="X87" s="118"/>
      <c r="Y87" s="118"/>
    </row>
    <row r="88" spans="20:25" x14ac:dyDescent="0.2">
      <c r="T88" s="118"/>
      <c r="U88" s="118"/>
      <c r="V88" s="118"/>
      <c r="W88" s="118"/>
      <c r="X88" s="118"/>
      <c r="Y88" s="118"/>
    </row>
    <row r="89" spans="20:25" x14ac:dyDescent="0.2">
      <c r="T89" s="118"/>
      <c r="U89" s="118"/>
      <c r="V89" s="118"/>
      <c r="W89" s="118"/>
      <c r="X89" s="118"/>
      <c r="Y89" s="118"/>
    </row>
    <row r="90" spans="20:25" x14ac:dyDescent="0.2">
      <c r="T90" s="118"/>
      <c r="U90" s="118"/>
      <c r="V90" s="118"/>
      <c r="W90" s="118"/>
      <c r="X90" s="118"/>
      <c r="Y90" s="118"/>
    </row>
    <row r="91" spans="20:25" x14ac:dyDescent="0.2">
      <c r="T91" s="118"/>
      <c r="U91" s="118"/>
      <c r="V91" s="118"/>
      <c r="W91" s="118"/>
      <c r="X91" s="118"/>
      <c r="Y91" s="118"/>
    </row>
    <row r="92" spans="20:25" x14ac:dyDescent="0.2">
      <c r="T92" s="118"/>
      <c r="U92" s="118"/>
      <c r="V92" s="118"/>
      <c r="W92" s="118"/>
      <c r="X92" s="118"/>
      <c r="Y92" s="118"/>
    </row>
  </sheetData>
  <mergeCells count="16">
    <mergeCell ref="E60:F60"/>
    <mergeCell ref="E56:G56"/>
    <mergeCell ref="E57:G57"/>
    <mergeCell ref="E61:G61"/>
    <mergeCell ref="E65:H65"/>
    <mergeCell ref="B1:K1"/>
    <mergeCell ref="F13:Z13"/>
    <mergeCell ref="B52:K52"/>
    <mergeCell ref="C22:E22"/>
    <mergeCell ref="C23:E23"/>
    <mergeCell ref="H34:J35"/>
    <mergeCell ref="C2:J2"/>
    <mergeCell ref="C3:J3"/>
    <mergeCell ref="C4:J4"/>
    <mergeCell ref="C5:J5"/>
    <mergeCell ref="C21:E21"/>
  </mergeCells>
  <phoneticPr fontId="0" type="noConversion"/>
  <dataValidations count="4">
    <dataValidation type="whole" allowBlank="1" showInputMessage="1" showErrorMessage="1" errorTitle="Try again " error="Value input is out of the acceptable range or is not a whole number. Please re-input a whole number between 1 and 25." promptTitle="Customer connection horizon" prompt="This must be a whole number between 1 and 25" sqref="J8" xr:uid="{F0D4240A-52C9-4877-BEEF-6978904EE5C4}">
      <formula1>1</formula1>
      <formula2>25</formula2>
    </dataValidation>
    <dataValidation type="whole" allowBlank="1" showInputMessage="1" showErrorMessage="1" errorTitle="Try again " error="Value input is out of the acceptable range or is not a whole number. Please re-input a whole number between 1 and 5." promptTitle="Customer connection horizon" prompt="This must be a whole number between 1 and 5" sqref="J7" xr:uid="{ACDDDDFA-775C-4F10-A71B-E48F36AF916B}">
      <formula1>1</formula1>
      <formula2>5</formula2>
    </dataValidation>
    <dataValidation type="whole" allowBlank="1" showInputMessage="1" showErrorMessage="1" errorTitle="Try again " error="Value input is out of the acceptable range or is not a whole number. Please re-input a whole number between 1 and 25." promptTitle="Number of Connections" prompt="Meaning number of customers to be billed. " sqref="J9" xr:uid="{D05A48F3-6D9C-41C8-8EDE-21D1221062E7}">
      <formula1>1</formula1>
      <formula2>25</formula2>
    </dataValidation>
    <dataValidation type="list" allowBlank="1" showInputMessage="1" showErrorMessage="1" sqref="H34:J35" xr:uid="{00000000-0002-0000-0300-000001000000}">
      <formula1>#REF!</formula1>
    </dataValidation>
  </dataValidations>
  <pageMargins left="0.59055118110236227" right="0.23622047244094491" top="0.39370078740157483" bottom="0.39370078740157483" header="0.19685039370078741" footer="0.19685039370078741"/>
  <pageSetup scale="60" orientation="portrait" r:id="rId1"/>
  <headerFooter alignWithMargins="0">
    <oddFooter>&amp;L&amp;6&amp;F&amp;R&amp;8Page 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17"/>
  <sheetViews>
    <sheetView zoomScale="120" zoomScaleNormal="120" workbookViewId="0">
      <pane ySplit="2" topLeftCell="A3" activePane="bottomLeft" state="frozenSplit"/>
      <selection pane="bottomLeft" activeCell="A3" sqref="A3"/>
    </sheetView>
  </sheetViews>
  <sheetFormatPr defaultRowHeight="12.75" outlineLevelCol="1" x14ac:dyDescent="0.2"/>
  <cols>
    <col min="1" max="1" width="6.140625" style="73" customWidth="1"/>
    <col min="2" max="2" width="4.140625" style="35" customWidth="1"/>
    <col min="3" max="3" width="3.42578125" style="1" customWidth="1"/>
    <col min="4" max="4" width="31" customWidth="1"/>
    <col min="5" max="5" width="12.28515625" style="6" bestFit="1" customWidth="1"/>
    <col min="6" max="9" width="10.140625" style="6" bestFit="1" customWidth="1"/>
    <col min="10" max="10" width="10.140625" style="6" hidden="1" customWidth="1" outlineLevel="1"/>
    <col min="11" max="24" width="9.140625" hidden="1" customWidth="1" outlineLevel="1"/>
    <col min="25" max="25" width="10.85546875" customWidth="1" collapsed="1"/>
  </cols>
  <sheetData>
    <row r="1" spans="1:25" ht="25.5" x14ac:dyDescent="0.2">
      <c r="A1" s="73" t="s">
        <v>118</v>
      </c>
      <c r="C1" s="1" t="s">
        <v>8</v>
      </c>
      <c r="E1" s="277" t="str">
        <f>+Summary!C2</f>
        <v>Project 1</v>
      </c>
      <c r="F1" s="278"/>
      <c r="G1" s="278"/>
      <c r="H1" s="278"/>
      <c r="I1" s="278"/>
      <c r="J1" s="279"/>
    </row>
    <row r="2" spans="1:25" x14ac:dyDescent="0.2">
      <c r="C2" s="1" t="s">
        <v>65</v>
      </c>
      <c r="E2" s="277">
        <f>+Summary!C4</f>
        <v>0</v>
      </c>
      <c r="F2" s="278"/>
      <c r="G2" s="278"/>
      <c r="H2" s="278"/>
      <c r="I2" s="278"/>
      <c r="J2" s="279"/>
    </row>
    <row r="3" spans="1:25" ht="24" customHeight="1" x14ac:dyDescent="0.2">
      <c r="C3" s="1" t="s">
        <v>38</v>
      </c>
      <c r="E3" s="51">
        <f>+Summary!J7</f>
        <v>5</v>
      </c>
      <c r="F3" s="281" t="s">
        <v>112</v>
      </c>
      <c r="G3" s="282"/>
      <c r="H3" s="282"/>
      <c r="I3" s="282"/>
      <c r="J3" s="283"/>
    </row>
    <row r="4" spans="1:25" ht="13.5" thickBot="1" x14ac:dyDescent="0.25">
      <c r="C4" s="1" t="s">
        <v>39</v>
      </c>
      <c r="E4" s="51">
        <f>+Summary!J8</f>
        <v>25</v>
      </c>
      <c r="F4" s="284" t="s">
        <v>111</v>
      </c>
      <c r="G4" s="285"/>
      <c r="H4" s="285"/>
      <c r="I4" s="285"/>
      <c r="J4" s="286"/>
    </row>
    <row r="5" spans="1:25" x14ac:dyDescent="0.2">
      <c r="A5" s="73">
        <v>1</v>
      </c>
      <c r="C5" s="1" t="s">
        <v>19</v>
      </c>
    </row>
    <row r="6" spans="1:25" x14ac:dyDescent="0.2">
      <c r="D6" s="8" t="s">
        <v>5</v>
      </c>
      <c r="E6" s="11" t="s">
        <v>0</v>
      </c>
      <c r="F6" s="11" t="s">
        <v>1</v>
      </c>
      <c r="G6" s="11" t="s">
        <v>2</v>
      </c>
      <c r="H6" s="11" t="s">
        <v>3</v>
      </c>
      <c r="I6" s="11" t="s">
        <v>4</v>
      </c>
      <c r="J6" s="11" t="s">
        <v>207</v>
      </c>
      <c r="K6" s="11" t="s">
        <v>208</v>
      </c>
      <c r="L6" s="11" t="s">
        <v>209</v>
      </c>
      <c r="M6" s="11" t="s">
        <v>210</v>
      </c>
      <c r="N6" s="11" t="s">
        <v>211</v>
      </c>
      <c r="O6" s="11" t="s">
        <v>212</v>
      </c>
      <c r="P6" s="11" t="s">
        <v>213</v>
      </c>
      <c r="Q6" s="11" t="s">
        <v>214</v>
      </c>
      <c r="R6" s="11" t="s">
        <v>215</v>
      </c>
      <c r="S6" s="11" t="s">
        <v>216</v>
      </c>
      <c r="T6" s="11" t="s">
        <v>217</v>
      </c>
      <c r="U6" s="11" t="s">
        <v>218</v>
      </c>
      <c r="V6" s="11" t="s">
        <v>219</v>
      </c>
      <c r="W6" s="11" t="s">
        <v>220</v>
      </c>
      <c r="X6" s="11" t="s">
        <v>221</v>
      </c>
      <c r="Y6" s="243"/>
    </row>
    <row r="7" spans="1:25" x14ac:dyDescent="0.2">
      <c r="D7" s="2" t="s">
        <v>6</v>
      </c>
      <c r="E7" s="86">
        <f>+Summary!F21</f>
        <v>0</v>
      </c>
      <c r="F7" s="86">
        <f>+Summary!G21</f>
        <v>0</v>
      </c>
      <c r="G7" s="86">
        <f>+Summary!H21</f>
        <v>0</v>
      </c>
      <c r="H7" s="86">
        <f>+Summary!I21</f>
        <v>0</v>
      </c>
      <c r="I7" s="86">
        <f>+Summary!J21</f>
        <v>0</v>
      </c>
      <c r="J7" s="86">
        <f>+Summary!K21</f>
        <v>0</v>
      </c>
      <c r="K7" s="86">
        <f>+Summary!L21</f>
        <v>0</v>
      </c>
      <c r="L7" s="86">
        <f>+Summary!M21</f>
        <v>0</v>
      </c>
      <c r="M7" s="86">
        <f>+Summary!N21</f>
        <v>0</v>
      </c>
      <c r="N7" s="86">
        <f>+Summary!O21</f>
        <v>0</v>
      </c>
      <c r="O7" s="86">
        <f>+Summary!P21</f>
        <v>0</v>
      </c>
      <c r="P7" s="86">
        <f>+Summary!Q21</f>
        <v>0</v>
      </c>
      <c r="Q7" s="86">
        <f>+Summary!R21</f>
        <v>0</v>
      </c>
      <c r="R7" s="86">
        <f>+Summary!S21</f>
        <v>0</v>
      </c>
      <c r="S7" s="86">
        <f>+Summary!T21</f>
        <v>0</v>
      </c>
      <c r="T7" s="86">
        <f>+Summary!U21</f>
        <v>0</v>
      </c>
      <c r="U7" s="86">
        <f>+Summary!V21</f>
        <v>0</v>
      </c>
      <c r="V7" s="86">
        <f>+Summary!W21</f>
        <v>0</v>
      </c>
      <c r="W7" s="86">
        <f>+Summary!X21</f>
        <v>0</v>
      </c>
      <c r="X7" s="86">
        <f>+Summary!Y21</f>
        <v>0</v>
      </c>
    </row>
    <row r="8" spans="1:25" x14ac:dyDescent="0.2">
      <c r="D8" s="2" t="s">
        <v>76</v>
      </c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</row>
    <row r="9" spans="1:25" x14ac:dyDescent="0.2">
      <c r="D9" s="2" t="s">
        <v>155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</row>
    <row r="10" spans="1:25" x14ac:dyDescent="0.2">
      <c r="D10" s="2" t="s">
        <v>156</v>
      </c>
      <c r="E10" s="50">
        <v>1</v>
      </c>
      <c r="F10" s="50">
        <v>1</v>
      </c>
      <c r="G10" s="50">
        <v>1</v>
      </c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</row>
    <row r="11" spans="1:25" x14ac:dyDescent="0.2">
      <c r="D11" s="2" t="s">
        <v>7</v>
      </c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</row>
    <row r="12" spans="1:25" x14ac:dyDescent="0.2">
      <c r="D12" s="2" t="s">
        <v>81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</row>
    <row r="13" spans="1:25" x14ac:dyDescent="0.2">
      <c r="D13" s="2" t="s">
        <v>81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</row>
    <row r="14" spans="1:25" x14ac:dyDescent="0.2">
      <c r="D14" s="2" t="s">
        <v>82</v>
      </c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</row>
    <row r="15" spans="1:25" x14ac:dyDescent="0.2">
      <c r="D15" s="2" t="s">
        <v>82</v>
      </c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</row>
    <row r="16" spans="1:25" x14ac:dyDescent="0.2">
      <c r="A16" s="73">
        <v>2</v>
      </c>
      <c r="C16" s="1" t="s">
        <v>77</v>
      </c>
      <c r="J16"/>
    </row>
    <row r="17" spans="1:27" x14ac:dyDescent="0.2">
      <c r="D17" s="8" t="s">
        <v>5</v>
      </c>
      <c r="E17" s="11" t="s">
        <v>0</v>
      </c>
      <c r="F17" s="11" t="s">
        <v>1</v>
      </c>
      <c r="G17" s="11" t="s">
        <v>2</v>
      </c>
      <c r="H17" s="11" t="s">
        <v>3</v>
      </c>
      <c r="I17" s="11" t="s">
        <v>4</v>
      </c>
      <c r="J17" s="11" t="s">
        <v>207</v>
      </c>
      <c r="K17" s="11" t="s">
        <v>208</v>
      </c>
      <c r="L17" s="11" t="s">
        <v>209</v>
      </c>
      <c r="M17" s="11" t="s">
        <v>210</v>
      </c>
      <c r="N17" s="11" t="s">
        <v>211</v>
      </c>
      <c r="O17" s="11" t="s">
        <v>212</v>
      </c>
      <c r="P17" s="11" t="s">
        <v>213</v>
      </c>
      <c r="Q17" s="11" t="s">
        <v>214</v>
      </c>
      <c r="R17" s="11" t="s">
        <v>215</v>
      </c>
      <c r="S17" s="11" t="s">
        <v>216</v>
      </c>
      <c r="T17" s="11" t="s">
        <v>217</v>
      </c>
      <c r="U17" s="11" t="s">
        <v>218</v>
      </c>
      <c r="V17" s="11" t="s">
        <v>219</v>
      </c>
      <c r="W17" s="11" t="s">
        <v>220</v>
      </c>
      <c r="X17" s="11" t="s">
        <v>221</v>
      </c>
    </row>
    <row r="18" spans="1:27" x14ac:dyDescent="0.2">
      <c r="D18" s="2" t="s">
        <v>6</v>
      </c>
      <c r="E18" s="86">
        <f>+Summary!F22</f>
        <v>0</v>
      </c>
      <c r="F18" s="86">
        <f>+Summary!G22</f>
        <v>0</v>
      </c>
      <c r="G18" s="86">
        <f>+Summary!H22</f>
        <v>0</v>
      </c>
      <c r="H18" s="86">
        <f>+Summary!I22</f>
        <v>0</v>
      </c>
      <c r="I18" s="86">
        <f>+Summary!J22</f>
        <v>0</v>
      </c>
      <c r="J18" s="86">
        <f>+Summary!K22</f>
        <v>0</v>
      </c>
      <c r="K18" s="86">
        <f>+Summary!L22</f>
        <v>0</v>
      </c>
      <c r="L18" s="86">
        <f>+Summary!M22</f>
        <v>0</v>
      </c>
      <c r="M18" s="86">
        <f>+Summary!N22</f>
        <v>0</v>
      </c>
      <c r="N18" s="86">
        <f>+Summary!O22</f>
        <v>0</v>
      </c>
      <c r="O18" s="86">
        <f>+Summary!P22</f>
        <v>0</v>
      </c>
      <c r="P18" s="86">
        <f>+Summary!Q22</f>
        <v>0</v>
      </c>
      <c r="Q18" s="86">
        <f>+Summary!R22</f>
        <v>0</v>
      </c>
      <c r="R18" s="86">
        <f>+Summary!S22</f>
        <v>0</v>
      </c>
      <c r="S18" s="86">
        <f>+Summary!T22</f>
        <v>0</v>
      </c>
      <c r="T18" s="86">
        <f>+Summary!U22</f>
        <v>0</v>
      </c>
      <c r="U18" s="86">
        <f>+Summary!V22</f>
        <v>0</v>
      </c>
      <c r="V18" s="86">
        <f>+Summary!W22</f>
        <v>0</v>
      </c>
      <c r="W18" s="86">
        <f>+Summary!X22</f>
        <v>0</v>
      </c>
      <c r="X18" s="86">
        <f>+Summary!Y22</f>
        <v>0</v>
      </c>
    </row>
    <row r="19" spans="1:27" x14ac:dyDescent="0.2">
      <c r="D19" s="2" t="s">
        <v>76</v>
      </c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</row>
    <row r="20" spans="1:27" x14ac:dyDescent="0.2">
      <c r="D20" s="2" t="s">
        <v>81</v>
      </c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7" x14ac:dyDescent="0.2">
      <c r="D21" s="2" t="s">
        <v>81</v>
      </c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</row>
    <row r="22" spans="1:27" x14ac:dyDescent="0.2">
      <c r="A22" s="73">
        <v>3</v>
      </c>
      <c r="C22" s="1" t="s">
        <v>78</v>
      </c>
      <c r="J22"/>
    </row>
    <row r="23" spans="1:27" x14ac:dyDescent="0.2">
      <c r="D23" s="8" t="s">
        <v>5</v>
      </c>
      <c r="E23" s="11" t="s">
        <v>0</v>
      </c>
      <c r="F23" s="11" t="s">
        <v>1</v>
      </c>
      <c r="G23" s="11" t="s">
        <v>2</v>
      </c>
      <c r="H23" s="11" t="s">
        <v>3</v>
      </c>
      <c r="I23" s="11" t="s">
        <v>4</v>
      </c>
      <c r="J23" s="11" t="s">
        <v>207</v>
      </c>
      <c r="K23" s="11" t="s">
        <v>208</v>
      </c>
      <c r="L23" s="11" t="s">
        <v>209</v>
      </c>
      <c r="M23" s="11" t="s">
        <v>210</v>
      </c>
      <c r="N23" s="11" t="s">
        <v>211</v>
      </c>
      <c r="O23" s="11" t="s">
        <v>212</v>
      </c>
      <c r="P23" s="11" t="s">
        <v>213</v>
      </c>
      <c r="Q23" s="11" t="s">
        <v>214</v>
      </c>
      <c r="R23" s="11" t="s">
        <v>215</v>
      </c>
      <c r="S23" s="11" t="s">
        <v>216</v>
      </c>
      <c r="T23" s="11" t="s">
        <v>217</v>
      </c>
      <c r="U23" s="11" t="s">
        <v>218</v>
      </c>
      <c r="V23" s="11" t="s">
        <v>219</v>
      </c>
      <c r="W23" s="11" t="s">
        <v>220</v>
      </c>
      <c r="X23" s="11" t="s">
        <v>221</v>
      </c>
      <c r="Y23" s="243"/>
    </row>
    <row r="24" spans="1:27" x14ac:dyDescent="0.2">
      <c r="D24" s="2" t="s">
        <v>155</v>
      </c>
      <c r="E24" s="50">
        <v>0</v>
      </c>
      <c r="F24" s="50">
        <f>+E24</f>
        <v>0</v>
      </c>
      <c r="G24" s="50">
        <f t="shared" ref="G24:X24" si="0">+F24</f>
        <v>0</v>
      </c>
      <c r="H24" s="50">
        <f t="shared" si="0"/>
        <v>0</v>
      </c>
      <c r="I24" s="50">
        <f t="shared" si="0"/>
        <v>0</v>
      </c>
      <c r="J24" s="50">
        <f t="shared" si="0"/>
        <v>0</v>
      </c>
      <c r="K24" s="50">
        <f t="shared" si="0"/>
        <v>0</v>
      </c>
      <c r="L24" s="50">
        <f t="shared" si="0"/>
        <v>0</v>
      </c>
      <c r="M24" s="50">
        <f t="shared" si="0"/>
        <v>0</v>
      </c>
      <c r="N24" s="50">
        <f t="shared" si="0"/>
        <v>0</v>
      </c>
      <c r="O24" s="50">
        <f t="shared" si="0"/>
        <v>0</v>
      </c>
      <c r="P24" s="50">
        <f t="shared" si="0"/>
        <v>0</v>
      </c>
      <c r="Q24" s="50">
        <f t="shared" si="0"/>
        <v>0</v>
      </c>
      <c r="R24" s="50">
        <f t="shared" si="0"/>
        <v>0</v>
      </c>
      <c r="S24" s="50">
        <f t="shared" si="0"/>
        <v>0</v>
      </c>
      <c r="T24" s="50">
        <f t="shared" si="0"/>
        <v>0</v>
      </c>
      <c r="U24" s="50">
        <f t="shared" si="0"/>
        <v>0</v>
      </c>
      <c r="V24" s="50">
        <f t="shared" si="0"/>
        <v>0</v>
      </c>
      <c r="W24" s="50">
        <f t="shared" si="0"/>
        <v>0</v>
      </c>
      <c r="X24" s="50">
        <f t="shared" si="0"/>
        <v>0</v>
      </c>
    </row>
    <row r="25" spans="1:27" x14ac:dyDescent="0.2">
      <c r="D25" s="2" t="s">
        <v>156</v>
      </c>
      <c r="E25" s="86">
        <f>Summary!F15</f>
        <v>2960</v>
      </c>
      <c r="F25" s="86">
        <f>SUM(Summary!F15:G15)/SUM(E10:F10)</f>
        <v>2960</v>
      </c>
      <c r="G25" s="86">
        <f>SUM(Summary!F15:H15)/SUM(E10:G10)</f>
        <v>2960</v>
      </c>
      <c r="H25" s="86">
        <f>SUM(Summary!F15:I15)/SUM(E10:H10)</f>
        <v>3946.6666666666665</v>
      </c>
      <c r="I25" s="86">
        <f>SUM(Summary!F15:J15)/SUM(E10:I10)</f>
        <v>4933.333333333333</v>
      </c>
      <c r="J25" s="86">
        <f t="shared" ref="J25:X25" si="1">+I25</f>
        <v>4933.333333333333</v>
      </c>
      <c r="K25" s="86">
        <f t="shared" si="1"/>
        <v>4933.333333333333</v>
      </c>
      <c r="L25" s="86">
        <f t="shared" si="1"/>
        <v>4933.333333333333</v>
      </c>
      <c r="M25" s="86">
        <f t="shared" si="1"/>
        <v>4933.333333333333</v>
      </c>
      <c r="N25" s="86">
        <f t="shared" si="1"/>
        <v>4933.333333333333</v>
      </c>
      <c r="O25" s="86">
        <f t="shared" si="1"/>
        <v>4933.333333333333</v>
      </c>
      <c r="P25" s="86">
        <f t="shared" si="1"/>
        <v>4933.333333333333</v>
      </c>
      <c r="Q25" s="86">
        <f t="shared" si="1"/>
        <v>4933.333333333333</v>
      </c>
      <c r="R25" s="86">
        <f t="shared" si="1"/>
        <v>4933.333333333333</v>
      </c>
      <c r="S25" s="86">
        <f t="shared" si="1"/>
        <v>4933.333333333333</v>
      </c>
      <c r="T25" s="86">
        <f t="shared" si="1"/>
        <v>4933.333333333333</v>
      </c>
      <c r="U25" s="86">
        <f t="shared" si="1"/>
        <v>4933.333333333333</v>
      </c>
      <c r="V25" s="86">
        <f t="shared" si="1"/>
        <v>4933.333333333333</v>
      </c>
      <c r="W25" s="86">
        <f t="shared" si="1"/>
        <v>4933.333333333333</v>
      </c>
      <c r="X25" s="86">
        <f t="shared" si="1"/>
        <v>4933.333333333333</v>
      </c>
      <c r="Z25" s="244"/>
      <c r="AA25" s="242"/>
    </row>
    <row r="26" spans="1:27" x14ac:dyDescent="0.2">
      <c r="D26" s="2" t="s">
        <v>7</v>
      </c>
      <c r="E26" s="50">
        <v>0</v>
      </c>
      <c r="F26" s="50">
        <f>+E26</f>
        <v>0</v>
      </c>
      <c r="G26" s="50">
        <f t="shared" ref="G26:X26" si="2">+F26</f>
        <v>0</v>
      </c>
      <c r="H26" s="50">
        <f t="shared" si="2"/>
        <v>0</v>
      </c>
      <c r="I26" s="50">
        <f t="shared" si="2"/>
        <v>0</v>
      </c>
      <c r="J26" s="50">
        <f t="shared" si="2"/>
        <v>0</v>
      </c>
      <c r="K26" s="50">
        <f t="shared" si="2"/>
        <v>0</v>
      </c>
      <c r="L26" s="50">
        <f t="shared" si="2"/>
        <v>0</v>
      </c>
      <c r="M26" s="50">
        <f t="shared" si="2"/>
        <v>0</v>
      </c>
      <c r="N26" s="50">
        <f t="shared" si="2"/>
        <v>0</v>
      </c>
      <c r="O26" s="50">
        <f t="shared" si="2"/>
        <v>0</v>
      </c>
      <c r="P26" s="50">
        <f t="shared" si="2"/>
        <v>0</v>
      </c>
      <c r="Q26" s="50">
        <f t="shared" si="2"/>
        <v>0</v>
      </c>
      <c r="R26" s="50">
        <f t="shared" si="2"/>
        <v>0</v>
      </c>
      <c r="S26" s="50">
        <f t="shared" si="2"/>
        <v>0</v>
      </c>
      <c r="T26" s="50">
        <f t="shared" si="2"/>
        <v>0</v>
      </c>
      <c r="U26" s="50">
        <f t="shared" si="2"/>
        <v>0</v>
      </c>
      <c r="V26" s="50">
        <f t="shared" si="2"/>
        <v>0</v>
      </c>
      <c r="W26" s="50">
        <f t="shared" si="2"/>
        <v>0</v>
      </c>
      <c r="X26" s="50">
        <f t="shared" si="2"/>
        <v>0</v>
      </c>
    </row>
    <row r="27" spans="1:27" x14ac:dyDescent="0.2">
      <c r="D27" s="2" t="s">
        <v>82</v>
      </c>
      <c r="E27" s="50">
        <v>0</v>
      </c>
      <c r="F27" s="50">
        <f>+E27</f>
        <v>0</v>
      </c>
      <c r="G27" s="50">
        <f t="shared" ref="G27:X27" si="3">+F27</f>
        <v>0</v>
      </c>
      <c r="H27" s="50">
        <f t="shared" si="3"/>
        <v>0</v>
      </c>
      <c r="I27" s="50">
        <f t="shared" si="3"/>
        <v>0</v>
      </c>
      <c r="J27" s="50">
        <f t="shared" si="3"/>
        <v>0</v>
      </c>
      <c r="K27" s="50">
        <f t="shared" si="3"/>
        <v>0</v>
      </c>
      <c r="L27" s="50">
        <f t="shared" si="3"/>
        <v>0</v>
      </c>
      <c r="M27" s="50">
        <f t="shared" si="3"/>
        <v>0</v>
      </c>
      <c r="N27" s="50">
        <f t="shared" si="3"/>
        <v>0</v>
      </c>
      <c r="O27" s="50">
        <f t="shared" si="3"/>
        <v>0</v>
      </c>
      <c r="P27" s="50">
        <f t="shared" si="3"/>
        <v>0</v>
      </c>
      <c r="Q27" s="50">
        <f t="shared" si="3"/>
        <v>0</v>
      </c>
      <c r="R27" s="50">
        <f t="shared" si="3"/>
        <v>0</v>
      </c>
      <c r="S27" s="50">
        <f t="shared" si="3"/>
        <v>0</v>
      </c>
      <c r="T27" s="50">
        <f t="shared" si="3"/>
        <v>0</v>
      </c>
      <c r="U27" s="50">
        <f t="shared" si="3"/>
        <v>0</v>
      </c>
      <c r="V27" s="50">
        <f t="shared" si="3"/>
        <v>0</v>
      </c>
      <c r="W27" s="50">
        <f t="shared" si="3"/>
        <v>0</v>
      </c>
      <c r="X27" s="50">
        <f t="shared" si="3"/>
        <v>0</v>
      </c>
    </row>
    <row r="28" spans="1:27" x14ac:dyDescent="0.2">
      <c r="D28" s="2" t="s">
        <v>82</v>
      </c>
      <c r="E28" s="50">
        <v>0</v>
      </c>
      <c r="F28" s="50">
        <f>+E28</f>
        <v>0</v>
      </c>
      <c r="G28" s="50">
        <f t="shared" ref="G28:X28" si="4">+F28</f>
        <v>0</v>
      </c>
      <c r="H28" s="50">
        <f t="shared" si="4"/>
        <v>0</v>
      </c>
      <c r="I28" s="50">
        <f t="shared" si="4"/>
        <v>0</v>
      </c>
      <c r="J28" s="50">
        <f t="shared" si="4"/>
        <v>0</v>
      </c>
      <c r="K28" s="50">
        <f t="shared" si="4"/>
        <v>0</v>
      </c>
      <c r="L28" s="50">
        <f t="shared" si="4"/>
        <v>0</v>
      </c>
      <c r="M28" s="50">
        <f t="shared" si="4"/>
        <v>0</v>
      </c>
      <c r="N28" s="50">
        <f t="shared" si="4"/>
        <v>0</v>
      </c>
      <c r="O28" s="50">
        <f t="shared" si="4"/>
        <v>0</v>
      </c>
      <c r="P28" s="50">
        <f t="shared" si="4"/>
        <v>0</v>
      </c>
      <c r="Q28" s="50">
        <f t="shared" si="4"/>
        <v>0</v>
      </c>
      <c r="R28" s="50">
        <f t="shared" si="4"/>
        <v>0</v>
      </c>
      <c r="S28" s="50">
        <f t="shared" si="4"/>
        <v>0</v>
      </c>
      <c r="T28" s="50">
        <f t="shared" si="4"/>
        <v>0</v>
      </c>
      <c r="U28" s="50">
        <f t="shared" si="4"/>
        <v>0</v>
      </c>
      <c r="V28" s="50">
        <f t="shared" si="4"/>
        <v>0</v>
      </c>
      <c r="W28" s="50">
        <f t="shared" si="4"/>
        <v>0</v>
      </c>
      <c r="X28" s="50">
        <f t="shared" si="4"/>
        <v>0</v>
      </c>
    </row>
    <row r="29" spans="1:27" x14ac:dyDescent="0.2">
      <c r="A29" s="73">
        <v>4</v>
      </c>
      <c r="C29" s="1" t="s">
        <v>18</v>
      </c>
      <c r="J29"/>
    </row>
    <row r="30" spans="1:27" x14ac:dyDescent="0.2">
      <c r="D30" s="8" t="s">
        <v>5</v>
      </c>
      <c r="E30" s="11" t="s">
        <v>0</v>
      </c>
      <c r="F30" s="11" t="s">
        <v>1</v>
      </c>
      <c r="G30" s="11" t="s">
        <v>2</v>
      </c>
      <c r="H30" s="11" t="s">
        <v>3</v>
      </c>
      <c r="I30" s="11" t="s">
        <v>4</v>
      </c>
      <c r="J30" s="11" t="s">
        <v>207</v>
      </c>
      <c r="K30" s="11" t="s">
        <v>208</v>
      </c>
      <c r="L30" s="11" t="s">
        <v>209</v>
      </c>
      <c r="M30" s="11" t="s">
        <v>210</v>
      </c>
      <c r="N30" s="11" t="s">
        <v>211</v>
      </c>
      <c r="O30" s="11" t="s">
        <v>212</v>
      </c>
      <c r="P30" s="11" t="s">
        <v>213</v>
      </c>
      <c r="Q30" s="11" t="s">
        <v>214</v>
      </c>
      <c r="R30" s="11" t="s">
        <v>215</v>
      </c>
      <c r="S30" s="11" t="s">
        <v>216</v>
      </c>
      <c r="T30" s="11" t="s">
        <v>217</v>
      </c>
      <c r="U30" s="11" t="s">
        <v>218</v>
      </c>
      <c r="V30" s="11" t="s">
        <v>219</v>
      </c>
      <c r="W30" s="11" t="s">
        <v>220</v>
      </c>
      <c r="X30" s="11" t="s">
        <v>221</v>
      </c>
    </row>
    <row r="31" spans="1:27" x14ac:dyDescent="0.2">
      <c r="D31" s="2" t="s">
        <v>6</v>
      </c>
      <c r="E31" s="121">
        <v>32.79</v>
      </c>
      <c r="F31" s="121">
        <f>+E31</f>
        <v>32.79</v>
      </c>
      <c r="G31" s="121">
        <f t="shared" ref="G31:X31" si="5">+F31</f>
        <v>32.79</v>
      </c>
      <c r="H31" s="121">
        <f t="shared" si="5"/>
        <v>32.79</v>
      </c>
      <c r="I31" s="121">
        <f t="shared" si="5"/>
        <v>32.79</v>
      </c>
      <c r="J31" s="121">
        <f t="shared" si="5"/>
        <v>32.79</v>
      </c>
      <c r="K31" s="121">
        <f t="shared" si="5"/>
        <v>32.79</v>
      </c>
      <c r="L31" s="121">
        <f t="shared" si="5"/>
        <v>32.79</v>
      </c>
      <c r="M31" s="121">
        <f t="shared" si="5"/>
        <v>32.79</v>
      </c>
      <c r="N31" s="121">
        <f t="shared" si="5"/>
        <v>32.79</v>
      </c>
      <c r="O31" s="121">
        <f t="shared" si="5"/>
        <v>32.79</v>
      </c>
      <c r="P31" s="121">
        <f t="shared" si="5"/>
        <v>32.79</v>
      </c>
      <c r="Q31" s="121">
        <f t="shared" si="5"/>
        <v>32.79</v>
      </c>
      <c r="R31" s="121">
        <f t="shared" si="5"/>
        <v>32.79</v>
      </c>
      <c r="S31" s="121">
        <f t="shared" si="5"/>
        <v>32.79</v>
      </c>
      <c r="T31" s="121">
        <f t="shared" si="5"/>
        <v>32.79</v>
      </c>
      <c r="U31" s="121">
        <f t="shared" si="5"/>
        <v>32.79</v>
      </c>
      <c r="V31" s="121">
        <f t="shared" si="5"/>
        <v>32.79</v>
      </c>
      <c r="W31" s="121">
        <f t="shared" si="5"/>
        <v>32.79</v>
      </c>
      <c r="X31" s="121">
        <f t="shared" si="5"/>
        <v>32.79</v>
      </c>
      <c r="Y31" s="208"/>
    </row>
    <row r="32" spans="1:27" x14ac:dyDescent="0.2">
      <c r="D32" s="2" t="s">
        <v>76</v>
      </c>
      <c r="E32" s="121">
        <v>21.26</v>
      </c>
      <c r="F32" s="121">
        <f>+E32</f>
        <v>21.26</v>
      </c>
      <c r="G32" s="121">
        <f t="shared" ref="G32:X32" si="6">+F32</f>
        <v>21.26</v>
      </c>
      <c r="H32" s="121">
        <f t="shared" si="6"/>
        <v>21.26</v>
      </c>
      <c r="I32" s="121">
        <f t="shared" si="6"/>
        <v>21.26</v>
      </c>
      <c r="J32" s="121">
        <f t="shared" si="6"/>
        <v>21.26</v>
      </c>
      <c r="K32" s="121">
        <f t="shared" si="6"/>
        <v>21.26</v>
      </c>
      <c r="L32" s="121">
        <f t="shared" si="6"/>
        <v>21.26</v>
      </c>
      <c r="M32" s="121">
        <f t="shared" si="6"/>
        <v>21.26</v>
      </c>
      <c r="N32" s="121">
        <f t="shared" si="6"/>
        <v>21.26</v>
      </c>
      <c r="O32" s="121">
        <f t="shared" si="6"/>
        <v>21.26</v>
      </c>
      <c r="P32" s="121">
        <f t="shared" si="6"/>
        <v>21.26</v>
      </c>
      <c r="Q32" s="121">
        <f t="shared" si="6"/>
        <v>21.26</v>
      </c>
      <c r="R32" s="121">
        <f t="shared" si="6"/>
        <v>21.26</v>
      </c>
      <c r="S32" s="121">
        <f t="shared" si="6"/>
        <v>21.26</v>
      </c>
      <c r="T32" s="121">
        <f t="shared" si="6"/>
        <v>21.26</v>
      </c>
      <c r="U32" s="121">
        <f t="shared" si="6"/>
        <v>21.26</v>
      </c>
      <c r="V32" s="121">
        <f t="shared" si="6"/>
        <v>21.26</v>
      </c>
      <c r="W32" s="121">
        <f t="shared" si="6"/>
        <v>21.26</v>
      </c>
      <c r="X32" s="121">
        <f t="shared" si="6"/>
        <v>21.26</v>
      </c>
      <c r="Y32" s="208"/>
    </row>
    <row r="33" spans="1:25" x14ac:dyDescent="0.2">
      <c r="D33" s="187" t="s">
        <v>155</v>
      </c>
      <c r="E33" s="121">
        <v>135.84</v>
      </c>
      <c r="F33" s="121">
        <f>+E33</f>
        <v>135.84</v>
      </c>
      <c r="G33" s="121">
        <f t="shared" ref="G33:X35" si="7">+F33</f>
        <v>135.84</v>
      </c>
      <c r="H33" s="121">
        <f t="shared" si="7"/>
        <v>135.84</v>
      </c>
      <c r="I33" s="121">
        <f t="shared" si="7"/>
        <v>135.84</v>
      </c>
      <c r="J33" s="121">
        <f t="shared" si="7"/>
        <v>135.84</v>
      </c>
      <c r="K33" s="121">
        <f t="shared" si="7"/>
        <v>135.84</v>
      </c>
      <c r="L33" s="121">
        <f t="shared" si="7"/>
        <v>135.84</v>
      </c>
      <c r="M33" s="121">
        <f t="shared" si="7"/>
        <v>135.84</v>
      </c>
      <c r="N33" s="121">
        <f t="shared" si="7"/>
        <v>135.84</v>
      </c>
      <c r="O33" s="121">
        <f t="shared" si="7"/>
        <v>135.84</v>
      </c>
      <c r="P33" s="121">
        <f t="shared" si="7"/>
        <v>135.84</v>
      </c>
      <c r="Q33" s="121">
        <f t="shared" si="7"/>
        <v>135.84</v>
      </c>
      <c r="R33" s="121">
        <f t="shared" si="7"/>
        <v>135.84</v>
      </c>
      <c r="S33" s="121">
        <f t="shared" si="7"/>
        <v>135.84</v>
      </c>
      <c r="T33" s="121">
        <f t="shared" si="7"/>
        <v>135.84</v>
      </c>
      <c r="U33" s="121">
        <f t="shared" si="7"/>
        <v>135.84</v>
      </c>
      <c r="V33" s="121">
        <f t="shared" si="7"/>
        <v>135.84</v>
      </c>
      <c r="W33" s="121">
        <f t="shared" si="7"/>
        <v>135.84</v>
      </c>
      <c r="X33" s="121">
        <f t="shared" si="7"/>
        <v>135.84</v>
      </c>
      <c r="Y33" s="208"/>
    </row>
    <row r="34" spans="1:25" x14ac:dyDescent="0.2">
      <c r="D34" s="187" t="s">
        <v>156</v>
      </c>
      <c r="E34" s="121">
        <v>7137.67</v>
      </c>
      <c r="F34" s="121">
        <f t="shared" ref="F34:U35" si="8">+E34</f>
        <v>7137.67</v>
      </c>
      <c r="G34" s="121">
        <f t="shared" si="8"/>
        <v>7137.67</v>
      </c>
      <c r="H34" s="121">
        <f t="shared" si="8"/>
        <v>7137.67</v>
      </c>
      <c r="I34" s="121">
        <f t="shared" si="8"/>
        <v>7137.67</v>
      </c>
      <c r="J34" s="121">
        <f t="shared" si="8"/>
        <v>7137.67</v>
      </c>
      <c r="K34" s="121">
        <f t="shared" si="8"/>
        <v>7137.67</v>
      </c>
      <c r="L34" s="121">
        <f t="shared" si="8"/>
        <v>7137.67</v>
      </c>
      <c r="M34" s="121">
        <f t="shared" si="8"/>
        <v>7137.67</v>
      </c>
      <c r="N34" s="121">
        <f t="shared" si="8"/>
        <v>7137.67</v>
      </c>
      <c r="O34" s="121">
        <f t="shared" si="8"/>
        <v>7137.67</v>
      </c>
      <c r="P34" s="121">
        <f t="shared" si="8"/>
        <v>7137.67</v>
      </c>
      <c r="Q34" s="121">
        <f t="shared" si="8"/>
        <v>7137.67</v>
      </c>
      <c r="R34" s="121">
        <f t="shared" si="8"/>
        <v>7137.67</v>
      </c>
      <c r="S34" s="121">
        <f t="shared" si="8"/>
        <v>7137.67</v>
      </c>
      <c r="T34" s="121">
        <f t="shared" si="8"/>
        <v>7137.67</v>
      </c>
      <c r="U34" s="121">
        <f t="shared" si="8"/>
        <v>7137.67</v>
      </c>
      <c r="V34" s="121">
        <f t="shared" si="7"/>
        <v>7137.67</v>
      </c>
      <c r="W34" s="121">
        <f t="shared" si="7"/>
        <v>7137.67</v>
      </c>
      <c r="X34" s="121">
        <f t="shared" si="7"/>
        <v>7137.67</v>
      </c>
      <c r="Y34" s="208"/>
    </row>
    <row r="35" spans="1:25" x14ac:dyDescent="0.2">
      <c r="D35" s="2" t="s">
        <v>7</v>
      </c>
      <c r="E35" s="121">
        <v>10722.24</v>
      </c>
      <c r="F35" s="121">
        <f t="shared" si="8"/>
        <v>10722.24</v>
      </c>
      <c r="G35" s="121">
        <f t="shared" si="7"/>
        <v>10722.24</v>
      </c>
      <c r="H35" s="121">
        <f t="shared" si="7"/>
        <v>10722.24</v>
      </c>
      <c r="I35" s="121">
        <f t="shared" si="7"/>
        <v>10722.24</v>
      </c>
      <c r="J35" s="121">
        <f t="shared" si="7"/>
        <v>10722.24</v>
      </c>
      <c r="K35" s="121">
        <f t="shared" si="7"/>
        <v>10722.24</v>
      </c>
      <c r="L35" s="121">
        <f t="shared" si="7"/>
        <v>10722.24</v>
      </c>
      <c r="M35" s="121">
        <f t="shared" si="7"/>
        <v>10722.24</v>
      </c>
      <c r="N35" s="121">
        <f t="shared" si="7"/>
        <v>10722.24</v>
      </c>
      <c r="O35" s="121">
        <f t="shared" si="7"/>
        <v>10722.24</v>
      </c>
      <c r="P35" s="121">
        <f t="shared" si="7"/>
        <v>10722.24</v>
      </c>
      <c r="Q35" s="121">
        <f t="shared" si="7"/>
        <v>10722.24</v>
      </c>
      <c r="R35" s="121">
        <f t="shared" si="7"/>
        <v>10722.24</v>
      </c>
      <c r="S35" s="121">
        <f t="shared" si="7"/>
        <v>10722.24</v>
      </c>
      <c r="T35" s="121">
        <f t="shared" si="7"/>
        <v>10722.24</v>
      </c>
      <c r="U35" s="121">
        <f t="shared" si="7"/>
        <v>10722.24</v>
      </c>
      <c r="V35" s="121">
        <f t="shared" si="7"/>
        <v>10722.24</v>
      </c>
      <c r="W35" s="121">
        <f t="shared" si="7"/>
        <v>10722.24</v>
      </c>
      <c r="X35" s="121">
        <f t="shared" si="7"/>
        <v>10722.24</v>
      </c>
      <c r="Y35" s="208"/>
    </row>
    <row r="36" spans="1:25" x14ac:dyDescent="0.2">
      <c r="D36" s="2" t="s">
        <v>81</v>
      </c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</row>
    <row r="37" spans="1:25" x14ac:dyDescent="0.2">
      <c r="D37" s="2" t="s">
        <v>81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spans="1:25" x14ac:dyDescent="0.2">
      <c r="D38" s="2" t="s">
        <v>82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spans="1:25" x14ac:dyDescent="0.2">
      <c r="D39" s="2" t="s">
        <v>82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spans="1:25" x14ac:dyDescent="0.2">
      <c r="A40" s="73">
        <v>5</v>
      </c>
      <c r="C40" s="1" t="s">
        <v>79</v>
      </c>
      <c r="J40"/>
    </row>
    <row r="41" spans="1:25" x14ac:dyDescent="0.2">
      <c r="D41" s="8" t="s">
        <v>5</v>
      </c>
      <c r="E41" s="11" t="s">
        <v>0</v>
      </c>
      <c r="F41" s="11" t="s">
        <v>1</v>
      </c>
      <c r="G41" s="11" t="s">
        <v>2</v>
      </c>
      <c r="H41" s="11" t="s">
        <v>3</v>
      </c>
      <c r="I41" s="11" t="s">
        <v>4</v>
      </c>
      <c r="J41" s="11" t="s">
        <v>207</v>
      </c>
      <c r="K41" s="11" t="s">
        <v>208</v>
      </c>
      <c r="L41" s="11" t="s">
        <v>209</v>
      </c>
      <c r="M41" s="11" t="s">
        <v>210</v>
      </c>
      <c r="N41" s="11" t="s">
        <v>211</v>
      </c>
      <c r="O41" s="11" t="s">
        <v>212</v>
      </c>
      <c r="P41" s="11" t="s">
        <v>213</v>
      </c>
      <c r="Q41" s="11" t="s">
        <v>214</v>
      </c>
      <c r="R41" s="11" t="s">
        <v>215</v>
      </c>
      <c r="S41" s="11" t="s">
        <v>216</v>
      </c>
      <c r="T41" s="11" t="s">
        <v>217</v>
      </c>
      <c r="U41" s="11" t="s">
        <v>218</v>
      </c>
      <c r="V41" s="11" t="s">
        <v>219</v>
      </c>
      <c r="W41" s="11" t="s">
        <v>220</v>
      </c>
      <c r="X41" s="11" t="s">
        <v>221</v>
      </c>
    </row>
    <row r="42" spans="1:25" x14ac:dyDescent="0.2">
      <c r="D42" s="2" t="s">
        <v>6</v>
      </c>
      <c r="E42" s="14">
        <v>0</v>
      </c>
      <c r="F42" s="14">
        <f>+E42</f>
        <v>0</v>
      </c>
      <c r="G42" s="14">
        <f t="shared" ref="G42:X42" si="9">+F42</f>
        <v>0</v>
      </c>
      <c r="H42" s="14">
        <f t="shared" si="9"/>
        <v>0</v>
      </c>
      <c r="I42" s="14">
        <f t="shared" si="9"/>
        <v>0</v>
      </c>
      <c r="J42" s="14">
        <f t="shared" si="9"/>
        <v>0</v>
      </c>
      <c r="K42" s="14">
        <f t="shared" si="9"/>
        <v>0</v>
      </c>
      <c r="L42" s="14">
        <f t="shared" si="9"/>
        <v>0</v>
      </c>
      <c r="M42" s="14">
        <f t="shared" si="9"/>
        <v>0</v>
      </c>
      <c r="N42" s="14">
        <f t="shared" si="9"/>
        <v>0</v>
      </c>
      <c r="O42" s="14">
        <f t="shared" si="9"/>
        <v>0</v>
      </c>
      <c r="P42" s="14">
        <f t="shared" si="9"/>
        <v>0</v>
      </c>
      <c r="Q42" s="14">
        <f t="shared" si="9"/>
        <v>0</v>
      </c>
      <c r="R42" s="14">
        <f t="shared" si="9"/>
        <v>0</v>
      </c>
      <c r="S42" s="14">
        <f t="shared" si="9"/>
        <v>0</v>
      </c>
      <c r="T42" s="14">
        <f t="shared" si="9"/>
        <v>0</v>
      </c>
      <c r="U42" s="14">
        <f t="shared" si="9"/>
        <v>0</v>
      </c>
      <c r="V42" s="14">
        <f t="shared" si="9"/>
        <v>0</v>
      </c>
      <c r="W42" s="14">
        <f t="shared" si="9"/>
        <v>0</v>
      </c>
      <c r="X42" s="14">
        <f t="shared" si="9"/>
        <v>0</v>
      </c>
    </row>
    <row r="43" spans="1:25" x14ac:dyDescent="0.2">
      <c r="D43" s="2" t="s">
        <v>76</v>
      </c>
      <c r="E43" s="14">
        <v>2.1399999999999999E-2</v>
      </c>
      <c r="F43" s="14">
        <f>+E43</f>
        <v>2.1399999999999999E-2</v>
      </c>
      <c r="G43" s="14">
        <f t="shared" ref="G43:X43" si="10">+F43</f>
        <v>2.1399999999999999E-2</v>
      </c>
      <c r="H43" s="14">
        <f t="shared" si="10"/>
        <v>2.1399999999999999E-2</v>
      </c>
      <c r="I43" s="14">
        <f t="shared" si="10"/>
        <v>2.1399999999999999E-2</v>
      </c>
      <c r="J43" s="14">
        <f t="shared" si="10"/>
        <v>2.1399999999999999E-2</v>
      </c>
      <c r="K43" s="14">
        <f t="shared" si="10"/>
        <v>2.1399999999999999E-2</v>
      </c>
      <c r="L43" s="14">
        <f t="shared" si="10"/>
        <v>2.1399999999999999E-2</v>
      </c>
      <c r="M43" s="14">
        <f t="shared" si="10"/>
        <v>2.1399999999999999E-2</v>
      </c>
      <c r="N43" s="14">
        <f t="shared" si="10"/>
        <v>2.1399999999999999E-2</v>
      </c>
      <c r="O43" s="14">
        <f t="shared" si="10"/>
        <v>2.1399999999999999E-2</v>
      </c>
      <c r="P43" s="14">
        <f t="shared" si="10"/>
        <v>2.1399999999999999E-2</v>
      </c>
      <c r="Q43" s="14">
        <f t="shared" si="10"/>
        <v>2.1399999999999999E-2</v>
      </c>
      <c r="R43" s="14">
        <f t="shared" si="10"/>
        <v>2.1399999999999999E-2</v>
      </c>
      <c r="S43" s="14">
        <f t="shared" si="10"/>
        <v>2.1399999999999999E-2</v>
      </c>
      <c r="T43" s="14">
        <f t="shared" si="10"/>
        <v>2.1399999999999999E-2</v>
      </c>
      <c r="U43" s="14">
        <f t="shared" si="10"/>
        <v>2.1399999999999999E-2</v>
      </c>
      <c r="V43" s="14">
        <f t="shared" si="10"/>
        <v>2.1399999999999999E-2</v>
      </c>
      <c r="W43" s="14">
        <f t="shared" si="10"/>
        <v>2.1399999999999999E-2</v>
      </c>
      <c r="X43" s="14">
        <f t="shared" si="10"/>
        <v>2.1399999999999999E-2</v>
      </c>
      <c r="Y43" s="208"/>
    </row>
    <row r="44" spans="1:25" x14ac:dyDescent="0.2">
      <c r="D44" s="2" t="s">
        <v>81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5" x14ac:dyDescent="0.2">
      <c r="D45" s="2" t="s">
        <v>81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5" x14ac:dyDescent="0.2">
      <c r="A46" s="73">
        <v>6</v>
      </c>
      <c r="C46" s="1" t="s">
        <v>80</v>
      </c>
      <c r="J46"/>
    </row>
    <row r="47" spans="1:25" x14ac:dyDescent="0.2">
      <c r="D47" s="8" t="s">
        <v>5</v>
      </c>
      <c r="E47" s="11" t="s">
        <v>0</v>
      </c>
      <c r="F47" s="11" t="s">
        <v>1</v>
      </c>
      <c r="G47" s="11" t="s">
        <v>2</v>
      </c>
      <c r="H47" s="11" t="s">
        <v>3</v>
      </c>
      <c r="I47" s="11" t="s">
        <v>4</v>
      </c>
      <c r="J47" s="11" t="s">
        <v>207</v>
      </c>
      <c r="K47" s="11" t="s">
        <v>208</v>
      </c>
      <c r="L47" s="11" t="s">
        <v>209</v>
      </c>
      <c r="M47" s="11" t="s">
        <v>210</v>
      </c>
      <c r="N47" s="11" t="s">
        <v>211</v>
      </c>
      <c r="O47" s="11" t="s">
        <v>212</v>
      </c>
      <c r="P47" s="11" t="s">
        <v>213</v>
      </c>
      <c r="Q47" s="11" t="s">
        <v>214</v>
      </c>
      <c r="R47" s="11" t="s">
        <v>215</v>
      </c>
      <c r="S47" s="11" t="s">
        <v>216</v>
      </c>
      <c r="T47" s="11" t="s">
        <v>217</v>
      </c>
      <c r="U47" s="11" t="s">
        <v>218</v>
      </c>
      <c r="V47" s="11" t="s">
        <v>219</v>
      </c>
      <c r="W47" s="11" t="s">
        <v>220</v>
      </c>
      <c r="X47" s="11" t="s">
        <v>221</v>
      </c>
    </row>
    <row r="48" spans="1:25" x14ac:dyDescent="0.2">
      <c r="D48" s="187" t="s">
        <v>155</v>
      </c>
      <c r="E48" s="14">
        <v>4.1908000000000003</v>
      </c>
      <c r="F48" s="14">
        <f>+E48</f>
        <v>4.1908000000000003</v>
      </c>
      <c r="G48" s="14">
        <f t="shared" ref="G48:X50" si="11">+F48</f>
        <v>4.1908000000000003</v>
      </c>
      <c r="H48" s="14">
        <f t="shared" si="11"/>
        <v>4.1908000000000003</v>
      </c>
      <c r="I48" s="14">
        <f t="shared" si="11"/>
        <v>4.1908000000000003</v>
      </c>
      <c r="J48" s="14">
        <f t="shared" si="11"/>
        <v>4.1908000000000003</v>
      </c>
      <c r="K48" s="14">
        <f t="shared" si="11"/>
        <v>4.1908000000000003</v>
      </c>
      <c r="L48" s="14">
        <f t="shared" si="11"/>
        <v>4.1908000000000003</v>
      </c>
      <c r="M48" s="14">
        <f t="shared" si="11"/>
        <v>4.1908000000000003</v>
      </c>
      <c r="N48" s="14">
        <f t="shared" si="11"/>
        <v>4.1908000000000003</v>
      </c>
      <c r="O48" s="14">
        <f t="shared" si="11"/>
        <v>4.1908000000000003</v>
      </c>
      <c r="P48" s="14">
        <f t="shared" si="11"/>
        <v>4.1908000000000003</v>
      </c>
      <c r="Q48" s="14">
        <f t="shared" si="11"/>
        <v>4.1908000000000003</v>
      </c>
      <c r="R48" s="14">
        <f t="shared" si="11"/>
        <v>4.1908000000000003</v>
      </c>
      <c r="S48" s="14">
        <f t="shared" si="11"/>
        <v>4.1908000000000003</v>
      </c>
      <c r="T48" s="14">
        <f t="shared" si="11"/>
        <v>4.1908000000000003</v>
      </c>
      <c r="U48" s="14">
        <f t="shared" si="11"/>
        <v>4.1908000000000003</v>
      </c>
      <c r="V48" s="14">
        <f t="shared" si="11"/>
        <v>4.1908000000000003</v>
      </c>
      <c r="W48" s="14">
        <f t="shared" si="11"/>
        <v>4.1908000000000003</v>
      </c>
      <c r="X48" s="14">
        <f t="shared" si="11"/>
        <v>4.1908000000000003</v>
      </c>
      <c r="Y48" s="208"/>
    </row>
    <row r="49" spans="1:25" x14ac:dyDescent="0.2">
      <c r="D49" s="187" t="s">
        <v>156</v>
      </c>
      <c r="E49" s="14">
        <v>2.6549</v>
      </c>
      <c r="F49" s="14">
        <f t="shared" ref="F49:U50" si="12">+E49</f>
        <v>2.6549</v>
      </c>
      <c r="G49" s="14">
        <f t="shared" si="12"/>
        <v>2.6549</v>
      </c>
      <c r="H49" s="14">
        <f t="shared" si="12"/>
        <v>2.6549</v>
      </c>
      <c r="I49" s="14">
        <f t="shared" si="12"/>
        <v>2.6549</v>
      </c>
      <c r="J49" s="14">
        <f t="shared" si="12"/>
        <v>2.6549</v>
      </c>
      <c r="K49" s="14">
        <f t="shared" si="12"/>
        <v>2.6549</v>
      </c>
      <c r="L49" s="14">
        <f t="shared" si="12"/>
        <v>2.6549</v>
      </c>
      <c r="M49" s="14">
        <f t="shared" si="12"/>
        <v>2.6549</v>
      </c>
      <c r="N49" s="14">
        <f t="shared" si="12"/>
        <v>2.6549</v>
      </c>
      <c r="O49" s="14">
        <f t="shared" si="12"/>
        <v>2.6549</v>
      </c>
      <c r="P49" s="14">
        <f t="shared" si="12"/>
        <v>2.6549</v>
      </c>
      <c r="Q49" s="14">
        <f t="shared" si="12"/>
        <v>2.6549</v>
      </c>
      <c r="R49" s="14">
        <f t="shared" si="12"/>
        <v>2.6549</v>
      </c>
      <c r="S49" s="14">
        <f t="shared" si="12"/>
        <v>2.6549</v>
      </c>
      <c r="T49" s="14">
        <f t="shared" si="12"/>
        <v>2.6549</v>
      </c>
      <c r="U49" s="14">
        <f t="shared" si="12"/>
        <v>2.6549</v>
      </c>
      <c r="V49" s="14">
        <f t="shared" si="11"/>
        <v>2.6549</v>
      </c>
      <c r="W49" s="14">
        <f t="shared" si="11"/>
        <v>2.6549</v>
      </c>
      <c r="X49" s="14">
        <f t="shared" si="11"/>
        <v>2.6549</v>
      </c>
      <c r="Y49" s="208"/>
    </row>
    <row r="50" spans="1:25" x14ac:dyDescent="0.2">
      <c r="D50" s="2" t="s">
        <v>7</v>
      </c>
      <c r="E50" s="14">
        <v>3.7393000000000001</v>
      </c>
      <c r="F50" s="14">
        <f t="shared" si="12"/>
        <v>3.7393000000000001</v>
      </c>
      <c r="G50" s="14">
        <f t="shared" si="11"/>
        <v>3.7393000000000001</v>
      </c>
      <c r="H50" s="14">
        <f t="shared" si="11"/>
        <v>3.7393000000000001</v>
      </c>
      <c r="I50" s="14">
        <f t="shared" si="11"/>
        <v>3.7393000000000001</v>
      </c>
      <c r="J50" s="14">
        <f t="shared" si="11"/>
        <v>3.7393000000000001</v>
      </c>
      <c r="K50" s="14">
        <f t="shared" si="11"/>
        <v>3.7393000000000001</v>
      </c>
      <c r="L50" s="14">
        <f t="shared" si="11"/>
        <v>3.7393000000000001</v>
      </c>
      <c r="M50" s="14">
        <f t="shared" si="11"/>
        <v>3.7393000000000001</v>
      </c>
      <c r="N50" s="14">
        <f t="shared" si="11"/>
        <v>3.7393000000000001</v>
      </c>
      <c r="O50" s="14">
        <f t="shared" si="11"/>
        <v>3.7393000000000001</v>
      </c>
      <c r="P50" s="14">
        <f t="shared" si="11"/>
        <v>3.7393000000000001</v>
      </c>
      <c r="Q50" s="14">
        <f t="shared" si="11"/>
        <v>3.7393000000000001</v>
      </c>
      <c r="R50" s="14">
        <f t="shared" si="11"/>
        <v>3.7393000000000001</v>
      </c>
      <c r="S50" s="14">
        <f t="shared" si="11"/>
        <v>3.7393000000000001</v>
      </c>
      <c r="T50" s="14">
        <f t="shared" si="11"/>
        <v>3.7393000000000001</v>
      </c>
      <c r="U50" s="14">
        <f t="shared" si="11"/>
        <v>3.7393000000000001</v>
      </c>
      <c r="V50" s="14">
        <f t="shared" si="11"/>
        <v>3.7393000000000001</v>
      </c>
      <c r="W50" s="14">
        <f t="shared" si="11"/>
        <v>3.7393000000000001</v>
      </c>
      <c r="X50" s="14">
        <f t="shared" si="11"/>
        <v>3.7393000000000001</v>
      </c>
      <c r="Y50" s="208"/>
    </row>
    <row r="51" spans="1:25" x14ac:dyDescent="0.2">
      <c r="D51" s="2" t="s">
        <v>82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5" x14ac:dyDescent="0.2">
      <c r="D52" s="2" t="s">
        <v>82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5" x14ac:dyDescent="0.2">
      <c r="A53" s="73">
        <v>7</v>
      </c>
      <c r="C53" s="275" t="s">
        <v>33</v>
      </c>
      <c r="D53" s="280"/>
      <c r="E53" s="280"/>
      <c r="F53" s="280"/>
      <c r="G53" s="280"/>
      <c r="H53" s="280"/>
      <c r="I53" s="280"/>
      <c r="J53" s="280"/>
    </row>
    <row r="54" spans="1:25" x14ac:dyDescent="0.2">
      <c r="D54" s="8" t="s">
        <v>9</v>
      </c>
      <c r="E54" s="11" t="s">
        <v>0</v>
      </c>
      <c r="F54" s="11" t="s">
        <v>1</v>
      </c>
      <c r="G54" s="11" t="s">
        <v>2</v>
      </c>
      <c r="H54" s="11" t="s">
        <v>3</v>
      </c>
      <c r="I54" s="11" t="s">
        <v>4</v>
      </c>
      <c r="J54" s="11" t="s">
        <v>207</v>
      </c>
      <c r="K54" s="11" t="s">
        <v>208</v>
      </c>
      <c r="L54" s="11" t="s">
        <v>209</v>
      </c>
      <c r="M54" s="11" t="s">
        <v>210</v>
      </c>
      <c r="N54" s="11" t="s">
        <v>211</v>
      </c>
      <c r="O54" s="11" t="s">
        <v>212</v>
      </c>
      <c r="P54" s="11" t="s">
        <v>213</v>
      </c>
      <c r="Q54" s="11" t="s">
        <v>214</v>
      </c>
      <c r="R54" s="11" t="s">
        <v>215</v>
      </c>
      <c r="S54" s="11" t="s">
        <v>216</v>
      </c>
      <c r="T54" s="11" t="s">
        <v>217</v>
      </c>
      <c r="U54" s="11" t="s">
        <v>218</v>
      </c>
      <c r="V54" s="11" t="s">
        <v>219</v>
      </c>
      <c r="W54" s="11" t="s">
        <v>220</v>
      </c>
      <c r="X54" s="11" t="s">
        <v>221</v>
      </c>
      <c r="Y54" s="11" t="s">
        <v>10</v>
      </c>
    </row>
    <row r="55" spans="1:25" x14ac:dyDescent="0.2">
      <c r="D55" s="2" t="str">
        <f>Summary!B56</f>
        <v>Labour (including design, engineering &amp; construction)</v>
      </c>
      <c r="E55" s="49">
        <f>+Summary!C56</f>
        <v>8525000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85">
        <f t="shared" ref="Y55:Y56" si="13">SUM(E55:X55)</f>
        <v>8525000</v>
      </c>
    </row>
    <row r="56" spans="1:25" x14ac:dyDescent="0.2">
      <c r="D56" s="2" t="str">
        <f>Summary!B57</f>
        <v>Materials</v>
      </c>
      <c r="E56" s="49">
        <f>+Summary!C57</f>
        <v>4650000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85">
        <f t="shared" si="13"/>
        <v>4650000</v>
      </c>
    </row>
    <row r="57" spans="1:25" x14ac:dyDescent="0.2">
      <c r="D57" s="2" t="str">
        <f>Summary!B58</f>
        <v>Equipment</v>
      </c>
      <c r="E57" s="49">
        <f>+Summary!C58</f>
        <v>2325000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85">
        <f>SUM(E57:X57)</f>
        <v>2325000</v>
      </c>
    </row>
    <row r="58" spans="1:25" x14ac:dyDescent="0.2">
      <c r="D58" s="2" t="str">
        <f>Summary!B59</f>
        <v>Overhead (including administration)</v>
      </c>
      <c r="E58" s="49">
        <f>+Summary!C59</f>
        <v>0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85">
        <f>SUM(E58:X58)</f>
        <v>0</v>
      </c>
    </row>
    <row r="59" spans="1:25" x14ac:dyDescent="0.2">
      <c r="D59" s="2">
        <f>Summary!B60</f>
        <v>0</v>
      </c>
      <c r="E59" s="49">
        <f>+Summary!C60</f>
        <v>0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85">
        <f t="shared" ref="Y59:Y64" si="14">SUM(E59:X59)</f>
        <v>0</v>
      </c>
    </row>
    <row r="60" spans="1:25" x14ac:dyDescent="0.2">
      <c r="D60" s="2" t="str">
        <f>Summary!B61</f>
        <v>Inspection</v>
      </c>
      <c r="E60" s="49">
        <f>+Summary!C61</f>
        <v>0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85">
        <f t="shared" si="14"/>
        <v>0</v>
      </c>
    </row>
    <row r="61" spans="1:25" x14ac:dyDescent="0.2">
      <c r="D61" s="2" t="s">
        <v>133</v>
      </c>
      <c r="E61" s="49">
        <f>+Summary!F27</f>
        <v>0</v>
      </c>
      <c r="F61" s="49">
        <f>+Summary!G27</f>
        <v>0</v>
      </c>
      <c r="G61" s="49">
        <f>+Summary!H27</f>
        <v>0</v>
      </c>
      <c r="H61" s="49">
        <f>+Summary!I27</f>
        <v>0</v>
      </c>
      <c r="I61" s="49">
        <f>+Summary!J27</f>
        <v>0</v>
      </c>
      <c r="J61" s="49">
        <f>+Summary!K27</f>
        <v>0</v>
      </c>
      <c r="K61" s="49">
        <f>+Summary!L27</f>
        <v>0</v>
      </c>
      <c r="L61" s="49">
        <f>+Summary!M27</f>
        <v>0</v>
      </c>
      <c r="M61" s="49">
        <f>+Summary!N27</f>
        <v>0</v>
      </c>
      <c r="N61" s="49">
        <f>+Summary!O27</f>
        <v>0</v>
      </c>
      <c r="O61" s="49">
        <f>+Summary!P27</f>
        <v>0</v>
      </c>
      <c r="P61" s="49">
        <f>+Summary!Q27</f>
        <v>0</v>
      </c>
      <c r="Q61" s="49">
        <f>+Summary!R27</f>
        <v>0</v>
      </c>
      <c r="R61" s="49">
        <f>+Summary!S27</f>
        <v>0</v>
      </c>
      <c r="S61" s="49">
        <f>+Summary!T27</f>
        <v>0</v>
      </c>
      <c r="T61" s="49">
        <f>+Summary!U27</f>
        <v>0</v>
      </c>
      <c r="U61" s="49">
        <f>+Summary!V27</f>
        <v>0</v>
      </c>
      <c r="V61" s="49">
        <f>+Summary!W27</f>
        <v>0</v>
      </c>
      <c r="W61" s="49">
        <f>+Summary!X27</f>
        <v>0</v>
      </c>
      <c r="X61" s="49">
        <f>+Summary!Y27</f>
        <v>0</v>
      </c>
      <c r="Y61" s="85">
        <f t="shared" si="14"/>
        <v>0</v>
      </c>
    </row>
    <row r="62" spans="1:25" x14ac:dyDescent="0.2">
      <c r="D62" s="2"/>
      <c r="E62" s="49">
        <v>0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85">
        <f t="shared" si="14"/>
        <v>0</v>
      </c>
    </row>
    <row r="63" spans="1:25" x14ac:dyDescent="0.2">
      <c r="D63" s="2" t="s">
        <v>10</v>
      </c>
      <c r="E63" s="48">
        <f>SUM(E55:E62)</f>
        <v>15500000</v>
      </c>
      <c r="F63" s="48">
        <f>SUM(F55:F62)</f>
        <v>0</v>
      </c>
      <c r="G63" s="48">
        <f>SUM(G55:G62)</f>
        <v>0</v>
      </c>
      <c r="H63" s="48">
        <f>SUM(H55:H62)</f>
        <v>0</v>
      </c>
      <c r="I63" s="48">
        <f>SUM(I55:I62)</f>
        <v>0</v>
      </c>
      <c r="J63" s="48">
        <f t="shared" ref="J63:X63" si="15">SUM(J55:J62)</f>
        <v>0</v>
      </c>
      <c r="K63" s="48">
        <f t="shared" si="15"/>
        <v>0</v>
      </c>
      <c r="L63" s="48">
        <f t="shared" si="15"/>
        <v>0</v>
      </c>
      <c r="M63" s="48">
        <f t="shared" si="15"/>
        <v>0</v>
      </c>
      <c r="N63" s="48">
        <f t="shared" si="15"/>
        <v>0</v>
      </c>
      <c r="O63" s="48">
        <f t="shared" si="15"/>
        <v>0</v>
      </c>
      <c r="P63" s="48">
        <f t="shared" si="15"/>
        <v>0</v>
      </c>
      <c r="Q63" s="48">
        <f t="shared" si="15"/>
        <v>0</v>
      </c>
      <c r="R63" s="48">
        <f t="shared" si="15"/>
        <v>0</v>
      </c>
      <c r="S63" s="48">
        <f t="shared" si="15"/>
        <v>0</v>
      </c>
      <c r="T63" s="48">
        <f t="shared" si="15"/>
        <v>0</v>
      </c>
      <c r="U63" s="48">
        <f t="shared" si="15"/>
        <v>0</v>
      </c>
      <c r="V63" s="48">
        <f t="shared" si="15"/>
        <v>0</v>
      </c>
      <c r="W63" s="48">
        <f t="shared" si="15"/>
        <v>0</v>
      </c>
      <c r="X63" s="48">
        <f t="shared" si="15"/>
        <v>0</v>
      </c>
      <c r="Y63" s="85">
        <f t="shared" si="14"/>
        <v>15500000</v>
      </c>
    </row>
    <row r="64" spans="1:25" x14ac:dyDescent="0.2">
      <c r="D64" s="2" t="s">
        <v>113</v>
      </c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85">
        <f t="shared" si="14"/>
        <v>0</v>
      </c>
    </row>
    <row r="65" spans="1:24" x14ac:dyDescent="0.2">
      <c r="A65" s="73">
        <v>8</v>
      </c>
      <c r="C65" s="275" t="s">
        <v>32</v>
      </c>
      <c r="D65" s="276"/>
      <c r="E65" s="276"/>
      <c r="F65" s="276"/>
      <c r="G65" s="276"/>
      <c r="H65" s="276"/>
      <c r="I65" s="276"/>
      <c r="J65" s="276"/>
    </row>
    <row r="66" spans="1:24" x14ac:dyDescent="0.2">
      <c r="D66" s="8" t="s">
        <v>5</v>
      </c>
      <c r="E66" s="11" t="s">
        <v>0</v>
      </c>
      <c r="F66" s="11" t="s">
        <v>1</v>
      </c>
      <c r="G66" s="11" t="s">
        <v>2</v>
      </c>
      <c r="H66" s="11" t="s">
        <v>3</v>
      </c>
      <c r="I66" s="11" t="s">
        <v>4</v>
      </c>
      <c r="J66" s="11" t="s">
        <v>207</v>
      </c>
      <c r="K66" s="11" t="s">
        <v>208</v>
      </c>
      <c r="L66" s="11" t="s">
        <v>209</v>
      </c>
      <c r="M66" s="11" t="s">
        <v>210</v>
      </c>
      <c r="N66" s="11" t="s">
        <v>211</v>
      </c>
      <c r="O66" s="11" t="s">
        <v>212</v>
      </c>
      <c r="P66" s="11" t="s">
        <v>213</v>
      </c>
      <c r="Q66" s="11" t="s">
        <v>214</v>
      </c>
      <c r="R66" s="11" t="s">
        <v>215</v>
      </c>
      <c r="S66" s="11" t="s">
        <v>216</v>
      </c>
      <c r="T66" s="11" t="s">
        <v>217</v>
      </c>
      <c r="U66" s="11" t="s">
        <v>218</v>
      </c>
      <c r="V66" s="11" t="s">
        <v>219</v>
      </c>
      <c r="W66" s="11" t="s">
        <v>220</v>
      </c>
      <c r="X66" s="11" t="s">
        <v>221</v>
      </c>
    </row>
    <row r="67" spans="1:24" x14ac:dyDescent="0.2">
      <c r="D67" s="2" t="s">
        <v>6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v>0</v>
      </c>
      <c r="O67" s="50">
        <v>0</v>
      </c>
      <c r="P67" s="50">
        <v>0</v>
      </c>
      <c r="Q67" s="50">
        <v>0</v>
      </c>
      <c r="R67" s="50">
        <v>0</v>
      </c>
      <c r="S67" s="50">
        <v>0</v>
      </c>
      <c r="T67" s="50">
        <v>0</v>
      </c>
      <c r="U67" s="50">
        <v>0</v>
      </c>
      <c r="V67" s="50">
        <v>0</v>
      </c>
      <c r="W67" s="50">
        <v>0</v>
      </c>
      <c r="X67" s="50">
        <v>0</v>
      </c>
    </row>
    <row r="68" spans="1:24" x14ac:dyDescent="0.2">
      <c r="D68" s="2" t="s">
        <v>76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50">
        <v>0</v>
      </c>
      <c r="S68" s="50">
        <v>0</v>
      </c>
      <c r="T68" s="50">
        <v>0</v>
      </c>
      <c r="U68" s="50">
        <v>0</v>
      </c>
      <c r="V68" s="50">
        <v>0</v>
      </c>
      <c r="W68" s="50">
        <v>0</v>
      </c>
      <c r="X68" s="50">
        <v>0</v>
      </c>
    </row>
    <row r="69" spans="1:24" x14ac:dyDescent="0.2">
      <c r="D69" s="2" t="s">
        <v>155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</row>
    <row r="70" spans="1:24" x14ac:dyDescent="0.2">
      <c r="D70" s="2" t="s">
        <v>156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</row>
    <row r="71" spans="1:24" x14ac:dyDescent="0.2">
      <c r="D71" s="2" t="s">
        <v>7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</row>
    <row r="72" spans="1:24" x14ac:dyDescent="0.2">
      <c r="D72" s="2" t="s">
        <v>81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50">
        <v>0</v>
      </c>
      <c r="S72" s="50">
        <v>0</v>
      </c>
      <c r="T72" s="50">
        <v>0</v>
      </c>
      <c r="U72" s="50">
        <v>0</v>
      </c>
      <c r="V72" s="50">
        <v>0</v>
      </c>
      <c r="W72" s="50">
        <v>0</v>
      </c>
      <c r="X72" s="50">
        <v>0</v>
      </c>
    </row>
    <row r="73" spans="1:24" x14ac:dyDescent="0.2">
      <c r="D73" s="2" t="s">
        <v>81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0">
        <v>0</v>
      </c>
      <c r="P73" s="50">
        <v>0</v>
      </c>
      <c r="Q73" s="50">
        <v>0</v>
      </c>
      <c r="R73" s="50">
        <v>0</v>
      </c>
      <c r="S73" s="50">
        <v>0</v>
      </c>
      <c r="T73" s="50">
        <v>0</v>
      </c>
      <c r="U73" s="50">
        <v>0</v>
      </c>
      <c r="V73" s="50">
        <v>0</v>
      </c>
      <c r="W73" s="50">
        <v>0</v>
      </c>
      <c r="X73" s="50">
        <v>0</v>
      </c>
    </row>
    <row r="74" spans="1:24" x14ac:dyDescent="0.2">
      <c r="D74" s="2" t="s">
        <v>82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</row>
    <row r="75" spans="1:24" x14ac:dyDescent="0.2">
      <c r="D75" s="2" t="s">
        <v>82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v>0</v>
      </c>
      <c r="Q75" s="50">
        <v>0</v>
      </c>
      <c r="R75" s="50">
        <v>0</v>
      </c>
      <c r="S75" s="50">
        <v>0</v>
      </c>
      <c r="T75" s="50">
        <v>0</v>
      </c>
      <c r="U75" s="50">
        <v>0</v>
      </c>
      <c r="V75" s="50">
        <v>0</v>
      </c>
      <c r="W75" s="50">
        <v>0</v>
      </c>
      <c r="X75" s="50">
        <v>0</v>
      </c>
    </row>
    <row r="76" spans="1:24" x14ac:dyDescent="0.2">
      <c r="D76" s="2" t="s">
        <v>10</v>
      </c>
      <c r="E76" s="47">
        <f>SUM(E67:E75)</f>
        <v>0</v>
      </c>
      <c r="F76" s="47">
        <f>SUM(F67:F75)</f>
        <v>0</v>
      </c>
      <c r="G76" s="47">
        <f>SUM(G67:G75)</f>
        <v>0</v>
      </c>
      <c r="H76" s="47">
        <f>SUM(H67:H75)</f>
        <v>0</v>
      </c>
      <c r="I76" s="47">
        <f>SUM(I67:I75)</f>
        <v>0</v>
      </c>
      <c r="J76" s="47">
        <f t="shared" ref="J76:X76" si="16">SUM(J67:J75)</f>
        <v>0</v>
      </c>
      <c r="K76" s="47">
        <f t="shared" si="16"/>
        <v>0</v>
      </c>
      <c r="L76" s="47">
        <f t="shared" si="16"/>
        <v>0</v>
      </c>
      <c r="M76" s="47">
        <f t="shared" si="16"/>
        <v>0</v>
      </c>
      <c r="N76" s="47">
        <f t="shared" si="16"/>
        <v>0</v>
      </c>
      <c r="O76" s="47">
        <f t="shared" si="16"/>
        <v>0</v>
      </c>
      <c r="P76" s="47">
        <f t="shared" si="16"/>
        <v>0</v>
      </c>
      <c r="Q76" s="47">
        <f t="shared" si="16"/>
        <v>0</v>
      </c>
      <c r="R76" s="47">
        <f t="shared" si="16"/>
        <v>0</v>
      </c>
      <c r="S76" s="47">
        <f t="shared" si="16"/>
        <v>0</v>
      </c>
      <c r="T76" s="47">
        <f t="shared" si="16"/>
        <v>0</v>
      </c>
      <c r="U76" s="47">
        <f t="shared" si="16"/>
        <v>0</v>
      </c>
      <c r="V76" s="47">
        <f t="shared" si="16"/>
        <v>0</v>
      </c>
      <c r="W76" s="47">
        <f t="shared" si="16"/>
        <v>0</v>
      </c>
      <c r="X76" s="47">
        <f t="shared" si="16"/>
        <v>0</v>
      </c>
    </row>
    <row r="77" spans="1:24" x14ac:dyDescent="0.2">
      <c r="A77" s="73">
        <v>9</v>
      </c>
      <c r="C77" s="275" t="s">
        <v>121</v>
      </c>
      <c r="D77" s="276"/>
      <c r="E77" s="276"/>
      <c r="F77" s="276"/>
      <c r="G77" s="276"/>
      <c r="H77" s="276"/>
      <c r="I77" s="276"/>
      <c r="J77" s="276"/>
    </row>
    <row r="78" spans="1:24" x14ac:dyDescent="0.2">
      <c r="D78" s="8" t="s">
        <v>5</v>
      </c>
      <c r="E78" s="11" t="s">
        <v>0</v>
      </c>
      <c r="F78" s="11" t="s">
        <v>1</v>
      </c>
      <c r="G78" s="11" t="s">
        <v>2</v>
      </c>
      <c r="H78" s="11" t="s">
        <v>3</v>
      </c>
      <c r="I78" s="11" t="s">
        <v>4</v>
      </c>
      <c r="J78" s="11" t="s">
        <v>207</v>
      </c>
      <c r="K78" s="11" t="s">
        <v>208</v>
      </c>
      <c r="L78" s="11" t="s">
        <v>209</v>
      </c>
      <c r="M78" s="11" t="s">
        <v>210</v>
      </c>
      <c r="N78" s="11" t="s">
        <v>211</v>
      </c>
      <c r="O78" s="11" t="s">
        <v>212</v>
      </c>
      <c r="P78" s="11" t="s">
        <v>213</v>
      </c>
      <c r="Q78" s="11" t="s">
        <v>214</v>
      </c>
      <c r="R78" s="11" t="s">
        <v>215</v>
      </c>
      <c r="S78" s="11" t="s">
        <v>216</v>
      </c>
      <c r="T78" s="11" t="s">
        <v>217</v>
      </c>
      <c r="U78" s="11" t="s">
        <v>218</v>
      </c>
      <c r="V78" s="11" t="s">
        <v>219</v>
      </c>
      <c r="W78" s="11" t="s">
        <v>220</v>
      </c>
      <c r="X78" s="11" t="s">
        <v>223</v>
      </c>
    </row>
    <row r="79" spans="1:24" x14ac:dyDescent="0.2">
      <c r="D79" s="2" t="s">
        <v>6</v>
      </c>
      <c r="E79" s="50">
        <v>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v>0</v>
      </c>
      <c r="Q79" s="50">
        <v>0</v>
      </c>
      <c r="R79" s="50">
        <v>0</v>
      </c>
      <c r="S79" s="50">
        <v>0</v>
      </c>
      <c r="T79" s="50">
        <v>0</v>
      </c>
      <c r="U79" s="50">
        <v>0</v>
      </c>
      <c r="V79" s="50">
        <v>0</v>
      </c>
      <c r="W79" s="50">
        <v>0</v>
      </c>
      <c r="X79" s="50">
        <v>0</v>
      </c>
    </row>
    <row r="80" spans="1:24" x14ac:dyDescent="0.2">
      <c r="D80" s="2" t="s">
        <v>76</v>
      </c>
      <c r="E80" s="50">
        <v>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v>0</v>
      </c>
      <c r="O80" s="50">
        <v>0</v>
      </c>
      <c r="P80" s="50">
        <v>0</v>
      </c>
      <c r="Q80" s="50">
        <v>0</v>
      </c>
      <c r="R80" s="50">
        <v>0</v>
      </c>
      <c r="S80" s="50">
        <v>0</v>
      </c>
      <c r="T80" s="50">
        <v>0</v>
      </c>
      <c r="U80" s="50">
        <v>0</v>
      </c>
      <c r="V80" s="50">
        <v>0</v>
      </c>
      <c r="W80" s="50">
        <v>0</v>
      </c>
      <c r="X80" s="50">
        <v>0</v>
      </c>
    </row>
    <row r="81" spans="1:25" x14ac:dyDescent="0.2">
      <c r="D81" s="2" t="s">
        <v>155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0</v>
      </c>
      <c r="R81" s="50">
        <v>0</v>
      </c>
      <c r="S81" s="50">
        <v>0</v>
      </c>
      <c r="T81" s="50">
        <v>0</v>
      </c>
      <c r="U81" s="50">
        <v>0</v>
      </c>
      <c r="V81" s="50">
        <v>0</v>
      </c>
      <c r="W81" s="50">
        <v>0</v>
      </c>
      <c r="X81" s="50">
        <v>0</v>
      </c>
    </row>
    <row r="82" spans="1:25" x14ac:dyDescent="0.2">
      <c r="D82" s="2" t="s">
        <v>156</v>
      </c>
      <c r="E82" s="50">
        <v>0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v>0</v>
      </c>
      <c r="O82" s="50">
        <v>0</v>
      </c>
      <c r="P82" s="50">
        <v>0</v>
      </c>
      <c r="Q82" s="50">
        <v>0</v>
      </c>
      <c r="R82" s="50">
        <v>0</v>
      </c>
      <c r="S82" s="50">
        <v>0</v>
      </c>
      <c r="T82" s="50">
        <v>0</v>
      </c>
      <c r="U82" s="50">
        <v>0</v>
      </c>
      <c r="V82" s="50">
        <v>0</v>
      </c>
      <c r="W82" s="50">
        <v>0</v>
      </c>
      <c r="X82" s="50">
        <v>0</v>
      </c>
    </row>
    <row r="83" spans="1:25" x14ac:dyDescent="0.2">
      <c r="D83" s="2" t="s">
        <v>7</v>
      </c>
      <c r="E83" s="50">
        <v>0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50">
        <v>0</v>
      </c>
      <c r="P83" s="50">
        <v>0</v>
      </c>
      <c r="Q83" s="50">
        <v>0</v>
      </c>
      <c r="R83" s="50">
        <v>0</v>
      </c>
      <c r="S83" s="50">
        <v>0</v>
      </c>
      <c r="T83" s="50">
        <v>0</v>
      </c>
      <c r="U83" s="50">
        <v>0</v>
      </c>
      <c r="V83" s="50">
        <v>0</v>
      </c>
      <c r="W83" s="50">
        <v>0</v>
      </c>
      <c r="X83" s="50">
        <v>0</v>
      </c>
    </row>
    <row r="84" spans="1:25" x14ac:dyDescent="0.2">
      <c r="D84" s="2" t="s">
        <v>81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v>0</v>
      </c>
      <c r="O84" s="50">
        <v>0</v>
      </c>
      <c r="P84" s="50">
        <v>0</v>
      </c>
      <c r="Q84" s="50">
        <v>0</v>
      </c>
      <c r="R84" s="50">
        <v>0</v>
      </c>
      <c r="S84" s="50">
        <v>0</v>
      </c>
      <c r="T84" s="50">
        <v>0</v>
      </c>
      <c r="U84" s="50">
        <v>0</v>
      </c>
      <c r="V84" s="50">
        <v>0</v>
      </c>
      <c r="W84" s="50">
        <v>0</v>
      </c>
      <c r="X84" s="50">
        <v>0</v>
      </c>
    </row>
    <row r="85" spans="1:25" x14ac:dyDescent="0.2">
      <c r="D85" s="2" t="s">
        <v>81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</v>
      </c>
      <c r="P85" s="50">
        <v>0</v>
      </c>
      <c r="Q85" s="50">
        <v>0</v>
      </c>
      <c r="R85" s="50">
        <v>0</v>
      </c>
      <c r="S85" s="50">
        <v>0</v>
      </c>
      <c r="T85" s="50">
        <v>0</v>
      </c>
      <c r="U85" s="50">
        <v>0</v>
      </c>
      <c r="V85" s="50">
        <v>0</v>
      </c>
      <c r="W85" s="50">
        <v>0</v>
      </c>
      <c r="X85" s="50">
        <v>0</v>
      </c>
    </row>
    <row r="86" spans="1:25" x14ac:dyDescent="0.2">
      <c r="D86" s="2" t="s">
        <v>82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v>0</v>
      </c>
      <c r="O86" s="50">
        <v>0</v>
      </c>
      <c r="P86" s="50">
        <v>0</v>
      </c>
      <c r="Q86" s="50">
        <v>0</v>
      </c>
      <c r="R86" s="50">
        <v>0</v>
      </c>
      <c r="S86" s="50">
        <v>0</v>
      </c>
      <c r="T86" s="50">
        <v>0</v>
      </c>
      <c r="U86" s="50">
        <v>0</v>
      </c>
      <c r="V86" s="50">
        <v>0</v>
      </c>
      <c r="W86" s="50">
        <v>0</v>
      </c>
      <c r="X86" s="50">
        <v>0</v>
      </c>
    </row>
    <row r="87" spans="1:25" x14ac:dyDescent="0.2">
      <c r="D87" s="2" t="s">
        <v>82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0">
        <v>0</v>
      </c>
      <c r="P87" s="50">
        <v>0</v>
      </c>
      <c r="Q87" s="50">
        <v>0</v>
      </c>
      <c r="R87" s="50">
        <v>0</v>
      </c>
      <c r="S87" s="50">
        <v>0</v>
      </c>
      <c r="T87" s="50">
        <v>0</v>
      </c>
      <c r="U87" s="50">
        <v>0</v>
      </c>
      <c r="V87" s="50">
        <v>0</v>
      </c>
      <c r="W87" s="50">
        <v>0</v>
      </c>
      <c r="X87" s="50">
        <v>0</v>
      </c>
    </row>
    <row r="88" spans="1:25" ht="24" customHeight="1" x14ac:dyDescent="0.2">
      <c r="A88" s="73">
        <v>10</v>
      </c>
      <c r="C88" s="273" t="s">
        <v>119</v>
      </c>
      <c r="D88" s="274"/>
      <c r="E88" s="274"/>
      <c r="F88" s="274"/>
      <c r="G88" s="274"/>
      <c r="H88" s="274"/>
      <c r="I88" s="274"/>
      <c r="J88" s="274"/>
    </row>
    <row r="89" spans="1:25" x14ac:dyDescent="0.2">
      <c r="D89" s="8" t="s">
        <v>5</v>
      </c>
      <c r="E89" s="11" t="s">
        <v>0</v>
      </c>
      <c r="F89" s="11" t="s">
        <v>1</v>
      </c>
      <c r="G89" s="11" t="s">
        <v>2</v>
      </c>
      <c r="H89" s="11" t="s">
        <v>3</v>
      </c>
      <c r="I89" s="11" t="s">
        <v>4</v>
      </c>
      <c r="J89" s="11" t="s">
        <v>207</v>
      </c>
      <c r="K89" s="11" t="s">
        <v>208</v>
      </c>
      <c r="L89" s="11" t="s">
        <v>209</v>
      </c>
      <c r="M89" s="11" t="s">
        <v>210</v>
      </c>
      <c r="N89" s="11" t="s">
        <v>211</v>
      </c>
      <c r="O89" s="11" t="s">
        <v>212</v>
      </c>
      <c r="P89" s="11" t="s">
        <v>213</v>
      </c>
      <c r="Q89" s="11" t="s">
        <v>214</v>
      </c>
      <c r="R89" s="11" t="s">
        <v>215</v>
      </c>
      <c r="S89" s="11" t="s">
        <v>216</v>
      </c>
      <c r="T89" s="11" t="s">
        <v>217</v>
      </c>
      <c r="U89" s="11" t="s">
        <v>218</v>
      </c>
      <c r="V89" s="11" t="s">
        <v>219</v>
      </c>
      <c r="W89" s="11" t="s">
        <v>220</v>
      </c>
      <c r="X89" s="11" t="s">
        <v>223</v>
      </c>
    </row>
    <row r="90" spans="1:25" x14ac:dyDescent="0.2">
      <c r="D90" s="2" t="s">
        <v>6</v>
      </c>
      <c r="E90" s="104">
        <f>+Summary!D29</f>
        <v>175.00101431707606</v>
      </c>
      <c r="F90" s="105">
        <f t="shared" ref="F90:F94" si="17">+E90</f>
        <v>175.00101431707606</v>
      </c>
      <c r="G90" s="105">
        <f t="shared" ref="G90:G94" si="18">+F90</f>
        <v>175.00101431707606</v>
      </c>
      <c r="H90" s="105">
        <f t="shared" ref="H90:H94" si="19">+G90</f>
        <v>175.00101431707606</v>
      </c>
      <c r="I90" s="105">
        <f t="shared" ref="I90:I94" si="20">+H90</f>
        <v>175.00101431707606</v>
      </c>
      <c r="J90" s="105">
        <f t="shared" ref="J90:J94" si="21">+I90</f>
        <v>175.00101431707606</v>
      </c>
      <c r="K90" s="105">
        <f t="shared" ref="K90:K94" si="22">+J90</f>
        <v>175.00101431707606</v>
      </c>
      <c r="L90" s="105">
        <f t="shared" ref="L90:L94" si="23">+K90</f>
        <v>175.00101431707606</v>
      </c>
      <c r="M90" s="105">
        <f t="shared" ref="M90:M94" si="24">+L90</f>
        <v>175.00101431707606</v>
      </c>
      <c r="N90" s="105">
        <f t="shared" ref="N90:N94" si="25">+M90</f>
        <v>175.00101431707606</v>
      </c>
      <c r="O90" s="105">
        <f t="shared" ref="O90:O94" si="26">+N90</f>
        <v>175.00101431707606</v>
      </c>
      <c r="P90" s="105">
        <f t="shared" ref="P90:P94" si="27">+O90</f>
        <v>175.00101431707606</v>
      </c>
      <c r="Q90" s="105">
        <f t="shared" ref="Q90:Q94" si="28">+P90</f>
        <v>175.00101431707606</v>
      </c>
      <c r="R90" s="105">
        <f t="shared" ref="R90:R94" si="29">+Q90</f>
        <v>175.00101431707606</v>
      </c>
      <c r="S90" s="105">
        <f t="shared" ref="S90:S94" si="30">+R90</f>
        <v>175.00101431707606</v>
      </c>
      <c r="T90" s="105">
        <f t="shared" ref="T90:T94" si="31">+S90</f>
        <v>175.00101431707606</v>
      </c>
      <c r="U90" s="105">
        <f t="shared" ref="U90:U94" si="32">+T90</f>
        <v>175.00101431707606</v>
      </c>
      <c r="V90" s="105">
        <f t="shared" ref="V90:V94" si="33">+U90</f>
        <v>175.00101431707606</v>
      </c>
      <c r="W90" s="105">
        <f t="shared" ref="W90:W94" si="34">+V90</f>
        <v>175.00101431707606</v>
      </c>
      <c r="X90" s="105">
        <f t="shared" ref="X90:X94" si="35">+W90</f>
        <v>175.00101431707606</v>
      </c>
      <c r="Y90" s="208"/>
    </row>
    <row r="91" spans="1:25" x14ac:dyDescent="0.2">
      <c r="D91" s="2" t="s">
        <v>76</v>
      </c>
      <c r="E91" s="104">
        <f>+E90</f>
        <v>175.00101431707606</v>
      </c>
      <c r="F91" s="105">
        <f t="shared" si="17"/>
        <v>175.00101431707606</v>
      </c>
      <c r="G91" s="105">
        <f t="shared" si="18"/>
        <v>175.00101431707606</v>
      </c>
      <c r="H91" s="105">
        <f t="shared" si="19"/>
        <v>175.00101431707606</v>
      </c>
      <c r="I91" s="105">
        <f t="shared" si="20"/>
        <v>175.00101431707606</v>
      </c>
      <c r="J91" s="105">
        <f t="shared" si="21"/>
        <v>175.00101431707606</v>
      </c>
      <c r="K91" s="105">
        <f t="shared" si="22"/>
        <v>175.00101431707606</v>
      </c>
      <c r="L91" s="105">
        <f t="shared" si="23"/>
        <v>175.00101431707606</v>
      </c>
      <c r="M91" s="105">
        <f t="shared" si="24"/>
        <v>175.00101431707606</v>
      </c>
      <c r="N91" s="105">
        <f t="shared" si="25"/>
        <v>175.00101431707606</v>
      </c>
      <c r="O91" s="105">
        <f t="shared" si="26"/>
        <v>175.00101431707606</v>
      </c>
      <c r="P91" s="105">
        <f t="shared" si="27"/>
        <v>175.00101431707606</v>
      </c>
      <c r="Q91" s="105">
        <f t="shared" si="28"/>
        <v>175.00101431707606</v>
      </c>
      <c r="R91" s="105">
        <f t="shared" si="29"/>
        <v>175.00101431707606</v>
      </c>
      <c r="S91" s="105">
        <f t="shared" si="30"/>
        <v>175.00101431707606</v>
      </c>
      <c r="T91" s="105">
        <f t="shared" si="31"/>
        <v>175.00101431707606</v>
      </c>
      <c r="U91" s="105">
        <f t="shared" si="32"/>
        <v>175.00101431707606</v>
      </c>
      <c r="V91" s="105">
        <f t="shared" si="33"/>
        <v>175.00101431707606</v>
      </c>
      <c r="W91" s="105">
        <f t="shared" si="34"/>
        <v>175.00101431707606</v>
      </c>
      <c r="X91" s="105">
        <f t="shared" si="35"/>
        <v>175.00101431707606</v>
      </c>
      <c r="Y91" s="110"/>
    </row>
    <row r="92" spans="1:25" x14ac:dyDescent="0.2">
      <c r="D92" s="2" t="s">
        <v>155</v>
      </c>
      <c r="E92" s="104">
        <f>+E91</f>
        <v>175.00101431707606</v>
      </c>
      <c r="F92" s="105">
        <f t="shared" si="17"/>
        <v>175.00101431707606</v>
      </c>
      <c r="G92" s="105">
        <f t="shared" si="18"/>
        <v>175.00101431707606</v>
      </c>
      <c r="H92" s="105">
        <f t="shared" si="19"/>
        <v>175.00101431707606</v>
      </c>
      <c r="I92" s="105">
        <f t="shared" si="20"/>
        <v>175.00101431707606</v>
      </c>
      <c r="J92" s="105">
        <f t="shared" si="21"/>
        <v>175.00101431707606</v>
      </c>
      <c r="K92" s="105">
        <f t="shared" si="22"/>
        <v>175.00101431707606</v>
      </c>
      <c r="L92" s="105">
        <f t="shared" si="23"/>
        <v>175.00101431707606</v>
      </c>
      <c r="M92" s="105">
        <f t="shared" si="24"/>
        <v>175.00101431707606</v>
      </c>
      <c r="N92" s="105">
        <f t="shared" si="25"/>
        <v>175.00101431707606</v>
      </c>
      <c r="O92" s="105">
        <f t="shared" si="26"/>
        <v>175.00101431707606</v>
      </c>
      <c r="P92" s="105">
        <f t="shared" si="27"/>
        <v>175.00101431707606</v>
      </c>
      <c r="Q92" s="105">
        <f t="shared" si="28"/>
        <v>175.00101431707606</v>
      </c>
      <c r="R92" s="105">
        <f t="shared" si="29"/>
        <v>175.00101431707606</v>
      </c>
      <c r="S92" s="105">
        <f t="shared" si="30"/>
        <v>175.00101431707606</v>
      </c>
      <c r="T92" s="105">
        <f t="shared" si="31"/>
        <v>175.00101431707606</v>
      </c>
      <c r="U92" s="105">
        <f t="shared" si="32"/>
        <v>175.00101431707606</v>
      </c>
      <c r="V92" s="105">
        <f t="shared" si="33"/>
        <v>175.00101431707606</v>
      </c>
      <c r="W92" s="105">
        <f t="shared" si="34"/>
        <v>175.00101431707606</v>
      </c>
      <c r="X92" s="105">
        <f t="shared" si="35"/>
        <v>175.00101431707606</v>
      </c>
    </row>
    <row r="93" spans="1:25" x14ac:dyDescent="0.2">
      <c r="D93" s="2" t="s">
        <v>156</v>
      </c>
      <c r="E93" s="104">
        <f>+E92</f>
        <v>175.00101431707606</v>
      </c>
      <c r="F93" s="105">
        <f t="shared" si="17"/>
        <v>175.00101431707606</v>
      </c>
      <c r="G93" s="105">
        <f t="shared" si="18"/>
        <v>175.00101431707606</v>
      </c>
      <c r="H93" s="105">
        <f t="shared" si="19"/>
        <v>175.00101431707606</v>
      </c>
      <c r="I93" s="105">
        <f t="shared" si="20"/>
        <v>175.00101431707606</v>
      </c>
      <c r="J93" s="105">
        <f t="shared" si="21"/>
        <v>175.00101431707606</v>
      </c>
      <c r="K93" s="105">
        <f t="shared" si="22"/>
        <v>175.00101431707606</v>
      </c>
      <c r="L93" s="105">
        <f t="shared" si="23"/>
        <v>175.00101431707606</v>
      </c>
      <c r="M93" s="105">
        <f t="shared" si="24"/>
        <v>175.00101431707606</v>
      </c>
      <c r="N93" s="105">
        <f t="shared" si="25"/>
        <v>175.00101431707606</v>
      </c>
      <c r="O93" s="105">
        <f t="shared" si="26"/>
        <v>175.00101431707606</v>
      </c>
      <c r="P93" s="105">
        <f t="shared" si="27"/>
        <v>175.00101431707606</v>
      </c>
      <c r="Q93" s="105">
        <f t="shared" si="28"/>
        <v>175.00101431707606</v>
      </c>
      <c r="R93" s="105">
        <f t="shared" si="29"/>
        <v>175.00101431707606</v>
      </c>
      <c r="S93" s="105">
        <f t="shared" si="30"/>
        <v>175.00101431707606</v>
      </c>
      <c r="T93" s="105">
        <f t="shared" si="31"/>
        <v>175.00101431707606</v>
      </c>
      <c r="U93" s="105">
        <f t="shared" si="32"/>
        <v>175.00101431707606</v>
      </c>
      <c r="V93" s="105">
        <f t="shared" si="33"/>
        <v>175.00101431707606</v>
      </c>
      <c r="W93" s="105">
        <f t="shared" si="34"/>
        <v>175.00101431707606</v>
      </c>
      <c r="X93" s="105">
        <f t="shared" si="35"/>
        <v>175.00101431707606</v>
      </c>
      <c r="Y93" s="188"/>
    </row>
    <row r="94" spans="1:25" x14ac:dyDescent="0.2">
      <c r="D94" s="2" t="s">
        <v>7</v>
      </c>
      <c r="E94" s="104">
        <f>+E92</f>
        <v>175.00101431707606</v>
      </c>
      <c r="F94" s="105">
        <f t="shared" si="17"/>
        <v>175.00101431707606</v>
      </c>
      <c r="G94" s="105">
        <f t="shared" si="18"/>
        <v>175.00101431707606</v>
      </c>
      <c r="H94" s="105">
        <f t="shared" si="19"/>
        <v>175.00101431707606</v>
      </c>
      <c r="I94" s="105">
        <f t="shared" si="20"/>
        <v>175.00101431707606</v>
      </c>
      <c r="J94" s="105">
        <f t="shared" si="21"/>
        <v>175.00101431707606</v>
      </c>
      <c r="K94" s="105">
        <f t="shared" si="22"/>
        <v>175.00101431707606</v>
      </c>
      <c r="L94" s="105">
        <f t="shared" si="23"/>
        <v>175.00101431707606</v>
      </c>
      <c r="M94" s="105">
        <f t="shared" si="24"/>
        <v>175.00101431707606</v>
      </c>
      <c r="N94" s="105">
        <f t="shared" si="25"/>
        <v>175.00101431707606</v>
      </c>
      <c r="O94" s="105">
        <f t="shared" si="26"/>
        <v>175.00101431707606</v>
      </c>
      <c r="P94" s="105">
        <f t="shared" si="27"/>
        <v>175.00101431707606</v>
      </c>
      <c r="Q94" s="105">
        <f t="shared" si="28"/>
        <v>175.00101431707606</v>
      </c>
      <c r="R94" s="105">
        <f t="shared" si="29"/>
        <v>175.00101431707606</v>
      </c>
      <c r="S94" s="105">
        <f t="shared" si="30"/>
        <v>175.00101431707606</v>
      </c>
      <c r="T94" s="105">
        <f t="shared" si="31"/>
        <v>175.00101431707606</v>
      </c>
      <c r="U94" s="105">
        <f t="shared" si="32"/>
        <v>175.00101431707606</v>
      </c>
      <c r="V94" s="105">
        <f t="shared" si="33"/>
        <v>175.00101431707606</v>
      </c>
      <c r="W94" s="105">
        <f t="shared" si="34"/>
        <v>175.00101431707606</v>
      </c>
      <c r="X94" s="105">
        <f t="shared" si="35"/>
        <v>175.00101431707606</v>
      </c>
      <c r="Y94" s="188"/>
    </row>
    <row r="95" spans="1:25" x14ac:dyDescent="0.2">
      <c r="D95" s="2" t="s">
        <v>81</v>
      </c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</row>
    <row r="96" spans="1:25" x14ac:dyDescent="0.2">
      <c r="D96" s="2" t="s">
        <v>81</v>
      </c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</row>
    <row r="97" spans="1:25" x14ac:dyDescent="0.2">
      <c r="D97" s="2" t="s">
        <v>82</v>
      </c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</row>
    <row r="98" spans="1:25" x14ac:dyDescent="0.2">
      <c r="D98" s="2" t="s">
        <v>82</v>
      </c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</row>
    <row r="99" spans="1:25" x14ac:dyDescent="0.2">
      <c r="A99" s="73">
        <v>11</v>
      </c>
      <c r="C99" s="275" t="s">
        <v>16</v>
      </c>
      <c r="D99" s="276"/>
      <c r="E99" s="276"/>
      <c r="F99" s="276"/>
      <c r="G99" s="276"/>
      <c r="H99" s="276"/>
      <c r="I99" s="276"/>
      <c r="J99" s="276"/>
    </row>
    <row r="100" spans="1:25" s="9" customFormat="1" ht="25.5" x14ac:dyDescent="0.2">
      <c r="A100" s="73"/>
      <c r="B100" s="35"/>
      <c r="D100" s="8" t="s">
        <v>17</v>
      </c>
      <c r="E100" s="11" t="s">
        <v>0</v>
      </c>
      <c r="F100" s="11" t="s">
        <v>1</v>
      </c>
      <c r="G100" s="11" t="s">
        <v>2</v>
      </c>
      <c r="H100" s="11" t="s">
        <v>3</v>
      </c>
      <c r="I100" s="11" t="s">
        <v>4</v>
      </c>
      <c r="J100" s="11" t="s">
        <v>207</v>
      </c>
      <c r="K100" s="11" t="s">
        <v>208</v>
      </c>
      <c r="L100" s="11" t="s">
        <v>209</v>
      </c>
      <c r="M100" s="11" t="s">
        <v>210</v>
      </c>
      <c r="N100" s="11" t="s">
        <v>211</v>
      </c>
      <c r="O100" s="11" t="s">
        <v>212</v>
      </c>
      <c r="P100" s="11" t="s">
        <v>213</v>
      </c>
      <c r="Q100" s="11" t="s">
        <v>214</v>
      </c>
      <c r="R100" s="11" t="s">
        <v>215</v>
      </c>
      <c r="S100" s="11" t="s">
        <v>216</v>
      </c>
      <c r="T100" s="11" t="s">
        <v>217</v>
      </c>
      <c r="U100" s="11" t="s">
        <v>218</v>
      </c>
      <c r="V100" s="11" t="s">
        <v>219</v>
      </c>
      <c r="W100" s="11" t="s">
        <v>220</v>
      </c>
      <c r="X100" s="11" t="s">
        <v>223</v>
      </c>
    </row>
    <row r="101" spans="1:25" x14ac:dyDescent="0.2">
      <c r="D101" s="2" t="s">
        <v>21</v>
      </c>
      <c r="E101" s="15">
        <v>4.6100000000000002E-2</v>
      </c>
      <c r="F101" s="15">
        <f t="shared" ref="F101:I102" si="36">+E101</f>
        <v>4.6100000000000002E-2</v>
      </c>
      <c r="G101" s="15">
        <f t="shared" si="36"/>
        <v>4.6100000000000002E-2</v>
      </c>
      <c r="H101" s="15">
        <f t="shared" si="36"/>
        <v>4.6100000000000002E-2</v>
      </c>
      <c r="I101" s="15">
        <f t="shared" si="36"/>
        <v>4.6100000000000002E-2</v>
      </c>
      <c r="J101" s="15">
        <f t="shared" ref="J101:J104" si="37">+I101</f>
        <v>4.6100000000000002E-2</v>
      </c>
      <c r="K101" s="15">
        <f t="shared" ref="K101:K104" si="38">+J101</f>
        <v>4.6100000000000002E-2</v>
      </c>
      <c r="L101" s="15">
        <f t="shared" ref="L101:L104" si="39">+K101</f>
        <v>4.6100000000000002E-2</v>
      </c>
      <c r="M101" s="15">
        <f t="shared" ref="M101:M104" si="40">+L101</f>
        <v>4.6100000000000002E-2</v>
      </c>
      <c r="N101" s="15">
        <f t="shared" ref="N101:N104" si="41">+M101</f>
        <v>4.6100000000000002E-2</v>
      </c>
      <c r="O101" s="15">
        <f t="shared" ref="O101:O104" si="42">+N101</f>
        <v>4.6100000000000002E-2</v>
      </c>
      <c r="P101" s="15">
        <f t="shared" ref="P101:P104" si="43">+O101</f>
        <v>4.6100000000000002E-2</v>
      </c>
      <c r="Q101" s="15">
        <f t="shared" ref="Q101:Q104" si="44">+P101</f>
        <v>4.6100000000000002E-2</v>
      </c>
      <c r="R101" s="15">
        <f t="shared" ref="R101:R104" si="45">+Q101</f>
        <v>4.6100000000000002E-2</v>
      </c>
      <c r="S101" s="15">
        <f t="shared" ref="S101:S104" si="46">+R101</f>
        <v>4.6100000000000002E-2</v>
      </c>
      <c r="T101" s="15">
        <f t="shared" ref="T101:T104" si="47">+S101</f>
        <v>4.6100000000000002E-2</v>
      </c>
      <c r="U101" s="15">
        <f t="shared" ref="U101:U104" si="48">+T101</f>
        <v>4.6100000000000002E-2</v>
      </c>
      <c r="V101" s="15">
        <f t="shared" ref="V101:V104" si="49">+U101</f>
        <v>4.6100000000000002E-2</v>
      </c>
      <c r="W101" s="15">
        <f t="shared" ref="W101:W104" si="50">+V101</f>
        <v>4.6100000000000002E-2</v>
      </c>
      <c r="X101" s="15">
        <f t="shared" ref="X101:X104" si="51">+W101</f>
        <v>4.6100000000000002E-2</v>
      </c>
      <c r="Y101" s="208"/>
    </row>
    <row r="102" spans="1:25" x14ac:dyDescent="0.2">
      <c r="D102" s="2" t="s">
        <v>22</v>
      </c>
      <c r="E102" s="15">
        <v>9.3600000000000003E-2</v>
      </c>
      <c r="F102" s="15">
        <f t="shared" si="36"/>
        <v>9.3600000000000003E-2</v>
      </c>
      <c r="G102" s="15">
        <f t="shared" si="36"/>
        <v>9.3600000000000003E-2</v>
      </c>
      <c r="H102" s="15">
        <f t="shared" si="36"/>
        <v>9.3600000000000003E-2</v>
      </c>
      <c r="I102" s="15">
        <f t="shared" si="36"/>
        <v>9.3600000000000003E-2</v>
      </c>
      <c r="J102" s="15">
        <f t="shared" si="37"/>
        <v>9.3600000000000003E-2</v>
      </c>
      <c r="K102" s="15">
        <f t="shared" si="38"/>
        <v>9.3600000000000003E-2</v>
      </c>
      <c r="L102" s="15">
        <f t="shared" si="39"/>
        <v>9.3600000000000003E-2</v>
      </c>
      <c r="M102" s="15">
        <f t="shared" si="40"/>
        <v>9.3600000000000003E-2</v>
      </c>
      <c r="N102" s="15">
        <f t="shared" si="41"/>
        <v>9.3600000000000003E-2</v>
      </c>
      <c r="O102" s="15">
        <f t="shared" si="42"/>
        <v>9.3600000000000003E-2</v>
      </c>
      <c r="P102" s="15">
        <f t="shared" si="43"/>
        <v>9.3600000000000003E-2</v>
      </c>
      <c r="Q102" s="15">
        <f t="shared" si="44"/>
        <v>9.3600000000000003E-2</v>
      </c>
      <c r="R102" s="15">
        <f t="shared" si="45"/>
        <v>9.3600000000000003E-2</v>
      </c>
      <c r="S102" s="15">
        <f t="shared" si="46"/>
        <v>9.3600000000000003E-2</v>
      </c>
      <c r="T102" s="15">
        <f t="shared" si="47"/>
        <v>9.3600000000000003E-2</v>
      </c>
      <c r="U102" s="15">
        <f t="shared" si="48"/>
        <v>9.3600000000000003E-2</v>
      </c>
      <c r="V102" s="15">
        <f t="shared" si="49"/>
        <v>9.3600000000000003E-2</v>
      </c>
      <c r="W102" s="15">
        <f t="shared" si="50"/>
        <v>9.3600000000000003E-2</v>
      </c>
      <c r="X102" s="15">
        <f t="shared" si="51"/>
        <v>9.3600000000000003E-2</v>
      </c>
      <c r="Y102" s="208"/>
    </row>
    <row r="103" spans="1:25" x14ac:dyDescent="0.2">
      <c r="D103" s="2" t="s">
        <v>116</v>
      </c>
      <c r="E103" s="15">
        <v>0.65914780656195238</v>
      </c>
      <c r="F103" s="15">
        <f>+E103</f>
        <v>0.65914780656195238</v>
      </c>
      <c r="G103" s="15">
        <f t="shared" ref="G103:I104" si="52">+F103</f>
        <v>0.65914780656195238</v>
      </c>
      <c r="H103" s="15">
        <f t="shared" si="52"/>
        <v>0.65914780656195238</v>
      </c>
      <c r="I103" s="15">
        <f t="shared" si="52"/>
        <v>0.65914780656195238</v>
      </c>
      <c r="J103" s="15">
        <f t="shared" si="37"/>
        <v>0.65914780656195238</v>
      </c>
      <c r="K103" s="15">
        <f t="shared" si="38"/>
        <v>0.65914780656195238</v>
      </c>
      <c r="L103" s="15">
        <f t="shared" si="39"/>
        <v>0.65914780656195238</v>
      </c>
      <c r="M103" s="15">
        <f t="shared" si="40"/>
        <v>0.65914780656195238</v>
      </c>
      <c r="N103" s="15">
        <f t="shared" si="41"/>
        <v>0.65914780656195238</v>
      </c>
      <c r="O103" s="15">
        <f t="shared" si="42"/>
        <v>0.65914780656195238</v>
      </c>
      <c r="P103" s="15">
        <f t="shared" si="43"/>
        <v>0.65914780656195238</v>
      </c>
      <c r="Q103" s="15">
        <f t="shared" si="44"/>
        <v>0.65914780656195238</v>
      </c>
      <c r="R103" s="15">
        <f t="shared" si="45"/>
        <v>0.65914780656195238</v>
      </c>
      <c r="S103" s="15">
        <f t="shared" si="46"/>
        <v>0.65914780656195238</v>
      </c>
      <c r="T103" s="15">
        <f t="shared" si="47"/>
        <v>0.65914780656195238</v>
      </c>
      <c r="U103" s="15">
        <f t="shared" si="48"/>
        <v>0.65914780656195238</v>
      </c>
      <c r="V103" s="15">
        <f t="shared" si="49"/>
        <v>0.65914780656195238</v>
      </c>
      <c r="W103" s="15">
        <f t="shared" si="50"/>
        <v>0.65914780656195238</v>
      </c>
      <c r="X103" s="15">
        <f t="shared" si="51"/>
        <v>0.65914780656195238</v>
      </c>
      <c r="Y103" s="208"/>
    </row>
    <row r="104" spans="1:25" x14ac:dyDescent="0.2">
      <c r="D104" s="2" t="s">
        <v>117</v>
      </c>
      <c r="E104" s="15">
        <v>0.34085219343804757</v>
      </c>
      <c r="F104" s="15">
        <f>+E104</f>
        <v>0.34085219343804757</v>
      </c>
      <c r="G104" s="15">
        <f t="shared" si="52"/>
        <v>0.34085219343804757</v>
      </c>
      <c r="H104" s="15">
        <f t="shared" si="52"/>
        <v>0.34085219343804757</v>
      </c>
      <c r="I104" s="15">
        <f t="shared" si="52"/>
        <v>0.34085219343804757</v>
      </c>
      <c r="J104" s="15">
        <f t="shared" si="37"/>
        <v>0.34085219343804757</v>
      </c>
      <c r="K104" s="15">
        <f t="shared" si="38"/>
        <v>0.34085219343804757</v>
      </c>
      <c r="L104" s="15">
        <f t="shared" si="39"/>
        <v>0.34085219343804757</v>
      </c>
      <c r="M104" s="15">
        <f t="shared" si="40"/>
        <v>0.34085219343804757</v>
      </c>
      <c r="N104" s="15">
        <f t="shared" si="41"/>
        <v>0.34085219343804757</v>
      </c>
      <c r="O104" s="15">
        <f t="shared" si="42"/>
        <v>0.34085219343804757</v>
      </c>
      <c r="P104" s="15">
        <f t="shared" si="43"/>
        <v>0.34085219343804757</v>
      </c>
      <c r="Q104" s="15">
        <f t="shared" si="44"/>
        <v>0.34085219343804757</v>
      </c>
      <c r="R104" s="15">
        <f t="shared" si="45"/>
        <v>0.34085219343804757</v>
      </c>
      <c r="S104" s="15">
        <f t="shared" si="46"/>
        <v>0.34085219343804757</v>
      </c>
      <c r="T104" s="15">
        <f t="shared" si="47"/>
        <v>0.34085219343804757</v>
      </c>
      <c r="U104" s="15">
        <f t="shared" si="48"/>
        <v>0.34085219343804757</v>
      </c>
      <c r="V104" s="15">
        <f t="shared" si="49"/>
        <v>0.34085219343804757</v>
      </c>
      <c r="W104" s="15">
        <f t="shared" si="50"/>
        <v>0.34085219343804757</v>
      </c>
      <c r="X104" s="15">
        <f t="shared" si="51"/>
        <v>0.34085219343804757</v>
      </c>
      <c r="Y104" s="208"/>
    </row>
    <row r="105" spans="1:25" x14ac:dyDescent="0.2">
      <c r="D105" s="2" t="s">
        <v>23</v>
      </c>
      <c r="E105" s="17">
        <f t="shared" ref="E105:I105" si="53">+E111</f>
        <v>0.26500000000000001</v>
      </c>
      <c r="F105" s="17">
        <f t="shared" si="53"/>
        <v>0.26500000000000001</v>
      </c>
      <c r="G105" s="17">
        <f t="shared" si="53"/>
        <v>0.26500000000000001</v>
      </c>
      <c r="H105" s="17">
        <f t="shared" si="53"/>
        <v>0.26500000000000001</v>
      </c>
      <c r="I105" s="17">
        <f t="shared" si="53"/>
        <v>0.26500000000000001</v>
      </c>
      <c r="J105" s="17">
        <f t="shared" ref="J105:X105" si="54">+J111</f>
        <v>0.26500000000000001</v>
      </c>
      <c r="K105" s="17">
        <f t="shared" si="54"/>
        <v>0.26500000000000001</v>
      </c>
      <c r="L105" s="17">
        <f t="shared" si="54"/>
        <v>0.26500000000000001</v>
      </c>
      <c r="M105" s="17">
        <f t="shared" si="54"/>
        <v>0.26500000000000001</v>
      </c>
      <c r="N105" s="17">
        <f t="shared" si="54"/>
        <v>0.26500000000000001</v>
      </c>
      <c r="O105" s="17">
        <f t="shared" si="54"/>
        <v>0.26500000000000001</v>
      </c>
      <c r="P105" s="17">
        <f t="shared" si="54"/>
        <v>0.26500000000000001</v>
      </c>
      <c r="Q105" s="17">
        <f t="shared" si="54"/>
        <v>0.26500000000000001</v>
      </c>
      <c r="R105" s="17">
        <f t="shared" si="54"/>
        <v>0.26500000000000001</v>
      </c>
      <c r="S105" s="17">
        <f t="shared" si="54"/>
        <v>0.26500000000000001</v>
      </c>
      <c r="T105" s="17">
        <f t="shared" si="54"/>
        <v>0.26500000000000001</v>
      </c>
      <c r="U105" s="17">
        <f t="shared" si="54"/>
        <v>0.26500000000000001</v>
      </c>
      <c r="V105" s="17">
        <f t="shared" si="54"/>
        <v>0.26500000000000001</v>
      </c>
      <c r="W105" s="17">
        <f t="shared" si="54"/>
        <v>0.26500000000000001</v>
      </c>
      <c r="X105" s="17">
        <f t="shared" si="54"/>
        <v>0.26500000000000001</v>
      </c>
      <c r="Y105" s="208"/>
    </row>
    <row r="106" spans="1:25" ht="25.5" x14ac:dyDescent="0.2">
      <c r="C106" s="36"/>
      <c r="D106" s="36" t="s">
        <v>66</v>
      </c>
      <c r="E106" s="16">
        <f>(E103*(1-E105)*E101)+(E104*E102)</f>
        <v>5.4238000009443163E-2</v>
      </c>
      <c r="F106" s="16">
        <f>+(F103*(1-F105)*F101)+(F104*F102)</f>
        <v>5.4238000009443163E-2</v>
      </c>
      <c r="G106" s="16">
        <f>+(G103*(1-G105)*G101)+(G104*G102)</f>
        <v>5.4238000009443163E-2</v>
      </c>
      <c r="H106" s="16">
        <f>+(H103*(1-H105)*H101)+(H104*H102)</f>
        <v>5.4238000009443163E-2</v>
      </c>
      <c r="I106" s="16">
        <f>+(I103*(1-I105)*I101)+(I104*I102)</f>
        <v>5.4238000009443163E-2</v>
      </c>
      <c r="J106" s="16">
        <f t="shared" ref="J106:X106" si="55">+(J103*(1-J105)*J101)+(J104*J102)</f>
        <v>5.4238000009443163E-2</v>
      </c>
      <c r="K106" s="16">
        <f t="shared" si="55"/>
        <v>5.4238000009443163E-2</v>
      </c>
      <c r="L106" s="16">
        <f t="shared" si="55"/>
        <v>5.4238000009443163E-2</v>
      </c>
      <c r="M106" s="16">
        <f t="shared" si="55"/>
        <v>5.4238000009443163E-2</v>
      </c>
      <c r="N106" s="16">
        <f t="shared" si="55"/>
        <v>5.4238000009443163E-2</v>
      </c>
      <c r="O106" s="16">
        <f t="shared" si="55"/>
        <v>5.4238000009443163E-2</v>
      </c>
      <c r="P106" s="16">
        <f t="shared" si="55"/>
        <v>5.4238000009443163E-2</v>
      </c>
      <c r="Q106" s="16">
        <f t="shared" si="55"/>
        <v>5.4238000009443163E-2</v>
      </c>
      <c r="R106" s="16">
        <f t="shared" si="55"/>
        <v>5.4238000009443163E-2</v>
      </c>
      <c r="S106" s="16">
        <f t="shared" si="55"/>
        <v>5.4238000009443163E-2</v>
      </c>
      <c r="T106" s="16">
        <f t="shared" si="55"/>
        <v>5.4238000009443163E-2</v>
      </c>
      <c r="U106" s="16">
        <f t="shared" si="55"/>
        <v>5.4238000009443163E-2</v>
      </c>
      <c r="V106" s="16">
        <f t="shared" si="55"/>
        <v>5.4238000009443163E-2</v>
      </c>
      <c r="W106" s="16">
        <f t="shared" si="55"/>
        <v>5.4238000009443163E-2</v>
      </c>
      <c r="X106" s="16">
        <f t="shared" si="55"/>
        <v>5.4238000009443163E-2</v>
      </c>
    </row>
    <row r="108" spans="1:25" x14ac:dyDescent="0.2">
      <c r="A108" s="73">
        <v>12</v>
      </c>
      <c r="C108" s="275" t="s">
        <v>25</v>
      </c>
      <c r="D108" s="276"/>
      <c r="E108" s="276"/>
      <c r="F108" s="276"/>
      <c r="G108" s="276"/>
      <c r="H108" s="276"/>
      <c r="I108" s="276"/>
      <c r="J108" s="276"/>
    </row>
    <row r="109" spans="1:25" x14ac:dyDescent="0.2">
      <c r="C109" s="9"/>
      <c r="D109" s="8" t="s">
        <v>28</v>
      </c>
      <c r="E109" s="11" t="s">
        <v>0</v>
      </c>
      <c r="F109" s="11" t="s">
        <v>1</v>
      </c>
      <c r="G109" s="11" t="s">
        <v>2</v>
      </c>
      <c r="H109" s="11" t="s">
        <v>3</v>
      </c>
      <c r="I109" s="11" t="s">
        <v>4</v>
      </c>
      <c r="J109" s="11" t="s">
        <v>207</v>
      </c>
      <c r="K109" s="11" t="s">
        <v>208</v>
      </c>
      <c r="L109" s="11" t="s">
        <v>209</v>
      </c>
      <c r="M109" s="11" t="s">
        <v>210</v>
      </c>
      <c r="N109" s="11" t="s">
        <v>211</v>
      </c>
      <c r="O109" s="11" t="s">
        <v>212</v>
      </c>
      <c r="P109" s="11" t="s">
        <v>213</v>
      </c>
      <c r="Q109" s="11" t="s">
        <v>214</v>
      </c>
      <c r="R109" s="11" t="s">
        <v>215</v>
      </c>
      <c r="S109" s="11" t="s">
        <v>216</v>
      </c>
      <c r="T109" s="11" t="s">
        <v>217</v>
      </c>
      <c r="U109" s="11" t="s">
        <v>218</v>
      </c>
      <c r="V109" s="11" t="s">
        <v>219</v>
      </c>
      <c r="W109" s="11" t="s">
        <v>220</v>
      </c>
      <c r="X109" s="11" t="s">
        <v>223</v>
      </c>
    </row>
    <row r="110" spans="1:25" x14ac:dyDescent="0.2">
      <c r="D110" s="2" t="s">
        <v>24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f>I110</f>
        <v>0</v>
      </c>
      <c r="K110" s="15">
        <f t="shared" ref="K110:X110" si="56">J110</f>
        <v>0</v>
      </c>
      <c r="L110" s="15">
        <f t="shared" si="56"/>
        <v>0</v>
      </c>
      <c r="M110" s="15">
        <f t="shared" si="56"/>
        <v>0</v>
      </c>
      <c r="N110" s="15">
        <f t="shared" si="56"/>
        <v>0</v>
      </c>
      <c r="O110" s="15">
        <f t="shared" si="56"/>
        <v>0</v>
      </c>
      <c r="P110" s="15">
        <f t="shared" si="56"/>
        <v>0</v>
      </c>
      <c r="Q110" s="15">
        <f t="shared" si="56"/>
        <v>0</v>
      </c>
      <c r="R110" s="15">
        <f t="shared" si="56"/>
        <v>0</v>
      </c>
      <c r="S110" s="15">
        <f t="shared" si="56"/>
        <v>0</v>
      </c>
      <c r="T110" s="15">
        <f t="shared" si="56"/>
        <v>0</v>
      </c>
      <c r="U110" s="15">
        <f t="shared" si="56"/>
        <v>0</v>
      </c>
      <c r="V110" s="15">
        <f t="shared" si="56"/>
        <v>0</v>
      </c>
      <c r="W110" s="15">
        <f t="shared" si="56"/>
        <v>0</v>
      </c>
      <c r="X110" s="15">
        <f t="shared" si="56"/>
        <v>0</v>
      </c>
    </row>
    <row r="111" spans="1:25" x14ac:dyDescent="0.2">
      <c r="D111" s="2" t="s">
        <v>23</v>
      </c>
      <c r="E111" s="15">
        <v>0.26500000000000001</v>
      </c>
      <c r="F111" s="15">
        <f>+E111</f>
        <v>0.26500000000000001</v>
      </c>
      <c r="G111" s="15">
        <f>+E111</f>
        <v>0.26500000000000001</v>
      </c>
      <c r="H111" s="15">
        <f>+E111</f>
        <v>0.26500000000000001</v>
      </c>
      <c r="I111" s="15">
        <f>+E111</f>
        <v>0.26500000000000001</v>
      </c>
      <c r="J111" s="15">
        <f t="shared" ref="J111:X114" si="57">I111</f>
        <v>0.26500000000000001</v>
      </c>
      <c r="K111" s="15">
        <f t="shared" si="57"/>
        <v>0.26500000000000001</v>
      </c>
      <c r="L111" s="15">
        <f t="shared" si="57"/>
        <v>0.26500000000000001</v>
      </c>
      <c r="M111" s="15">
        <f t="shared" si="57"/>
        <v>0.26500000000000001</v>
      </c>
      <c r="N111" s="15">
        <f t="shared" si="57"/>
        <v>0.26500000000000001</v>
      </c>
      <c r="O111" s="15">
        <f t="shared" si="57"/>
        <v>0.26500000000000001</v>
      </c>
      <c r="P111" s="15">
        <f t="shared" si="57"/>
        <v>0.26500000000000001</v>
      </c>
      <c r="Q111" s="15">
        <f t="shared" si="57"/>
        <v>0.26500000000000001</v>
      </c>
      <c r="R111" s="15">
        <f t="shared" si="57"/>
        <v>0.26500000000000001</v>
      </c>
      <c r="S111" s="15">
        <f t="shared" si="57"/>
        <v>0.26500000000000001</v>
      </c>
      <c r="T111" s="15">
        <f t="shared" si="57"/>
        <v>0.26500000000000001</v>
      </c>
      <c r="U111" s="15">
        <f t="shared" si="57"/>
        <v>0.26500000000000001</v>
      </c>
      <c r="V111" s="15">
        <f t="shared" si="57"/>
        <v>0.26500000000000001</v>
      </c>
      <c r="W111" s="15">
        <f t="shared" si="57"/>
        <v>0.26500000000000001</v>
      </c>
      <c r="X111" s="15">
        <f t="shared" si="57"/>
        <v>0.26500000000000001</v>
      </c>
      <c r="Y111" s="208"/>
    </row>
    <row r="112" spans="1:25" x14ac:dyDescent="0.2">
      <c r="D112" s="2" t="s">
        <v>26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5">
        <f t="shared" si="57"/>
        <v>0</v>
      </c>
      <c r="K112" s="15">
        <f t="shared" si="57"/>
        <v>0</v>
      </c>
      <c r="L112" s="15">
        <f t="shared" si="57"/>
        <v>0</v>
      </c>
      <c r="M112" s="15">
        <f t="shared" si="57"/>
        <v>0</v>
      </c>
      <c r="N112" s="15">
        <f t="shared" si="57"/>
        <v>0</v>
      </c>
      <c r="O112" s="15">
        <f t="shared" si="57"/>
        <v>0</v>
      </c>
      <c r="P112" s="15">
        <f t="shared" si="57"/>
        <v>0</v>
      </c>
      <c r="Q112" s="15">
        <f t="shared" si="57"/>
        <v>0</v>
      </c>
      <c r="R112" s="15">
        <f t="shared" si="57"/>
        <v>0</v>
      </c>
      <c r="S112" s="15">
        <f t="shared" si="57"/>
        <v>0</v>
      </c>
      <c r="T112" s="15">
        <f t="shared" si="57"/>
        <v>0</v>
      </c>
      <c r="U112" s="15">
        <f t="shared" si="57"/>
        <v>0</v>
      </c>
      <c r="V112" s="15">
        <f t="shared" si="57"/>
        <v>0</v>
      </c>
      <c r="W112" s="15">
        <f t="shared" si="57"/>
        <v>0</v>
      </c>
      <c r="X112" s="15">
        <f t="shared" si="57"/>
        <v>0</v>
      </c>
      <c r="Y112" s="208"/>
    </row>
    <row r="113" spans="4:25" x14ac:dyDescent="0.2">
      <c r="D113" s="2" t="s">
        <v>27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5">
        <f t="shared" si="57"/>
        <v>0</v>
      </c>
      <c r="K113" s="15">
        <f t="shared" si="57"/>
        <v>0</v>
      </c>
      <c r="L113" s="15">
        <f t="shared" si="57"/>
        <v>0</v>
      </c>
      <c r="M113" s="15">
        <f t="shared" si="57"/>
        <v>0</v>
      </c>
      <c r="N113" s="15">
        <f t="shared" si="57"/>
        <v>0</v>
      </c>
      <c r="O113" s="15">
        <f t="shared" si="57"/>
        <v>0</v>
      </c>
      <c r="P113" s="15">
        <f t="shared" si="57"/>
        <v>0</v>
      </c>
      <c r="Q113" s="15">
        <f t="shared" si="57"/>
        <v>0</v>
      </c>
      <c r="R113" s="15">
        <f t="shared" si="57"/>
        <v>0</v>
      </c>
      <c r="S113" s="15">
        <f t="shared" si="57"/>
        <v>0</v>
      </c>
      <c r="T113" s="15">
        <f t="shared" si="57"/>
        <v>0</v>
      </c>
      <c r="U113" s="15">
        <f t="shared" si="57"/>
        <v>0</v>
      </c>
      <c r="V113" s="15">
        <f t="shared" si="57"/>
        <v>0</v>
      </c>
      <c r="W113" s="15">
        <f t="shared" si="57"/>
        <v>0</v>
      </c>
      <c r="X113" s="15">
        <f t="shared" si="57"/>
        <v>0</v>
      </c>
      <c r="Y113" s="208"/>
    </row>
    <row r="114" spans="4:25" x14ac:dyDescent="0.2">
      <c r="D114" s="2" t="s">
        <v>31</v>
      </c>
      <c r="E114" s="18">
        <v>0.08</v>
      </c>
      <c r="F114" s="18">
        <v>0.08</v>
      </c>
      <c r="G114" s="18">
        <v>0.08</v>
      </c>
      <c r="H114" s="18">
        <v>0.08</v>
      </c>
      <c r="I114" s="18">
        <v>0.08</v>
      </c>
      <c r="J114" s="15">
        <f t="shared" si="57"/>
        <v>0.08</v>
      </c>
      <c r="K114" s="15">
        <f t="shared" si="57"/>
        <v>0.08</v>
      </c>
      <c r="L114" s="15">
        <f t="shared" si="57"/>
        <v>0.08</v>
      </c>
      <c r="M114" s="15">
        <f t="shared" si="57"/>
        <v>0.08</v>
      </c>
      <c r="N114" s="15">
        <f t="shared" si="57"/>
        <v>0.08</v>
      </c>
      <c r="O114" s="15">
        <f t="shared" si="57"/>
        <v>0.08</v>
      </c>
      <c r="P114" s="15">
        <f t="shared" si="57"/>
        <v>0.08</v>
      </c>
      <c r="Q114" s="15">
        <f t="shared" si="57"/>
        <v>0.08</v>
      </c>
      <c r="R114" s="15">
        <f t="shared" si="57"/>
        <v>0.08</v>
      </c>
      <c r="S114" s="15">
        <f t="shared" si="57"/>
        <v>0.08</v>
      </c>
      <c r="T114" s="15">
        <f t="shared" si="57"/>
        <v>0.08</v>
      </c>
      <c r="U114" s="15">
        <f t="shared" si="57"/>
        <v>0.08</v>
      </c>
      <c r="V114" s="15">
        <f t="shared" si="57"/>
        <v>0.08</v>
      </c>
      <c r="W114" s="15">
        <f t="shared" si="57"/>
        <v>0.08</v>
      </c>
      <c r="X114" s="15">
        <f t="shared" si="57"/>
        <v>0.08</v>
      </c>
      <c r="Y114" s="208"/>
    </row>
    <row r="115" spans="4:25" x14ac:dyDescent="0.2">
      <c r="D115" s="2" t="s">
        <v>67</v>
      </c>
      <c r="E115" s="111">
        <v>0</v>
      </c>
      <c r="F115" s="68">
        <f>+E115</f>
        <v>0</v>
      </c>
      <c r="G115" s="68">
        <f>+F115</f>
        <v>0</v>
      </c>
      <c r="H115" s="68">
        <f>+G115</f>
        <v>0</v>
      </c>
      <c r="I115" s="68">
        <f>+H115</f>
        <v>0</v>
      </c>
      <c r="J115" s="68">
        <f t="shared" ref="J115:X115" si="58">+I115</f>
        <v>0</v>
      </c>
      <c r="K115" s="68">
        <f t="shared" si="58"/>
        <v>0</v>
      </c>
      <c r="L115" s="68">
        <f t="shared" si="58"/>
        <v>0</v>
      </c>
      <c r="M115" s="68">
        <f t="shared" si="58"/>
        <v>0</v>
      </c>
      <c r="N115" s="68">
        <f t="shared" si="58"/>
        <v>0</v>
      </c>
      <c r="O115" s="68">
        <f t="shared" si="58"/>
        <v>0</v>
      </c>
      <c r="P115" s="68">
        <f t="shared" si="58"/>
        <v>0</v>
      </c>
      <c r="Q115" s="68">
        <f t="shared" si="58"/>
        <v>0</v>
      </c>
      <c r="R115" s="68">
        <f t="shared" si="58"/>
        <v>0</v>
      </c>
      <c r="S115" s="68">
        <f t="shared" si="58"/>
        <v>0</v>
      </c>
      <c r="T115" s="68">
        <f t="shared" si="58"/>
        <v>0</v>
      </c>
      <c r="U115" s="68">
        <f t="shared" si="58"/>
        <v>0</v>
      </c>
      <c r="V115" s="68">
        <f t="shared" si="58"/>
        <v>0</v>
      </c>
      <c r="W115" s="68">
        <f t="shared" si="58"/>
        <v>0</v>
      </c>
      <c r="X115" s="68">
        <f t="shared" si="58"/>
        <v>0</v>
      </c>
    </row>
    <row r="116" spans="4:25" x14ac:dyDescent="0.2">
      <c r="D116" s="2" t="s">
        <v>114</v>
      </c>
      <c r="E116" s="68">
        <v>0</v>
      </c>
      <c r="F116" s="68">
        <v>0</v>
      </c>
      <c r="G116" s="68">
        <v>0</v>
      </c>
      <c r="H116" s="68">
        <v>0</v>
      </c>
      <c r="I116" s="68">
        <v>0</v>
      </c>
      <c r="J116" s="68">
        <v>0</v>
      </c>
      <c r="K116" s="68">
        <v>0</v>
      </c>
      <c r="L116" s="68">
        <v>0</v>
      </c>
      <c r="M116" s="68">
        <v>0</v>
      </c>
      <c r="N116" s="68">
        <v>0</v>
      </c>
      <c r="O116" s="68">
        <v>0</v>
      </c>
      <c r="P116" s="68">
        <v>0</v>
      </c>
      <c r="Q116" s="68">
        <v>0</v>
      </c>
      <c r="R116" s="68">
        <v>0</v>
      </c>
      <c r="S116" s="68">
        <v>0</v>
      </c>
      <c r="T116" s="68">
        <v>0</v>
      </c>
      <c r="U116" s="68">
        <v>0</v>
      </c>
      <c r="V116" s="68">
        <v>0</v>
      </c>
      <c r="W116" s="68">
        <v>0</v>
      </c>
      <c r="X116" s="68">
        <v>0</v>
      </c>
    </row>
    <row r="117" spans="4:25" x14ac:dyDescent="0.2">
      <c r="D117" s="2" t="s">
        <v>68</v>
      </c>
      <c r="E117" s="37">
        <f t="shared" ref="E117:I117" si="59">+E115-E116</f>
        <v>0</v>
      </c>
      <c r="F117" s="37">
        <f t="shared" si="59"/>
        <v>0</v>
      </c>
      <c r="G117" s="37">
        <f t="shared" si="59"/>
        <v>0</v>
      </c>
      <c r="H117" s="37">
        <f t="shared" si="59"/>
        <v>0</v>
      </c>
      <c r="I117" s="37">
        <f t="shared" si="59"/>
        <v>0</v>
      </c>
      <c r="J117" s="37">
        <f t="shared" ref="J117:X117" si="60">+J115-J116</f>
        <v>0</v>
      </c>
      <c r="K117" s="37">
        <f t="shared" si="60"/>
        <v>0</v>
      </c>
      <c r="L117" s="37">
        <f t="shared" si="60"/>
        <v>0</v>
      </c>
      <c r="M117" s="37">
        <f t="shared" si="60"/>
        <v>0</v>
      </c>
      <c r="N117" s="37">
        <f t="shared" si="60"/>
        <v>0</v>
      </c>
      <c r="O117" s="37">
        <f t="shared" si="60"/>
        <v>0</v>
      </c>
      <c r="P117" s="37">
        <f t="shared" si="60"/>
        <v>0</v>
      </c>
      <c r="Q117" s="37">
        <f t="shared" si="60"/>
        <v>0</v>
      </c>
      <c r="R117" s="37">
        <f t="shared" si="60"/>
        <v>0</v>
      </c>
      <c r="S117" s="37">
        <f t="shared" si="60"/>
        <v>0</v>
      </c>
      <c r="T117" s="37">
        <f t="shared" si="60"/>
        <v>0</v>
      </c>
      <c r="U117" s="37">
        <f t="shared" si="60"/>
        <v>0</v>
      </c>
      <c r="V117" s="37">
        <f t="shared" si="60"/>
        <v>0</v>
      </c>
      <c r="W117" s="37">
        <f t="shared" si="60"/>
        <v>0</v>
      </c>
      <c r="X117" s="37">
        <f t="shared" si="60"/>
        <v>0</v>
      </c>
    </row>
  </sheetData>
  <mergeCells count="10">
    <mergeCell ref="C88:J88"/>
    <mergeCell ref="C99:J99"/>
    <mergeCell ref="C108:J108"/>
    <mergeCell ref="C65:J65"/>
    <mergeCell ref="E1:J1"/>
    <mergeCell ref="E2:J2"/>
    <mergeCell ref="C77:J77"/>
    <mergeCell ref="C53:J53"/>
    <mergeCell ref="F3:J3"/>
    <mergeCell ref="F4:J4"/>
  </mergeCells>
  <phoneticPr fontId="0" type="noConversion"/>
  <dataValidations xWindow="384" yWindow="199" count="2">
    <dataValidation type="whole" allowBlank="1" showInputMessage="1" showErrorMessage="1" errorTitle="Try again " error="Value input is out of the acceptable range or is not a whole number. Please re-input a whole number between 1 and 5." promptTitle="Customer connection horizon" prompt="This must be a whole number between 1 and 5" sqref="E3" xr:uid="{00000000-0002-0000-0200-000000000000}">
      <formula1>1</formula1>
      <formula2>15</formula2>
    </dataValidation>
    <dataValidation type="whole" allowBlank="1" showInputMessage="1" showErrorMessage="1" errorTitle="Try again " error="Value input is out of the acceptable range or is not a whole number. Please re-input a whole number between 1 and 25." promptTitle="Customer connection horizon" prompt="This must be a whole number between 1 and 25" sqref="E4" xr:uid="{00000000-0002-0000-0200-000001000000}">
      <formula1>1</formula1>
      <formula2>25</formula2>
    </dataValidation>
  </dataValidations>
  <printOptions headings="1"/>
  <pageMargins left="0.53" right="0.22" top="0.8" bottom="1" header="0.5" footer="0.5"/>
  <pageSetup scale="53" fitToHeight="0" orientation="landscape" r:id="rId1"/>
  <headerFooter alignWithMargins="0">
    <oddFooter>&amp;L&amp;P of &amp;N&amp;C&amp;F &amp;A&amp;R&amp;D &amp;T</oddFooter>
  </headerFooter>
  <rowBreaks count="2" manualBreakCount="2">
    <brk id="52" max="16383" man="1"/>
    <brk id="98" max="16383" man="1"/>
  </rowBreaks>
  <ignoredErrors>
    <ignoredError sqref="E25" formula="1"/>
    <ignoredError sqref="F25:I25" formula="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173"/>
  <sheetViews>
    <sheetView zoomScaleNormal="100" workbookViewId="0">
      <pane xSplit="2" ySplit="5" topLeftCell="C109" activePane="bottomRight" state="frozenSplit"/>
      <selection activeCell="E51" sqref="E51"/>
      <selection pane="topRight" activeCell="E51" sqref="E51"/>
      <selection pane="bottomLeft" activeCell="E51" sqref="E51"/>
      <selection pane="bottomRight" activeCell="C6" sqref="C6"/>
    </sheetView>
  </sheetViews>
  <sheetFormatPr defaultRowHeight="12.75" x14ac:dyDescent="0.2"/>
  <cols>
    <col min="1" max="1" width="3.42578125" style="4" customWidth="1"/>
    <col min="2" max="2" width="31.5703125" style="5" customWidth="1"/>
    <col min="3" max="3" width="14.5703125" style="5" customWidth="1"/>
    <col min="4" max="4" width="10.28515625" style="5" bestFit="1" customWidth="1"/>
    <col min="5" max="8" width="11.85546875" style="5" customWidth="1"/>
    <col min="9" max="9" width="13.85546875" style="5" bestFit="1" customWidth="1"/>
    <col min="10" max="10" width="14" style="5" customWidth="1"/>
    <col min="11" max="11" width="12.42578125" style="5" customWidth="1"/>
    <col min="12" max="28" width="11.85546875" style="5" customWidth="1"/>
  </cols>
  <sheetData>
    <row r="1" spans="1:28" x14ac:dyDescent="0.2">
      <c r="A1" s="38" t="s">
        <v>20</v>
      </c>
      <c r="B1" s="39"/>
      <c r="C1" s="40"/>
      <c r="D1" s="41">
        <f>+'Data Inputs'!E106</f>
        <v>5.4238000009443163E-2</v>
      </c>
      <c r="E1" s="41">
        <f>+'Data Inputs'!F106</f>
        <v>5.4238000009443163E-2</v>
      </c>
      <c r="F1" s="41">
        <f>+'Data Inputs'!G106</f>
        <v>5.4238000009443163E-2</v>
      </c>
      <c r="G1" s="41">
        <f>+'Data Inputs'!H106</f>
        <v>5.4238000009443163E-2</v>
      </c>
      <c r="H1" s="41">
        <f>+'Data Inputs'!I106</f>
        <v>5.4238000009443163E-2</v>
      </c>
      <c r="I1" s="41">
        <f>+'Data Inputs'!J106</f>
        <v>5.4238000009443163E-2</v>
      </c>
      <c r="J1" s="41">
        <f>+'Data Inputs'!K106</f>
        <v>5.4238000009443163E-2</v>
      </c>
      <c r="K1" s="41">
        <f>+'Data Inputs'!L106</f>
        <v>5.4238000009443163E-2</v>
      </c>
      <c r="L1" s="41">
        <f>+'Data Inputs'!M106</f>
        <v>5.4238000009443163E-2</v>
      </c>
      <c r="M1" s="41">
        <f>+'Data Inputs'!N106</f>
        <v>5.4238000009443163E-2</v>
      </c>
      <c r="N1" s="41">
        <f>+'Data Inputs'!O106</f>
        <v>5.4238000009443163E-2</v>
      </c>
      <c r="O1" s="41">
        <f>+'Data Inputs'!P106</f>
        <v>5.4238000009443163E-2</v>
      </c>
      <c r="P1" s="41">
        <f>+'Data Inputs'!Q106</f>
        <v>5.4238000009443163E-2</v>
      </c>
      <c r="Q1" s="41">
        <f>+'Data Inputs'!R106</f>
        <v>5.4238000009443163E-2</v>
      </c>
      <c r="R1" s="41">
        <f>+'Data Inputs'!S106</f>
        <v>5.4238000009443163E-2</v>
      </c>
      <c r="S1" s="41">
        <f>+'Data Inputs'!T106</f>
        <v>5.4238000009443163E-2</v>
      </c>
      <c r="T1" s="41">
        <f>+'Data Inputs'!U106</f>
        <v>5.4238000009443163E-2</v>
      </c>
      <c r="U1" s="41">
        <f>+'Data Inputs'!V106</f>
        <v>5.4238000009443163E-2</v>
      </c>
      <c r="V1" s="41">
        <f>+'Data Inputs'!W106</f>
        <v>5.4238000009443163E-2</v>
      </c>
      <c r="W1" s="41">
        <f>+'Data Inputs'!X106</f>
        <v>5.4238000009443163E-2</v>
      </c>
      <c r="X1" s="41">
        <f>W1</f>
        <v>5.4238000009443163E-2</v>
      </c>
      <c r="Y1" s="41">
        <f t="shared" ref="Y1:AB1" si="0">X1</f>
        <v>5.4238000009443163E-2</v>
      </c>
      <c r="Z1" s="41">
        <f t="shared" si="0"/>
        <v>5.4238000009443163E-2</v>
      </c>
      <c r="AA1" s="41">
        <f t="shared" si="0"/>
        <v>5.4238000009443163E-2</v>
      </c>
      <c r="AB1" s="41">
        <f t="shared" si="0"/>
        <v>5.4238000009443163E-2</v>
      </c>
    </row>
    <row r="2" spans="1:28" x14ac:dyDescent="0.2">
      <c r="A2" s="38" t="s">
        <v>74</v>
      </c>
      <c r="B2" s="39"/>
      <c r="C2" s="42"/>
      <c r="D2" s="41">
        <f>ROUND(1/((1+D1)^D5),5)</f>
        <v>0.94855</v>
      </c>
      <c r="E2" s="41">
        <f t="shared" ref="E2:AB2" si="1">ROUND(1/((1+E1)^E5),5)</f>
        <v>0.89975000000000005</v>
      </c>
      <c r="F2" s="41">
        <f t="shared" si="1"/>
        <v>0.85346</v>
      </c>
      <c r="G2" s="41">
        <f t="shared" si="1"/>
        <v>0.80954999999999999</v>
      </c>
      <c r="H2" s="41">
        <f t="shared" si="1"/>
        <v>0.76790000000000003</v>
      </c>
      <c r="I2" s="41">
        <f t="shared" si="1"/>
        <v>0.72840000000000005</v>
      </c>
      <c r="J2" s="41">
        <f t="shared" si="1"/>
        <v>0.69091999999999998</v>
      </c>
      <c r="K2" s="41">
        <f t="shared" si="1"/>
        <v>0.65537999999999996</v>
      </c>
      <c r="L2" s="41">
        <f t="shared" si="1"/>
        <v>0.62165999999999999</v>
      </c>
      <c r="M2" s="41">
        <f t="shared" si="1"/>
        <v>0.58967999999999998</v>
      </c>
      <c r="N2" s="41">
        <f t="shared" si="1"/>
        <v>0.55933999999999995</v>
      </c>
      <c r="O2" s="41">
        <f t="shared" si="1"/>
        <v>0.53056000000000003</v>
      </c>
      <c r="P2" s="41">
        <f t="shared" si="1"/>
        <v>0.50327</v>
      </c>
      <c r="Q2" s="41">
        <f t="shared" si="1"/>
        <v>0.47737000000000002</v>
      </c>
      <c r="R2" s="41">
        <f t="shared" si="1"/>
        <v>0.45280999999999999</v>
      </c>
      <c r="S2" s="41">
        <f t="shared" si="1"/>
        <v>0.42952000000000001</v>
      </c>
      <c r="T2" s="41">
        <f t="shared" si="1"/>
        <v>0.40742</v>
      </c>
      <c r="U2" s="41">
        <f t="shared" si="1"/>
        <v>0.38646000000000003</v>
      </c>
      <c r="V2" s="41">
        <f t="shared" si="1"/>
        <v>0.36658000000000002</v>
      </c>
      <c r="W2" s="41">
        <f t="shared" si="1"/>
        <v>0.34771999999999997</v>
      </c>
      <c r="X2" s="41">
        <f t="shared" si="1"/>
        <v>0.32983000000000001</v>
      </c>
      <c r="Y2" s="41">
        <f t="shared" si="1"/>
        <v>0.31286000000000003</v>
      </c>
      <c r="Z2" s="41">
        <f t="shared" si="1"/>
        <v>0.29676000000000002</v>
      </c>
      <c r="AA2" s="41">
        <f t="shared" si="1"/>
        <v>0.28149999999999997</v>
      </c>
      <c r="AB2" s="41">
        <f t="shared" si="1"/>
        <v>0.26701000000000003</v>
      </c>
    </row>
    <row r="3" spans="1:28" x14ac:dyDescent="0.2">
      <c r="A3" s="38" t="s">
        <v>75</v>
      </c>
      <c r="B3" s="39"/>
      <c r="C3" s="42"/>
      <c r="D3" s="60">
        <f>ROUND((1+D1)^-(D5-0.5),5)</f>
        <v>0.97394000000000003</v>
      </c>
      <c r="E3" s="60">
        <f t="shared" ref="E3:AB3" si="2">ROUND((1+E1)^-(E5-0.5),5)</f>
        <v>0.92383000000000004</v>
      </c>
      <c r="F3" s="60">
        <f t="shared" si="2"/>
        <v>0.87629999999999997</v>
      </c>
      <c r="G3" s="60">
        <f t="shared" si="2"/>
        <v>0.83121999999999996</v>
      </c>
      <c r="H3" s="60">
        <f t="shared" si="2"/>
        <v>0.78844999999999998</v>
      </c>
      <c r="I3" s="60">
        <f t="shared" si="2"/>
        <v>0.74789000000000005</v>
      </c>
      <c r="J3" s="60">
        <f t="shared" si="2"/>
        <v>0.70940999999999999</v>
      </c>
      <c r="K3" s="60">
        <f t="shared" si="2"/>
        <v>0.67291000000000001</v>
      </c>
      <c r="L3" s="60">
        <f t="shared" si="2"/>
        <v>0.63829000000000002</v>
      </c>
      <c r="M3" s="60">
        <f t="shared" si="2"/>
        <v>0.60546</v>
      </c>
      <c r="N3" s="60">
        <f t="shared" si="2"/>
        <v>0.57430999999999999</v>
      </c>
      <c r="O3" s="60">
        <f t="shared" si="2"/>
        <v>0.54476000000000002</v>
      </c>
      <c r="P3" s="60">
        <f t="shared" si="2"/>
        <v>0.51673000000000002</v>
      </c>
      <c r="Q3" s="60">
        <f t="shared" si="2"/>
        <v>0.49014999999999997</v>
      </c>
      <c r="R3" s="60">
        <f t="shared" si="2"/>
        <v>0.46493000000000001</v>
      </c>
      <c r="S3" s="60">
        <f t="shared" si="2"/>
        <v>0.44101000000000001</v>
      </c>
      <c r="T3" s="60">
        <f t="shared" si="2"/>
        <v>0.41832000000000003</v>
      </c>
      <c r="U3" s="60">
        <f t="shared" si="2"/>
        <v>0.39679999999999999</v>
      </c>
      <c r="V3" s="60">
        <f t="shared" si="2"/>
        <v>0.37639</v>
      </c>
      <c r="W3" s="60">
        <f t="shared" si="2"/>
        <v>0.35702</v>
      </c>
      <c r="X3" s="60">
        <f t="shared" si="2"/>
        <v>0.33865000000000001</v>
      </c>
      <c r="Y3" s="60">
        <f t="shared" si="2"/>
        <v>0.32123000000000002</v>
      </c>
      <c r="Z3" s="60">
        <f t="shared" si="2"/>
        <v>0.30470999999999998</v>
      </c>
      <c r="AA3" s="60">
        <f t="shared" si="2"/>
        <v>0.28903000000000001</v>
      </c>
      <c r="AB3" s="60">
        <f t="shared" si="2"/>
        <v>0.27416000000000001</v>
      </c>
    </row>
    <row r="4" spans="1:28" x14ac:dyDescent="0.2">
      <c r="A4" s="43"/>
      <c r="B4" s="44"/>
      <c r="C4" s="44"/>
      <c r="D4" s="45" t="s">
        <v>40</v>
      </c>
      <c r="E4" s="45" t="s">
        <v>41</v>
      </c>
      <c r="F4" s="45" t="s">
        <v>42</v>
      </c>
      <c r="G4" s="45" t="s">
        <v>43</v>
      </c>
      <c r="H4" s="45" t="s">
        <v>44</v>
      </c>
      <c r="I4" s="45" t="s">
        <v>45</v>
      </c>
      <c r="J4" s="45" t="s">
        <v>46</v>
      </c>
      <c r="K4" s="45" t="s">
        <v>47</v>
      </c>
      <c r="L4" s="45" t="s">
        <v>48</v>
      </c>
      <c r="M4" s="45" t="s">
        <v>49</v>
      </c>
      <c r="N4" s="45" t="s">
        <v>50</v>
      </c>
      <c r="O4" s="45" t="s">
        <v>51</v>
      </c>
      <c r="P4" s="45" t="s">
        <v>52</v>
      </c>
      <c r="Q4" s="45" t="s">
        <v>53</v>
      </c>
      <c r="R4" s="45" t="s">
        <v>54</v>
      </c>
      <c r="S4" s="45" t="s">
        <v>55</v>
      </c>
      <c r="T4" s="45" t="s">
        <v>56</v>
      </c>
      <c r="U4" s="45" t="s">
        <v>57</v>
      </c>
      <c r="V4" s="45" t="s">
        <v>58</v>
      </c>
      <c r="W4" s="45" t="s">
        <v>59</v>
      </c>
      <c r="X4" s="45" t="s">
        <v>60</v>
      </c>
      <c r="Y4" s="45" t="s">
        <v>61</v>
      </c>
      <c r="Z4" s="45" t="s">
        <v>62</v>
      </c>
      <c r="AA4" s="45" t="s">
        <v>63</v>
      </c>
      <c r="AB4" s="45" t="s">
        <v>64</v>
      </c>
    </row>
    <row r="5" spans="1:28" s="3" customFormat="1" ht="13.5" thickBot="1" x14ac:dyDescent="0.25">
      <c r="A5" s="43"/>
      <c r="B5" s="45"/>
      <c r="C5" s="46" t="s">
        <v>10</v>
      </c>
      <c r="D5" s="46">
        <v>1</v>
      </c>
      <c r="E5" s="46">
        <v>2</v>
      </c>
      <c r="F5" s="46">
        <v>3</v>
      </c>
      <c r="G5" s="46">
        <v>4</v>
      </c>
      <c r="H5" s="46">
        <v>5</v>
      </c>
      <c r="I5" s="46">
        <v>6</v>
      </c>
      <c r="J5" s="46">
        <v>7</v>
      </c>
      <c r="K5" s="46">
        <v>8</v>
      </c>
      <c r="L5" s="46">
        <v>9</v>
      </c>
      <c r="M5" s="46">
        <v>10</v>
      </c>
      <c r="N5" s="46">
        <v>11</v>
      </c>
      <c r="O5" s="46">
        <v>12</v>
      </c>
      <c r="P5" s="46">
        <v>13</v>
      </c>
      <c r="Q5" s="46">
        <v>14</v>
      </c>
      <c r="R5" s="46">
        <v>15</v>
      </c>
      <c r="S5" s="46">
        <v>16</v>
      </c>
      <c r="T5" s="46">
        <v>17</v>
      </c>
      <c r="U5" s="46">
        <v>18</v>
      </c>
      <c r="V5" s="46">
        <v>19</v>
      </c>
      <c r="W5" s="46">
        <v>20</v>
      </c>
      <c r="X5" s="46">
        <v>21</v>
      </c>
      <c r="Y5" s="46">
        <v>22</v>
      </c>
      <c r="Z5" s="46">
        <v>23</v>
      </c>
      <c r="AA5" s="46">
        <v>24</v>
      </c>
      <c r="AB5" s="46">
        <v>25</v>
      </c>
    </row>
    <row r="6" spans="1:28" s="3" customFormat="1" x14ac:dyDescent="0.2">
      <c r="A6" s="4" t="s">
        <v>108</v>
      </c>
      <c r="B6" s="6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</row>
    <row r="7" spans="1:28" s="3" customFormat="1" x14ac:dyDescent="0.2">
      <c r="A7" s="4" t="s">
        <v>224</v>
      </c>
      <c r="B7" s="6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</row>
    <row r="8" spans="1:28" s="3" customFormat="1" x14ac:dyDescent="0.2">
      <c r="A8" s="4"/>
      <c r="B8" s="5" t="s">
        <v>6</v>
      </c>
      <c r="C8" s="24">
        <f>+AB8</f>
        <v>0</v>
      </c>
      <c r="D8" s="24">
        <f>'Data Inputs'!E7/2</f>
        <v>0</v>
      </c>
      <c r="E8" s="24">
        <f>D8+'Data Inputs'!E7/2+'Data Inputs'!F7/2</f>
        <v>0</v>
      </c>
      <c r="F8" s="24">
        <f>E8+'Data Inputs'!F7/2+'Data Inputs'!G7/2</f>
        <v>0</v>
      </c>
      <c r="G8" s="24">
        <f>F8+'Data Inputs'!G7/2+'Data Inputs'!H7/2</f>
        <v>0</v>
      </c>
      <c r="H8" s="24">
        <f>G8+'Data Inputs'!H7/2+'Data Inputs'!I7/2</f>
        <v>0</v>
      </c>
      <c r="I8" s="24">
        <f>H8+'Data Inputs'!I7/2+'Data Inputs'!J7/2</f>
        <v>0</v>
      </c>
      <c r="J8" s="24">
        <f>I8+'Data Inputs'!J7/2+'Data Inputs'!K7/2</f>
        <v>0</v>
      </c>
      <c r="K8" s="24">
        <f>J8+'Data Inputs'!K7/2+'Data Inputs'!L7/2</f>
        <v>0</v>
      </c>
      <c r="L8" s="24">
        <f>K8+'Data Inputs'!L7/2+'Data Inputs'!M7/2</f>
        <v>0</v>
      </c>
      <c r="M8" s="24">
        <f>L8+'Data Inputs'!M7/2+'Data Inputs'!N7/2</f>
        <v>0</v>
      </c>
      <c r="N8" s="24">
        <f>M8+'Data Inputs'!N7/2+'Data Inputs'!O7/2</f>
        <v>0</v>
      </c>
      <c r="O8" s="24">
        <f>N8+'Data Inputs'!O7/2+'Data Inputs'!P7/2</f>
        <v>0</v>
      </c>
      <c r="P8" s="24">
        <f>O8+'Data Inputs'!P7/2+'Data Inputs'!Q7/2</f>
        <v>0</v>
      </c>
      <c r="Q8" s="24">
        <f>P8+'Data Inputs'!Q7/2+'Data Inputs'!R7/2</f>
        <v>0</v>
      </c>
      <c r="R8" s="24">
        <f>Q8+'Data Inputs'!R7/2+'Data Inputs'!S7/2</f>
        <v>0</v>
      </c>
      <c r="S8" s="24">
        <f>R8+'Data Inputs'!S7/2+'Data Inputs'!T7/2</f>
        <v>0</v>
      </c>
      <c r="T8" s="24">
        <f>S8+'Data Inputs'!T7/2+'Data Inputs'!U7/2</f>
        <v>0</v>
      </c>
      <c r="U8" s="24">
        <f>T8+'Data Inputs'!U7/2+'Data Inputs'!V7/2</f>
        <v>0</v>
      </c>
      <c r="V8" s="24">
        <f>U8+'Data Inputs'!V7/2+'Data Inputs'!W7/2</f>
        <v>0</v>
      </c>
      <c r="W8" s="24">
        <f>V8+'Data Inputs'!W7/2+'Data Inputs'!X7/2</f>
        <v>0</v>
      </c>
      <c r="X8" s="24">
        <f>W8+'Data Inputs'!X7/2+'Data Inputs'!Y7/2</f>
        <v>0</v>
      </c>
      <c r="Y8" s="24">
        <f>X8+'Data Inputs'!Y7/2+'Data Inputs'!Z7/2</f>
        <v>0</v>
      </c>
      <c r="Z8" s="24">
        <f>Y8+'Data Inputs'!Z7/2+'Data Inputs'!AA7/2</f>
        <v>0</v>
      </c>
      <c r="AA8" s="24">
        <f>Z8+'Data Inputs'!AA7/2+'Data Inputs'!AB7/2</f>
        <v>0</v>
      </c>
      <c r="AB8" s="24">
        <f>AA8+'Data Inputs'!AB7/2+'Data Inputs'!AC7/2</f>
        <v>0</v>
      </c>
    </row>
    <row r="9" spans="1:28" s="3" customFormat="1" x14ac:dyDescent="0.2">
      <c r="A9" s="4"/>
      <c r="B9" s="5" t="s">
        <v>76</v>
      </c>
      <c r="C9" s="24">
        <f t="shared" ref="C9:C16" si="3">+AB9</f>
        <v>0</v>
      </c>
      <c r="D9" s="24">
        <f>'Data Inputs'!E8/2</f>
        <v>0</v>
      </c>
      <c r="E9" s="24">
        <f>D9+'Data Inputs'!E8/2+'Data Inputs'!F8/2</f>
        <v>0</v>
      </c>
      <c r="F9" s="24">
        <f>E9+'Data Inputs'!F8/2+'Data Inputs'!G8/2</f>
        <v>0</v>
      </c>
      <c r="G9" s="24">
        <f>F9+'Data Inputs'!G8/2+'Data Inputs'!H8/2</f>
        <v>0</v>
      </c>
      <c r="H9" s="24">
        <f>G9+'Data Inputs'!H8/2+'Data Inputs'!I8/2</f>
        <v>0</v>
      </c>
      <c r="I9" s="24">
        <f>H9+'Data Inputs'!I8/2+'Data Inputs'!J8/2</f>
        <v>0</v>
      </c>
      <c r="J9" s="24">
        <f>I9+'Data Inputs'!J8/2+'Data Inputs'!K8/2</f>
        <v>0</v>
      </c>
      <c r="K9" s="24">
        <f>J9+'Data Inputs'!K8/2+'Data Inputs'!L8/2</f>
        <v>0</v>
      </c>
      <c r="L9" s="24">
        <f>K9+'Data Inputs'!L8/2+'Data Inputs'!M8/2</f>
        <v>0</v>
      </c>
      <c r="M9" s="24">
        <f>L9+'Data Inputs'!M8/2+'Data Inputs'!N8/2</f>
        <v>0</v>
      </c>
      <c r="N9" s="24">
        <f>M9+'Data Inputs'!N8/2+'Data Inputs'!O8/2</f>
        <v>0</v>
      </c>
      <c r="O9" s="24">
        <f>N9+'Data Inputs'!O8/2+'Data Inputs'!P8/2</f>
        <v>0</v>
      </c>
      <c r="P9" s="24">
        <f>O9+'Data Inputs'!P8/2+'Data Inputs'!Q8/2</f>
        <v>0</v>
      </c>
      <c r="Q9" s="24">
        <f>P9+'Data Inputs'!Q8/2+'Data Inputs'!R8/2</f>
        <v>0</v>
      </c>
      <c r="R9" s="24">
        <f>Q9+'Data Inputs'!R8/2+'Data Inputs'!S8/2</f>
        <v>0</v>
      </c>
      <c r="S9" s="24">
        <f>R9+'Data Inputs'!S8/2+'Data Inputs'!T8/2</f>
        <v>0</v>
      </c>
      <c r="T9" s="24">
        <f>S9+'Data Inputs'!T8/2+'Data Inputs'!U8/2</f>
        <v>0</v>
      </c>
      <c r="U9" s="24">
        <f>T9+'Data Inputs'!U8/2+'Data Inputs'!V8/2</f>
        <v>0</v>
      </c>
      <c r="V9" s="24">
        <f>U9+'Data Inputs'!V8/2+'Data Inputs'!W8/2</f>
        <v>0</v>
      </c>
      <c r="W9" s="24">
        <f>V9+'Data Inputs'!W8/2+'Data Inputs'!X8/2</f>
        <v>0</v>
      </c>
      <c r="X9" s="24">
        <f>W9+'Data Inputs'!X8/2+'Data Inputs'!Y8/2</f>
        <v>0</v>
      </c>
      <c r="Y9" s="24">
        <f>X9+'Data Inputs'!Y8/2+'Data Inputs'!Z8/2</f>
        <v>0</v>
      </c>
      <c r="Z9" s="24">
        <f>Y9+'Data Inputs'!Z8/2+'Data Inputs'!AA8/2</f>
        <v>0</v>
      </c>
      <c r="AA9" s="24">
        <f>Z9+'Data Inputs'!AA8/2+'Data Inputs'!AB8/2</f>
        <v>0</v>
      </c>
      <c r="AB9" s="24">
        <f>AA9+'Data Inputs'!AB8/2+'Data Inputs'!AC8/2</f>
        <v>0</v>
      </c>
    </row>
    <row r="10" spans="1:28" s="3" customFormat="1" x14ac:dyDescent="0.2">
      <c r="A10" s="4"/>
      <c r="B10" s="5" t="s">
        <v>155</v>
      </c>
      <c r="C10" s="24">
        <f t="shared" si="3"/>
        <v>0</v>
      </c>
      <c r="D10" s="24">
        <f>'Data Inputs'!E9/2</f>
        <v>0</v>
      </c>
      <c r="E10" s="24">
        <f>D10+'Data Inputs'!E9/2+'Data Inputs'!F9/2</f>
        <v>0</v>
      </c>
      <c r="F10" s="24">
        <f>E10+'Data Inputs'!F9/2+'Data Inputs'!G9/2</f>
        <v>0</v>
      </c>
      <c r="G10" s="24">
        <f>F10+'Data Inputs'!G9/2+'Data Inputs'!H9/2</f>
        <v>0</v>
      </c>
      <c r="H10" s="24">
        <f>G10+'Data Inputs'!H9/2+'Data Inputs'!I9/2</f>
        <v>0</v>
      </c>
      <c r="I10" s="24">
        <f>H10+'Data Inputs'!I9/2+'Data Inputs'!J9/2</f>
        <v>0</v>
      </c>
      <c r="J10" s="24">
        <f>I10+'Data Inputs'!J9/2+'Data Inputs'!K9/2</f>
        <v>0</v>
      </c>
      <c r="K10" s="24">
        <f>J10+'Data Inputs'!K9/2+'Data Inputs'!L9/2</f>
        <v>0</v>
      </c>
      <c r="L10" s="24">
        <f>K10+'Data Inputs'!L9/2+'Data Inputs'!M9/2</f>
        <v>0</v>
      </c>
      <c r="M10" s="24">
        <f>L10+'Data Inputs'!M9/2+'Data Inputs'!N9/2</f>
        <v>0</v>
      </c>
      <c r="N10" s="24">
        <f>M10+'Data Inputs'!N9/2+'Data Inputs'!O9/2</f>
        <v>0</v>
      </c>
      <c r="O10" s="24">
        <f>N10+'Data Inputs'!O9/2+'Data Inputs'!P9/2</f>
        <v>0</v>
      </c>
      <c r="P10" s="24">
        <f>O10+'Data Inputs'!P9/2+'Data Inputs'!Q9/2</f>
        <v>0</v>
      </c>
      <c r="Q10" s="24">
        <f>P10+'Data Inputs'!Q9/2+'Data Inputs'!R9/2</f>
        <v>0</v>
      </c>
      <c r="R10" s="24">
        <f>Q10+'Data Inputs'!R9/2+'Data Inputs'!S9/2</f>
        <v>0</v>
      </c>
      <c r="S10" s="24">
        <f>R10+'Data Inputs'!S9/2+'Data Inputs'!T9/2</f>
        <v>0</v>
      </c>
      <c r="T10" s="24">
        <f>S10+'Data Inputs'!T9/2+'Data Inputs'!U9/2</f>
        <v>0</v>
      </c>
      <c r="U10" s="24">
        <f>T10+'Data Inputs'!U9/2+'Data Inputs'!V9/2</f>
        <v>0</v>
      </c>
      <c r="V10" s="24">
        <f>U10+'Data Inputs'!V9/2+'Data Inputs'!W9/2</f>
        <v>0</v>
      </c>
      <c r="W10" s="24">
        <f>V10+'Data Inputs'!W9/2+'Data Inputs'!X9/2</f>
        <v>0</v>
      </c>
      <c r="X10" s="24">
        <f>W10+'Data Inputs'!X9/2+'Data Inputs'!Y9/2</f>
        <v>0</v>
      </c>
      <c r="Y10" s="24">
        <f>X10+'Data Inputs'!Y9/2+'Data Inputs'!Z9/2</f>
        <v>0</v>
      </c>
      <c r="Z10" s="24">
        <f>Y10+'Data Inputs'!Z9/2+'Data Inputs'!AA9/2</f>
        <v>0</v>
      </c>
      <c r="AA10" s="24">
        <f>Z10+'Data Inputs'!AA9/2+'Data Inputs'!AB9/2</f>
        <v>0</v>
      </c>
      <c r="AB10" s="24">
        <f>AA10+'Data Inputs'!AB9/2+'Data Inputs'!AC9/2</f>
        <v>0</v>
      </c>
    </row>
    <row r="11" spans="1:28" s="3" customFormat="1" x14ac:dyDescent="0.2">
      <c r="A11" s="4"/>
      <c r="B11" s="5" t="s">
        <v>156</v>
      </c>
      <c r="C11" s="24">
        <f t="shared" si="3"/>
        <v>3</v>
      </c>
      <c r="D11" s="24">
        <f>'Data Inputs'!E10/2</f>
        <v>0.5</v>
      </c>
      <c r="E11" s="24">
        <f>D11+'Data Inputs'!E10/2+'Data Inputs'!F10/2</f>
        <v>1.5</v>
      </c>
      <c r="F11" s="24">
        <f>E11+'Data Inputs'!F10/2+'Data Inputs'!G10/2</f>
        <v>2.5</v>
      </c>
      <c r="G11" s="24">
        <f>F11+'Data Inputs'!G10/2+'Data Inputs'!H10/2</f>
        <v>3</v>
      </c>
      <c r="H11" s="24">
        <f>G11+'Data Inputs'!H10/2+'Data Inputs'!I10/2</f>
        <v>3</v>
      </c>
      <c r="I11" s="24">
        <f>H11+'Data Inputs'!I10/2+'Data Inputs'!J10/2</f>
        <v>3</v>
      </c>
      <c r="J11" s="24">
        <f>I11+'Data Inputs'!J10/2+'Data Inputs'!K10/2</f>
        <v>3</v>
      </c>
      <c r="K11" s="24">
        <f>J11+'Data Inputs'!K10/2+'Data Inputs'!L10/2</f>
        <v>3</v>
      </c>
      <c r="L11" s="24">
        <f>K11+'Data Inputs'!L10/2+'Data Inputs'!M10/2</f>
        <v>3</v>
      </c>
      <c r="M11" s="24">
        <f>L11+'Data Inputs'!M10/2+'Data Inputs'!N10/2</f>
        <v>3</v>
      </c>
      <c r="N11" s="24">
        <f>M11+'Data Inputs'!N10/2+'Data Inputs'!O10/2</f>
        <v>3</v>
      </c>
      <c r="O11" s="24">
        <f>N11+'Data Inputs'!O10/2+'Data Inputs'!P10/2</f>
        <v>3</v>
      </c>
      <c r="P11" s="24">
        <f>O11+'Data Inputs'!P10/2+'Data Inputs'!Q10/2</f>
        <v>3</v>
      </c>
      <c r="Q11" s="24">
        <f>P11+'Data Inputs'!Q10/2+'Data Inputs'!R10/2</f>
        <v>3</v>
      </c>
      <c r="R11" s="24">
        <f>Q11+'Data Inputs'!R10/2+'Data Inputs'!S10/2</f>
        <v>3</v>
      </c>
      <c r="S11" s="24">
        <f>R11+'Data Inputs'!S10/2+'Data Inputs'!T10/2</f>
        <v>3</v>
      </c>
      <c r="T11" s="24">
        <f>S11+'Data Inputs'!T10/2+'Data Inputs'!U10/2</f>
        <v>3</v>
      </c>
      <c r="U11" s="24">
        <f>T11+'Data Inputs'!U10/2+'Data Inputs'!V10/2</f>
        <v>3</v>
      </c>
      <c r="V11" s="24">
        <f>U11+'Data Inputs'!V10/2+'Data Inputs'!W10/2</f>
        <v>3</v>
      </c>
      <c r="W11" s="24">
        <f>V11+'Data Inputs'!W10/2+'Data Inputs'!X10/2</f>
        <v>3</v>
      </c>
      <c r="X11" s="24">
        <f>W11+'Data Inputs'!X10/2+'Data Inputs'!Y10/2</f>
        <v>3</v>
      </c>
      <c r="Y11" s="24">
        <f>X11+'Data Inputs'!Y10/2+'Data Inputs'!Z10/2</f>
        <v>3</v>
      </c>
      <c r="Z11" s="24">
        <f>Y11+'Data Inputs'!Z10/2+'Data Inputs'!AA10/2</f>
        <v>3</v>
      </c>
      <c r="AA11" s="24">
        <f>Z11+'Data Inputs'!AA10/2+'Data Inputs'!AB10/2</f>
        <v>3</v>
      </c>
      <c r="AB11" s="24">
        <f>AA11+'Data Inputs'!AB10/2+'Data Inputs'!AC10/2</f>
        <v>3</v>
      </c>
    </row>
    <row r="12" spans="1:28" s="3" customFormat="1" x14ac:dyDescent="0.2">
      <c r="A12" s="4"/>
      <c r="B12" s="5" t="s">
        <v>7</v>
      </c>
      <c r="C12" s="24">
        <f t="shared" si="3"/>
        <v>0</v>
      </c>
      <c r="D12" s="24">
        <f>'Data Inputs'!E11/2</f>
        <v>0</v>
      </c>
      <c r="E12" s="24">
        <f>D12+'Data Inputs'!E11/2+'Data Inputs'!F11/2</f>
        <v>0</v>
      </c>
      <c r="F12" s="24">
        <f>E12+'Data Inputs'!F11/2+'Data Inputs'!G11/2</f>
        <v>0</v>
      </c>
      <c r="G12" s="24">
        <f>F12+'Data Inputs'!G11/2+'Data Inputs'!H11/2</f>
        <v>0</v>
      </c>
      <c r="H12" s="24">
        <f>G12+'Data Inputs'!H11/2+'Data Inputs'!I11/2</f>
        <v>0</v>
      </c>
      <c r="I12" s="24">
        <f>H12+'Data Inputs'!I11/2+'Data Inputs'!J11/2</f>
        <v>0</v>
      </c>
      <c r="J12" s="24">
        <f>I12+'Data Inputs'!J11/2+'Data Inputs'!K11/2</f>
        <v>0</v>
      </c>
      <c r="K12" s="24">
        <f>J12+'Data Inputs'!K11/2+'Data Inputs'!L11/2</f>
        <v>0</v>
      </c>
      <c r="L12" s="24">
        <f>K12+'Data Inputs'!L11/2+'Data Inputs'!M11/2</f>
        <v>0</v>
      </c>
      <c r="M12" s="24">
        <f>L12+'Data Inputs'!M11/2+'Data Inputs'!N11/2</f>
        <v>0</v>
      </c>
      <c r="N12" s="24">
        <f>M12+'Data Inputs'!N11/2+'Data Inputs'!O11/2</f>
        <v>0</v>
      </c>
      <c r="O12" s="24">
        <f>N12+'Data Inputs'!O11/2+'Data Inputs'!P11/2</f>
        <v>0</v>
      </c>
      <c r="P12" s="24">
        <f>O12+'Data Inputs'!P11/2+'Data Inputs'!Q11/2</f>
        <v>0</v>
      </c>
      <c r="Q12" s="24">
        <f>P12+'Data Inputs'!Q11/2+'Data Inputs'!R11/2</f>
        <v>0</v>
      </c>
      <c r="R12" s="24">
        <f>Q12+'Data Inputs'!R11/2+'Data Inputs'!S11/2</f>
        <v>0</v>
      </c>
      <c r="S12" s="24">
        <f>R12+'Data Inputs'!S11/2+'Data Inputs'!T11/2</f>
        <v>0</v>
      </c>
      <c r="T12" s="24">
        <f>S12+'Data Inputs'!T11/2+'Data Inputs'!U11/2</f>
        <v>0</v>
      </c>
      <c r="U12" s="24">
        <f>T12+'Data Inputs'!U11/2+'Data Inputs'!V11/2</f>
        <v>0</v>
      </c>
      <c r="V12" s="24">
        <f>U12+'Data Inputs'!V11/2+'Data Inputs'!W11/2</f>
        <v>0</v>
      </c>
      <c r="W12" s="24">
        <f>V12+'Data Inputs'!W11/2+'Data Inputs'!X11/2</f>
        <v>0</v>
      </c>
      <c r="X12" s="24">
        <f>W12+'Data Inputs'!X11/2+'Data Inputs'!Y11/2</f>
        <v>0</v>
      </c>
      <c r="Y12" s="24">
        <f>X12+'Data Inputs'!Y11/2+'Data Inputs'!Z11/2</f>
        <v>0</v>
      </c>
      <c r="Z12" s="24">
        <f>Y12+'Data Inputs'!Z11/2+'Data Inputs'!AA11/2</f>
        <v>0</v>
      </c>
      <c r="AA12" s="24">
        <f>Z12+'Data Inputs'!AA11/2+'Data Inputs'!AB11/2</f>
        <v>0</v>
      </c>
      <c r="AB12" s="24">
        <f>AA12+'Data Inputs'!AB11/2+'Data Inputs'!AC11/2</f>
        <v>0</v>
      </c>
    </row>
    <row r="13" spans="1:28" s="3" customFormat="1" x14ac:dyDescent="0.2">
      <c r="A13" s="4"/>
      <c r="B13" s="5" t="s">
        <v>81</v>
      </c>
      <c r="C13" s="24">
        <f t="shared" si="3"/>
        <v>0</v>
      </c>
      <c r="D13" s="24">
        <f>'Data Inputs'!E12/2</f>
        <v>0</v>
      </c>
      <c r="E13" s="24">
        <f>D13+'Data Inputs'!E12/2+'Data Inputs'!F12/2</f>
        <v>0</v>
      </c>
      <c r="F13" s="24">
        <f>E13+'Data Inputs'!F12/2+'Data Inputs'!G12/2</f>
        <v>0</v>
      </c>
      <c r="G13" s="24">
        <f>F13+'Data Inputs'!G12/2+'Data Inputs'!H12/2</f>
        <v>0</v>
      </c>
      <c r="H13" s="24">
        <f>G13+'Data Inputs'!H12/2+'Data Inputs'!I12/2</f>
        <v>0</v>
      </c>
      <c r="I13" s="24">
        <f>H13+'Data Inputs'!I12/2+'Data Inputs'!J12/2</f>
        <v>0</v>
      </c>
      <c r="J13" s="24">
        <f>I13+'Data Inputs'!J12/2+'Data Inputs'!K12/2</f>
        <v>0</v>
      </c>
      <c r="K13" s="24">
        <f>J13+'Data Inputs'!K12/2+'Data Inputs'!L12/2</f>
        <v>0</v>
      </c>
      <c r="L13" s="24">
        <f>K13+'Data Inputs'!L12/2+'Data Inputs'!M12/2</f>
        <v>0</v>
      </c>
      <c r="M13" s="24">
        <f>L13+'Data Inputs'!M12/2+'Data Inputs'!N12/2</f>
        <v>0</v>
      </c>
      <c r="N13" s="24">
        <f>M13+'Data Inputs'!N12/2+'Data Inputs'!O12/2</f>
        <v>0</v>
      </c>
      <c r="O13" s="24">
        <f>N13+'Data Inputs'!O12/2+'Data Inputs'!P12/2</f>
        <v>0</v>
      </c>
      <c r="P13" s="24">
        <f>O13+'Data Inputs'!P12/2+'Data Inputs'!Q12/2</f>
        <v>0</v>
      </c>
      <c r="Q13" s="24">
        <f>P13+'Data Inputs'!Q12/2+'Data Inputs'!R12/2</f>
        <v>0</v>
      </c>
      <c r="R13" s="24">
        <f>Q13+'Data Inputs'!R12/2+'Data Inputs'!S12/2</f>
        <v>0</v>
      </c>
      <c r="S13" s="24">
        <f>R13+'Data Inputs'!S12/2+'Data Inputs'!T12/2</f>
        <v>0</v>
      </c>
      <c r="T13" s="24">
        <f>S13+'Data Inputs'!T12/2+'Data Inputs'!U12/2</f>
        <v>0</v>
      </c>
      <c r="U13" s="24">
        <f>T13+'Data Inputs'!U12/2+'Data Inputs'!V12/2</f>
        <v>0</v>
      </c>
      <c r="V13" s="24">
        <f>U13+'Data Inputs'!V12/2+'Data Inputs'!W12/2</f>
        <v>0</v>
      </c>
      <c r="W13" s="24">
        <f>V13+'Data Inputs'!W12/2+'Data Inputs'!X12/2</f>
        <v>0</v>
      </c>
      <c r="X13" s="24">
        <f>W13+'Data Inputs'!X12/2+'Data Inputs'!Y12/2</f>
        <v>0</v>
      </c>
      <c r="Y13" s="24">
        <f>X13+'Data Inputs'!Y12/2+'Data Inputs'!Z12/2</f>
        <v>0</v>
      </c>
      <c r="Z13" s="24">
        <f>Y13+'Data Inputs'!Z12/2+'Data Inputs'!AA12/2</f>
        <v>0</v>
      </c>
      <c r="AA13" s="24">
        <f>Z13+'Data Inputs'!AA12/2+'Data Inputs'!AB12/2</f>
        <v>0</v>
      </c>
      <c r="AB13" s="24">
        <f>AA13+'Data Inputs'!AB12/2+'Data Inputs'!AC12/2</f>
        <v>0</v>
      </c>
    </row>
    <row r="14" spans="1:28" s="3" customFormat="1" x14ac:dyDescent="0.2">
      <c r="A14" s="4"/>
      <c r="B14" s="5" t="s">
        <v>81</v>
      </c>
      <c r="C14" s="24">
        <f t="shared" si="3"/>
        <v>0</v>
      </c>
      <c r="D14" s="24">
        <f>'Data Inputs'!E13/2</f>
        <v>0</v>
      </c>
      <c r="E14" s="24">
        <f>D14+'Data Inputs'!E13/2+'Data Inputs'!F13/2</f>
        <v>0</v>
      </c>
      <c r="F14" s="24">
        <f>E14+'Data Inputs'!F13/2+'Data Inputs'!G13/2</f>
        <v>0</v>
      </c>
      <c r="G14" s="24">
        <f>F14+'Data Inputs'!G13/2+'Data Inputs'!H13/2</f>
        <v>0</v>
      </c>
      <c r="H14" s="24">
        <f>G14+'Data Inputs'!H13/2+'Data Inputs'!I13/2</f>
        <v>0</v>
      </c>
      <c r="I14" s="24">
        <f>H14+'Data Inputs'!I13/2+'Data Inputs'!J13/2</f>
        <v>0</v>
      </c>
      <c r="J14" s="24">
        <f>I14+'Data Inputs'!J13/2+'Data Inputs'!K13/2</f>
        <v>0</v>
      </c>
      <c r="K14" s="24">
        <f>J14+'Data Inputs'!K13/2+'Data Inputs'!L13/2</f>
        <v>0</v>
      </c>
      <c r="L14" s="24">
        <f>K14+'Data Inputs'!L13/2+'Data Inputs'!M13/2</f>
        <v>0</v>
      </c>
      <c r="M14" s="24">
        <f>L14+'Data Inputs'!M13/2+'Data Inputs'!N13/2</f>
        <v>0</v>
      </c>
      <c r="N14" s="24">
        <f>M14+'Data Inputs'!N13/2+'Data Inputs'!O13/2</f>
        <v>0</v>
      </c>
      <c r="O14" s="24">
        <f>N14+'Data Inputs'!O13/2+'Data Inputs'!P13/2</f>
        <v>0</v>
      </c>
      <c r="P14" s="24">
        <f>O14+'Data Inputs'!P13/2+'Data Inputs'!Q13/2</f>
        <v>0</v>
      </c>
      <c r="Q14" s="24">
        <f>P14+'Data Inputs'!Q13/2+'Data Inputs'!R13/2</f>
        <v>0</v>
      </c>
      <c r="R14" s="24">
        <f>Q14+'Data Inputs'!R13/2+'Data Inputs'!S13/2</f>
        <v>0</v>
      </c>
      <c r="S14" s="24">
        <f>R14+'Data Inputs'!S13/2+'Data Inputs'!T13/2</f>
        <v>0</v>
      </c>
      <c r="T14" s="24">
        <f>S14+'Data Inputs'!T13/2+'Data Inputs'!U13/2</f>
        <v>0</v>
      </c>
      <c r="U14" s="24">
        <f>T14+'Data Inputs'!U13/2+'Data Inputs'!V13/2</f>
        <v>0</v>
      </c>
      <c r="V14" s="24">
        <f>U14+'Data Inputs'!V13/2+'Data Inputs'!W13/2</f>
        <v>0</v>
      </c>
      <c r="W14" s="24">
        <f>V14+'Data Inputs'!W13/2+'Data Inputs'!X13/2</f>
        <v>0</v>
      </c>
      <c r="X14" s="24">
        <f>W14+'Data Inputs'!X13/2+'Data Inputs'!Y13/2</f>
        <v>0</v>
      </c>
      <c r="Y14" s="24">
        <f>X14+'Data Inputs'!Y13/2+'Data Inputs'!Z13/2</f>
        <v>0</v>
      </c>
      <c r="Z14" s="24">
        <f>Y14+'Data Inputs'!Z13/2+'Data Inputs'!AA13/2</f>
        <v>0</v>
      </c>
      <c r="AA14" s="24">
        <f>Z14+'Data Inputs'!AA13/2+'Data Inputs'!AB13/2</f>
        <v>0</v>
      </c>
      <c r="AB14" s="24">
        <f>AA14+'Data Inputs'!AB13/2+'Data Inputs'!AC13/2</f>
        <v>0</v>
      </c>
    </row>
    <row r="15" spans="1:28" s="3" customFormat="1" x14ac:dyDescent="0.2">
      <c r="A15" s="4"/>
      <c r="B15" s="5" t="s">
        <v>82</v>
      </c>
      <c r="C15" s="24">
        <f t="shared" si="3"/>
        <v>0</v>
      </c>
      <c r="D15" s="24">
        <f>'Data Inputs'!E14/2</f>
        <v>0</v>
      </c>
      <c r="E15" s="24">
        <f>D15+'Data Inputs'!E14/2+'Data Inputs'!F14/2</f>
        <v>0</v>
      </c>
      <c r="F15" s="24">
        <f>E15+'Data Inputs'!F14/2+'Data Inputs'!G14/2</f>
        <v>0</v>
      </c>
      <c r="G15" s="24">
        <f>F15+'Data Inputs'!G14/2+'Data Inputs'!H14/2</f>
        <v>0</v>
      </c>
      <c r="H15" s="24">
        <f>G15+'Data Inputs'!H14/2+'Data Inputs'!I14/2</f>
        <v>0</v>
      </c>
      <c r="I15" s="24">
        <f>H15+'Data Inputs'!I14/2+'Data Inputs'!J14/2</f>
        <v>0</v>
      </c>
      <c r="J15" s="24">
        <f>I15+'Data Inputs'!J14/2+'Data Inputs'!K14/2</f>
        <v>0</v>
      </c>
      <c r="K15" s="24">
        <f>J15+'Data Inputs'!K14/2+'Data Inputs'!L14/2</f>
        <v>0</v>
      </c>
      <c r="L15" s="24">
        <f>K15+'Data Inputs'!L14/2+'Data Inputs'!M14/2</f>
        <v>0</v>
      </c>
      <c r="M15" s="24">
        <f>L15+'Data Inputs'!M14/2+'Data Inputs'!N14/2</f>
        <v>0</v>
      </c>
      <c r="N15" s="24">
        <f>M15+'Data Inputs'!N14/2+'Data Inputs'!O14/2</f>
        <v>0</v>
      </c>
      <c r="O15" s="24">
        <f>N15+'Data Inputs'!O14/2+'Data Inputs'!P14/2</f>
        <v>0</v>
      </c>
      <c r="P15" s="24">
        <f>O15+'Data Inputs'!P14/2+'Data Inputs'!Q14/2</f>
        <v>0</v>
      </c>
      <c r="Q15" s="24">
        <f>P15+'Data Inputs'!Q14/2+'Data Inputs'!R14/2</f>
        <v>0</v>
      </c>
      <c r="R15" s="24">
        <f>Q15+'Data Inputs'!R14/2+'Data Inputs'!S14/2</f>
        <v>0</v>
      </c>
      <c r="S15" s="24">
        <f>R15+'Data Inputs'!S14/2+'Data Inputs'!T14/2</f>
        <v>0</v>
      </c>
      <c r="T15" s="24">
        <f>S15+'Data Inputs'!T14/2+'Data Inputs'!U14/2</f>
        <v>0</v>
      </c>
      <c r="U15" s="24">
        <f>T15+'Data Inputs'!U14/2+'Data Inputs'!V14/2</f>
        <v>0</v>
      </c>
      <c r="V15" s="24">
        <f>U15+'Data Inputs'!V14/2+'Data Inputs'!W14/2</f>
        <v>0</v>
      </c>
      <c r="W15" s="24">
        <f>V15+'Data Inputs'!W14/2+'Data Inputs'!X14/2</f>
        <v>0</v>
      </c>
      <c r="X15" s="24">
        <f>W15+'Data Inputs'!X14/2+'Data Inputs'!Y14/2</f>
        <v>0</v>
      </c>
      <c r="Y15" s="24">
        <f>X15+'Data Inputs'!Y14/2+'Data Inputs'!Z14/2</f>
        <v>0</v>
      </c>
      <c r="Z15" s="24">
        <f>Y15+'Data Inputs'!Z14/2+'Data Inputs'!AA14/2</f>
        <v>0</v>
      </c>
      <c r="AA15" s="24">
        <f>Z15+'Data Inputs'!AA14/2+'Data Inputs'!AB14/2</f>
        <v>0</v>
      </c>
      <c r="AB15" s="24">
        <f>AA15+'Data Inputs'!AB14/2+'Data Inputs'!AC14/2</f>
        <v>0</v>
      </c>
    </row>
    <row r="16" spans="1:28" s="3" customFormat="1" x14ac:dyDescent="0.2">
      <c r="A16" s="4"/>
      <c r="B16" s="5" t="s">
        <v>82</v>
      </c>
      <c r="C16" s="24">
        <f t="shared" si="3"/>
        <v>0</v>
      </c>
      <c r="D16" s="24">
        <f>'Data Inputs'!E15/2</f>
        <v>0</v>
      </c>
      <c r="E16" s="24">
        <f>D16+'Data Inputs'!E15/2+'Data Inputs'!F15/2</f>
        <v>0</v>
      </c>
      <c r="F16" s="24">
        <f>E16+'Data Inputs'!F15/2+'Data Inputs'!G15/2</f>
        <v>0</v>
      </c>
      <c r="G16" s="24">
        <f>F16+'Data Inputs'!G15/2+'Data Inputs'!H15/2</f>
        <v>0</v>
      </c>
      <c r="H16" s="24">
        <f>G16+'Data Inputs'!H15/2+'Data Inputs'!I15/2</f>
        <v>0</v>
      </c>
      <c r="I16" s="24">
        <f>H16+'Data Inputs'!I15/2+'Data Inputs'!J15/2</f>
        <v>0</v>
      </c>
      <c r="J16" s="24">
        <f>I16+'Data Inputs'!J15/2+'Data Inputs'!K15/2</f>
        <v>0</v>
      </c>
      <c r="K16" s="24">
        <f>J16+'Data Inputs'!K15/2+'Data Inputs'!L15/2</f>
        <v>0</v>
      </c>
      <c r="L16" s="24">
        <f>K16+'Data Inputs'!L15/2+'Data Inputs'!M15/2</f>
        <v>0</v>
      </c>
      <c r="M16" s="24">
        <f>L16+'Data Inputs'!M15/2+'Data Inputs'!N15/2</f>
        <v>0</v>
      </c>
      <c r="N16" s="24">
        <f>M16+'Data Inputs'!N15/2+'Data Inputs'!O15/2</f>
        <v>0</v>
      </c>
      <c r="O16" s="24">
        <f>N16+'Data Inputs'!O15/2+'Data Inputs'!P15/2</f>
        <v>0</v>
      </c>
      <c r="P16" s="24">
        <f>O16+'Data Inputs'!P15/2+'Data Inputs'!Q15/2</f>
        <v>0</v>
      </c>
      <c r="Q16" s="24">
        <f>P16+'Data Inputs'!Q15/2+'Data Inputs'!R15/2</f>
        <v>0</v>
      </c>
      <c r="R16" s="24">
        <f>Q16+'Data Inputs'!R15/2+'Data Inputs'!S15/2</f>
        <v>0</v>
      </c>
      <c r="S16" s="24">
        <f>R16+'Data Inputs'!S15/2+'Data Inputs'!T15/2</f>
        <v>0</v>
      </c>
      <c r="T16" s="24">
        <f>S16+'Data Inputs'!T15/2+'Data Inputs'!U15/2</f>
        <v>0</v>
      </c>
      <c r="U16" s="24">
        <f>T16+'Data Inputs'!U15/2+'Data Inputs'!V15/2</f>
        <v>0</v>
      </c>
      <c r="V16" s="24">
        <f>U16+'Data Inputs'!V15/2+'Data Inputs'!W15/2</f>
        <v>0</v>
      </c>
      <c r="W16" s="24">
        <f>V16+'Data Inputs'!W15/2+'Data Inputs'!X15/2</f>
        <v>0</v>
      </c>
      <c r="X16" s="24">
        <f>W16+'Data Inputs'!X15/2+'Data Inputs'!Y15/2</f>
        <v>0</v>
      </c>
      <c r="Y16" s="24">
        <f>X16+'Data Inputs'!Y15/2+'Data Inputs'!Z15/2</f>
        <v>0</v>
      </c>
      <c r="Z16" s="24">
        <f>Y16+'Data Inputs'!Z15/2+'Data Inputs'!AA15/2</f>
        <v>0</v>
      </c>
      <c r="AA16" s="24">
        <f>Z16+'Data Inputs'!AA15/2+'Data Inputs'!AB15/2</f>
        <v>0</v>
      </c>
      <c r="AB16" s="24">
        <f>AA16+'Data Inputs'!AB15/2+'Data Inputs'!AC15/2</f>
        <v>0</v>
      </c>
    </row>
    <row r="17" spans="1:28" s="3" customFormat="1" x14ac:dyDescent="0.2">
      <c r="A17" s="4"/>
      <c r="B17" s="6" t="s">
        <v>225</v>
      </c>
      <c r="C17" s="57">
        <f>SUM(C8:C16)</f>
        <v>3</v>
      </c>
      <c r="D17" s="57">
        <f t="shared" ref="D17:AB17" si="4">SUM(D8:D16)</f>
        <v>0.5</v>
      </c>
      <c r="E17" s="57">
        <f t="shared" si="4"/>
        <v>1.5</v>
      </c>
      <c r="F17" s="57">
        <f t="shared" si="4"/>
        <v>2.5</v>
      </c>
      <c r="G17" s="57">
        <f t="shared" si="4"/>
        <v>3</v>
      </c>
      <c r="H17" s="57">
        <f t="shared" si="4"/>
        <v>3</v>
      </c>
      <c r="I17" s="57">
        <f t="shared" si="4"/>
        <v>3</v>
      </c>
      <c r="J17" s="57">
        <f t="shared" si="4"/>
        <v>3</v>
      </c>
      <c r="K17" s="57">
        <f t="shared" si="4"/>
        <v>3</v>
      </c>
      <c r="L17" s="57">
        <f t="shared" si="4"/>
        <v>3</v>
      </c>
      <c r="M17" s="57">
        <f t="shared" si="4"/>
        <v>3</v>
      </c>
      <c r="N17" s="57">
        <f t="shared" si="4"/>
        <v>3</v>
      </c>
      <c r="O17" s="57">
        <f t="shared" si="4"/>
        <v>3</v>
      </c>
      <c r="P17" s="57">
        <f t="shared" si="4"/>
        <v>3</v>
      </c>
      <c r="Q17" s="57">
        <f t="shared" si="4"/>
        <v>3</v>
      </c>
      <c r="R17" s="57">
        <f t="shared" si="4"/>
        <v>3</v>
      </c>
      <c r="S17" s="57">
        <f t="shared" si="4"/>
        <v>3</v>
      </c>
      <c r="T17" s="57">
        <f t="shared" si="4"/>
        <v>3</v>
      </c>
      <c r="U17" s="57">
        <f t="shared" si="4"/>
        <v>3</v>
      </c>
      <c r="V17" s="57">
        <f t="shared" si="4"/>
        <v>3</v>
      </c>
      <c r="W17" s="57">
        <f t="shared" si="4"/>
        <v>3</v>
      </c>
      <c r="X17" s="57">
        <f t="shared" si="4"/>
        <v>3</v>
      </c>
      <c r="Y17" s="57">
        <f t="shared" si="4"/>
        <v>3</v>
      </c>
      <c r="Z17" s="57">
        <f t="shared" si="4"/>
        <v>3</v>
      </c>
      <c r="AA17" s="57">
        <f t="shared" si="4"/>
        <v>3</v>
      </c>
      <c r="AB17" s="57">
        <f t="shared" si="4"/>
        <v>3</v>
      </c>
    </row>
    <row r="18" spans="1:28" x14ac:dyDescent="0.2">
      <c r="A18" s="4" t="s">
        <v>11</v>
      </c>
    </row>
    <row r="19" spans="1:28" x14ac:dyDescent="0.2">
      <c r="B19" s="5" t="s">
        <v>6</v>
      </c>
      <c r="C19" s="24">
        <f t="shared" ref="C19:C27" si="5">SUM(D19:AB19)</f>
        <v>0</v>
      </c>
      <c r="D19" s="24">
        <f>D8*'Data Inputs'!E31*12</f>
        <v>0</v>
      </c>
      <c r="E19" s="24">
        <f>E8*'Data Inputs'!F31*12</f>
        <v>0</v>
      </c>
      <c r="F19" s="24">
        <f>F8*'Data Inputs'!G31*12</f>
        <v>0</v>
      </c>
      <c r="G19" s="24">
        <f>G8*'Data Inputs'!H31*12</f>
        <v>0</v>
      </c>
      <c r="H19" s="24">
        <f>H8*'Data Inputs'!I31*12</f>
        <v>0</v>
      </c>
      <c r="I19" s="24">
        <f>I8*'Data Inputs'!J31*12</f>
        <v>0</v>
      </c>
      <c r="J19" s="24">
        <f>J8*'Data Inputs'!K31*12</f>
        <v>0</v>
      </c>
      <c r="K19" s="24">
        <f>K8*'Data Inputs'!L31*12</f>
        <v>0</v>
      </c>
      <c r="L19" s="24">
        <f>L8*'Data Inputs'!M31*12</f>
        <v>0</v>
      </c>
      <c r="M19" s="24">
        <f>M8*'Data Inputs'!N31*12</f>
        <v>0</v>
      </c>
      <c r="N19" s="24">
        <f>N8*'Data Inputs'!O31*12</f>
        <v>0</v>
      </c>
      <c r="O19" s="24">
        <f>O8*'Data Inputs'!P31*12</f>
        <v>0</v>
      </c>
      <c r="P19" s="24">
        <f>P8*'Data Inputs'!Q31*12</f>
        <v>0</v>
      </c>
      <c r="Q19" s="24">
        <f>Q8*'Data Inputs'!R31*12</f>
        <v>0</v>
      </c>
      <c r="R19" s="24">
        <f>R8*'Data Inputs'!S31*12</f>
        <v>0</v>
      </c>
      <c r="S19" s="24">
        <f>S8*'Data Inputs'!T31*12</f>
        <v>0</v>
      </c>
      <c r="T19" s="24">
        <f>T8*'Data Inputs'!U31*12</f>
        <v>0</v>
      </c>
      <c r="U19" s="24">
        <f>U8*'Data Inputs'!V31*12</f>
        <v>0</v>
      </c>
      <c r="V19" s="24">
        <f>V8*'Data Inputs'!W31*12</f>
        <v>0</v>
      </c>
      <c r="W19" s="24">
        <f>W8*'Data Inputs'!$X$31*12</f>
        <v>0</v>
      </c>
      <c r="X19" s="24">
        <f>X8*'Data Inputs'!$X$31*12</f>
        <v>0</v>
      </c>
      <c r="Y19" s="24">
        <f>Y8*'Data Inputs'!$X$31*12</f>
        <v>0</v>
      </c>
      <c r="Z19" s="24">
        <f>Z8*'Data Inputs'!$X$31*12</f>
        <v>0</v>
      </c>
      <c r="AA19" s="24">
        <f>AA8*'Data Inputs'!$X$31*12</f>
        <v>0</v>
      </c>
      <c r="AB19" s="24">
        <f>AB8*'Data Inputs'!$X$31*12</f>
        <v>0</v>
      </c>
    </row>
    <row r="20" spans="1:28" x14ac:dyDescent="0.2">
      <c r="B20" s="5" t="s">
        <v>76</v>
      </c>
      <c r="C20" s="24">
        <f t="shared" si="5"/>
        <v>0</v>
      </c>
      <c r="D20" s="24">
        <f>D9*'Data Inputs'!E32*12</f>
        <v>0</v>
      </c>
      <c r="E20" s="24">
        <f>E9*'Data Inputs'!F32*12</f>
        <v>0</v>
      </c>
      <c r="F20" s="24">
        <f>F9*'Data Inputs'!G32*12</f>
        <v>0</v>
      </c>
      <c r="G20" s="24">
        <f>G9*'Data Inputs'!H32*12</f>
        <v>0</v>
      </c>
      <c r="H20" s="24">
        <f>H9*'Data Inputs'!I32*12</f>
        <v>0</v>
      </c>
      <c r="I20" s="24">
        <f>I9*'Data Inputs'!J32*12</f>
        <v>0</v>
      </c>
      <c r="J20" s="24">
        <f>J9*'Data Inputs'!K32*12</f>
        <v>0</v>
      </c>
      <c r="K20" s="24">
        <f>K9*'Data Inputs'!L32*12</f>
        <v>0</v>
      </c>
      <c r="L20" s="24">
        <f>L9*'Data Inputs'!M32*12</f>
        <v>0</v>
      </c>
      <c r="M20" s="24">
        <f>M9*'Data Inputs'!N32*12</f>
        <v>0</v>
      </c>
      <c r="N20" s="24">
        <f>N9*'Data Inputs'!O32*12</f>
        <v>0</v>
      </c>
      <c r="O20" s="24">
        <f>O9*'Data Inputs'!P32*12</f>
        <v>0</v>
      </c>
      <c r="P20" s="24">
        <f>P9*'Data Inputs'!Q32*12</f>
        <v>0</v>
      </c>
      <c r="Q20" s="24">
        <f>Q9*'Data Inputs'!R32*12</f>
        <v>0</v>
      </c>
      <c r="R20" s="24">
        <f>R9*'Data Inputs'!S32*12</f>
        <v>0</v>
      </c>
      <c r="S20" s="24">
        <f>S9*'Data Inputs'!T32*12</f>
        <v>0</v>
      </c>
      <c r="T20" s="24">
        <f>T9*'Data Inputs'!U32*12</f>
        <v>0</v>
      </c>
      <c r="U20" s="24">
        <f>U9*'Data Inputs'!V32*12</f>
        <v>0</v>
      </c>
      <c r="V20" s="24">
        <f>V9*'Data Inputs'!W32*12</f>
        <v>0</v>
      </c>
      <c r="W20" s="24">
        <f>W9*'Data Inputs'!$X$32*12</f>
        <v>0</v>
      </c>
      <c r="X20" s="24">
        <f>X9*'Data Inputs'!$X$32*12</f>
        <v>0</v>
      </c>
      <c r="Y20" s="24">
        <f>Y9*'Data Inputs'!$X$32*12</f>
        <v>0</v>
      </c>
      <c r="Z20" s="24">
        <f>Z9*'Data Inputs'!$X$32*12</f>
        <v>0</v>
      </c>
      <c r="AA20" s="24">
        <f>AA9*'Data Inputs'!$X$32*12</f>
        <v>0</v>
      </c>
      <c r="AB20" s="24">
        <f>AB9*'Data Inputs'!$X$32*12</f>
        <v>0</v>
      </c>
    </row>
    <row r="21" spans="1:28" x14ac:dyDescent="0.2">
      <c r="B21" s="5" t="s">
        <v>155</v>
      </c>
      <c r="C21" s="24">
        <f t="shared" si="5"/>
        <v>0</v>
      </c>
      <c r="D21" s="24">
        <f>D10*'Data Inputs'!E33*12</f>
        <v>0</v>
      </c>
      <c r="E21" s="24">
        <f>E10*'Data Inputs'!F33*12</f>
        <v>0</v>
      </c>
      <c r="F21" s="24">
        <f>F10*'Data Inputs'!G33*12</f>
        <v>0</v>
      </c>
      <c r="G21" s="24">
        <f>G10*'Data Inputs'!H33*12</f>
        <v>0</v>
      </c>
      <c r="H21" s="24">
        <f>H10*'Data Inputs'!I33*12</f>
        <v>0</v>
      </c>
      <c r="I21" s="24">
        <f>I10*'Data Inputs'!J33*12</f>
        <v>0</v>
      </c>
      <c r="J21" s="24">
        <f>J10*'Data Inputs'!K33*12</f>
        <v>0</v>
      </c>
      <c r="K21" s="24">
        <f>K10*'Data Inputs'!L33*12</f>
        <v>0</v>
      </c>
      <c r="L21" s="24">
        <f>L10*'Data Inputs'!M33*12</f>
        <v>0</v>
      </c>
      <c r="M21" s="24">
        <f>M10*'Data Inputs'!N33*12</f>
        <v>0</v>
      </c>
      <c r="N21" s="24">
        <f>N10*'Data Inputs'!O33*12</f>
        <v>0</v>
      </c>
      <c r="O21" s="24">
        <f>O10*'Data Inputs'!P33*12</f>
        <v>0</v>
      </c>
      <c r="P21" s="24">
        <f>P10*'Data Inputs'!Q33*12</f>
        <v>0</v>
      </c>
      <c r="Q21" s="24">
        <f>Q10*'Data Inputs'!R33*12</f>
        <v>0</v>
      </c>
      <c r="R21" s="24">
        <f>R10*'Data Inputs'!S33*12</f>
        <v>0</v>
      </c>
      <c r="S21" s="24">
        <f>S10*'Data Inputs'!T33*12</f>
        <v>0</v>
      </c>
      <c r="T21" s="24">
        <f>T10*'Data Inputs'!U33*12</f>
        <v>0</v>
      </c>
      <c r="U21" s="24">
        <f>U10*'Data Inputs'!V33*12</f>
        <v>0</v>
      </c>
      <c r="V21" s="24">
        <f>V10*'Data Inputs'!W33*12</f>
        <v>0</v>
      </c>
      <c r="W21" s="24">
        <f>W10*'Data Inputs'!$X$33*12</f>
        <v>0</v>
      </c>
      <c r="X21" s="24">
        <f>X10*'Data Inputs'!$X$33*12</f>
        <v>0</v>
      </c>
      <c r="Y21" s="24">
        <f>Y10*'Data Inputs'!$X$33*12</f>
        <v>0</v>
      </c>
      <c r="Z21" s="24">
        <f>Z10*'Data Inputs'!$X$33*12</f>
        <v>0</v>
      </c>
      <c r="AA21" s="24">
        <f>AA10*'Data Inputs'!$X$33*12</f>
        <v>0</v>
      </c>
      <c r="AB21" s="24">
        <f>AB10*'Data Inputs'!$X$33*12</f>
        <v>0</v>
      </c>
    </row>
    <row r="22" spans="1:28" x14ac:dyDescent="0.2">
      <c r="B22" s="5" t="s">
        <v>156</v>
      </c>
      <c r="C22" s="24">
        <f t="shared" si="5"/>
        <v>6038468.8200000022</v>
      </c>
      <c r="D22" s="24">
        <f>D11*'Data Inputs'!E34*12</f>
        <v>42826.020000000004</v>
      </c>
      <c r="E22" s="24">
        <f>E11*'Data Inputs'!F34*12</f>
        <v>128478.06000000001</v>
      </c>
      <c r="F22" s="24">
        <f>F11*'Data Inputs'!G34*12</f>
        <v>214130.09999999998</v>
      </c>
      <c r="G22" s="24">
        <f>G11*'Data Inputs'!H34*12</f>
        <v>256956.12000000002</v>
      </c>
      <c r="H22" s="24">
        <f>H11*'Data Inputs'!I34*12</f>
        <v>256956.12000000002</v>
      </c>
      <c r="I22" s="24">
        <f>I11*'Data Inputs'!J34*12</f>
        <v>256956.12000000002</v>
      </c>
      <c r="J22" s="24">
        <f>J11*'Data Inputs'!K34*12</f>
        <v>256956.12000000002</v>
      </c>
      <c r="K22" s="24">
        <f>K11*'Data Inputs'!L34*12</f>
        <v>256956.12000000002</v>
      </c>
      <c r="L22" s="24">
        <f>L11*'Data Inputs'!M34*12</f>
        <v>256956.12000000002</v>
      </c>
      <c r="M22" s="24">
        <f>M11*'Data Inputs'!N34*12</f>
        <v>256956.12000000002</v>
      </c>
      <c r="N22" s="24">
        <f>N11*'Data Inputs'!O34*12</f>
        <v>256956.12000000002</v>
      </c>
      <c r="O22" s="24">
        <f>O11*'Data Inputs'!P34*12</f>
        <v>256956.12000000002</v>
      </c>
      <c r="P22" s="24">
        <f>P11*'Data Inputs'!Q34*12</f>
        <v>256956.12000000002</v>
      </c>
      <c r="Q22" s="24">
        <f>Q11*'Data Inputs'!R34*12</f>
        <v>256956.12000000002</v>
      </c>
      <c r="R22" s="24">
        <f>R11*'Data Inputs'!S34*12</f>
        <v>256956.12000000002</v>
      </c>
      <c r="S22" s="24">
        <f>S11*'Data Inputs'!T34*12</f>
        <v>256956.12000000002</v>
      </c>
      <c r="T22" s="24">
        <f>T11*'Data Inputs'!U34*12</f>
        <v>256956.12000000002</v>
      </c>
      <c r="U22" s="24">
        <f>U11*'Data Inputs'!V34*12</f>
        <v>256956.12000000002</v>
      </c>
      <c r="V22" s="24">
        <f>V11*'Data Inputs'!W34*12</f>
        <v>256956.12000000002</v>
      </c>
      <c r="W22" s="24">
        <f>W11*'Data Inputs'!$X$34*12</f>
        <v>256956.12000000002</v>
      </c>
      <c r="X22" s="24">
        <f>X11*'Data Inputs'!$X$34*12</f>
        <v>256956.12000000002</v>
      </c>
      <c r="Y22" s="24">
        <f>Y11*'Data Inputs'!$X$34*12</f>
        <v>256956.12000000002</v>
      </c>
      <c r="Z22" s="24">
        <f>Z11*'Data Inputs'!$X$34*12</f>
        <v>256956.12000000002</v>
      </c>
      <c r="AA22" s="24">
        <f>AA11*'Data Inputs'!$X$34*12</f>
        <v>256956.12000000002</v>
      </c>
      <c r="AB22" s="24">
        <f>AB11*'Data Inputs'!$X$34*12</f>
        <v>256956.12000000002</v>
      </c>
    </row>
    <row r="23" spans="1:28" x14ac:dyDescent="0.2">
      <c r="B23" s="5" t="s">
        <v>7</v>
      </c>
      <c r="C23" s="24">
        <f t="shared" si="5"/>
        <v>0</v>
      </c>
      <c r="D23" s="24">
        <f>D12*'Data Inputs'!E35*12</f>
        <v>0</v>
      </c>
      <c r="E23" s="24">
        <f>E12*'Data Inputs'!F35*12</f>
        <v>0</v>
      </c>
      <c r="F23" s="24">
        <f>F12*'Data Inputs'!G35*12</f>
        <v>0</v>
      </c>
      <c r="G23" s="24">
        <f>G12*'Data Inputs'!H35*12</f>
        <v>0</v>
      </c>
      <c r="H23" s="24">
        <f>H12*'Data Inputs'!I35*12</f>
        <v>0</v>
      </c>
      <c r="I23" s="24">
        <f>I12*'Data Inputs'!J35*12</f>
        <v>0</v>
      </c>
      <c r="J23" s="24">
        <f>J12*'Data Inputs'!K35*12</f>
        <v>0</v>
      </c>
      <c r="K23" s="24">
        <f>K12*'Data Inputs'!L35*12</f>
        <v>0</v>
      </c>
      <c r="L23" s="24">
        <f>L12*'Data Inputs'!M35*12</f>
        <v>0</v>
      </c>
      <c r="M23" s="24">
        <f>M12*'Data Inputs'!N35*12</f>
        <v>0</v>
      </c>
      <c r="N23" s="24">
        <f>N12*'Data Inputs'!O35*12</f>
        <v>0</v>
      </c>
      <c r="O23" s="24">
        <f>O12*'Data Inputs'!P35*12</f>
        <v>0</v>
      </c>
      <c r="P23" s="24">
        <f>P12*'Data Inputs'!Q35*12</f>
        <v>0</v>
      </c>
      <c r="Q23" s="24">
        <f>Q12*'Data Inputs'!R35*12</f>
        <v>0</v>
      </c>
      <c r="R23" s="24">
        <f>R12*'Data Inputs'!S35*12</f>
        <v>0</v>
      </c>
      <c r="S23" s="24">
        <f>S12*'Data Inputs'!T35*12</f>
        <v>0</v>
      </c>
      <c r="T23" s="24">
        <f>T12*'Data Inputs'!U35*12</f>
        <v>0</v>
      </c>
      <c r="U23" s="24">
        <f>U12*'Data Inputs'!V35*12</f>
        <v>0</v>
      </c>
      <c r="V23" s="24">
        <f>V12*'Data Inputs'!W35*12</f>
        <v>0</v>
      </c>
      <c r="W23" s="24">
        <f>W12*'Data Inputs'!$X$35*12</f>
        <v>0</v>
      </c>
      <c r="X23" s="24">
        <f>X12*'Data Inputs'!$X$35*12</f>
        <v>0</v>
      </c>
      <c r="Y23" s="24">
        <f>Y12*'Data Inputs'!$X$35*12</f>
        <v>0</v>
      </c>
      <c r="Z23" s="24">
        <f>Z12*'Data Inputs'!$X$35*12</f>
        <v>0</v>
      </c>
      <c r="AA23" s="24">
        <f>AA12*'Data Inputs'!$X$35*12</f>
        <v>0</v>
      </c>
      <c r="AB23" s="24">
        <f>AB12*'Data Inputs'!$X$35*12</f>
        <v>0</v>
      </c>
    </row>
    <row r="24" spans="1:28" x14ac:dyDescent="0.2">
      <c r="B24" s="5" t="s">
        <v>81</v>
      </c>
      <c r="C24" s="24">
        <f t="shared" si="5"/>
        <v>0</v>
      </c>
      <c r="D24" s="24">
        <f>D13*'Data Inputs'!E36*12</f>
        <v>0</v>
      </c>
      <c r="E24" s="24">
        <f>E13*'Data Inputs'!F36*12</f>
        <v>0</v>
      </c>
      <c r="F24" s="24">
        <f>F13*'Data Inputs'!G36*12</f>
        <v>0</v>
      </c>
      <c r="G24" s="24">
        <f>G13*'Data Inputs'!H36*12</f>
        <v>0</v>
      </c>
      <c r="H24" s="24">
        <f>H13*'Data Inputs'!I36*12</f>
        <v>0</v>
      </c>
      <c r="I24" s="24">
        <f>I13*'Data Inputs'!J36*12</f>
        <v>0</v>
      </c>
      <c r="J24" s="24">
        <f>J13*'Data Inputs'!K36*12</f>
        <v>0</v>
      </c>
      <c r="K24" s="24">
        <f>K13*'Data Inputs'!L36*12</f>
        <v>0</v>
      </c>
      <c r="L24" s="24">
        <f>L13*'Data Inputs'!M36*12</f>
        <v>0</v>
      </c>
      <c r="M24" s="24">
        <f>M13*'Data Inputs'!N36*12</f>
        <v>0</v>
      </c>
      <c r="N24" s="24">
        <f>N13*'Data Inputs'!O36*12</f>
        <v>0</v>
      </c>
      <c r="O24" s="24">
        <f>O13*'Data Inputs'!P36*12</f>
        <v>0</v>
      </c>
      <c r="P24" s="24">
        <f>P13*'Data Inputs'!Q36*12</f>
        <v>0</v>
      </c>
      <c r="Q24" s="24">
        <f>Q13*'Data Inputs'!R36*12</f>
        <v>0</v>
      </c>
      <c r="R24" s="24">
        <f>R13*'Data Inputs'!S36*12</f>
        <v>0</v>
      </c>
      <c r="S24" s="24">
        <f>S13*'Data Inputs'!T36*12</f>
        <v>0</v>
      </c>
      <c r="T24" s="24">
        <f>T13*'Data Inputs'!U36*12</f>
        <v>0</v>
      </c>
      <c r="U24" s="24">
        <f>U13*'Data Inputs'!V36*12</f>
        <v>0</v>
      </c>
      <c r="V24" s="24">
        <f>V13*'Data Inputs'!W36*12</f>
        <v>0</v>
      </c>
      <c r="W24" s="24">
        <f>W13*'Data Inputs'!$X$36*12</f>
        <v>0</v>
      </c>
      <c r="X24" s="24">
        <f>X13*'Data Inputs'!$X$36*12</f>
        <v>0</v>
      </c>
      <c r="Y24" s="24">
        <f>Y13*'Data Inputs'!$X$36*12</f>
        <v>0</v>
      </c>
      <c r="Z24" s="24">
        <f>Z13*'Data Inputs'!$X$36*12</f>
        <v>0</v>
      </c>
      <c r="AA24" s="24">
        <f>AA13*'Data Inputs'!$X$36*12</f>
        <v>0</v>
      </c>
      <c r="AB24" s="24">
        <f>AB13*'Data Inputs'!$X$36*12</f>
        <v>0</v>
      </c>
    </row>
    <row r="25" spans="1:28" x14ac:dyDescent="0.2">
      <c r="B25" s="5" t="s">
        <v>81</v>
      </c>
      <c r="C25" s="24">
        <f t="shared" si="5"/>
        <v>0</v>
      </c>
      <c r="D25" s="24">
        <f>D14*'Data Inputs'!E37*12</f>
        <v>0</v>
      </c>
      <c r="E25" s="24">
        <f>E14*'Data Inputs'!F37*12</f>
        <v>0</v>
      </c>
      <c r="F25" s="24">
        <f>F14*'Data Inputs'!G37*12</f>
        <v>0</v>
      </c>
      <c r="G25" s="24">
        <f>G14*'Data Inputs'!H37*12</f>
        <v>0</v>
      </c>
      <c r="H25" s="24">
        <f>H14*'Data Inputs'!I37*12</f>
        <v>0</v>
      </c>
      <c r="I25" s="24">
        <f>I14*'Data Inputs'!J37*12</f>
        <v>0</v>
      </c>
      <c r="J25" s="24">
        <f>J14*'Data Inputs'!K37*12</f>
        <v>0</v>
      </c>
      <c r="K25" s="24">
        <f>K14*'Data Inputs'!L37*12</f>
        <v>0</v>
      </c>
      <c r="L25" s="24">
        <f>L14*'Data Inputs'!M37*12</f>
        <v>0</v>
      </c>
      <c r="M25" s="24">
        <f>M14*'Data Inputs'!N37*12</f>
        <v>0</v>
      </c>
      <c r="N25" s="24">
        <f>N14*'Data Inputs'!O37*12</f>
        <v>0</v>
      </c>
      <c r="O25" s="24">
        <f>O14*'Data Inputs'!P37*12</f>
        <v>0</v>
      </c>
      <c r="P25" s="24">
        <f>P14*'Data Inputs'!Q37*12</f>
        <v>0</v>
      </c>
      <c r="Q25" s="24">
        <f>Q14*'Data Inputs'!R37*12</f>
        <v>0</v>
      </c>
      <c r="R25" s="24">
        <f>R14*'Data Inputs'!S37*12</f>
        <v>0</v>
      </c>
      <c r="S25" s="24">
        <f>S14*'Data Inputs'!T37*12</f>
        <v>0</v>
      </c>
      <c r="T25" s="24">
        <f>T14*'Data Inputs'!U37*12</f>
        <v>0</v>
      </c>
      <c r="U25" s="24">
        <f>U14*'Data Inputs'!V37*12</f>
        <v>0</v>
      </c>
      <c r="V25" s="24">
        <f>V14*'Data Inputs'!W37*12</f>
        <v>0</v>
      </c>
      <c r="W25" s="24">
        <f>W14*'Data Inputs'!$X$37*12</f>
        <v>0</v>
      </c>
      <c r="X25" s="24">
        <f>X14*'Data Inputs'!$X$37*12</f>
        <v>0</v>
      </c>
      <c r="Y25" s="24">
        <f>Y14*'Data Inputs'!$X$37*12</f>
        <v>0</v>
      </c>
      <c r="Z25" s="24">
        <f>Z14*'Data Inputs'!$X$37*12</f>
        <v>0</v>
      </c>
      <c r="AA25" s="24">
        <f>AA14*'Data Inputs'!$X$37*12</f>
        <v>0</v>
      </c>
      <c r="AB25" s="24">
        <f>AB14*'Data Inputs'!$X$37*12</f>
        <v>0</v>
      </c>
    </row>
    <row r="26" spans="1:28" x14ac:dyDescent="0.2">
      <c r="B26" s="5" t="s">
        <v>82</v>
      </c>
      <c r="C26" s="24">
        <f t="shared" si="5"/>
        <v>0</v>
      </c>
      <c r="D26" s="24">
        <f>D15*'Data Inputs'!E38*12</f>
        <v>0</v>
      </c>
      <c r="E26" s="24">
        <f>E15*'Data Inputs'!F38*12</f>
        <v>0</v>
      </c>
      <c r="F26" s="24">
        <f>F15*'Data Inputs'!G38*12</f>
        <v>0</v>
      </c>
      <c r="G26" s="24">
        <f>G15*'Data Inputs'!H38*12</f>
        <v>0</v>
      </c>
      <c r="H26" s="24">
        <f>H15*'Data Inputs'!I38*12</f>
        <v>0</v>
      </c>
      <c r="I26" s="24">
        <f>I15*'Data Inputs'!J38*12</f>
        <v>0</v>
      </c>
      <c r="J26" s="24">
        <f>J15*'Data Inputs'!K38*12</f>
        <v>0</v>
      </c>
      <c r="K26" s="24">
        <f>K15*'Data Inputs'!L38*12</f>
        <v>0</v>
      </c>
      <c r="L26" s="24">
        <f>L15*'Data Inputs'!M38*12</f>
        <v>0</v>
      </c>
      <c r="M26" s="24">
        <f>M15*'Data Inputs'!N38*12</f>
        <v>0</v>
      </c>
      <c r="N26" s="24">
        <f>N15*'Data Inputs'!O38*12</f>
        <v>0</v>
      </c>
      <c r="O26" s="24">
        <f>O15*'Data Inputs'!P38*12</f>
        <v>0</v>
      </c>
      <c r="P26" s="24">
        <f>P15*'Data Inputs'!Q38*12</f>
        <v>0</v>
      </c>
      <c r="Q26" s="24">
        <f>Q15*'Data Inputs'!R38*12</f>
        <v>0</v>
      </c>
      <c r="R26" s="24">
        <f>R15*'Data Inputs'!S38*12</f>
        <v>0</v>
      </c>
      <c r="S26" s="24">
        <f>S15*'Data Inputs'!T38*12</f>
        <v>0</v>
      </c>
      <c r="T26" s="24">
        <f>T15*'Data Inputs'!U38*12</f>
        <v>0</v>
      </c>
      <c r="U26" s="24">
        <f>U15*'Data Inputs'!V38*12</f>
        <v>0</v>
      </c>
      <c r="V26" s="24">
        <f>V15*'Data Inputs'!W38*12</f>
        <v>0</v>
      </c>
      <c r="W26" s="24">
        <f>W15*'Data Inputs'!$X$38*12</f>
        <v>0</v>
      </c>
      <c r="X26" s="24">
        <f>X15*'Data Inputs'!$X$38*12</f>
        <v>0</v>
      </c>
      <c r="Y26" s="24">
        <f>Y15*'Data Inputs'!$X$38*12</f>
        <v>0</v>
      </c>
      <c r="Z26" s="24">
        <f>Z15*'Data Inputs'!$X$38*12</f>
        <v>0</v>
      </c>
      <c r="AA26" s="24">
        <f>AA15*'Data Inputs'!$X$38*12</f>
        <v>0</v>
      </c>
      <c r="AB26" s="24">
        <f>AB15*'Data Inputs'!$X$38*12</f>
        <v>0</v>
      </c>
    </row>
    <row r="27" spans="1:28" x14ac:dyDescent="0.2">
      <c r="B27" s="5" t="s">
        <v>82</v>
      </c>
      <c r="C27" s="24">
        <f t="shared" si="5"/>
        <v>0</v>
      </c>
      <c r="D27" s="24">
        <f>D16*'Data Inputs'!E39*12</f>
        <v>0</v>
      </c>
      <c r="E27" s="24">
        <f>E16*'Data Inputs'!F39*12</f>
        <v>0</v>
      </c>
      <c r="F27" s="24">
        <f>F16*'Data Inputs'!G39*12</f>
        <v>0</v>
      </c>
      <c r="G27" s="24">
        <f>G16*'Data Inputs'!H39*12</f>
        <v>0</v>
      </c>
      <c r="H27" s="24">
        <f>H16*'Data Inputs'!I39*12</f>
        <v>0</v>
      </c>
      <c r="I27" s="24">
        <f>I16*'Data Inputs'!J39*12</f>
        <v>0</v>
      </c>
      <c r="J27" s="24">
        <f>J16*'Data Inputs'!K39*12</f>
        <v>0</v>
      </c>
      <c r="K27" s="24">
        <f>K16*'Data Inputs'!L39*12</f>
        <v>0</v>
      </c>
      <c r="L27" s="24">
        <f>L16*'Data Inputs'!M39*12</f>
        <v>0</v>
      </c>
      <c r="M27" s="24">
        <f>M16*'Data Inputs'!N39*12</f>
        <v>0</v>
      </c>
      <c r="N27" s="24">
        <f>N16*'Data Inputs'!O39*12</f>
        <v>0</v>
      </c>
      <c r="O27" s="24">
        <f>O16*'Data Inputs'!P39*12</f>
        <v>0</v>
      </c>
      <c r="P27" s="24">
        <f>P16*'Data Inputs'!Q39*12</f>
        <v>0</v>
      </c>
      <c r="Q27" s="24">
        <f>Q16*'Data Inputs'!R39*12</f>
        <v>0</v>
      </c>
      <c r="R27" s="24">
        <f>R16*'Data Inputs'!S39*12</f>
        <v>0</v>
      </c>
      <c r="S27" s="24">
        <f>S16*'Data Inputs'!T39*12</f>
        <v>0</v>
      </c>
      <c r="T27" s="24">
        <f>T16*'Data Inputs'!U39*12</f>
        <v>0</v>
      </c>
      <c r="U27" s="24">
        <f>U16*'Data Inputs'!V39*12</f>
        <v>0</v>
      </c>
      <c r="V27" s="24">
        <f>V16*'Data Inputs'!W39*12</f>
        <v>0</v>
      </c>
      <c r="W27" s="24">
        <f>W16*'Data Inputs'!$X$39*12</f>
        <v>0</v>
      </c>
      <c r="X27" s="24">
        <f>X16*'Data Inputs'!$X$39*12</f>
        <v>0</v>
      </c>
      <c r="Y27" s="24">
        <f>Y16*'Data Inputs'!$X$39*12</f>
        <v>0</v>
      </c>
      <c r="Z27" s="24">
        <f>Z16*'Data Inputs'!$X$39*12</f>
        <v>0</v>
      </c>
      <c r="AA27" s="24">
        <f>AA16*'Data Inputs'!$X$39*12</f>
        <v>0</v>
      </c>
      <c r="AB27" s="24">
        <f>AB16*'Data Inputs'!$X$39*12</f>
        <v>0</v>
      </c>
    </row>
    <row r="28" spans="1:28" x14ac:dyDescent="0.2">
      <c r="B28" s="6" t="s">
        <v>14</v>
      </c>
      <c r="C28" s="57">
        <f>SUM(C19:C27)</f>
        <v>6038468.8200000022</v>
      </c>
      <c r="D28" s="57">
        <f t="shared" ref="D28:AB28" si="6">SUM(D19:D27)</f>
        <v>42826.020000000004</v>
      </c>
      <c r="E28" s="57">
        <f t="shared" si="6"/>
        <v>128478.06000000001</v>
      </c>
      <c r="F28" s="57">
        <f t="shared" si="6"/>
        <v>214130.09999999998</v>
      </c>
      <c r="G28" s="57">
        <f t="shared" si="6"/>
        <v>256956.12000000002</v>
      </c>
      <c r="H28" s="57">
        <f t="shared" si="6"/>
        <v>256956.12000000002</v>
      </c>
      <c r="I28" s="57">
        <f t="shared" si="6"/>
        <v>256956.12000000002</v>
      </c>
      <c r="J28" s="57">
        <f t="shared" si="6"/>
        <v>256956.12000000002</v>
      </c>
      <c r="K28" s="57">
        <f t="shared" si="6"/>
        <v>256956.12000000002</v>
      </c>
      <c r="L28" s="57">
        <f t="shared" si="6"/>
        <v>256956.12000000002</v>
      </c>
      <c r="M28" s="57">
        <f t="shared" si="6"/>
        <v>256956.12000000002</v>
      </c>
      <c r="N28" s="57">
        <f t="shared" si="6"/>
        <v>256956.12000000002</v>
      </c>
      <c r="O28" s="57">
        <f t="shared" si="6"/>
        <v>256956.12000000002</v>
      </c>
      <c r="P28" s="57">
        <f t="shared" si="6"/>
        <v>256956.12000000002</v>
      </c>
      <c r="Q28" s="57">
        <f t="shared" si="6"/>
        <v>256956.12000000002</v>
      </c>
      <c r="R28" s="57">
        <f t="shared" si="6"/>
        <v>256956.12000000002</v>
      </c>
      <c r="S28" s="57">
        <f t="shared" si="6"/>
        <v>256956.12000000002</v>
      </c>
      <c r="T28" s="57">
        <f t="shared" si="6"/>
        <v>256956.12000000002</v>
      </c>
      <c r="U28" s="57">
        <f t="shared" si="6"/>
        <v>256956.12000000002</v>
      </c>
      <c r="V28" s="57">
        <f t="shared" si="6"/>
        <v>256956.12000000002</v>
      </c>
      <c r="W28" s="57">
        <f t="shared" si="6"/>
        <v>256956.12000000002</v>
      </c>
      <c r="X28" s="57">
        <f t="shared" si="6"/>
        <v>256956.12000000002</v>
      </c>
      <c r="Y28" s="57">
        <f t="shared" si="6"/>
        <v>256956.12000000002</v>
      </c>
      <c r="Z28" s="57">
        <f t="shared" si="6"/>
        <v>256956.12000000002</v>
      </c>
      <c r="AA28" s="57">
        <f t="shared" si="6"/>
        <v>256956.12000000002</v>
      </c>
      <c r="AB28" s="57">
        <f t="shared" si="6"/>
        <v>256956.12000000002</v>
      </c>
    </row>
    <row r="29" spans="1:28" x14ac:dyDescent="0.2">
      <c r="A29" s="4" t="s">
        <v>12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2">
      <c r="B30" s="5" t="s">
        <v>6</v>
      </c>
      <c r="C30" s="24">
        <f t="shared" ref="C30:C38" si="7">SUM(D30:AB30)</f>
        <v>0</v>
      </c>
      <c r="D30" s="24">
        <f>D8*'Data Inputs'!E18*'Data Inputs'!E42*12</f>
        <v>0</v>
      </c>
      <c r="E30" s="24">
        <f>E8*'Data Inputs'!F18*'Data Inputs'!F42*12</f>
        <v>0</v>
      </c>
      <c r="F30" s="24">
        <f>F8*'Data Inputs'!G18*'Data Inputs'!G42*12</f>
        <v>0</v>
      </c>
      <c r="G30" s="24">
        <f>G8*'Data Inputs'!H18*'Data Inputs'!H42*12</f>
        <v>0</v>
      </c>
      <c r="H30" s="24">
        <f>H8*'Data Inputs'!I18*'Data Inputs'!I42*12</f>
        <v>0</v>
      </c>
      <c r="I30" s="24">
        <f>I8*'Data Inputs'!J18*'Data Inputs'!J42*12</f>
        <v>0</v>
      </c>
      <c r="J30" s="24">
        <f>J8*'Data Inputs'!K18*'Data Inputs'!K42*12</f>
        <v>0</v>
      </c>
      <c r="K30" s="24">
        <f>K8*'Data Inputs'!L18*'Data Inputs'!L42*12</f>
        <v>0</v>
      </c>
      <c r="L30" s="24">
        <f>L8*'Data Inputs'!M18*'Data Inputs'!M42*12</f>
        <v>0</v>
      </c>
      <c r="M30" s="24">
        <f>M8*'Data Inputs'!N18*'Data Inputs'!N42*12</f>
        <v>0</v>
      </c>
      <c r="N30" s="24">
        <f>N8*'Data Inputs'!O18*'Data Inputs'!O42*12</f>
        <v>0</v>
      </c>
      <c r="O30" s="24">
        <f>O8*'Data Inputs'!P18*'Data Inputs'!P42*12</f>
        <v>0</v>
      </c>
      <c r="P30" s="24">
        <f>P8*'Data Inputs'!Q18*'Data Inputs'!Q42*12</f>
        <v>0</v>
      </c>
      <c r="Q30" s="24">
        <f>Q8*'Data Inputs'!R18*'Data Inputs'!R42*12</f>
        <v>0</v>
      </c>
      <c r="R30" s="24">
        <f>R8*'Data Inputs'!S18*'Data Inputs'!S42*12</f>
        <v>0</v>
      </c>
      <c r="S30" s="24">
        <f>S8*'Data Inputs'!T18*'Data Inputs'!T42*12</f>
        <v>0</v>
      </c>
      <c r="T30" s="24">
        <f>T8*'Data Inputs'!U18*'Data Inputs'!U42*12</f>
        <v>0</v>
      </c>
      <c r="U30" s="24">
        <f>U8*'Data Inputs'!V18*'Data Inputs'!V42*12</f>
        <v>0</v>
      </c>
      <c r="V30" s="24">
        <f>V8*'Data Inputs'!W18*'Data Inputs'!W42*12</f>
        <v>0</v>
      </c>
      <c r="W30" s="24">
        <f>W8*'Data Inputs'!$X$18*'Data Inputs'!$X$42*12</f>
        <v>0</v>
      </c>
      <c r="X30" s="24">
        <f>X8*'Data Inputs'!$X$18*'Data Inputs'!$X$42*12</f>
        <v>0</v>
      </c>
      <c r="Y30" s="24">
        <f>Y8*'Data Inputs'!$X$18*'Data Inputs'!$X$42*12</f>
        <v>0</v>
      </c>
      <c r="Z30" s="24">
        <f>Z8*'Data Inputs'!$X$18*'Data Inputs'!$X$42*12</f>
        <v>0</v>
      </c>
      <c r="AA30" s="24">
        <f>AA8*'Data Inputs'!$X$18*'Data Inputs'!$X$42*12</f>
        <v>0</v>
      </c>
      <c r="AB30" s="24">
        <f>AB8*'Data Inputs'!$X$18*'Data Inputs'!$X$42*12</f>
        <v>0</v>
      </c>
    </row>
    <row r="31" spans="1:28" x14ac:dyDescent="0.2">
      <c r="B31" s="5" t="s">
        <v>76</v>
      </c>
      <c r="C31" s="24">
        <f t="shared" si="7"/>
        <v>0</v>
      </c>
      <c r="D31" s="24">
        <f>D9*'Data Inputs'!E19*'Data Inputs'!E43*12</f>
        <v>0</v>
      </c>
      <c r="E31" s="24">
        <f>E9*'Data Inputs'!F19*'Data Inputs'!F43*12</f>
        <v>0</v>
      </c>
      <c r="F31" s="24">
        <f>F9*'Data Inputs'!G19*'Data Inputs'!G43*12</f>
        <v>0</v>
      </c>
      <c r="G31" s="24">
        <f>G9*'Data Inputs'!H19*'Data Inputs'!H43*12</f>
        <v>0</v>
      </c>
      <c r="H31" s="24">
        <f>H9*'Data Inputs'!I19*'Data Inputs'!I43*12</f>
        <v>0</v>
      </c>
      <c r="I31" s="24">
        <f>I9*'Data Inputs'!J19*'Data Inputs'!J43*12</f>
        <v>0</v>
      </c>
      <c r="J31" s="24">
        <f>J9*'Data Inputs'!K19*'Data Inputs'!K43*12</f>
        <v>0</v>
      </c>
      <c r="K31" s="24">
        <f>K9*'Data Inputs'!L19*'Data Inputs'!L43*12</f>
        <v>0</v>
      </c>
      <c r="L31" s="24">
        <f>L9*'Data Inputs'!M19*'Data Inputs'!M43*12</f>
        <v>0</v>
      </c>
      <c r="M31" s="24">
        <f>M9*'Data Inputs'!N19*'Data Inputs'!N43*12</f>
        <v>0</v>
      </c>
      <c r="N31" s="24">
        <f>N9*'Data Inputs'!O19*'Data Inputs'!O43*12</f>
        <v>0</v>
      </c>
      <c r="O31" s="24">
        <f>O9*'Data Inputs'!P19*'Data Inputs'!P43*12</f>
        <v>0</v>
      </c>
      <c r="P31" s="24">
        <f>P9*'Data Inputs'!Q19*'Data Inputs'!Q43*12</f>
        <v>0</v>
      </c>
      <c r="Q31" s="24">
        <f>Q9*'Data Inputs'!R19*'Data Inputs'!R43*12</f>
        <v>0</v>
      </c>
      <c r="R31" s="24">
        <f>R9*'Data Inputs'!S19*'Data Inputs'!S43*12</f>
        <v>0</v>
      </c>
      <c r="S31" s="24">
        <f>S9*'Data Inputs'!T19*'Data Inputs'!T43*12</f>
        <v>0</v>
      </c>
      <c r="T31" s="24">
        <f>T9*'Data Inputs'!U19*'Data Inputs'!U43*12</f>
        <v>0</v>
      </c>
      <c r="U31" s="24">
        <f>U9*'Data Inputs'!V19*'Data Inputs'!V43*12</f>
        <v>0</v>
      </c>
      <c r="V31" s="24">
        <f>V9*'Data Inputs'!W19*'Data Inputs'!W43*12</f>
        <v>0</v>
      </c>
      <c r="W31" s="24">
        <f>W9*'Data Inputs'!$X$19*'Data Inputs'!$X$43*12</f>
        <v>0</v>
      </c>
      <c r="X31" s="24">
        <f>X9*'Data Inputs'!$X$19*'Data Inputs'!$X$43*12</f>
        <v>0</v>
      </c>
      <c r="Y31" s="24">
        <f>Y9*'Data Inputs'!$X$19*'Data Inputs'!$X$43*12</f>
        <v>0</v>
      </c>
      <c r="Z31" s="24">
        <f>Z9*'Data Inputs'!$X$19*'Data Inputs'!$X$43*12</f>
        <v>0</v>
      </c>
      <c r="AA31" s="24">
        <f>AA9*'Data Inputs'!$X$19*'Data Inputs'!$X$43*12</f>
        <v>0</v>
      </c>
      <c r="AB31" s="24">
        <f>AB9*'Data Inputs'!$X$19*'Data Inputs'!$X$43*12</f>
        <v>0</v>
      </c>
    </row>
    <row r="32" spans="1:28" x14ac:dyDescent="0.2">
      <c r="B32" s="5" t="s">
        <v>155</v>
      </c>
      <c r="C32" s="24">
        <f t="shared" si="7"/>
        <v>0</v>
      </c>
      <c r="D32" s="24">
        <f>D10*'Data Inputs'!E24*'Data Inputs'!E48*12</f>
        <v>0</v>
      </c>
      <c r="E32" s="24">
        <f>E10*'Data Inputs'!F24*'Data Inputs'!F48*12</f>
        <v>0</v>
      </c>
      <c r="F32" s="24">
        <f>F10*'Data Inputs'!G24*'Data Inputs'!G48*12</f>
        <v>0</v>
      </c>
      <c r="G32" s="24">
        <f>G10*'Data Inputs'!H24*'Data Inputs'!H48*12</f>
        <v>0</v>
      </c>
      <c r="H32" s="24">
        <f>H10*'Data Inputs'!I24*'Data Inputs'!I48*12</f>
        <v>0</v>
      </c>
      <c r="I32" s="24">
        <f>I10*'Data Inputs'!J24*'Data Inputs'!J48*12</f>
        <v>0</v>
      </c>
      <c r="J32" s="24">
        <f>J10*'Data Inputs'!K24*'Data Inputs'!K48*12</f>
        <v>0</v>
      </c>
      <c r="K32" s="24">
        <f>K10*'Data Inputs'!L24*'Data Inputs'!L48*12</f>
        <v>0</v>
      </c>
      <c r="L32" s="24">
        <f>L10*'Data Inputs'!M24*'Data Inputs'!M48*12</f>
        <v>0</v>
      </c>
      <c r="M32" s="24">
        <f>M10*'Data Inputs'!N24*'Data Inputs'!N48*12</f>
        <v>0</v>
      </c>
      <c r="N32" s="24">
        <f>N10*'Data Inputs'!O24*'Data Inputs'!O48*12</f>
        <v>0</v>
      </c>
      <c r="O32" s="24">
        <f>O10*'Data Inputs'!P24*'Data Inputs'!P48*12</f>
        <v>0</v>
      </c>
      <c r="P32" s="24">
        <f>P10*'Data Inputs'!Q24*'Data Inputs'!Q48*12</f>
        <v>0</v>
      </c>
      <c r="Q32" s="24">
        <f>Q10*'Data Inputs'!R24*'Data Inputs'!R48*12</f>
        <v>0</v>
      </c>
      <c r="R32" s="24">
        <f>R10*'Data Inputs'!S24*'Data Inputs'!S48*12</f>
        <v>0</v>
      </c>
      <c r="S32" s="24">
        <f>S10*'Data Inputs'!T24*'Data Inputs'!T48*12</f>
        <v>0</v>
      </c>
      <c r="T32" s="24">
        <f>T10*'Data Inputs'!U24*'Data Inputs'!U48*12</f>
        <v>0</v>
      </c>
      <c r="U32" s="24">
        <f>U10*'Data Inputs'!V24*'Data Inputs'!V48*12</f>
        <v>0</v>
      </c>
      <c r="V32" s="24">
        <f>V10*'Data Inputs'!W24*'Data Inputs'!W48*12</f>
        <v>0</v>
      </c>
      <c r="W32" s="24">
        <f>W10*'Data Inputs'!$X$24*'Data Inputs'!$X$48*12</f>
        <v>0</v>
      </c>
      <c r="X32" s="24">
        <f>X10*'Data Inputs'!$X$24*'Data Inputs'!$X$48*12</f>
        <v>0</v>
      </c>
      <c r="Y32" s="24">
        <f>Y10*'Data Inputs'!$X$24*'Data Inputs'!$X$48*12</f>
        <v>0</v>
      </c>
      <c r="Z32" s="24">
        <f>Z10*'Data Inputs'!$X$24*'Data Inputs'!$X$48*12</f>
        <v>0</v>
      </c>
      <c r="AA32" s="24">
        <f>AA10*'Data Inputs'!$X$24*'Data Inputs'!$X$48*12</f>
        <v>0</v>
      </c>
      <c r="AB32" s="24">
        <f>AB10*'Data Inputs'!$X$24*'Data Inputs'!$X$48*12</f>
        <v>0</v>
      </c>
    </row>
    <row r="33" spans="1:28" x14ac:dyDescent="0.2">
      <c r="B33" s="5" t="s">
        <v>156</v>
      </c>
      <c r="C33" s="24">
        <f t="shared" si="7"/>
        <v>10703282.448000003</v>
      </c>
      <c r="D33" s="24">
        <f>D11*'Data Inputs'!E25*'Data Inputs'!E49*12</f>
        <v>47151.023999999998</v>
      </c>
      <c r="E33" s="24">
        <f>E11*'Data Inputs'!F25*'Data Inputs'!F49*12</f>
        <v>141453.07199999999</v>
      </c>
      <c r="F33" s="24">
        <f>F11*'Data Inputs'!G25*'Data Inputs'!G49*12</f>
        <v>235755.12000000002</v>
      </c>
      <c r="G33" s="24">
        <f>G11*'Data Inputs'!H25*'Data Inputs'!H49*12</f>
        <v>377208.19199999998</v>
      </c>
      <c r="H33" s="24">
        <f>H11*'Data Inputs'!I25*'Data Inputs'!I49*12</f>
        <v>471510.24000000005</v>
      </c>
      <c r="I33" s="24">
        <f>I11*'Data Inputs'!J25*'Data Inputs'!J49*12</f>
        <v>471510.24000000005</v>
      </c>
      <c r="J33" s="24">
        <f>J11*'Data Inputs'!K25*'Data Inputs'!K49*12</f>
        <v>471510.24000000005</v>
      </c>
      <c r="K33" s="24">
        <f>K11*'Data Inputs'!L25*'Data Inputs'!L49*12</f>
        <v>471510.24000000005</v>
      </c>
      <c r="L33" s="24">
        <f>L11*'Data Inputs'!M25*'Data Inputs'!M49*12</f>
        <v>471510.24000000005</v>
      </c>
      <c r="M33" s="24">
        <f>M11*'Data Inputs'!N25*'Data Inputs'!N49*12</f>
        <v>471510.24000000005</v>
      </c>
      <c r="N33" s="24">
        <f>N11*'Data Inputs'!O25*'Data Inputs'!O49*12</f>
        <v>471510.24000000005</v>
      </c>
      <c r="O33" s="24">
        <f>O11*'Data Inputs'!P25*'Data Inputs'!P49*12</f>
        <v>471510.24000000005</v>
      </c>
      <c r="P33" s="24">
        <f>P11*'Data Inputs'!Q25*'Data Inputs'!Q49*12</f>
        <v>471510.24000000005</v>
      </c>
      <c r="Q33" s="24">
        <f>Q11*'Data Inputs'!R25*'Data Inputs'!R49*12</f>
        <v>471510.24000000005</v>
      </c>
      <c r="R33" s="24">
        <f>R11*'Data Inputs'!S25*'Data Inputs'!S49*12</f>
        <v>471510.24000000005</v>
      </c>
      <c r="S33" s="24">
        <f>S11*'Data Inputs'!T25*'Data Inputs'!T49*12</f>
        <v>471510.24000000005</v>
      </c>
      <c r="T33" s="24">
        <f>T11*'Data Inputs'!U25*'Data Inputs'!U49*12</f>
        <v>471510.24000000005</v>
      </c>
      <c r="U33" s="24">
        <f>U11*'Data Inputs'!V25*'Data Inputs'!V49*12</f>
        <v>471510.24000000005</v>
      </c>
      <c r="V33" s="24">
        <f>V11*'Data Inputs'!W25*'Data Inputs'!W49*12</f>
        <v>471510.24000000005</v>
      </c>
      <c r="W33" s="24">
        <f>W11*'Data Inputs'!$X$25*'Data Inputs'!$X$49*12</f>
        <v>471510.24000000005</v>
      </c>
      <c r="X33" s="24">
        <f>X11*'Data Inputs'!$X$25*'Data Inputs'!$X$49*12</f>
        <v>471510.24000000005</v>
      </c>
      <c r="Y33" s="24">
        <f>Y11*'Data Inputs'!$X$25*'Data Inputs'!$X$49*12</f>
        <v>471510.24000000005</v>
      </c>
      <c r="Z33" s="24">
        <f>Z11*'Data Inputs'!$X$25*'Data Inputs'!$X$49*12</f>
        <v>471510.24000000005</v>
      </c>
      <c r="AA33" s="24">
        <f>AA11*'Data Inputs'!$X$25*'Data Inputs'!$X$49*12</f>
        <v>471510.24000000005</v>
      </c>
      <c r="AB33" s="24">
        <f>AB11*'Data Inputs'!$X$25*'Data Inputs'!$X$49*12</f>
        <v>471510.24000000005</v>
      </c>
    </row>
    <row r="34" spans="1:28" x14ac:dyDescent="0.2">
      <c r="B34" s="5" t="s">
        <v>7</v>
      </c>
      <c r="C34" s="24">
        <f t="shared" si="7"/>
        <v>0</v>
      </c>
      <c r="D34" s="24">
        <f>D12*'Data Inputs'!E26*'Data Inputs'!E50*12</f>
        <v>0</v>
      </c>
      <c r="E34" s="24">
        <f>E12*'Data Inputs'!F26*'Data Inputs'!F50*12</f>
        <v>0</v>
      </c>
      <c r="F34" s="24">
        <f>F12*'Data Inputs'!G26*'Data Inputs'!G50*12</f>
        <v>0</v>
      </c>
      <c r="G34" s="24">
        <f>G12*'Data Inputs'!H26*'Data Inputs'!H50*12</f>
        <v>0</v>
      </c>
      <c r="H34" s="24">
        <f>H12*'Data Inputs'!I26*'Data Inputs'!I50*12</f>
        <v>0</v>
      </c>
      <c r="I34" s="24">
        <f>I12*'Data Inputs'!J26*'Data Inputs'!J50*12</f>
        <v>0</v>
      </c>
      <c r="J34" s="24">
        <f>J12*'Data Inputs'!K26*'Data Inputs'!K50*12</f>
        <v>0</v>
      </c>
      <c r="K34" s="24">
        <f>K12*'Data Inputs'!L26*'Data Inputs'!L50*12</f>
        <v>0</v>
      </c>
      <c r="L34" s="24">
        <f>L12*'Data Inputs'!M26*'Data Inputs'!M50*12</f>
        <v>0</v>
      </c>
      <c r="M34" s="24">
        <f>M12*'Data Inputs'!N26*'Data Inputs'!N50*12</f>
        <v>0</v>
      </c>
      <c r="N34" s="24">
        <f>N12*'Data Inputs'!O26*'Data Inputs'!O50*12</f>
        <v>0</v>
      </c>
      <c r="O34" s="24">
        <f>O12*'Data Inputs'!P26*'Data Inputs'!P50*12</f>
        <v>0</v>
      </c>
      <c r="P34" s="24">
        <f>P12*'Data Inputs'!Q26*'Data Inputs'!Q50*12</f>
        <v>0</v>
      </c>
      <c r="Q34" s="24">
        <f>Q12*'Data Inputs'!R26*'Data Inputs'!R50*12</f>
        <v>0</v>
      </c>
      <c r="R34" s="24">
        <f>R12*'Data Inputs'!S26*'Data Inputs'!S50*12</f>
        <v>0</v>
      </c>
      <c r="S34" s="24">
        <f>S12*'Data Inputs'!T26*'Data Inputs'!T50*12</f>
        <v>0</v>
      </c>
      <c r="T34" s="24">
        <f>T12*'Data Inputs'!U26*'Data Inputs'!U50*12</f>
        <v>0</v>
      </c>
      <c r="U34" s="24">
        <f>U12*'Data Inputs'!V26*'Data Inputs'!V50*12</f>
        <v>0</v>
      </c>
      <c r="V34" s="24">
        <f>V12*'Data Inputs'!W26*'Data Inputs'!W50*12</f>
        <v>0</v>
      </c>
      <c r="W34" s="24">
        <f>W12*'Data Inputs'!$X$26*'Data Inputs'!$X$50*12</f>
        <v>0</v>
      </c>
      <c r="X34" s="24">
        <f>X12*'Data Inputs'!$X$26*'Data Inputs'!$X$50*12</f>
        <v>0</v>
      </c>
      <c r="Y34" s="24">
        <f>Y12*'Data Inputs'!$X$26*'Data Inputs'!$X$50*12</f>
        <v>0</v>
      </c>
      <c r="Z34" s="24">
        <f>Z12*'Data Inputs'!$X$26*'Data Inputs'!$X$50*12</f>
        <v>0</v>
      </c>
      <c r="AA34" s="24">
        <f>AA12*'Data Inputs'!$X$26*'Data Inputs'!$X$50*12</f>
        <v>0</v>
      </c>
      <c r="AB34" s="24">
        <f>AB12*'Data Inputs'!$X$26*'Data Inputs'!$X$50*12</f>
        <v>0</v>
      </c>
    </row>
    <row r="35" spans="1:28" x14ac:dyDescent="0.2">
      <c r="B35" s="5" t="s">
        <v>81</v>
      </c>
      <c r="C35" s="24">
        <f t="shared" si="7"/>
        <v>0</v>
      </c>
      <c r="D35" s="24">
        <f>D13*'Data Inputs'!E20*'Data Inputs'!E44*12</f>
        <v>0</v>
      </c>
      <c r="E35" s="24">
        <f>E13*'Data Inputs'!F20*'Data Inputs'!F44*12</f>
        <v>0</v>
      </c>
      <c r="F35" s="24">
        <f>F13*'Data Inputs'!G20*'Data Inputs'!G44*12</f>
        <v>0</v>
      </c>
      <c r="G35" s="24">
        <f>G13*'Data Inputs'!H20*'Data Inputs'!H44*12</f>
        <v>0</v>
      </c>
      <c r="H35" s="24">
        <f>H13*'Data Inputs'!I20*'Data Inputs'!I44*12</f>
        <v>0</v>
      </c>
      <c r="I35" s="24">
        <f>I13*'Data Inputs'!J20*'Data Inputs'!J44*12</f>
        <v>0</v>
      </c>
      <c r="J35" s="24">
        <f>J13*'Data Inputs'!K20*'Data Inputs'!K44*12</f>
        <v>0</v>
      </c>
      <c r="K35" s="24">
        <f>K13*'Data Inputs'!L20*'Data Inputs'!L44*12</f>
        <v>0</v>
      </c>
      <c r="L35" s="24">
        <f>L13*'Data Inputs'!M20*'Data Inputs'!M44*12</f>
        <v>0</v>
      </c>
      <c r="M35" s="24">
        <f>M13*'Data Inputs'!N20*'Data Inputs'!N44*12</f>
        <v>0</v>
      </c>
      <c r="N35" s="24">
        <f>N13*'Data Inputs'!O20*'Data Inputs'!O44*12</f>
        <v>0</v>
      </c>
      <c r="O35" s="24">
        <f>O13*'Data Inputs'!P20*'Data Inputs'!P44*12</f>
        <v>0</v>
      </c>
      <c r="P35" s="24">
        <f>P13*'Data Inputs'!Q20*'Data Inputs'!Q44*12</f>
        <v>0</v>
      </c>
      <c r="Q35" s="24">
        <f>Q13*'Data Inputs'!R20*'Data Inputs'!R44*12</f>
        <v>0</v>
      </c>
      <c r="R35" s="24">
        <f>R13*'Data Inputs'!S20*'Data Inputs'!S44*12</f>
        <v>0</v>
      </c>
      <c r="S35" s="24">
        <f>S13*'Data Inputs'!T20*'Data Inputs'!T44*12</f>
        <v>0</v>
      </c>
      <c r="T35" s="24">
        <f>T13*'Data Inputs'!U20*'Data Inputs'!U44*12</f>
        <v>0</v>
      </c>
      <c r="U35" s="24">
        <f>U13*'Data Inputs'!V20*'Data Inputs'!V44*12</f>
        <v>0</v>
      </c>
      <c r="V35" s="24">
        <f>V13*'Data Inputs'!W20*'Data Inputs'!W44*12</f>
        <v>0</v>
      </c>
      <c r="W35" s="24">
        <f>W13*'Data Inputs'!$X$20*'Data Inputs'!$X$44*12</f>
        <v>0</v>
      </c>
      <c r="X35" s="24">
        <f>X13*'Data Inputs'!$X$20*'Data Inputs'!$X$44*12</f>
        <v>0</v>
      </c>
      <c r="Y35" s="24">
        <f>Y13*'Data Inputs'!$X$20*'Data Inputs'!$X$44*12</f>
        <v>0</v>
      </c>
      <c r="Z35" s="24">
        <f>Z13*'Data Inputs'!$X$20*'Data Inputs'!$X$44*12</f>
        <v>0</v>
      </c>
      <c r="AA35" s="24">
        <f>AA13*'Data Inputs'!$X$20*'Data Inputs'!$X$44*12</f>
        <v>0</v>
      </c>
      <c r="AB35" s="24">
        <f>AB13*'Data Inputs'!$X$20*'Data Inputs'!$X$44*12</f>
        <v>0</v>
      </c>
    </row>
    <row r="36" spans="1:28" x14ac:dyDescent="0.2">
      <c r="B36" s="5" t="s">
        <v>81</v>
      </c>
      <c r="C36" s="24">
        <f t="shared" si="7"/>
        <v>0</v>
      </c>
      <c r="D36" s="24">
        <f>D14*'Data Inputs'!E21*'Data Inputs'!E45*12</f>
        <v>0</v>
      </c>
      <c r="E36" s="24">
        <f>E14*'Data Inputs'!F21*'Data Inputs'!F45*12</f>
        <v>0</v>
      </c>
      <c r="F36" s="24">
        <f>F14*'Data Inputs'!G21*'Data Inputs'!G45*12</f>
        <v>0</v>
      </c>
      <c r="G36" s="24">
        <f>G14*'Data Inputs'!H21*'Data Inputs'!H45*12</f>
        <v>0</v>
      </c>
      <c r="H36" s="24">
        <f>H14*'Data Inputs'!I21*'Data Inputs'!I45*12</f>
        <v>0</v>
      </c>
      <c r="I36" s="24">
        <f>I14*'Data Inputs'!J21*'Data Inputs'!J45*12</f>
        <v>0</v>
      </c>
      <c r="J36" s="24">
        <f>J14*'Data Inputs'!K21*'Data Inputs'!K45*12</f>
        <v>0</v>
      </c>
      <c r="K36" s="24">
        <f>K14*'Data Inputs'!L21*'Data Inputs'!L45*12</f>
        <v>0</v>
      </c>
      <c r="L36" s="24">
        <f>L14*'Data Inputs'!M21*'Data Inputs'!M45*12</f>
        <v>0</v>
      </c>
      <c r="M36" s="24">
        <f>M14*'Data Inputs'!N21*'Data Inputs'!N45*12</f>
        <v>0</v>
      </c>
      <c r="N36" s="24">
        <f>N14*'Data Inputs'!O21*'Data Inputs'!O45*12</f>
        <v>0</v>
      </c>
      <c r="O36" s="24">
        <f>O14*'Data Inputs'!P21*'Data Inputs'!P45*12</f>
        <v>0</v>
      </c>
      <c r="P36" s="24">
        <f>P14*'Data Inputs'!Q21*'Data Inputs'!Q45*12</f>
        <v>0</v>
      </c>
      <c r="Q36" s="24">
        <f>Q14*'Data Inputs'!R21*'Data Inputs'!R45*12</f>
        <v>0</v>
      </c>
      <c r="R36" s="24">
        <f>R14*'Data Inputs'!S21*'Data Inputs'!S45*12</f>
        <v>0</v>
      </c>
      <c r="S36" s="24">
        <f>S14*'Data Inputs'!T21*'Data Inputs'!T45*12</f>
        <v>0</v>
      </c>
      <c r="T36" s="24">
        <f>T14*'Data Inputs'!U21*'Data Inputs'!U45*12</f>
        <v>0</v>
      </c>
      <c r="U36" s="24">
        <f>U14*'Data Inputs'!V21*'Data Inputs'!V45*12</f>
        <v>0</v>
      </c>
      <c r="V36" s="24">
        <f>V14*'Data Inputs'!W21*'Data Inputs'!W45*12</f>
        <v>0</v>
      </c>
      <c r="W36" s="24">
        <f>W14*'Data Inputs'!$X$21*'Data Inputs'!$X$45*12</f>
        <v>0</v>
      </c>
      <c r="X36" s="24">
        <f>X14*'Data Inputs'!$X$21*'Data Inputs'!$X$45*12</f>
        <v>0</v>
      </c>
      <c r="Y36" s="24">
        <f>Y14*'Data Inputs'!$X$21*'Data Inputs'!$X$45*12</f>
        <v>0</v>
      </c>
      <c r="Z36" s="24">
        <f>Z14*'Data Inputs'!$X$21*'Data Inputs'!$X$45*12</f>
        <v>0</v>
      </c>
      <c r="AA36" s="24">
        <f>AA14*'Data Inputs'!$X$21*'Data Inputs'!$X$45*12</f>
        <v>0</v>
      </c>
      <c r="AB36" s="24">
        <f>AB14*'Data Inputs'!$X$21*'Data Inputs'!$X$45*12</f>
        <v>0</v>
      </c>
    </row>
    <row r="37" spans="1:28" x14ac:dyDescent="0.2">
      <c r="B37" s="5" t="s">
        <v>82</v>
      </c>
      <c r="C37" s="24">
        <f t="shared" si="7"/>
        <v>0</v>
      </c>
      <c r="D37" s="24">
        <f>D15*'Data Inputs'!E27*'Data Inputs'!E51*12</f>
        <v>0</v>
      </c>
      <c r="E37" s="24">
        <f>E15*'Data Inputs'!F27*'Data Inputs'!F51*12</f>
        <v>0</v>
      </c>
      <c r="F37" s="24">
        <f>F15*'Data Inputs'!G27*'Data Inputs'!G51*12</f>
        <v>0</v>
      </c>
      <c r="G37" s="24">
        <f>G15*'Data Inputs'!H27*'Data Inputs'!H51*12</f>
        <v>0</v>
      </c>
      <c r="H37" s="24">
        <f>H15*'Data Inputs'!I27*'Data Inputs'!I51*12</f>
        <v>0</v>
      </c>
      <c r="I37" s="24">
        <f>I15*'Data Inputs'!J27*'Data Inputs'!J51*12</f>
        <v>0</v>
      </c>
      <c r="J37" s="24">
        <f>J15*'Data Inputs'!K27*'Data Inputs'!K51*12</f>
        <v>0</v>
      </c>
      <c r="K37" s="24">
        <f>K15*'Data Inputs'!L27*'Data Inputs'!L51*12</f>
        <v>0</v>
      </c>
      <c r="L37" s="24">
        <f>L15*'Data Inputs'!M27*'Data Inputs'!M51*12</f>
        <v>0</v>
      </c>
      <c r="M37" s="24">
        <f>M15*'Data Inputs'!N27*'Data Inputs'!N51*12</f>
        <v>0</v>
      </c>
      <c r="N37" s="24">
        <f>N15*'Data Inputs'!O27*'Data Inputs'!O51*12</f>
        <v>0</v>
      </c>
      <c r="O37" s="24">
        <f>O15*'Data Inputs'!P27*'Data Inputs'!P51*12</f>
        <v>0</v>
      </c>
      <c r="P37" s="24">
        <f>P15*'Data Inputs'!Q27*'Data Inputs'!Q51*12</f>
        <v>0</v>
      </c>
      <c r="Q37" s="24">
        <f>Q15*'Data Inputs'!R27*'Data Inputs'!R51*12</f>
        <v>0</v>
      </c>
      <c r="R37" s="24">
        <f>R15*'Data Inputs'!S27*'Data Inputs'!S51*12</f>
        <v>0</v>
      </c>
      <c r="S37" s="24">
        <f>S15*'Data Inputs'!T27*'Data Inputs'!T51*12</f>
        <v>0</v>
      </c>
      <c r="T37" s="24">
        <f>T15*'Data Inputs'!U27*'Data Inputs'!U51*12</f>
        <v>0</v>
      </c>
      <c r="U37" s="24">
        <f>U15*'Data Inputs'!V27*'Data Inputs'!V51*12</f>
        <v>0</v>
      </c>
      <c r="V37" s="24">
        <f>V15*'Data Inputs'!W27*'Data Inputs'!W51*12</f>
        <v>0</v>
      </c>
      <c r="W37" s="24">
        <f>W15*'Data Inputs'!$X$27*'Data Inputs'!$X$51*12</f>
        <v>0</v>
      </c>
      <c r="X37" s="24">
        <f>X15*'Data Inputs'!$X$27*'Data Inputs'!$X$51*12</f>
        <v>0</v>
      </c>
      <c r="Y37" s="24">
        <f>Y15*'Data Inputs'!$X$27*'Data Inputs'!$X$51*12</f>
        <v>0</v>
      </c>
      <c r="Z37" s="24">
        <f>Z15*'Data Inputs'!$X$27*'Data Inputs'!$X$51*12</f>
        <v>0</v>
      </c>
      <c r="AA37" s="24">
        <f>AA15*'Data Inputs'!$X$27*'Data Inputs'!$X$51*12</f>
        <v>0</v>
      </c>
      <c r="AB37" s="24">
        <f>AB15*'Data Inputs'!$X$27*'Data Inputs'!$X$51*12</f>
        <v>0</v>
      </c>
    </row>
    <row r="38" spans="1:28" x14ac:dyDescent="0.2">
      <c r="B38" s="5" t="s">
        <v>82</v>
      </c>
      <c r="C38" s="24">
        <f t="shared" si="7"/>
        <v>0</v>
      </c>
      <c r="D38" s="24">
        <f>D16*'Data Inputs'!E28*'Data Inputs'!E52*12</f>
        <v>0</v>
      </c>
      <c r="E38" s="24">
        <f>E16*'Data Inputs'!F28*'Data Inputs'!F52*12</f>
        <v>0</v>
      </c>
      <c r="F38" s="24">
        <f>F16*'Data Inputs'!G28*'Data Inputs'!G52*12</f>
        <v>0</v>
      </c>
      <c r="G38" s="24">
        <f>G16*'Data Inputs'!H28*'Data Inputs'!H52*12</f>
        <v>0</v>
      </c>
      <c r="H38" s="24">
        <f>H16*'Data Inputs'!I28*'Data Inputs'!I52*12</f>
        <v>0</v>
      </c>
      <c r="I38" s="24">
        <f>I16*'Data Inputs'!J28*'Data Inputs'!J52*12</f>
        <v>0</v>
      </c>
      <c r="J38" s="24">
        <f>J16*'Data Inputs'!K28*'Data Inputs'!K52*12</f>
        <v>0</v>
      </c>
      <c r="K38" s="24">
        <f>K16*'Data Inputs'!L28*'Data Inputs'!L52*12</f>
        <v>0</v>
      </c>
      <c r="L38" s="24">
        <f>L16*'Data Inputs'!M28*'Data Inputs'!M52*12</f>
        <v>0</v>
      </c>
      <c r="M38" s="24">
        <f>M16*'Data Inputs'!N28*'Data Inputs'!N52*12</f>
        <v>0</v>
      </c>
      <c r="N38" s="24">
        <f>N16*'Data Inputs'!O28*'Data Inputs'!O52*12</f>
        <v>0</v>
      </c>
      <c r="O38" s="24">
        <f>O16*'Data Inputs'!P28*'Data Inputs'!P52*12</f>
        <v>0</v>
      </c>
      <c r="P38" s="24">
        <f>P16*'Data Inputs'!Q28*'Data Inputs'!Q52*12</f>
        <v>0</v>
      </c>
      <c r="Q38" s="24">
        <f>Q16*'Data Inputs'!R28*'Data Inputs'!R52*12</f>
        <v>0</v>
      </c>
      <c r="R38" s="24">
        <f>R16*'Data Inputs'!S28*'Data Inputs'!S52*12</f>
        <v>0</v>
      </c>
      <c r="S38" s="24">
        <f>S16*'Data Inputs'!T28*'Data Inputs'!T52*12</f>
        <v>0</v>
      </c>
      <c r="T38" s="24">
        <f>T16*'Data Inputs'!U28*'Data Inputs'!U52*12</f>
        <v>0</v>
      </c>
      <c r="U38" s="24">
        <f>U16*'Data Inputs'!V28*'Data Inputs'!V52*12</f>
        <v>0</v>
      </c>
      <c r="V38" s="24">
        <f>V16*'Data Inputs'!W28*'Data Inputs'!W52*12</f>
        <v>0</v>
      </c>
      <c r="W38" s="24">
        <f>W16*'Data Inputs'!$X$28*'Data Inputs'!$X$52*12</f>
        <v>0</v>
      </c>
      <c r="X38" s="24">
        <f>X16*'Data Inputs'!$X$28*'Data Inputs'!$X$52*12</f>
        <v>0</v>
      </c>
      <c r="Y38" s="24">
        <f>Y16*'Data Inputs'!$X$28*'Data Inputs'!$X$52*12</f>
        <v>0</v>
      </c>
      <c r="Z38" s="24">
        <f>Z16*'Data Inputs'!$X$28*'Data Inputs'!$X$52*12</f>
        <v>0</v>
      </c>
      <c r="AA38" s="24">
        <f>AA16*'Data Inputs'!$X$28*'Data Inputs'!$X$52*12</f>
        <v>0</v>
      </c>
      <c r="AB38" s="24">
        <f>AB16*'Data Inputs'!$X$28*'Data Inputs'!$X$52*12</f>
        <v>0</v>
      </c>
    </row>
    <row r="39" spans="1:28" x14ac:dyDescent="0.2">
      <c r="B39" s="6" t="s">
        <v>15</v>
      </c>
      <c r="C39" s="57">
        <f>SUM(C30:C38)</f>
        <v>10703282.448000003</v>
      </c>
      <c r="D39" s="57">
        <f>SUM(D30:D38)</f>
        <v>47151.023999999998</v>
      </c>
      <c r="E39" s="57">
        <f t="shared" ref="E39:AB39" si="8">SUM(E30:E38)</f>
        <v>141453.07199999999</v>
      </c>
      <c r="F39" s="57">
        <f t="shared" si="8"/>
        <v>235755.12000000002</v>
      </c>
      <c r="G39" s="57">
        <f t="shared" si="8"/>
        <v>377208.19199999998</v>
      </c>
      <c r="H39" s="57">
        <f t="shared" si="8"/>
        <v>471510.24000000005</v>
      </c>
      <c r="I39" s="57">
        <f t="shared" si="8"/>
        <v>471510.24000000005</v>
      </c>
      <c r="J39" s="57">
        <f t="shared" si="8"/>
        <v>471510.24000000005</v>
      </c>
      <c r="K39" s="57">
        <f t="shared" si="8"/>
        <v>471510.24000000005</v>
      </c>
      <c r="L39" s="57">
        <f t="shared" si="8"/>
        <v>471510.24000000005</v>
      </c>
      <c r="M39" s="57">
        <f t="shared" si="8"/>
        <v>471510.24000000005</v>
      </c>
      <c r="N39" s="57">
        <f t="shared" si="8"/>
        <v>471510.24000000005</v>
      </c>
      <c r="O39" s="57">
        <f t="shared" si="8"/>
        <v>471510.24000000005</v>
      </c>
      <c r="P39" s="57">
        <f t="shared" si="8"/>
        <v>471510.24000000005</v>
      </c>
      <c r="Q39" s="57">
        <f t="shared" si="8"/>
        <v>471510.24000000005</v>
      </c>
      <c r="R39" s="57">
        <f t="shared" si="8"/>
        <v>471510.24000000005</v>
      </c>
      <c r="S39" s="57">
        <f t="shared" si="8"/>
        <v>471510.24000000005</v>
      </c>
      <c r="T39" s="57">
        <f t="shared" si="8"/>
        <v>471510.24000000005</v>
      </c>
      <c r="U39" s="57">
        <f t="shared" si="8"/>
        <v>471510.24000000005</v>
      </c>
      <c r="V39" s="57">
        <f t="shared" si="8"/>
        <v>471510.24000000005</v>
      </c>
      <c r="W39" s="57">
        <f t="shared" si="8"/>
        <v>471510.24000000005</v>
      </c>
      <c r="X39" s="57">
        <f t="shared" si="8"/>
        <v>471510.24000000005</v>
      </c>
      <c r="Y39" s="57">
        <f t="shared" si="8"/>
        <v>471510.24000000005</v>
      </c>
      <c r="Z39" s="57">
        <f t="shared" si="8"/>
        <v>471510.24000000005</v>
      </c>
      <c r="AA39" s="57">
        <f t="shared" si="8"/>
        <v>471510.24000000005</v>
      </c>
      <c r="AB39" s="57">
        <f t="shared" si="8"/>
        <v>471510.24000000005</v>
      </c>
    </row>
    <row r="40" spans="1:28" ht="13.5" thickBot="1" x14ac:dyDescent="0.25">
      <c r="A40" s="4" t="s">
        <v>13</v>
      </c>
      <c r="C40" s="58">
        <f>+C28+C39</f>
        <v>16741751.268000005</v>
      </c>
      <c r="D40" s="58">
        <f t="shared" ref="D40:AB40" si="9">+D28+D39</f>
        <v>89977.043999999994</v>
      </c>
      <c r="E40" s="58">
        <f t="shared" si="9"/>
        <v>269931.13199999998</v>
      </c>
      <c r="F40" s="58">
        <f t="shared" si="9"/>
        <v>449885.22</v>
      </c>
      <c r="G40" s="58">
        <f t="shared" si="9"/>
        <v>634164.31200000003</v>
      </c>
      <c r="H40" s="58">
        <f t="shared" si="9"/>
        <v>728466.3600000001</v>
      </c>
      <c r="I40" s="58">
        <f t="shared" si="9"/>
        <v>728466.3600000001</v>
      </c>
      <c r="J40" s="58">
        <f t="shared" si="9"/>
        <v>728466.3600000001</v>
      </c>
      <c r="K40" s="58">
        <f t="shared" si="9"/>
        <v>728466.3600000001</v>
      </c>
      <c r="L40" s="58">
        <f t="shared" si="9"/>
        <v>728466.3600000001</v>
      </c>
      <c r="M40" s="58">
        <f t="shared" si="9"/>
        <v>728466.3600000001</v>
      </c>
      <c r="N40" s="58">
        <f t="shared" si="9"/>
        <v>728466.3600000001</v>
      </c>
      <c r="O40" s="58">
        <f t="shared" si="9"/>
        <v>728466.3600000001</v>
      </c>
      <c r="P40" s="58">
        <f t="shared" si="9"/>
        <v>728466.3600000001</v>
      </c>
      <c r="Q40" s="58">
        <f t="shared" si="9"/>
        <v>728466.3600000001</v>
      </c>
      <c r="R40" s="58">
        <f t="shared" si="9"/>
        <v>728466.3600000001</v>
      </c>
      <c r="S40" s="58">
        <f t="shared" si="9"/>
        <v>728466.3600000001</v>
      </c>
      <c r="T40" s="58">
        <f t="shared" si="9"/>
        <v>728466.3600000001</v>
      </c>
      <c r="U40" s="58">
        <f t="shared" si="9"/>
        <v>728466.3600000001</v>
      </c>
      <c r="V40" s="58">
        <f t="shared" si="9"/>
        <v>728466.3600000001</v>
      </c>
      <c r="W40" s="58">
        <f t="shared" si="9"/>
        <v>728466.3600000001</v>
      </c>
      <c r="X40" s="58">
        <f t="shared" si="9"/>
        <v>728466.3600000001</v>
      </c>
      <c r="Y40" s="58">
        <f t="shared" si="9"/>
        <v>728466.3600000001</v>
      </c>
      <c r="Z40" s="58">
        <f t="shared" si="9"/>
        <v>728466.3600000001</v>
      </c>
      <c r="AA40" s="58">
        <f t="shared" si="9"/>
        <v>728466.3600000001</v>
      </c>
      <c r="AB40" s="58">
        <f t="shared" si="9"/>
        <v>728466.3600000001</v>
      </c>
    </row>
    <row r="41" spans="1:28" ht="13.5" thickTop="1" x14ac:dyDescent="0.2">
      <c r="A41"/>
      <c r="B41" s="122" t="s">
        <v>198</v>
      </c>
      <c r="C41" s="123">
        <f>SUM(D41:AB41)</f>
        <v>8740161.0792951602</v>
      </c>
      <c r="D41" s="124">
        <f>+D40*D3</f>
        <v>87632.242233359997</v>
      </c>
      <c r="E41" s="124">
        <f t="shared" ref="E41:AB41" si="10">+E40*E3</f>
        <v>249370.47767555999</v>
      </c>
      <c r="F41" s="124">
        <f t="shared" si="10"/>
        <v>394234.41828599997</v>
      </c>
      <c r="G41" s="124">
        <f t="shared" si="10"/>
        <v>527130.05942064</v>
      </c>
      <c r="H41" s="124">
        <f t="shared" si="10"/>
        <v>574359.30154200003</v>
      </c>
      <c r="I41" s="124">
        <f t="shared" si="10"/>
        <v>544812.70598040009</v>
      </c>
      <c r="J41" s="124">
        <f t="shared" si="10"/>
        <v>516781.32044760004</v>
      </c>
      <c r="K41" s="124">
        <f t="shared" si="10"/>
        <v>490192.29830760008</v>
      </c>
      <c r="L41" s="124">
        <f t="shared" si="10"/>
        <v>464972.79292440007</v>
      </c>
      <c r="M41" s="124">
        <f t="shared" si="10"/>
        <v>441057.24232560006</v>
      </c>
      <c r="N41" s="124">
        <f t="shared" si="10"/>
        <v>418365.51521160005</v>
      </c>
      <c r="O41" s="124">
        <f t="shared" si="10"/>
        <v>396839.33427360008</v>
      </c>
      <c r="P41" s="124">
        <f t="shared" si="10"/>
        <v>376420.42220280005</v>
      </c>
      <c r="Q41" s="124">
        <f t="shared" si="10"/>
        <v>357057.78635400004</v>
      </c>
      <c r="R41" s="124">
        <f t="shared" si="10"/>
        <v>338685.86475480004</v>
      </c>
      <c r="S41" s="124">
        <f t="shared" si="10"/>
        <v>321260.94942360005</v>
      </c>
      <c r="T41" s="124">
        <f t="shared" si="10"/>
        <v>304732.04771520005</v>
      </c>
      <c r="U41" s="124">
        <f t="shared" si="10"/>
        <v>289055.45164800005</v>
      </c>
      <c r="V41" s="124">
        <f t="shared" si="10"/>
        <v>274187.45324040006</v>
      </c>
      <c r="W41" s="124">
        <f t="shared" si="10"/>
        <v>260077.05984720003</v>
      </c>
      <c r="X41" s="124">
        <f t="shared" si="10"/>
        <v>246695.13281400004</v>
      </c>
      <c r="Y41" s="124">
        <f t="shared" si="10"/>
        <v>234005.24882280006</v>
      </c>
      <c r="Z41" s="124">
        <f t="shared" si="10"/>
        <v>221970.98455560001</v>
      </c>
      <c r="AA41" s="124">
        <f t="shared" si="10"/>
        <v>210548.63203080004</v>
      </c>
      <c r="AB41" s="124">
        <f t="shared" si="10"/>
        <v>199716.33725760004</v>
      </c>
    </row>
    <row r="42" spans="1:28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1:28" x14ac:dyDescent="0.2">
      <c r="B43" s="5" t="s">
        <v>69</v>
      </c>
      <c r="S43" s="24"/>
    </row>
    <row r="45" spans="1:28" x14ac:dyDescent="0.2">
      <c r="A45" s="4" t="s">
        <v>122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x14ac:dyDescent="0.2">
      <c r="B46" s="5" t="s">
        <v>6</v>
      </c>
      <c r="C46" s="24">
        <f t="shared" ref="C46:C54" si="11">SUM(D46:AB46)</f>
        <v>0</v>
      </c>
      <c r="D46" s="24">
        <f>D8*'Data Inputs'!E90</f>
        <v>0</v>
      </c>
      <c r="E46" s="24">
        <f>E8*'Data Inputs'!F90</f>
        <v>0</v>
      </c>
      <c r="F46" s="24">
        <f>F8*'Data Inputs'!G90</f>
        <v>0</v>
      </c>
      <c r="G46" s="24">
        <f>G8*'Data Inputs'!H90</f>
        <v>0</v>
      </c>
      <c r="H46" s="24">
        <f>H8*'Data Inputs'!I90</f>
        <v>0</v>
      </c>
      <c r="I46" s="24">
        <f>I8*'Data Inputs'!J90</f>
        <v>0</v>
      </c>
      <c r="J46" s="24">
        <f>J8*'Data Inputs'!K90</f>
        <v>0</v>
      </c>
      <c r="K46" s="24">
        <f>K8*'Data Inputs'!L90</f>
        <v>0</v>
      </c>
      <c r="L46" s="24">
        <f>L8*'Data Inputs'!M90</f>
        <v>0</v>
      </c>
      <c r="M46" s="24">
        <f>M8*'Data Inputs'!N90</f>
        <v>0</v>
      </c>
      <c r="N46" s="24">
        <f>N8*'Data Inputs'!O90</f>
        <v>0</v>
      </c>
      <c r="O46" s="24">
        <f>O8*'Data Inputs'!P90</f>
        <v>0</v>
      </c>
      <c r="P46" s="24">
        <f>P8*'Data Inputs'!Q90</f>
        <v>0</v>
      </c>
      <c r="Q46" s="24">
        <f>Q8*'Data Inputs'!R90</f>
        <v>0</v>
      </c>
      <c r="R46" s="24">
        <f>R8*'Data Inputs'!S90</f>
        <v>0</v>
      </c>
      <c r="S46" s="24">
        <f>S8*'Data Inputs'!T90</f>
        <v>0</v>
      </c>
      <c r="T46" s="24">
        <f>T8*'Data Inputs'!U90</f>
        <v>0</v>
      </c>
      <c r="U46" s="24">
        <f>U8*'Data Inputs'!V90</f>
        <v>0</v>
      </c>
      <c r="V46" s="24">
        <f>V8*'Data Inputs'!W90</f>
        <v>0</v>
      </c>
      <c r="W46" s="24">
        <f>W8*'Data Inputs'!$X$90</f>
        <v>0</v>
      </c>
      <c r="X46" s="24">
        <f>X8*'Data Inputs'!$X$90</f>
        <v>0</v>
      </c>
      <c r="Y46" s="24">
        <f>Y8*'Data Inputs'!$X$90</f>
        <v>0</v>
      </c>
      <c r="Z46" s="24">
        <f>Z8*'Data Inputs'!$X$90</f>
        <v>0</v>
      </c>
      <c r="AA46" s="24">
        <f>AA8*'Data Inputs'!$X$90</f>
        <v>0</v>
      </c>
      <c r="AB46" s="24">
        <f>AB8*'Data Inputs'!$X$90</f>
        <v>0</v>
      </c>
    </row>
    <row r="47" spans="1:28" x14ac:dyDescent="0.2">
      <c r="B47" s="5" t="s">
        <v>76</v>
      </c>
      <c r="C47" s="24">
        <f t="shared" si="11"/>
        <v>0</v>
      </c>
      <c r="D47" s="24">
        <f>D9*'Data Inputs'!E91</f>
        <v>0</v>
      </c>
      <c r="E47" s="24">
        <f>E9*'Data Inputs'!F91</f>
        <v>0</v>
      </c>
      <c r="F47" s="24">
        <f>F9*'Data Inputs'!G91</f>
        <v>0</v>
      </c>
      <c r="G47" s="24">
        <f>G9*'Data Inputs'!H91</f>
        <v>0</v>
      </c>
      <c r="H47" s="24">
        <f>H9*'Data Inputs'!I91</f>
        <v>0</v>
      </c>
      <c r="I47" s="24">
        <f>I9*'Data Inputs'!J91</f>
        <v>0</v>
      </c>
      <c r="J47" s="24">
        <f>J9*'Data Inputs'!K91</f>
        <v>0</v>
      </c>
      <c r="K47" s="24">
        <f>K9*'Data Inputs'!L91</f>
        <v>0</v>
      </c>
      <c r="L47" s="24">
        <f>L9*'Data Inputs'!M91</f>
        <v>0</v>
      </c>
      <c r="M47" s="24">
        <f>M9*'Data Inputs'!N91</f>
        <v>0</v>
      </c>
      <c r="N47" s="24">
        <f>N9*'Data Inputs'!O91</f>
        <v>0</v>
      </c>
      <c r="O47" s="24">
        <f>O9*'Data Inputs'!P91</f>
        <v>0</v>
      </c>
      <c r="P47" s="24">
        <f>P9*'Data Inputs'!Q91</f>
        <v>0</v>
      </c>
      <c r="Q47" s="24">
        <f>Q9*'Data Inputs'!R91</f>
        <v>0</v>
      </c>
      <c r="R47" s="24">
        <f>R9*'Data Inputs'!S91</f>
        <v>0</v>
      </c>
      <c r="S47" s="24">
        <f>S9*'Data Inputs'!T91</f>
        <v>0</v>
      </c>
      <c r="T47" s="24">
        <f>T9*'Data Inputs'!U91</f>
        <v>0</v>
      </c>
      <c r="U47" s="24">
        <f>U9*'Data Inputs'!V91</f>
        <v>0</v>
      </c>
      <c r="V47" s="24">
        <f>V9*'Data Inputs'!W91</f>
        <v>0</v>
      </c>
      <c r="W47" s="24">
        <f>W9*'Data Inputs'!$X$91</f>
        <v>0</v>
      </c>
      <c r="X47" s="24">
        <f>X9*'Data Inputs'!$X$91</f>
        <v>0</v>
      </c>
      <c r="Y47" s="24">
        <f>Y9*'Data Inputs'!$X$91</f>
        <v>0</v>
      </c>
      <c r="Z47" s="24">
        <f>Z9*'Data Inputs'!$X$91</f>
        <v>0</v>
      </c>
      <c r="AA47" s="24">
        <f>AA9*'Data Inputs'!$X$91</f>
        <v>0</v>
      </c>
      <c r="AB47" s="24">
        <f>AB9*'Data Inputs'!$X$91</f>
        <v>0</v>
      </c>
    </row>
    <row r="48" spans="1:28" x14ac:dyDescent="0.2">
      <c r="B48" s="5" t="s">
        <v>155</v>
      </c>
      <c r="C48" s="24">
        <f t="shared" si="11"/>
        <v>0</v>
      </c>
      <c r="D48" s="24">
        <f>D10*'Data Inputs'!E92</f>
        <v>0</v>
      </c>
      <c r="E48" s="24">
        <f>E10*'Data Inputs'!F92</f>
        <v>0</v>
      </c>
      <c r="F48" s="24">
        <f>F10*'Data Inputs'!G92</f>
        <v>0</v>
      </c>
      <c r="G48" s="24">
        <f>G10*'Data Inputs'!H92</f>
        <v>0</v>
      </c>
      <c r="H48" s="24">
        <f>H10*'Data Inputs'!I92</f>
        <v>0</v>
      </c>
      <c r="I48" s="24">
        <f>I10*'Data Inputs'!J92</f>
        <v>0</v>
      </c>
      <c r="J48" s="24">
        <f>J10*'Data Inputs'!K92</f>
        <v>0</v>
      </c>
      <c r="K48" s="24">
        <f>K10*'Data Inputs'!L92</f>
        <v>0</v>
      </c>
      <c r="L48" s="24">
        <f>L10*'Data Inputs'!M92</f>
        <v>0</v>
      </c>
      <c r="M48" s="24">
        <f>M10*'Data Inputs'!N92</f>
        <v>0</v>
      </c>
      <c r="N48" s="24">
        <f>N10*'Data Inputs'!O92</f>
        <v>0</v>
      </c>
      <c r="O48" s="24">
        <f>O10*'Data Inputs'!P92</f>
        <v>0</v>
      </c>
      <c r="P48" s="24">
        <f>P10*'Data Inputs'!Q92</f>
        <v>0</v>
      </c>
      <c r="Q48" s="24">
        <f>Q10*'Data Inputs'!R92</f>
        <v>0</v>
      </c>
      <c r="R48" s="24">
        <f>R10*'Data Inputs'!S92</f>
        <v>0</v>
      </c>
      <c r="S48" s="24">
        <f>S10*'Data Inputs'!T92</f>
        <v>0</v>
      </c>
      <c r="T48" s="24">
        <f>T10*'Data Inputs'!U92</f>
        <v>0</v>
      </c>
      <c r="U48" s="24">
        <f>U10*'Data Inputs'!V92</f>
        <v>0</v>
      </c>
      <c r="V48" s="24">
        <f>V10*'Data Inputs'!W92</f>
        <v>0</v>
      </c>
      <c r="W48" s="24">
        <f>W10*'Data Inputs'!$X$92</f>
        <v>0</v>
      </c>
      <c r="X48" s="24">
        <f>X10*'Data Inputs'!$X$92</f>
        <v>0</v>
      </c>
      <c r="Y48" s="24">
        <f>Y10*'Data Inputs'!$X$92</f>
        <v>0</v>
      </c>
      <c r="Z48" s="24">
        <f>Z10*'Data Inputs'!$X$92</f>
        <v>0</v>
      </c>
      <c r="AA48" s="24">
        <f>AA10*'Data Inputs'!$X$92</f>
        <v>0</v>
      </c>
      <c r="AB48" s="24">
        <f>AB10*'Data Inputs'!$X$92</f>
        <v>0</v>
      </c>
    </row>
    <row r="49" spans="1:28" x14ac:dyDescent="0.2">
      <c r="B49" s="5" t="s">
        <v>156</v>
      </c>
      <c r="C49" s="24">
        <f t="shared" si="11"/>
        <v>12337.57150935386</v>
      </c>
      <c r="D49" s="24">
        <f>D11*'Data Inputs'!E93</f>
        <v>87.500507158538028</v>
      </c>
      <c r="E49" s="24">
        <f>E11*'Data Inputs'!F93</f>
        <v>262.50152147561408</v>
      </c>
      <c r="F49" s="24">
        <f>F11*'Data Inputs'!G93</f>
        <v>437.50253579269014</v>
      </c>
      <c r="G49" s="24">
        <f>G11*'Data Inputs'!H93</f>
        <v>525.00304295122817</v>
      </c>
      <c r="H49" s="24">
        <f>H11*'Data Inputs'!I93</f>
        <v>525.00304295122817</v>
      </c>
      <c r="I49" s="24">
        <f>I11*'Data Inputs'!J93</f>
        <v>525.00304295122817</v>
      </c>
      <c r="J49" s="24">
        <f>J11*'Data Inputs'!K93</f>
        <v>525.00304295122817</v>
      </c>
      <c r="K49" s="24">
        <f>K11*'Data Inputs'!L93</f>
        <v>525.00304295122817</v>
      </c>
      <c r="L49" s="24">
        <f>L11*'Data Inputs'!M93</f>
        <v>525.00304295122817</v>
      </c>
      <c r="M49" s="24">
        <f>M11*'Data Inputs'!N93</f>
        <v>525.00304295122817</v>
      </c>
      <c r="N49" s="24">
        <f>N11*'Data Inputs'!O93</f>
        <v>525.00304295122817</v>
      </c>
      <c r="O49" s="24">
        <f>O11*'Data Inputs'!P93</f>
        <v>525.00304295122817</v>
      </c>
      <c r="P49" s="24">
        <f>P11*'Data Inputs'!Q93</f>
        <v>525.00304295122817</v>
      </c>
      <c r="Q49" s="24">
        <f>Q11*'Data Inputs'!R93</f>
        <v>525.00304295122817</v>
      </c>
      <c r="R49" s="24">
        <f>R11*'Data Inputs'!S93</f>
        <v>525.00304295122817</v>
      </c>
      <c r="S49" s="24">
        <f>S11*'Data Inputs'!T93</f>
        <v>525.00304295122817</v>
      </c>
      <c r="T49" s="24">
        <f>T11*'Data Inputs'!U93</f>
        <v>525.00304295122817</v>
      </c>
      <c r="U49" s="24">
        <f>U11*'Data Inputs'!V93</f>
        <v>525.00304295122817</v>
      </c>
      <c r="V49" s="24">
        <f>V11*'Data Inputs'!W93</f>
        <v>525.00304295122817</v>
      </c>
      <c r="W49" s="24">
        <f>W11*'Data Inputs'!$X$93</f>
        <v>525.00304295122817</v>
      </c>
      <c r="X49" s="24">
        <f>X11*'Data Inputs'!$X$93</f>
        <v>525.00304295122817</v>
      </c>
      <c r="Y49" s="24">
        <f>Y11*'Data Inputs'!$X$93</f>
        <v>525.00304295122817</v>
      </c>
      <c r="Z49" s="24">
        <f>Z11*'Data Inputs'!$X$93</f>
        <v>525.00304295122817</v>
      </c>
      <c r="AA49" s="24">
        <f>AA11*'Data Inputs'!$X$93</f>
        <v>525.00304295122817</v>
      </c>
      <c r="AB49" s="24">
        <f>AB11*'Data Inputs'!$X$93</f>
        <v>525.00304295122817</v>
      </c>
    </row>
    <row r="50" spans="1:28" x14ac:dyDescent="0.2">
      <c r="B50" s="5" t="s">
        <v>7</v>
      </c>
      <c r="C50" s="24">
        <f t="shared" si="11"/>
        <v>0</v>
      </c>
      <c r="D50" s="24">
        <f>D12*'Data Inputs'!E94</f>
        <v>0</v>
      </c>
      <c r="E50" s="24">
        <f>E12*'Data Inputs'!F94</f>
        <v>0</v>
      </c>
      <c r="F50" s="24">
        <f>F12*'Data Inputs'!G94</f>
        <v>0</v>
      </c>
      <c r="G50" s="24">
        <f>G12*'Data Inputs'!H94</f>
        <v>0</v>
      </c>
      <c r="H50" s="24">
        <f>H12*'Data Inputs'!I94</f>
        <v>0</v>
      </c>
      <c r="I50" s="24">
        <f>I12*'Data Inputs'!J94</f>
        <v>0</v>
      </c>
      <c r="J50" s="24">
        <f>J12*'Data Inputs'!K94</f>
        <v>0</v>
      </c>
      <c r="K50" s="24">
        <f>K12*'Data Inputs'!L94</f>
        <v>0</v>
      </c>
      <c r="L50" s="24">
        <f>L12*'Data Inputs'!M94</f>
        <v>0</v>
      </c>
      <c r="M50" s="24">
        <f>M12*'Data Inputs'!N94</f>
        <v>0</v>
      </c>
      <c r="N50" s="24">
        <f>N12*'Data Inputs'!O94</f>
        <v>0</v>
      </c>
      <c r="O50" s="24">
        <f>O12*'Data Inputs'!P94</f>
        <v>0</v>
      </c>
      <c r="P50" s="24">
        <f>P12*'Data Inputs'!Q94</f>
        <v>0</v>
      </c>
      <c r="Q50" s="24">
        <f>Q12*'Data Inputs'!R94</f>
        <v>0</v>
      </c>
      <c r="R50" s="24">
        <f>R12*'Data Inputs'!S94</f>
        <v>0</v>
      </c>
      <c r="S50" s="24">
        <f>S12*'Data Inputs'!T94</f>
        <v>0</v>
      </c>
      <c r="T50" s="24">
        <f>T12*'Data Inputs'!U94</f>
        <v>0</v>
      </c>
      <c r="U50" s="24">
        <f>U12*'Data Inputs'!V94</f>
        <v>0</v>
      </c>
      <c r="V50" s="24">
        <f>V12*'Data Inputs'!W94</f>
        <v>0</v>
      </c>
      <c r="W50" s="24">
        <f>W12*'Data Inputs'!$X$94</f>
        <v>0</v>
      </c>
      <c r="X50" s="24">
        <f>X12*'Data Inputs'!$X$94</f>
        <v>0</v>
      </c>
      <c r="Y50" s="24">
        <f>Y12*'Data Inputs'!$X$94</f>
        <v>0</v>
      </c>
      <c r="Z50" s="24">
        <f>Z12*'Data Inputs'!$X$94</f>
        <v>0</v>
      </c>
      <c r="AA50" s="24">
        <f>AA12*'Data Inputs'!$X$94</f>
        <v>0</v>
      </c>
      <c r="AB50" s="24">
        <f>AB12*'Data Inputs'!$X$94</f>
        <v>0</v>
      </c>
    </row>
    <row r="51" spans="1:28" x14ac:dyDescent="0.2">
      <c r="B51" s="5" t="s">
        <v>81</v>
      </c>
      <c r="C51" s="24">
        <f t="shared" si="11"/>
        <v>0</v>
      </c>
      <c r="D51" s="24">
        <f>D13*'Data Inputs'!E95</f>
        <v>0</v>
      </c>
      <c r="E51" s="24">
        <f>E13*'Data Inputs'!F95</f>
        <v>0</v>
      </c>
      <c r="F51" s="24">
        <f>F13*'Data Inputs'!G95</f>
        <v>0</v>
      </c>
      <c r="G51" s="24">
        <f>G13*'Data Inputs'!H95</f>
        <v>0</v>
      </c>
      <c r="H51" s="24">
        <f>H13*'Data Inputs'!I95</f>
        <v>0</v>
      </c>
      <c r="I51" s="24">
        <f>I13*'Data Inputs'!J95</f>
        <v>0</v>
      </c>
      <c r="J51" s="24">
        <f>J13*'Data Inputs'!K95</f>
        <v>0</v>
      </c>
      <c r="K51" s="24">
        <f>K13*'Data Inputs'!L95</f>
        <v>0</v>
      </c>
      <c r="L51" s="24">
        <f>L13*'Data Inputs'!M95</f>
        <v>0</v>
      </c>
      <c r="M51" s="24">
        <f>M13*'Data Inputs'!N95</f>
        <v>0</v>
      </c>
      <c r="N51" s="24">
        <f>N13*'Data Inputs'!O95</f>
        <v>0</v>
      </c>
      <c r="O51" s="24">
        <f>O13*'Data Inputs'!P95</f>
        <v>0</v>
      </c>
      <c r="P51" s="24">
        <f>P13*'Data Inputs'!Q95</f>
        <v>0</v>
      </c>
      <c r="Q51" s="24">
        <f>Q13*'Data Inputs'!R95</f>
        <v>0</v>
      </c>
      <c r="R51" s="24">
        <f>R13*'Data Inputs'!S95</f>
        <v>0</v>
      </c>
      <c r="S51" s="24">
        <f>S13*'Data Inputs'!T95</f>
        <v>0</v>
      </c>
      <c r="T51" s="24">
        <f>T13*'Data Inputs'!U95</f>
        <v>0</v>
      </c>
      <c r="U51" s="24">
        <f>U13*'Data Inputs'!V95</f>
        <v>0</v>
      </c>
      <c r="V51" s="24">
        <f>V13*'Data Inputs'!W95</f>
        <v>0</v>
      </c>
      <c r="W51" s="24">
        <f>W13*'Data Inputs'!$X$95</f>
        <v>0</v>
      </c>
      <c r="X51" s="24">
        <f>X13*'Data Inputs'!$X$95</f>
        <v>0</v>
      </c>
      <c r="Y51" s="24">
        <f>Y13*'Data Inputs'!$X$95</f>
        <v>0</v>
      </c>
      <c r="Z51" s="24">
        <f>Z13*'Data Inputs'!$X$95</f>
        <v>0</v>
      </c>
      <c r="AA51" s="24">
        <f>AA13*'Data Inputs'!$X$95</f>
        <v>0</v>
      </c>
      <c r="AB51" s="24">
        <f>AB13*'Data Inputs'!$X$95</f>
        <v>0</v>
      </c>
    </row>
    <row r="52" spans="1:28" x14ac:dyDescent="0.2">
      <c r="B52" s="5" t="s">
        <v>81</v>
      </c>
      <c r="C52" s="24">
        <f t="shared" si="11"/>
        <v>0</v>
      </c>
      <c r="D52" s="24">
        <f>D14*'Data Inputs'!E96</f>
        <v>0</v>
      </c>
      <c r="E52" s="24">
        <f>E14*'Data Inputs'!F96</f>
        <v>0</v>
      </c>
      <c r="F52" s="24">
        <f>F14*'Data Inputs'!G96</f>
        <v>0</v>
      </c>
      <c r="G52" s="24">
        <f>G14*'Data Inputs'!H96</f>
        <v>0</v>
      </c>
      <c r="H52" s="24">
        <f>H14*'Data Inputs'!I96</f>
        <v>0</v>
      </c>
      <c r="I52" s="24">
        <f>I14*'Data Inputs'!J96</f>
        <v>0</v>
      </c>
      <c r="J52" s="24">
        <f>J14*'Data Inputs'!K96</f>
        <v>0</v>
      </c>
      <c r="K52" s="24">
        <f>K14*'Data Inputs'!L96</f>
        <v>0</v>
      </c>
      <c r="L52" s="24">
        <f>L14*'Data Inputs'!M96</f>
        <v>0</v>
      </c>
      <c r="M52" s="24">
        <f>M14*'Data Inputs'!N96</f>
        <v>0</v>
      </c>
      <c r="N52" s="24">
        <f>N14*'Data Inputs'!O96</f>
        <v>0</v>
      </c>
      <c r="O52" s="24">
        <f>O14*'Data Inputs'!P96</f>
        <v>0</v>
      </c>
      <c r="P52" s="24">
        <f>P14*'Data Inputs'!Q96</f>
        <v>0</v>
      </c>
      <c r="Q52" s="24">
        <f>Q14*'Data Inputs'!R96</f>
        <v>0</v>
      </c>
      <c r="R52" s="24">
        <f>R14*'Data Inputs'!S96</f>
        <v>0</v>
      </c>
      <c r="S52" s="24">
        <f>S14*'Data Inputs'!T96</f>
        <v>0</v>
      </c>
      <c r="T52" s="24">
        <f>T14*'Data Inputs'!U96</f>
        <v>0</v>
      </c>
      <c r="U52" s="24">
        <f>U14*'Data Inputs'!V96</f>
        <v>0</v>
      </c>
      <c r="V52" s="24">
        <f>V14*'Data Inputs'!W96</f>
        <v>0</v>
      </c>
      <c r="W52" s="24">
        <f>W14*'Data Inputs'!$X$96</f>
        <v>0</v>
      </c>
      <c r="X52" s="24">
        <f>X14*'Data Inputs'!$X$96</f>
        <v>0</v>
      </c>
      <c r="Y52" s="24">
        <f>Y14*'Data Inputs'!$X$96</f>
        <v>0</v>
      </c>
      <c r="Z52" s="24">
        <f>Z14*'Data Inputs'!$X$96</f>
        <v>0</v>
      </c>
      <c r="AA52" s="24">
        <f>AA14*'Data Inputs'!$X$96</f>
        <v>0</v>
      </c>
      <c r="AB52" s="24">
        <f>AB14*'Data Inputs'!$X$96</f>
        <v>0</v>
      </c>
    </row>
    <row r="53" spans="1:28" x14ac:dyDescent="0.2">
      <c r="B53" s="5" t="s">
        <v>82</v>
      </c>
      <c r="C53" s="24">
        <f t="shared" si="11"/>
        <v>0</v>
      </c>
      <c r="D53" s="24">
        <f>D15*'Data Inputs'!E97</f>
        <v>0</v>
      </c>
      <c r="E53" s="24">
        <f>E15*'Data Inputs'!F97</f>
        <v>0</v>
      </c>
      <c r="F53" s="24">
        <f>F15*'Data Inputs'!G97</f>
        <v>0</v>
      </c>
      <c r="G53" s="24">
        <f>G15*'Data Inputs'!H97</f>
        <v>0</v>
      </c>
      <c r="H53" s="24">
        <f>H15*'Data Inputs'!I97</f>
        <v>0</v>
      </c>
      <c r="I53" s="24">
        <f>I15*'Data Inputs'!J97</f>
        <v>0</v>
      </c>
      <c r="J53" s="24">
        <f>J15*'Data Inputs'!K97</f>
        <v>0</v>
      </c>
      <c r="K53" s="24">
        <f>K15*'Data Inputs'!L97</f>
        <v>0</v>
      </c>
      <c r="L53" s="24">
        <f>L15*'Data Inputs'!M97</f>
        <v>0</v>
      </c>
      <c r="M53" s="24">
        <f>M15*'Data Inputs'!N97</f>
        <v>0</v>
      </c>
      <c r="N53" s="24">
        <f>N15*'Data Inputs'!O97</f>
        <v>0</v>
      </c>
      <c r="O53" s="24">
        <f>O15*'Data Inputs'!P97</f>
        <v>0</v>
      </c>
      <c r="P53" s="24">
        <f>P15*'Data Inputs'!Q97</f>
        <v>0</v>
      </c>
      <c r="Q53" s="24">
        <f>Q15*'Data Inputs'!R97</f>
        <v>0</v>
      </c>
      <c r="R53" s="24">
        <f>R15*'Data Inputs'!S97</f>
        <v>0</v>
      </c>
      <c r="S53" s="24">
        <f>S15*'Data Inputs'!T97</f>
        <v>0</v>
      </c>
      <c r="T53" s="24">
        <f>T15*'Data Inputs'!U97</f>
        <v>0</v>
      </c>
      <c r="U53" s="24">
        <f>U15*'Data Inputs'!V97</f>
        <v>0</v>
      </c>
      <c r="V53" s="24">
        <f>V15*'Data Inputs'!W97</f>
        <v>0</v>
      </c>
      <c r="W53" s="24">
        <f>W15*'Data Inputs'!$X$97</f>
        <v>0</v>
      </c>
      <c r="X53" s="24">
        <f>X15*'Data Inputs'!$X$97</f>
        <v>0</v>
      </c>
      <c r="Y53" s="24">
        <f>Y15*'Data Inputs'!$X$97</f>
        <v>0</v>
      </c>
      <c r="Z53" s="24">
        <f>Z15*'Data Inputs'!$X$97</f>
        <v>0</v>
      </c>
      <c r="AA53" s="24">
        <f>AA15*'Data Inputs'!$X$97</f>
        <v>0</v>
      </c>
      <c r="AB53" s="24">
        <f>AB15*'Data Inputs'!$X$97</f>
        <v>0</v>
      </c>
    </row>
    <row r="54" spans="1:28" x14ac:dyDescent="0.2">
      <c r="B54" s="5" t="s">
        <v>82</v>
      </c>
      <c r="C54" s="59">
        <f t="shared" si="11"/>
        <v>0</v>
      </c>
      <c r="D54" s="24">
        <f>D16*'Data Inputs'!E98</f>
        <v>0</v>
      </c>
      <c r="E54" s="24">
        <f>E16*'Data Inputs'!F98</f>
        <v>0</v>
      </c>
      <c r="F54" s="24">
        <f>F16*'Data Inputs'!G98</f>
        <v>0</v>
      </c>
      <c r="G54" s="24">
        <f>G16*'Data Inputs'!H98</f>
        <v>0</v>
      </c>
      <c r="H54" s="24">
        <f>H16*'Data Inputs'!I98</f>
        <v>0</v>
      </c>
      <c r="I54" s="24">
        <f>I16*'Data Inputs'!J98</f>
        <v>0</v>
      </c>
      <c r="J54" s="24">
        <f>J16*'Data Inputs'!K98</f>
        <v>0</v>
      </c>
      <c r="K54" s="24">
        <f>K16*'Data Inputs'!L98</f>
        <v>0</v>
      </c>
      <c r="L54" s="24">
        <f>L16*'Data Inputs'!M98</f>
        <v>0</v>
      </c>
      <c r="M54" s="24">
        <f>M16*'Data Inputs'!N98</f>
        <v>0</v>
      </c>
      <c r="N54" s="24">
        <f>N16*'Data Inputs'!O98</f>
        <v>0</v>
      </c>
      <c r="O54" s="24">
        <f>O16*'Data Inputs'!P98</f>
        <v>0</v>
      </c>
      <c r="P54" s="24">
        <f>P16*'Data Inputs'!Q98</f>
        <v>0</v>
      </c>
      <c r="Q54" s="24">
        <f>Q16*'Data Inputs'!R98</f>
        <v>0</v>
      </c>
      <c r="R54" s="24">
        <f>R16*'Data Inputs'!S98</f>
        <v>0</v>
      </c>
      <c r="S54" s="24">
        <f>S16*'Data Inputs'!T98</f>
        <v>0</v>
      </c>
      <c r="T54" s="24">
        <f>T16*'Data Inputs'!U98</f>
        <v>0</v>
      </c>
      <c r="U54" s="24">
        <f>U16*'Data Inputs'!V98</f>
        <v>0</v>
      </c>
      <c r="V54" s="24">
        <f>V16*'Data Inputs'!W98</f>
        <v>0</v>
      </c>
      <c r="W54" s="24">
        <f>W16*'Data Inputs'!$X$98</f>
        <v>0</v>
      </c>
      <c r="X54" s="24">
        <f>X16*'Data Inputs'!$X$98</f>
        <v>0</v>
      </c>
      <c r="Y54" s="24">
        <f>Y16*'Data Inputs'!$X$98</f>
        <v>0</v>
      </c>
      <c r="Z54" s="24">
        <f>Z16*'Data Inputs'!$X$98</f>
        <v>0</v>
      </c>
      <c r="AA54" s="24">
        <f>AA16*'Data Inputs'!$X$98</f>
        <v>0</v>
      </c>
      <c r="AB54" s="24">
        <f>AB16*'Data Inputs'!$X$98</f>
        <v>0</v>
      </c>
    </row>
    <row r="55" spans="1:28" ht="13.5" thickBot="1" x14ac:dyDescent="0.25">
      <c r="A55" s="22" t="s">
        <v>123</v>
      </c>
      <c r="B55" s="6"/>
      <c r="C55" s="58">
        <f>SUM(C46:C54)</f>
        <v>12337.57150935386</v>
      </c>
      <c r="D55" s="58">
        <f>SUM(D46:D54)</f>
        <v>87.500507158538028</v>
      </c>
      <c r="E55" s="58">
        <f t="shared" ref="E55:AB55" si="12">SUM(E46:E54)</f>
        <v>262.50152147561408</v>
      </c>
      <c r="F55" s="58">
        <f t="shared" si="12"/>
        <v>437.50253579269014</v>
      </c>
      <c r="G55" s="58">
        <f t="shared" si="12"/>
        <v>525.00304295122817</v>
      </c>
      <c r="H55" s="58">
        <f t="shared" si="12"/>
        <v>525.00304295122817</v>
      </c>
      <c r="I55" s="58">
        <f t="shared" si="12"/>
        <v>525.00304295122817</v>
      </c>
      <c r="J55" s="58">
        <f t="shared" si="12"/>
        <v>525.00304295122817</v>
      </c>
      <c r="K55" s="58">
        <f t="shared" si="12"/>
        <v>525.00304295122817</v>
      </c>
      <c r="L55" s="58">
        <f t="shared" si="12"/>
        <v>525.00304295122817</v>
      </c>
      <c r="M55" s="58">
        <f t="shared" si="12"/>
        <v>525.00304295122817</v>
      </c>
      <c r="N55" s="58">
        <f t="shared" si="12"/>
        <v>525.00304295122817</v>
      </c>
      <c r="O55" s="58">
        <f t="shared" si="12"/>
        <v>525.00304295122817</v>
      </c>
      <c r="P55" s="58">
        <f t="shared" si="12"/>
        <v>525.00304295122817</v>
      </c>
      <c r="Q55" s="58">
        <f t="shared" si="12"/>
        <v>525.00304295122817</v>
      </c>
      <c r="R55" s="58">
        <f t="shared" si="12"/>
        <v>525.00304295122817</v>
      </c>
      <c r="S55" s="58">
        <f t="shared" si="12"/>
        <v>525.00304295122817</v>
      </c>
      <c r="T55" s="58">
        <f t="shared" si="12"/>
        <v>525.00304295122817</v>
      </c>
      <c r="U55" s="58">
        <f t="shared" si="12"/>
        <v>525.00304295122817</v>
      </c>
      <c r="V55" s="58">
        <f t="shared" si="12"/>
        <v>525.00304295122817</v>
      </c>
      <c r="W55" s="58">
        <f t="shared" si="12"/>
        <v>525.00304295122817</v>
      </c>
      <c r="X55" s="58">
        <f t="shared" si="12"/>
        <v>525.00304295122817</v>
      </c>
      <c r="Y55" s="58">
        <f t="shared" si="12"/>
        <v>525.00304295122817</v>
      </c>
      <c r="Z55" s="58">
        <f t="shared" si="12"/>
        <v>525.00304295122817</v>
      </c>
      <c r="AA55" s="58">
        <f t="shared" si="12"/>
        <v>525.00304295122817</v>
      </c>
      <c r="AB55" s="58">
        <f t="shared" si="12"/>
        <v>525.00304295122817</v>
      </c>
    </row>
    <row r="56" spans="1:28" ht="13.5" thickTop="1" x14ac:dyDescent="0.2">
      <c r="A56"/>
      <c r="B56" s="122" t="s">
        <v>226</v>
      </c>
      <c r="C56" s="123">
        <f>SUM(D56:AB56)</f>
        <v>6539.6050289691702</v>
      </c>
      <c r="D56" s="124">
        <f>D55*D3</f>
        <v>85.220243941986524</v>
      </c>
      <c r="E56" s="124">
        <f t="shared" ref="E56:AB56" si="13">E55*E3</f>
        <v>242.50678058481657</v>
      </c>
      <c r="F56" s="124">
        <f t="shared" si="13"/>
        <v>383.38347211513434</v>
      </c>
      <c r="G56" s="124">
        <f t="shared" si="13"/>
        <v>436.39302936191984</v>
      </c>
      <c r="H56" s="124">
        <f t="shared" si="13"/>
        <v>413.93864921489586</v>
      </c>
      <c r="I56" s="124">
        <f t="shared" si="13"/>
        <v>392.64452579279407</v>
      </c>
      <c r="J56" s="124">
        <f t="shared" si="13"/>
        <v>372.44240870003074</v>
      </c>
      <c r="K56" s="124">
        <f t="shared" si="13"/>
        <v>353.27979763231093</v>
      </c>
      <c r="L56" s="124">
        <f t="shared" si="13"/>
        <v>335.10419228533942</v>
      </c>
      <c r="M56" s="124">
        <f t="shared" si="13"/>
        <v>317.86834238525063</v>
      </c>
      <c r="N56" s="124">
        <f t="shared" si="13"/>
        <v>301.51449759731986</v>
      </c>
      <c r="O56" s="124">
        <f t="shared" si="13"/>
        <v>286.00065767811105</v>
      </c>
      <c r="P56" s="124">
        <f t="shared" si="13"/>
        <v>271.28482238418815</v>
      </c>
      <c r="Q56" s="124">
        <f t="shared" si="13"/>
        <v>257.33024150254448</v>
      </c>
      <c r="R56" s="124">
        <f t="shared" si="13"/>
        <v>244.08966475931453</v>
      </c>
      <c r="S56" s="124">
        <f t="shared" si="13"/>
        <v>231.53159197192113</v>
      </c>
      <c r="T56" s="124">
        <f t="shared" si="13"/>
        <v>219.61927292735777</v>
      </c>
      <c r="U56" s="124">
        <f t="shared" si="13"/>
        <v>208.32120744304734</v>
      </c>
      <c r="V56" s="124">
        <f t="shared" si="13"/>
        <v>197.60589533641277</v>
      </c>
      <c r="W56" s="124">
        <f t="shared" si="13"/>
        <v>187.43658639444749</v>
      </c>
      <c r="X56" s="124">
        <f t="shared" si="13"/>
        <v>177.79228049543343</v>
      </c>
      <c r="Y56" s="124">
        <f t="shared" si="13"/>
        <v>168.64672748722305</v>
      </c>
      <c r="Z56" s="124">
        <f t="shared" si="13"/>
        <v>159.97367721766872</v>
      </c>
      <c r="AA56" s="124">
        <f t="shared" si="13"/>
        <v>151.74162950419347</v>
      </c>
      <c r="AB56" s="124">
        <f t="shared" si="13"/>
        <v>143.93483425550872</v>
      </c>
    </row>
    <row r="57" spans="1:28" x14ac:dyDescent="0.2">
      <c r="B57" s="5" t="s">
        <v>107</v>
      </c>
    </row>
    <row r="59" spans="1:28" x14ac:dyDescent="0.2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</row>
    <row r="60" spans="1:28" s="3" customFormat="1" x14ac:dyDescent="0.2">
      <c r="A60" s="4" t="s">
        <v>30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s="3" customFormat="1" x14ac:dyDescent="0.2">
      <c r="A61" s="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s="3" customFormat="1" x14ac:dyDescent="0.2">
      <c r="A62" s="5" t="s">
        <v>33</v>
      </c>
      <c r="B62" s="6"/>
      <c r="C62" s="59">
        <f>SUM(D62:AB62)</f>
        <v>15500000</v>
      </c>
      <c r="D62" s="59">
        <f>+'Data Inputs'!E63</f>
        <v>15500000</v>
      </c>
      <c r="E62" s="59">
        <f>+'Data Inputs'!F63</f>
        <v>0</v>
      </c>
      <c r="F62" s="59">
        <f>+'Data Inputs'!G63</f>
        <v>0</v>
      </c>
      <c r="G62" s="59">
        <f>+'Data Inputs'!H63</f>
        <v>0</v>
      </c>
      <c r="H62" s="59">
        <f>+'Data Inputs'!I63</f>
        <v>0</v>
      </c>
      <c r="I62" s="59">
        <f>+'Data Inputs'!J63</f>
        <v>0</v>
      </c>
      <c r="J62" s="59">
        <f>+'Data Inputs'!K63</f>
        <v>0</v>
      </c>
      <c r="K62" s="59">
        <f>+'Data Inputs'!L63</f>
        <v>0</v>
      </c>
      <c r="L62" s="59">
        <f>+'Data Inputs'!M63</f>
        <v>0</v>
      </c>
      <c r="M62" s="59">
        <f>+'Data Inputs'!N63</f>
        <v>0</v>
      </c>
      <c r="N62" s="59">
        <f>+'Data Inputs'!O63</f>
        <v>0</v>
      </c>
      <c r="O62" s="59">
        <f>+'Data Inputs'!P63</f>
        <v>0</v>
      </c>
      <c r="P62" s="59">
        <f>+'Data Inputs'!Q63</f>
        <v>0</v>
      </c>
      <c r="Q62" s="59">
        <f>+'Data Inputs'!R63</f>
        <v>0</v>
      </c>
      <c r="R62" s="59">
        <f>+'Data Inputs'!S63</f>
        <v>0</v>
      </c>
      <c r="S62" s="59">
        <f>+'Data Inputs'!T63</f>
        <v>0</v>
      </c>
      <c r="T62" s="59">
        <f>+'Data Inputs'!U63</f>
        <v>0</v>
      </c>
      <c r="U62" s="59">
        <f>+'Data Inputs'!V63</f>
        <v>0</v>
      </c>
      <c r="V62" s="59">
        <f>+'Data Inputs'!W63</f>
        <v>0</v>
      </c>
      <c r="W62" s="59">
        <f>+'Data Inputs'!X63</f>
        <v>0</v>
      </c>
      <c r="X62" s="59"/>
      <c r="Y62" s="59"/>
      <c r="Z62" s="59"/>
      <c r="AA62" s="59"/>
      <c r="AB62" s="59"/>
    </row>
    <row r="63" spans="1:28" s="3" customFormat="1" x14ac:dyDescent="0.2">
      <c r="A63" s="5" t="s">
        <v>32</v>
      </c>
      <c r="B63" s="5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</row>
    <row r="64" spans="1:28" s="3" customFormat="1" x14ac:dyDescent="0.2">
      <c r="A64" s="5"/>
      <c r="B64" s="5" t="s">
        <v>6</v>
      </c>
      <c r="C64" s="24">
        <f t="shared" ref="C64:C72" si="14">SUM(D64:AB64)</f>
        <v>0</v>
      </c>
      <c r="D64" s="24">
        <f>+'Data Inputs'!E67</f>
        <v>0</v>
      </c>
      <c r="E64" s="24">
        <f>+'Data Inputs'!F67</f>
        <v>0</v>
      </c>
      <c r="F64" s="24">
        <f>+'Data Inputs'!G67</f>
        <v>0</v>
      </c>
      <c r="G64" s="24">
        <f>+'Data Inputs'!H67</f>
        <v>0</v>
      </c>
      <c r="H64" s="24">
        <f>+'Data Inputs'!I67</f>
        <v>0</v>
      </c>
      <c r="I64" s="24">
        <f>+'Data Inputs'!J67</f>
        <v>0</v>
      </c>
      <c r="J64" s="24">
        <f>+'Data Inputs'!K67</f>
        <v>0</v>
      </c>
      <c r="K64" s="24">
        <f>+'Data Inputs'!L67</f>
        <v>0</v>
      </c>
      <c r="L64" s="24">
        <f>+'Data Inputs'!M67</f>
        <v>0</v>
      </c>
      <c r="M64" s="24">
        <f>+'Data Inputs'!N67</f>
        <v>0</v>
      </c>
      <c r="N64" s="24">
        <f>+'Data Inputs'!O67</f>
        <v>0</v>
      </c>
      <c r="O64" s="24">
        <f>+'Data Inputs'!P67</f>
        <v>0</v>
      </c>
      <c r="P64" s="24">
        <f>+'Data Inputs'!Q67</f>
        <v>0</v>
      </c>
      <c r="Q64" s="24">
        <f>+'Data Inputs'!R67</f>
        <v>0</v>
      </c>
      <c r="R64" s="24">
        <f>+'Data Inputs'!S67</f>
        <v>0</v>
      </c>
      <c r="S64" s="24">
        <f>+'Data Inputs'!T67</f>
        <v>0</v>
      </c>
      <c r="T64" s="24">
        <f>+'Data Inputs'!U67</f>
        <v>0</v>
      </c>
      <c r="U64" s="24">
        <f>+'Data Inputs'!V67</f>
        <v>0</v>
      </c>
      <c r="V64" s="24">
        <f>+'Data Inputs'!W67</f>
        <v>0</v>
      </c>
      <c r="W64" s="24">
        <f>+'Data Inputs'!X67</f>
        <v>0</v>
      </c>
      <c r="X64" s="24"/>
      <c r="Y64" s="24"/>
      <c r="Z64" s="24"/>
      <c r="AA64" s="24"/>
      <c r="AB64" s="24"/>
    </row>
    <row r="65" spans="1:28" s="3" customFormat="1" x14ac:dyDescent="0.2">
      <c r="A65" s="5"/>
      <c r="B65" s="5" t="s">
        <v>76</v>
      </c>
      <c r="C65" s="24">
        <f t="shared" si="14"/>
        <v>0</v>
      </c>
      <c r="D65" s="24">
        <f>+'Data Inputs'!E68</f>
        <v>0</v>
      </c>
      <c r="E65" s="24">
        <f>+'Data Inputs'!F68</f>
        <v>0</v>
      </c>
      <c r="F65" s="24">
        <f>+'Data Inputs'!G68</f>
        <v>0</v>
      </c>
      <c r="G65" s="24">
        <f>+'Data Inputs'!H68</f>
        <v>0</v>
      </c>
      <c r="H65" s="24">
        <f>+'Data Inputs'!I68</f>
        <v>0</v>
      </c>
      <c r="I65" s="24">
        <f>+'Data Inputs'!J68</f>
        <v>0</v>
      </c>
      <c r="J65" s="24">
        <f>+'Data Inputs'!K68</f>
        <v>0</v>
      </c>
      <c r="K65" s="24">
        <f>+'Data Inputs'!L68</f>
        <v>0</v>
      </c>
      <c r="L65" s="24">
        <f>+'Data Inputs'!M68</f>
        <v>0</v>
      </c>
      <c r="M65" s="24">
        <f>+'Data Inputs'!N68</f>
        <v>0</v>
      </c>
      <c r="N65" s="24">
        <f>+'Data Inputs'!O68</f>
        <v>0</v>
      </c>
      <c r="O65" s="24">
        <f>+'Data Inputs'!P68</f>
        <v>0</v>
      </c>
      <c r="P65" s="24">
        <f>+'Data Inputs'!Q68</f>
        <v>0</v>
      </c>
      <c r="Q65" s="24">
        <f>+'Data Inputs'!R68</f>
        <v>0</v>
      </c>
      <c r="R65" s="24">
        <f>+'Data Inputs'!S68</f>
        <v>0</v>
      </c>
      <c r="S65" s="24">
        <f>+'Data Inputs'!T68</f>
        <v>0</v>
      </c>
      <c r="T65" s="24">
        <f>+'Data Inputs'!U68</f>
        <v>0</v>
      </c>
      <c r="U65" s="24">
        <f>+'Data Inputs'!V68</f>
        <v>0</v>
      </c>
      <c r="V65" s="24">
        <f>+'Data Inputs'!W68</f>
        <v>0</v>
      </c>
      <c r="W65" s="24">
        <f>+'Data Inputs'!X68</f>
        <v>0</v>
      </c>
      <c r="X65" s="24"/>
      <c r="Y65" s="24"/>
      <c r="Z65" s="24"/>
      <c r="AA65" s="24"/>
      <c r="AB65" s="24"/>
    </row>
    <row r="66" spans="1:28" s="3" customFormat="1" x14ac:dyDescent="0.2">
      <c r="A66" s="5"/>
      <c r="B66" s="5" t="s">
        <v>155</v>
      </c>
      <c r="C66" s="24">
        <f t="shared" si="14"/>
        <v>0</v>
      </c>
      <c r="D66" s="24">
        <f>+'Data Inputs'!E69</f>
        <v>0</v>
      </c>
      <c r="E66" s="24">
        <f>+'Data Inputs'!F69</f>
        <v>0</v>
      </c>
      <c r="F66" s="24">
        <f>+'Data Inputs'!G69</f>
        <v>0</v>
      </c>
      <c r="G66" s="24">
        <f>+'Data Inputs'!H69</f>
        <v>0</v>
      </c>
      <c r="H66" s="24">
        <f>+'Data Inputs'!I69</f>
        <v>0</v>
      </c>
      <c r="I66" s="24">
        <f>+'Data Inputs'!J69</f>
        <v>0</v>
      </c>
      <c r="J66" s="24">
        <f>+'Data Inputs'!K69</f>
        <v>0</v>
      </c>
      <c r="K66" s="24">
        <f>+'Data Inputs'!L69</f>
        <v>0</v>
      </c>
      <c r="L66" s="24">
        <f>+'Data Inputs'!M69</f>
        <v>0</v>
      </c>
      <c r="M66" s="24">
        <f>+'Data Inputs'!N69</f>
        <v>0</v>
      </c>
      <c r="N66" s="24">
        <f>+'Data Inputs'!O69</f>
        <v>0</v>
      </c>
      <c r="O66" s="24">
        <f>+'Data Inputs'!P69</f>
        <v>0</v>
      </c>
      <c r="P66" s="24">
        <f>+'Data Inputs'!Q69</f>
        <v>0</v>
      </c>
      <c r="Q66" s="24">
        <f>+'Data Inputs'!R69</f>
        <v>0</v>
      </c>
      <c r="R66" s="24">
        <f>+'Data Inputs'!S69</f>
        <v>0</v>
      </c>
      <c r="S66" s="24">
        <f>+'Data Inputs'!T69</f>
        <v>0</v>
      </c>
      <c r="T66" s="24">
        <f>+'Data Inputs'!U69</f>
        <v>0</v>
      </c>
      <c r="U66" s="24">
        <f>+'Data Inputs'!V69</f>
        <v>0</v>
      </c>
      <c r="V66" s="24">
        <f>+'Data Inputs'!W69</f>
        <v>0</v>
      </c>
      <c r="W66" s="24">
        <f>+'Data Inputs'!X69</f>
        <v>0</v>
      </c>
      <c r="X66" s="24"/>
      <c r="Y66" s="24"/>
      <c r="Z66" s="24"/>
      <c r="AA66" s="24"/>
      <c r="AB66" s="24"/>
    </row>
    <row r="67" spans="1:28" s="3" customFormat="1" x14ac:dyDescent="0.2">
      <c r="A67" s="5"/>
      <c r="B67" s="5" t="s">
        <v>156</v>
      </c>
      <c r="C67" s="24">
        <f t="shared" si="14"/>
        <v>0</v>
      </c>
      <c r="D67" s="24">
        <f>+'Data Inputs'!E70</f>
        <v>0</v>
      </c>
      <c r="E67" s="24">
        <f>+'Data Inputs'!F70</f>
        <v>0</v>
      </c>
      <c r="F67" s="24">
        <f>+'Data Inputs'!G70</f>
        <v>0</v>
      </c>
      <c r="G67" s="24">
        <f>+'Data Inputs'!H70</f>
        <v>0</v>
      </c>
      <c r="H67" s="24">
        <f>+'Data Inputs'!I70</f>
        <v>0</v>
      </c>
      <c r="I67" s="24">
        <f>+'Data Inputs'!J70</f>
        <v>0</v>
      </c>
      <c r="J67" s="24">
        <f>+'Data Inputs'!K70</f>
        <v>0</v>
      </c>
      <c r="K67" s="24">
        <f>+'Data Inputs'!L70</f>
        <v>0</v>
      </c>
      <c r="L67" s="24">
        <f>+'Data Inputs'!M70</f>
        <v>0</v>
      </c>
      <c r="M67" s="24">
        <f>+'Data Inputs'!N70</f>
        <v>0</v>
      </c>
      <c r="N67" s="24">
        <f>+'Data Inputs'!O70</f>
        <v>0</v>
      </c>
      <c r="O67" s="24">
        <f>+'Data Inputs'!P70</f>
        <v>0</v>
      </c>
      <c r="P67" s="24">
        <f>+'Data Inputs'!Q70</f>
        <v>0</v>
      </c>
      <c r="Q67" s="24">
        <f>+'Data Inputs'!R70</f>
        <v>0</v>
      </c>
      <c r="R67" s="24">
        <f>+'Data Inputs'!S70</f>
        <v>0</v>
      </c>
      <c r="S67" s="24">
        <f>+'Data Inputs'!T70</f>
        <v>0</v>
      </c>
      <c r="T67" s="24">
        <f>+'Data Inputs'!U70</f>
        <v>0</v>
      </c>
      <c r="U67" s="24">
        <f>+'Data Inputs'!V70</f>
        <v>0</v>
      </c>
      <c r="V67" s="24">
        <f>+'Data Inputs'!W70</f>
        <v>0</v>
      </c>
      <c r="W67" s="24">
        <f>+'Data Inputs'!X70</f>
        <v>0</v>
      </c>
      <c r="X67" s="24"/>
      <c r="Y67" s="24"/>
      <c r="Z67" s="24"/>
      <c r="AA67" s="24"/>
      <c r="AB67" s="24"/>
    </row>
    <row r="68" spans="1:28" s="3" customFormat="1" x14ac:dyDescent="0.2">
      <c r="A68" s="5"/>
      <c r="B68" s="5" t="s">
        <v>7</v>
      </c>
      <c r="C68" s="24">
        <f t="shared" si="14"/>
        <v>0</v>
      </c>
      <c r="D68" s="24">
        <f>+'Data Inputs'!E71</f>
        <v>0</v>
      </c>
      <c r="E68" s="24">
        <f>+'Data Inputs'!F71</f>
        <v>0</v>
      </c>
      <c r="F68" s="24">
        <f>+'Data Inputs'!G71</f>
        <v>0</v>
      </c>
      <c r="G68" s="24">
        <f>+'Data Inputs'!H71</f>
        <v>0</v>
      </c>
      <c r="H68" s="24">
        <f>+'Data Inputs'!I71</f>
        <v>0</v>
      </c>
      <c r="I68" s="24">
        <f>+'Data Inputs'!J71</f>
        <v>0</v>
      </c>
      <c r="J68" s="24">
        <f>+'Data Inputs'!K71</f>
        <v>0</v>
      </c>
      <c r="K68" s="24">
        <f>+'Data Inputs'!L71</f>
        <v>0</v>
      </c>
      <c r="L68" s="24">
        <f>+'Data Inputs'!M71</f>
        <v>0</v>
      </c>
      <c r="M68" s="24">
        <f>+'Data Inputs'!N71</f>
        <v>0</v>
      </c>
      <c r="N68" s="24">
        <f>+'Data Inputs'!O71</f>
        <v>0</v>
      </c>
      <c r="O68" s="24">
        <f>+'Data Inputs'!P71</f>
        <v>0</v>
      </c>
      <c r="P68" s="24">
        <f>+'Data Inputs'!Q71</f>
        <v>0</v>
      </c>
      <c r="Q68" s="24">
        <f>+'Data Inputs'!R71</f>
        <v>0</v>
      </c>
      <c r="R68" s="24">
        <f>+'Data Inputs'!S71</f>
        <v>0</v>
      </c>
      <c r="S68" s="24">
        <f>+'Data Inputs'!T71</f>
        <v>0</v>
      </c>
      <c r="T68" s="24">
        <f>+'Data Inputs'!U71</f>
        <v>0</v>
      </c>
      <c r="U68" s="24">
        <f>+'Data Inputs'!V71</f>
        <v>0</v>
      </c>
      <c r="V68" s="24">
        <f>+'Data Inputs'!W71</f>
        <v>0</v>
      </c>
      <c r="W68" s="24">
        <f>+'Data Inputs'!X71</f>
        <v>0</v>
      </c>
      <c r="X68" s="24"/>
      <c r="Y68" s="24"/>
      <c r="Z68" s="24"/>
      <c r="AA68" s="24"/>
      <c r="AB68" s="24"/>
    </row>
    <row r="69" spans="1:28" s="3" customFormat="1" x14ac:dyDescent="0.2">
      <c r="A69" s="5"/>
      <c r="B69" s="5" t="s">
        <v>81</v>
      </c>
      <c r="C69" s="24">
        <f t="shared" si="14"/>
        <v>0</v>
      </c>
      <c r="D69" s="24">
        <f>+'Data Inputs'!E72</f>
        <v>0</v>
      </c>
      <c r="E69" s="24">
        <f>+'Data Inputs'!F72</f>
        <v>0</v>
      </c>
      <c r="F69" s="24">
        <f>+'Data Inputs'!G72</f>
        <v>0</v>
      </c>
      <c r="G69" s="24">
        <f>+'Data Inputs'!H72</f>
        <v>0</v>
      </c>
      <c r="H69" s="24">
        <f>+'Data Inputs'!I72</f>
        <v>0</v>
      </c>
      <c r="I69" s="24">
        <f>+'Data Inputs'!J72</f>
        <v>0</v>
      </c>
      <c r="J69" s="24">
        <f>+'Data Inputs'!K72</f>
        <v>0</v>
      </c>
      <c r="K69" s="24">
        <f>+'Data Inputs'!L72</f>
        <v>0</v>
      </c>
      <c r="L69" s="24">
        <f>+'Data Inputs'!M72</f>
        <v>0</v>
      </c>
      <c r="M69" s="24">
        <f>+'Data Inputs'!N72</f>
        <v>0</v>
      </c>
      <c r="N69" s="24">
        <f>+'Data Inputs'!O72</f>
        <v>0</v>
      </c>
      <c r="O69" s="24">
        <f>+'Data Inputs'!P72</f>
        <v>0</v>
      </c>
      <c r="P69" s="24">
        <f>+'Data Inputs'!Q72</f>
        <v>0</v>
      </c>
      <c r="Q69" s="24">
        <f>+'Data Inputs'!R72</f>
        <v>0</v>
      </c>
      <c r="R69" s="24">
        <f>+'Data Inputs'!S72</f>
        <v>0</v>
      </c>
      <c r="S69" s="24">
        <f>+'Data Inputs'!T72</f>
        <v>0</v>
      </c>
      <c r="T69" s="24">
        <f>+'Data Inputs'!U72</f>
        <v>0</v>
      </c>
      <c r="U69" s="24">
        <f>+'Data Inputs'!V72</f>
        <v>0</v>
      </c>
      <c r="V69" s="24">
        <f>+'Data Inputs'!W72</f>
        <v>0</v>
      </c>
      <c r="W69" s="24">
        <f>+'Data Inputs'!X72</f>
        <v>0</v>
      </c>
      <c r="X69" s="24"/>
      <c r="Y69" s="24"/>
      <c r="Z69" s="24"/>
      <c r="AA69" s="24"/>
      <c r="AB69" s="24"/>
    </row>
    <row r="70" spans="1:28" s="3" customFormat="1" x14ac:dyDescent="0.2">
      <c r="A70" s="5"/>
      <c r="B70" s="5" t="s">
        <v>81</v>
      </c>
      <c r="C70" s="24">
        <f t="shared" si="14"/>
        <v>0</v>
      </c>
      <c r="D70" s="24">
        <f>+'Data Inputs'!E73</f>
        <v>0</v>
      </c>
      <c r="E70" s="24">
        <f>+'Data Inputs'!F73</f>
        <v>0</v>
      </c>
      <c r="F70" s="24">
        <f>+'Data Inputs'!G73</f>
        <v>0</v>
      </c>
      <c r="G70" s="24">
        <f>+'Data Inputs'!H73</f>
        <v>0</v>
      </c>
      <c r="H70" s="24">
        <f>+'Data Inputs'!I73</f>
        <v>0</v>
      </c>
      <c r="I70" s="24">
        <f>+'Data Inputs'!J73</f>
        <v>0</v>
      </c>
      <c r="J70" s="24">
        <f>+'Data Inputs'!K73</f>
        <v>0</v>
      </c>
      <c r="K70" s="24">
        <f>+'Data Inputs'!L73</f>
        <v>0</v>
      </c>
      <c r="L70" s="24">
        <f>+'Data Inputs'!M73</f>
        <v>0</v>
      </c>
      <c r="M70" s="24">
        <f>+'Data Inputs'!N73</f>
        <v>0</v>
      </c>
      <c r="N70" s="24">
        <f>+'Data Inputs'!O73</f>
        <v>0</v>
      </c>
      <c r="O70" s="24">
        <f>+'Data Inputs'!P73</f>
        <v>0</v>
      </c>
      <c r="P70" s="24">
        <f>+'Data Inputs'!Q73</f>
        <v>0</v>
      </c>
      <c r="Q70" s="24">
        <f>+'Data Inputs'!R73</f>
        <v>0</v>
      </c>
      <c r="R70" s="24">
        <f>+'Data Inputs'!S73</f>
        <v>0</v>
      </c>
      <c r="S70" s="24">
        <f>+'Data Inputs'!T73</f>
        <v>0</v>
      </c>
      <c r="T70" s="24">
        <f>+'Data Inputs'!U73</f>
        <v>0</v>
      </c>
      <c r="U70" s="24">
        <f>+'Data Inputs'!V73</f>
        <v>0</v>
      </c>
      <c r="V70" s="24">
        <f>+'Data Inputs'!W73</f>
        <v>0</v>
      </c>
      <c r="W70" s="24">
        <f>+'Data Inputs'!X73</f>
        <v>0</v>
      </c>
      <c r="X70" s="24"/>
      <c r="Y70" s="24"/>
      <c r="Z70" s="24"/>
      <c r="AA70" s="24"/>
      <c r="AB70" s="24"/>
    </row>
    <row r="71" spans="1:28" s="3" customFormat="1" x14ac:dyDescent="0.2">
      <c r="A71" s="5"/>
      <c r="B71" s="5" t="s">
        <v>82</v>
      </c>
      <c r="C71" s="24">
        <f t="shared" si="14"/>
        <v>0</v>
      </c>
      <c r="D71" s="24">
        <f>+'Data Inputs'!E74</f>
        <v>0</v>
      </c>
      <c r="E71" s="24">
        <f>+'Data Inputs'!F74</f>
        <v>0</v>
      </c>
      <c r="F71" s="24">
        <f>+'Data Inputs'!G74</f>
        <v>0</v>
      </c>
      <c r="G71" s="24">
        <f>+'Data Inputs'!H74</f>
        <v>0</v>
      </c>
      <c r="H71" s="24">
        <f>+'Data Inputs'!I74</f>
        <v>0</v>
      </c>
      <c r="I71" s="24">
        <f>+'Data Inputs'!J74</f>
        <v>0</v>
      </c>
      <c r="J71" s="24">
        <f>+'Data Inputs'!K74</f>
        <v>0</v>
      </c>
      <c r="K71" s="24">
        <f>+'Data Inputs'!L74</f>
        <v>0</v>
      </c>
      <c r="L71" s="24">
        <f>+'Data Inputs'!M74</f>
        <v>0</v>
      </c>
      <c r="M71" s="24">
        <f>+'Data Inputs'!N74</f>
        <v>0</v>
      </c>
      <c r="N71" s="24">
        <f>+'Data Inputs'!O74</f>
        <v>0</v>
      </c>
      <c r="O71" s="24">
        <f>+'Data Inputs'!P74</f>
        <v>0</v>
      </c>
      <c r="P71" s="24">
        <f>+'Data Inputs'!Q74</f>
        <v>0</v>
      </c>
      <c r="Q71" s="24">
        <f>+'Data Inputs'!R74</f>
        <v>0</v>
      </c>
      <c r="R71" s="24">
        <f>+'Data Inputs'!S74</f>
        <v>0</v>
      </c>
      <c r="S71" s="24">
        <f>+'Data Inputs'!T74</f>
        <v>0</v>
      </c>
      <c r="T71" s="24">
        <f>+'Data Inputs'!U74</f>
        <v>0</v>
      </c>
      <c r="U71" s="24">
        <f>+'Data Inputs'!V74</f>
        <v>0</v>
      </c>
      <c r="V71" s="24">
        <f>+'Data Inputs'!W74</f>
        <v>0</v>
      </c>
      <c r="W71" s="24">
        <f>+'Data Inputs'!X74</f>
        <v>0</v>
      </c>
      <c r="X71" s="24"/>
      <c r="Y71" s="24"/>
      <c r="Z71" s="24"/>
      <c r="AA71" s="24"/>
      <c r="AB71" s="24"/>
    </row>
    <row r="72" spans="1:28" s="3" customFormat="1" x14ac:dyDescent="0.2">
      <c r="A72" s="5"/>
      <c r="B72" s="5" t="s">
        <v>82</v>
      </c>
      <c r="C72" s="24">
        <f t="shared" si="14"/>
        <v>0</v>
      </c>
      <c r="D72" s="24">
        <f>+'Data Inputs'!E75</f>
        <v>0</v>
      </c>
      <c r="E72" s="24">
        <f>+'Data Inputs'!F75</f>
        <v>0</v>
      </c>
      <c r="F72" s="24">
        <f>+'Data Inputs'!G75</f>
        <v>0</v>
      </c>
      <c r="G72" s="24">
        <f>+'Data Inputs'!H75</f>
        <v>0</v>
      </c>
      <c r="H72" s="24">
        <f>+'Data Inputs'!I75</f>
        <v>0</v>
      </c>
      <c r="I72" s="24">
        <f>+'Data Inputs'!J75</f>
        <v>0</v>
      </c>
      <c r="J72" s="24">
        <f>+'Data Inputs'!K75</f>
        <v>0</v>
      </c>
      <c r="K72" s="24">
        <f>+'Data Inputs'!L75</f>
        <v>0</v>
      </c>
      <c r="L72" s="24">
        <f>+'Data Inputs'!M75</f>
        <v>0</v>
      </c>
      <c r="M72" s="24">
        <f>+'Data Inputs'!N75</f>
        <v>0</v>
      </c>
      <c r="N72" s="24">
        <f>+'Data Inputs'!O75</f>
        <v>0</v>
      </c>
      <c r="O72" s="24">
        <f>+'Data Inputs'!P75</f>
        <v>0</v>
      </c>
      <c r="P72" s="24">
        <f>+'Data Inputs'!Q75</f>
        <v>0</v>
      </c>
      <c r="Q72" s="24">
        <f>+'Data Inputs'!R75</f>
        <v>0</v>
      </c>
      <c r="R72" s="24">
        <f>+'Data Inputs'!S75</f>
        <v>0</v>
      </c>
      <c r="S72" s="24">
        <f>+'Data Inputs'!T75</f>
        <v>0</v>
      </c>
      <c r="T72" s="24">
        <f>+'Data Inputs'!U75</f>
        <v>0</v>
      </c>
      <c r="U72" s="24">
        <f>+'Data Inputs'!V75</f>
        <v>0</v>
      </c>
      <c r="V72" s="24">
        <f>+'Data Inputs'!W75</f>
        <v>0</v>
      </c>
      <c r="W72" s="24">
        <f>+'Data Inputs'!X75</f>
        <v>0</v>
      </c>
      <c r="X72" s="24"/>
      <c r="Y72" s="24"/>
      <c r="Z72" s="24"/>
      <c r="AA72" s="24"/>
      <c r="AB72" s="24"/>
    </row>
    <row r="73" spans="1:28" s="3" customFormat="1" x14ac:dyDescent="0.2">
      <c r="A73" s="5"/>
      <c r="B73" s="6" t="s">
        <v>120</v>
      </c>
      <c r="C73" s="57">
        <f t="shared" ref="C73:H73" si="15">SUM(C64:C72)</f>
        <v>0</v>
      </c>
      <c r="D73" s="57">
        <f t="shared" si="15"/>
        <v>0</v>
      </c>
      <c r="E73" s="57">
        <f t="shared" si="15"/>
        <v>0</v>
      </c>
      <c r="F73" s="57">
        <f t="shared" si="15"/>
        <v>0</v>
      </c>
      <c r="G73" s="57">
        <f t="shared" si="15"/>
        <v>0</v>
      </c>
      <c r="H73" s="57">
        <f t="shared" si="15"/>
        <v>0</v>
      </c>
      <c r="I73" s="57">
        <f t="shared" ref="I73:W73" si="16">SUM(I64:I72)</f>
        <v>0</v>
      </c>
      <c r="J73" s="57">
        <f t="shared" si="16"/>
        <v>0</v>
      </c>
      <c r="K73" s="57">
        <f t="shared" si="16"/>
        <v>0</v>
      </c>
      <c r="L73" s="57">
        <f t="shared" si="16"/>
        <v>0</v>
      </c>
      <c r="M73" s="57">
        <f t="shared" si="16"/>
        <v>0</v>
      </c>
      <c r="N73" s="57">
        <f t="shared" si="16"/>
        <v>0</v>
      </c>
      <c r="O73" s="57">
        <f t="shared" si="16"/>
        <v>0</v>
      </c>
      <c r="P73" s="57">
        <f t="shared" si="16"/>
        <v>0</v>
      </c>
      <c r="Q73" s="57">
        <f t="shared" si="16"/>
        <v>0</v>
      </c>
      <c r="R73" s="57">
        <f t="shared" si="16"/>
        <v>0</v>
      </c>
      <c r="S73" s="57">
        <f t="shared" si="16"/>
        <v>0</v>
      </c>
      <c r="T73" s="57">
        <f t="shared" si="16"/>
        <v>0</v>
      </c>
      <c r="U73" s="57">
        <f t="shared" si="16"/>
        <v>0</v>
      </c>
      <c r="V73" s="57">
        <f t="shared" si="16"/>
        <v>0</v>
      </c>
      <c r="W73" s="57">
        <f t="shared" si="16"/>
        <v>0</v>
      </c>
      <c r="X73" s="57"/>
      <c r="Y73" s="57"/>
      <c r="Z73" s="57"/>
      <c r="AA73" s="57"/>
      <c r="AB73" s="57"/>
    </row>
    <row r="74" spans="1:28" x14ac:dyDescent="0.2">
      <c r="A74" s="5" t="s">
        <v>35</v>
      </c>
    </row>
    <row r="75" spans="1:28" x14ac:dyDescent="0.2">
      <c r="A75" s="5"/>
      <c r="B75" s="5" t="s">
        <v>6</v>
      </c>
      <c r="C75" s="24">
        <f t="shared" ref="C75:C83" si="17">SUM(D75:AB75)</f>
        <v>0</v>
      </c>
      <c r="D75" s="24">
        <f>+'Data Inputs'!E79</f>
        <v>0</v>
      </c>
      <c r="E75" s="24">
        <f>+'Data Inputs'!F79</f>
        <v>0</v>
      </c>
      <c r="F75" s="24">
        <f>+'Data Inputs'!G79</f>
        <v>0</v>
      </c>
      <c r="G75" s="24">
        <f>+'Data Inputs'!H79</f>
        <v>0</v>
      </c>
      <c r="H75" s="24">
        <f>+'Data Inputs'!I79</f>
        <v>0</v>
      </c>
      <c r="I75" s="24">
        <f>+'Data Inputs'!J79</f>
        <v>0</v>
      </c>
      <c r="J75" s="24">
        <f>+'Data Inputs'!K79</f>
        <v>0</v>
      </c>
      <c r="K75" s="24">
        <f>+'Data Inputs'!L79</f>
        <v>0</v>
      </c>
      <c r="L75" s="24">
        <f>+'Data Inputs'!M79</f>
        <v>0</v>
      </c>
      <c r="M75" s="24">
        <f>+'Data Inputs'!N79</f>
        <v>0</v>
      </c>
      <c r="N75" s="24">
        <f>+'Data Inputs'!O79</f>
        <v>0</v>
      </c>
      <c r="O75" s="24">
        <f>+'Data Inputs'!P79</f>
        <v>0</v>
      </c>
      <c r="P75" s="24">
        <f>+'Data Inputs'!Q79</f>
        <v>0</v>
      </c>
      <c r="Q75" s="24">
        <f>+'Data Inputs'!R79</f>
        <v>0</v>
      </c>
      <c r="R75" s="24">
        <f>+'Data Inputs'!S79</f>
        <v>0</v>
      </c>
      <c r="S75" s="24">
        <f>+'Data Inputs'!T79</f>
        <v>0</v>
      </c>
      <c r="T75" s="24">
        <f>+'Data Inputs'!U79</f>
        <v>0</v>
      </c>
      <c r="U75" s="24">
        <f>+'Data Inputs'!V79</f>
        <v>0</v>
      </c>
      <c r="V75" s="24">
        <f>+'Data Inputs'!W79</f>
        <v>0</v>
      </c>
      <c r="W75" s="24">
        <f>+'Data Inputs'!X79</f>
        <v>0</v>
      </c>
      <c r="X75" s="24"/>
      <c r="Y75" s="24"/>
      <c r="Z75" s="24"/>
      <c r="AA75" s="24"/>
      <c r="AB75" s="24"/>
    </row>
    <row r="76" spans="1:28" x14ac:dyDescent="0.2">
      <c r="A76" s="5"/>
      <c r="B76" s="5" t="s">
        <v>76</v>
      </c>
      <c r="C76" s="24">
        <f t="shared" si="17"/>
        <v>0</v>
      </c>
      <c r="D76" s="24">
        <f>+'Data Inputs'!E80</f>
        <v>0</v>
      </c>
      <c r="E76" s="24">
        <f>+'Data Inputs'!F80</f>
        <v>0</v>
      </c>
      <c r="F76" s="24">
        <f>+'Data Inputs'!G80</f>
        <v>0</v>
      </c>
      <c r="G76" s="24">
        <f>+'Data Inputs'!H80</f>
        <v>0</v>
      </c>
      <c r="H76" s="24">
        <f>+'Data Inputs'!I80</f>
        <v>0</v>
      </c>
      <c r="I76" s="24">
        <f>+'Data Inputs'!J80</f>
        <v>0</v>
      </c>
      <c r="J76" s="24">
        <f>+'Data Inputs'!K80</f>
        <v>0</v>
      </c>
      <c r="K76" s="24">
        <f>+'Data Inputs'!L80</f>
        <v>0</v>
      </c>
      <c r="L76" s="24">
        <f>+'Data Inputs'!M80</f>
        <v>0</v>
      </c>
      <c r="M76" s="24">
        <f>+'Data Inputs'!N80</f>
        <v>0</v>
      </c>
      <c r="N76" s="24">
        <f>+'Data Inputs'!O80</f>
        <v>0</v>
      </c>
      <c r="O76" s="24">
        <f>+'Data Inputs'!P80</f>
        <v>0</v>
      </c>
      <c r="P76" s="24">
        <f>+'Data Inputs'!Q80</f>
        <v>0</v>
      </c>
      <c r="Q76" s="24">
        <f>+'Data Inputs'!R80</f>
        <v>0</v>
      </c>
      <c r="R76" s="24">
        <f>+'Data Inputs'!S80</f>
        <v>0</v>
      </c>
      <c r="S76" s="24">
        <f>+'Data Inputs'!T80</f>
        <v>0</v>
      </c>
      <c r="T76" s="24">
        <f>+'Data Inputs'!U80</f>
        <v>0</v>
      </c>
      <c r="U76" s="24">
        <f>+'Data Inputs'!V80</f>
        <v>0</v>
      </c>
      <c r="V76" s="24">
        <f>+'Data Inputs'!W80</f>
        <v>0</v>
      </c>
      <c r="W76" s="24">
        <f>+'Data Inputs'!X80</f>
        <v>0</v>
      </c>
      <c r="X76" s="24"/>
      <c r="Y76" s="24"/>
      <c r="Z76" s="24"/>
      <c r="AA76" s="24"/>
      <c r="AB76" s="24"/>
    </row>
    <row r="77" spans="1:28" x14ac:dyDescent="0.2">
      <c r="A77" s="5"/>
      <c r="B77" s="5" t="s">
        <v>155</v>
      </c>
      <c r="C77" s="24">
        <f t="shared" si="17"/>
        <v>0</v>
      </c>
      <c r="D77" s="24">
        <f>+'Data Inputs'!E81</f>
        <v>0</v>
      </c>
      <c r="E77" s="24">
        <f>+'Data Inputs'!F81</f>
        <v>0</v>
      </c>
      <c r="F77" s="24">
        <f>+'Data Inputs'!G81</f>
        <v>0</v>
      </c>
      <c r="G77" s="24">
        <f>+'Data Inputs'!H81</f>
        <v>0</v>
      </c>
      <c r="H77" s="24">
        <f>+'Data Inputs'!I81</f>
        <v>0</v>
      </c>
      <c r="I77" s="24">
        <f>+'Data Inputs'!J81</f>
        <v>0</v>
      </c>
      <c r="J77" s="24">
        <f>+'Data Inputs'!K81</f>
        <v>0</v>
      </c>
      <c r="K77" s="24">
        <f>+'Data Inputs'!L81</f>
        <v>0</v>
      </c>
      <c r="L77" s="24">
        <f>+'Data Inputs'!M81</f>
        <v>0</v>
      </c>
      <c r="M77" s="24">
        <f>+'Data Inputs'!N81</f>
        <v>0</v>
      </c>
      <c r="N77" s="24">
        <f>+'Data Inputs'!O81</f>
        <v>0</v>
      </c>
      <c r="O77" s="24">
        <f>+'Data Inputs'!P81</f>
        <v>0</v>
      </c>
      <c r="P77" s="24">
        <f>+'Data Inputs'!Q81</f>
        <v>0</v>
      </c>
      <c r="Q77" s="24">
        <f>+'Data Inputs'!R81</f>
        <v>0</v>
      </c>
      <c r="R77" s="24">
        <f>+'Data Inputs'!S81</f>
        <v>0</v>
      </c>
      <c r="S77" s="24">
        <f>+'Data Inputs'!T81</f>
        <v>0</v>
      </c>
      <c r="T77" s="24">
        <f>+'Data Inputs'!U81</f>
        <v>0</v>
      </c>
      <c r="U77" s="24">
        <f>+'Data Inputs'!V81</f>
        <v>0</v>
      </c>
      <c r="V77" s="24">
        <f>+'Data Inputs'!W81</f>
        <v>0</v>
      </c>
      <c r="W77" s="24">
        <f>+'Data Inputs'!X81</f>
        <v>0</v>
      </c>
      <c r="X77" s="24"/>
      <c r="Y77" s="24"/>
      <c r="Z77" s="24"/>
      <c r="AA77" s="24"/>
      <c r="AB77" s="24"/>
    </row>
    <row r="78" spans="1:28" x14ac:dyDescent="0.2">
      <c r="A78" s="5"/>
      <c r="B78" s="5" t="s">
        <v>156</v>
      </c>
      <c r="C78" s="24">
        <f t="shared" si="17"/>
        <v>0</v>
      </c>
      <c r="D78" s="24">
        <f>+'Data Inputs'!E82</f>
        <v>0</v>
      </c>
      <c r="E78" s="24">
        <f>+'Data Inputs'!F82</f>
        <v>0</v>
      </c>
      <c r="F78" s="24">
        <f>+'Data Inputs'!G82</f>
        <v>0</v>
      </c>
      <c r="G78" s="24">
        <f>+'Data Inputs'!H82</f>
        <v>0</v>
      </c>
      <c r="H78" s="24">
        <f>+'Data Inputs'!I82</f>
        <v>0</v>
      </c>
      <c r="I78" s="24">
        <f>+'Data Inputs'!J82</f>
        <v>0</v>
      </c>
      <c r="J78" s="24">
        <f>+'Data Inputs'!K82</f>
        <v>0</v>
      </c>
      <c r="K78" s="24">
        <f>+'Data Inputs'!L82</f>
        <v>0</v>
      </c>
      <c r="L78" s="24">
        <f>+'Data Inputs'!M82</f>
        <v>0</v>
      </c>
      <c r="M78" s="24">
        <f>+'Data Inputs'!N82</f>
        <v>0</v>
      </c>
      <c r="N78" s="24">
        <f>+'Data Inputs'!O82</f>
        <v>0</v>
      </c>
      <c r="O78" s="24">
        <f>+'Data Inputs'!P82</f>
        <v>0</v>
      </c>
      <c r="P78" s="24">
        <f>+'Data Inputs'!Q82</f>
        <v>0</v>
      </c>
      <c r="Q78" s="24">
        <f>+'Data Inputs'!R82</f>
        <v>0</v>
      </c>
      <c r="R78" s="24">
        <f>+'Data Inputs'!S82</f>
        <v>0</v>
      </c>
      <c r="S78" s="24">
        <f>+'Data Inputs'!T82</f>
        <v>0</v>
      </c>
      <c r="T78" s="24">
        <f>+'Data Inputs'!U82</f>
        <v>0</v>
      </c>
      <c r="U78" s="24">
        <f>+'Data Inputs'!V82</f>
        <v>0</v>
      </c>
      <c r="V78" s="24">
        <f>+'Data Inputs'!W82</f>
        <v>0</v>
      </c>
      <c r="W78" s="24">
        <f>+'Data Inputs'!X82</f>
        <v>0</v>
      </c>
      <c r="X78" s="24"/>
      <c r="Y78" s="24"/>
      <c r="Z78" s="24"/>
      <c r="AA78" s="24"/>
      <c r="AB78" s="24"/>
    </row>
    <row r="79" spans="1:28" x14ac:dyDescent="0.2">
      <c r="A79" s="5"/>
      <c r="B79" s="5" t="s">
        <v>7</v>
      </c>
      <c r="C79" s="24">
        <f t="shared" si="17"/>
        <v>0</v>
      </c>
      <c r="D79" s="24">
        <f>+'Data Inputs'!E83</f>
        <v>0</v>
      </c>
      <c r="E79" s="24">
        <f>+'Data Inputs'!F83</f>
        <v>0</v>
      </c>
      <c r="F79" s="24">
        <f>+'Data Inputs'!G83</f>
        <v>0</v>
      </c>
      <c r="G79" s="24">
        <f>+'Data Inputs'!H83</f>
        <v>0</v>
      </c>
      <c r="H79" s="24">
        <f>+'Data Inputs'!I83</f>
        <v>0</v>
      </c>
      <c r="I79" s="24">
        <f>+'Data Inputs'!J83</f>
        <v>0</v>
      </c>
      <c r="J79" s="24">
        <f>+'Data Inputs'!K83</f>
        <v>0</v>
      </c>
      <c r="K79" s="24">
        <f>+'Data Inputs'!L83</f>
        <v>0</v>
      </c>
      <c r="L79" s="24">
        <f>+'Data Inputs'!M83</f>
        <v>0</v>
      </c>
      <c r="M79" s="24">
        <f>+'Data Inputs'!N83</f>
        <v>0</v>
      </c>
      <c r="N79" s="24">
        <f>+'Data Inputs'!O83</f>
        <v>0</v>
      </c>
      <c r="O79" s="24">
        <f>+'Data Inputs'!P83</f>
        <v>0</v>
      </c>
      <c r="P79" s="24">
        <f>+'Data Inputs'!Q83</f>
        <v>0</v>
      </c>
      <c r="Q79" s="24">
        <f>+'Data Inputs'!R83</f>
        <v>0</v>
      </c>
      <c r="R79" s="24">
        <f>+'Data Inputs'!S83</f>
        <v>0</v>
      </c>
      <c r="S79" s="24">
        <f>+'Data Inputs'!T83</f>
        <v>0</v>
      </c>
      <c r="T79" s="24">
        <f>+'Data Inputs'!U83</f>
        <v>0</v>
      </c>
      <c r="U79" s="24">
        <f>+'Data Inputs'!V83</f>
        <v>0</v>
      </c>
      <c r="V79" s="24">
        <f>+'Data Inputs'!W83</f>
        <v>0</v>
      </c>
      <c r="W79" s="24">
        <f>+'Data Inputs'!X83</f>
        <v>0</v>
      </c>
      <c r="X79" s="24"/>
      <c r="Y79" s="24"/>
      <c r="Z79" s="24"/>
      <c r="AA79" s="24"/>
      <c r="AB79" s="24"/>
    </row>
    <row r="80" spans="1:28" x14ac:dyDescent="0.2">
      <c r="A80" s="5"/>
      <c r="B80" s="5" t="s">
        <v>81</v>
      </c>
      <c r="C80" s="24">
        <f t="shared" si="17"/>
        <v>0</v>
      </c>
      <c r="D80" s="24">
        <f>+'Data Inputs'!E84</f>
        <v>0</v>
      </c>
      <c r="E80" s="24">
        <f>+'Data Inputs'!F84</f>
        <v>0</v>
      </c>
      <c r="F80" s="24">
        <f>+'Data Inputs'!G84</f>
        <v>0</v>
      </c>
      <c r="G80" s="24">
        <f>+'Data Inputs'!H84</f>
        <v>0</v>
      </c>
      <c r="H80" s="24">
        <f>+'Data Inputs'!I84</f>
        <v>0</v>
      </c>
      <c r="I80" s="24">
        <f>+'Data Inputs'!J84</f>
        <v>0</v>
      </c>
      <c r="J80" s="24">
        <f>+'Data Inputs'!K84</f>
        <v>0</v>
      </c>
      <c r="K80" s="24">
        <f>+'Data Inputs'!L84</f>
        <v>0</v>
      </c>
      <c r="L80" s="24">
        <f>+'Data Inputs'!M84</f>
        <v>0</v>
      </c>
      <c r="M80" s="24">
        <f>+'Data Inputs'!N84</f>
        <v>0</v>
      </c>
      <c r="N80" s="24">
        <f>+'Data Inputs'!O84</f>
        <v>0</v>
      </c>
      <c r="O80" s="24">
        <f>+'Data Inputs'!P84</f>
        <v>0</v>
      </c>
      <c r="P80" s="24">
        <f>+'Data Inputs'!Q84</f>
        <v>0</v>
      </c>
      <c r="Q80" s="24">
        <f>+'Data Inputs'!R84</f>
        <v>0</v>
      </c>
      <c r="R80" s="24">
        <f>+'Data Inputs'!S84</f>
        <v>0</v>
      </c>
      <c r="S80" s="24">
        <f>+'Data Inputs'!T84</f>
        <v>0</v>
      </c>
      <c r="T80" s="24">
        <f>+'Data Inputs'!U84</f>
        <v>0</v>
      </c>
      <c r="U80" s="24">
        <f>+'Data Inputs'!V84</f>
        <v>0</v>
      </c>
      <c r="V80" s="24">
        <f>+'Data Inputs'!W84</f>
        <v>0</v>
      </c>
      <c r="W80" s="24">
        <f>+'Data Inputs'!X84</f>
        <v>0</v>
      </c>
      <c r="X80" s="24"/>
      <c r="Y80" s="24"/>
      <c r="Z80" s="24"/>
      <c r="AA80" s="24"/>
      <c r="AB80" s="24"/>
    </row>
    <row r="81" spans="1:28" x14ac:dyDescent="0.2">
      <c r="A81" s="5"/>
      <c r="B81" s="5" t="s">
        <v>81</v>
      </c>
      <c r="C81" s="24">
        <f t="shared" si="17"/>
        <v>0</v>
      </c>
      <c r="D81" s="24">
        <f>+'Data Inputs'!E85</f>
        <v>0</v>
      </c>
      <c r="E81" s="24">
        <f>+'Data Inputs'!F85</f>
        <v>0</v>
      </c>
      <c r="F81" s="24">
        <f>+'Data Inputs'!G85</f>
        <v>0</v>
      </c>
      <c r="G81" s="24">
        <f>+'Data Inputs'!H85</f>
        <v>0</v>
      </c>
      <c r="H81" s="24">
        <f>+'Data Inputs'!I85</f>
        <v>0</v>
      </c>
      <c r="I81" s="24">
        <f>+'Data Inputs'!J85</f>
        <v>0</v>
      </c>
      <c r="J81" s="24">
        <f>+'Data Inputs'!K85</f>
        <v>0</v>
      </c>
      <c r="K81" s="24">
        <f>+'Data Inputs'!L85</f>
        <v>0</v>
      </c>
      <c r="L81" s="24">
        <f>+'Data Inputs'!M85</f>
        <v>0</v>
      </c>
      <c r="M81" s="24">
        <f>+'Data Inputs'!N85</f>
        <v>0</v>
      </c>
      <c r="N81" s="24">
        <f>+'Data Inputs'!O85</f>
        <v>0</v>
      </c>
      <c r="O81" s="24">
        <f>+'Data Inputs'!P85</f>
        <v>0</v>
      </c>
      <c r="P81" s="24">
        <f>+'Data Inputs'!Q85</f>
        <v>0</v>
      </c>
      <c r="Q81" s="24">
        <f>+'Data Inputs'!R85</f>
        <v>0</v>
      </c>
      <c r="R81" s="24">
        <f>+'Data Inputs'!S85</f>
        <v>0</v>
      </c>
      <c r="S81" s="24">
        <f>+'Data Inputs'!T85</f>
        <v>0</v>
      </c>
      <c r="T81" s="24">
        <f>+'Data Inputs'!U85</f>
        <v>0</v>
      </c>
      <c r="U81" s="24">
        <f>+'Data Inputs'!V85</f>
        <v>0</v>
      </c>
      <c r="V81" s="24">
        <f>+'Data Inputs'!W85</f>
        <v>0</v>
      </c>
      <c r="W81" s="24">
        <f>+'Data Inputs'!X85</f>
        <v>0</v>
      </c>
      <c r="X81" s="24"/>
      <c r="Y81" s="24"/>
      <c r="Z81" s="24"/>
      <c r="AA81" s="24"/>
      <c r="AB81" s="24"/>
    </row>
    <row r="82" spans="1:28" x14ac:dyDescent="0.2">
      <c r="A82" s="5"/>
      <c r="B82" s="5" t="s">
        <v>82</v>
      </c>
      <c r="C82" s="24">
        <f t="shared" si="17"/>
        <v>0</v>
      </c>
      <c r="D82" s="24">
        <f>+'Data Inputs'!E86</f>
        <v>0</v>
      </c>
      <c r="E82" s="24">
        <f>+'Data Inputs'!F86</f>
        <v>0</v>
      </c>
      <c r="F82" s="24">
        <f>+'Data Inputs'!G86</f>
        <v>0</v>
      </c>
      <c r="G82" s="24">
        <f>+'Data Inputs'!H86</f>
        <v>0</v>
      </c>
      <c r="H82" s="24">
        <f>+'Data Inputs'!I86</f>
        <v>0</v>
      </c>
      <c r="I82" s="24">
        <f>+'Data Inputs'!J86</f>
        <v>0</v>
      </c>
      <c r="J82" s="24">
        <f>+'Data Inputs'!K86</f>
        <v>0</v>
      </c>
      <c r="K82" s="24">
        <f>+'Data Inputs'!L86</f>
        <v>0</v>
      </c>
      <c r="L82" s="24">
        <f>+'Data Inputs'!M86</f>
        <v>0</v>
      </c>
      <c r="M82" s="24">
        <f>+'Data Inputs'!N86</f>
        <v>0</v>
      </c>
      <c r="N82" s="24">
        <f>+'Data Inputs'!O86</f>
        <v>0</v>
      </c>
      <c r="O82" s="24">
        <f>+'Data Inputs'!P86</f>
        <v>0</v>
      </c>
      <c r="P82" s="24">
        <f>+'Data Inputs'!Q86</f>
        <v>0</v>
      </c>
      <c r="Q82" s="24">
        <f>+'Data Inputs'!R86</f>
        <v>0</v>
      </c>
      <c r="R82" s="24">
        <f>+'Data Inputs'!S86</f>
        <v>0</v>
      </c>
      <c r="S82" s="24">
        <f>+'Data Inputs'!T86</f>
        <v>0</v>
      </c>
      <c r="T82" s="24">
        <f>+'Data Inputs'!U86</f>
        <v>0</v>
      </c>
      <c r="U82" s="24">
        <f>+'Data Inputs'!V86</f>
        <v>0</v>
      </c>
      <c r="V82" s="24">
        <f>+'Data Inputs'!W86</f>
        <v>0</v>
      </c>
      <c r="W82" s="24">
        <f>+'Data Inputs'!X86</f>
        <v>0</v>
      </c>
      <c r="X82" s="24"/>
      <c r="Y82" s="24"/>
      <c r="Z82" s="24"/>
      <c r="AA82" s="24"/>
      <c r="AB82" s="24"/>
    </row>
    <row r="83" spans="1:28" x14ac:dyDescent="0.2">
      <c r="A83" s="5"/>
      <c r="B83" s="5" t="s">
        <v>82</v>
      </c>
      <c r="C83" s="24">
        <f t="shared" si="17"/>
        <v>0</v>
      </c>
      <c r="D83" s="24">
        <f>+'Data Inputs'!E87</f>
        <v>0</v>
      </c>
      <c r="E83" s="24">
        <f>+'Data Inputs'!F87</f>
        <v>0</v>
      </c>
      <c r="F83" s="24">
        <f>+'Data Inputs'!G87</f>
        <v>0</v>
      </c>
      <c r="G83" s="24">
        <f>+'Data Inputs'!H87</f>
        <v>0</v>
      </c>
      <c r="H83" s="24">
        <f>+'Data Inputs'!I87</f>
        <v>0</v>
      </c>
      <c r="I83" s="24">
        <f>+'Data Inputs'!J87</f>
        <v>0</v>
      </c>
      <c r="J83" s="24">
        <f>+'Data Inputs'!K87</f>
        <v>0</v>
      </c>
      <c r="K83" s="24">
        <f>+'Data Inputs'!L87</f>
        <v>0</v>
      </c>
      <c r="L83" s="24">
        <f>+'Data Inputs'!M87</f>
        <v>0</v>
      </c>
      <c r="M83" s="24">
        <f>+'Data Inputs'!N87</f>
        <v>0</v>
      </c>
      <c r="N83" s="24">
        <f>+'Data Inputs'!O87</f>
        <v>0</v>
      </c>
      <c r="O83" s="24">
        <f>+'Data Inputs'!P87</f>
        <v>0</v>
      </c>
      <c r="P83" s="24">
        <f>+'Data Inputs'!Q87</f>
        <v>0</v>
      </c>
      <c r="Q83" s="24">
        <f>+'Data Inputs'!R87</f>
        <v>0</v>
      </c>
      <c r="R83" s="24">
        <f>+'Data Inputs'!S87</f>
        <v>0</v>
      </c>
      <c r="S83" s="24">
        <f>+'Data Inputs'!T87</f>
        <v>0</v>
      </c>
      <c r="T83" s="24">
        <f>+'Data Inputs'!U87</f>
        <v>0</v>
      </c>
      <c r="U83" s="24">
        <f>+'Data Inputs'!V87</f>
        <v>0</v>
      </c>
      <c r="V83" s="24">
        <f>+'Data Inputs'!W87</f>
        <v>0</v>
      </c>
      <c r="W83" s="24">
        <f>+'Data Inputs'!X87</f>
        <v>0</v>
      </c>
      <c r="X83" s="24"/>
      <c r="Y83" s="24"/>
      <c r="Z83" s="24"/>
      <c r="AA83" s="24"/>
      <c r="AB83" s="24"/>
    </row>
    <row r="84" spans="1:28" x14ac:dyDescent="0.2">
      <c r="A84" s="5"/>
      <c r="B84" s="6" t="s">
        <v>34</v>
      </c>
      <c r="C84" s="57">
        <f t="shared" ref="C84:W84" si="18">SUM(C75:C83)</f>
        <v>0</v>
      </c>
      <c r="D84" s="57">
        <f t="shared" si="18"/>
        <v>0</v>
      </c>
      <c r="E84" s="57">
        <f t="shared" si="18"/>
        <v>0</v>
      </c>
      <c r="F84" s="57">
        <f t="shared" si="18"/>
        <v>0</v>
      </c>
      <c r="G84" s="57">
        <f t="shared" si="18"/>
        <v>0</v>
      </c>
      <c r="H84" s="57">
        <f t="shared" si="18"/>
        <v>0</v>
      </c>
      <c r="I84" s="57">
        <f t="shared" si="18"/>
        <v>0</v>
      </c>
      <c r="J84" s="57">
        <f t="shared" si="18"/>
        <v>0</v>
      </c>
      <c r="K84" s="57">
        <f t="shared" si="18"/>
        <v>0</v>
      </c>
      <c r="L84" s="57">
        <f t="shared" si="18"/>
        <v>0</v>
      </c>
      <c r="M84" s="57">
        <f t="shared" si="18"/>
        <v>0</v>
      </c>
      <c r="N84" s="57">
        <f t="shared" si="18"/>
        <v>0</v>
      </c>
      <c r="O84" s="57">
        <f t="shared" si="18"/>
        <v>0</v>
      </c>
      <c r="P84" s="57">
        <f t="shared" si="18"/>
        <v>0</v>
      </c>
      <c r="Q84" s="57">
        <f t="shared" si="18"/>
        <v>0</v>
      </c>
      <c r="R84" s="57">
        <f t="shared" si="18"/>
        <v>0</v>
      </c>
      <c r="S84" s="57">
        <f t="shared" si="18"/>
        <v>0</v>
      </c>
      <c r="T84" s="57">
        <f t="shared" si="18"/>
        <v>0</v>
      </c>
      <c r="U84" s="57">
        <f t="shared" si="18"/>
        <v>0</v>
      </c>
      <c r="V84" s="57">
        <f t="shared" si="18"/>
        <v>0</v>
      </c>
      <c r="W84" s="57">
        <f t="shared" si="18"/>
        <v>0</v>
      </c>
      <c r="X84" s="57"/>
      <c r="Y84" s="57"/>
      <c r="Z84" s="57"/>
      <c r="AA84" s="57"/>
      <c r="AB84" s="57"/>
    </row>
    <row r="85" spans="1:28" x14ac:dyDescent="0.2">
      <c r="A85" s="5"/>
      <c r="B85" s="5" t="s">
        <v>83</v>
      </c>
      <c r="C85" s="24">
        <f>SUM(D85:AB85)</f>
        <v>0</v>
      </c>
      <c r="D85" s="24">
        <f>+'Data Inputs'!E64</f>
        <v>0</v>
      </c>
      <c r="E85" s="24">
        <f>+'Data Inputs'!F64</f>
        <v>0</v>
      </c>
      <c r="F85" s="24">
        <f>+'Data Inputs'!G64</f>
        <v>0</v>
      </c>
      <c r="G85" s="24">
        <f>+'Data Inputs'!H64</f>
        <v>0</v>
      </c>
      <c r="H85" s="24">
        <f>+'Data Inputs'!I64</f>
        <v>0</v>
      </c>
      <c r="I85" s="24">
        <f>+'Data Inputs'!J64</f>
        <v>0</v>
      </c>
      <c r="J85" s="24">
        <f>+'Data Inputs'!K64</f>
        <v>0</v>
      </c>
      <c r="K85" s="24">
        <f>+'Data Inputs'!L64</f>
        <v>0</v>
      </c>
      <c r="L85" s="24">
        <f>+'Data Inputs'!M64</f>
        <v>0</v>
      </c>
      <c r="M85" s="24">
        <f>+'Data Inputs'!N64</f>
        <v>0</v>
      </c>
      <c r="N85" s="24">
        <f>+'Data Inputs'!O64</f>
        <v>0</v>
      </c>
      <c r="O85" s="24">
        <f>+'Data Inputs'!P64</f>
        <v>0</v>
      </c>
      <c r="P85" s="24">
        <f>+'Data Inputs'!Q64</f>
        <v>0</v>
      </c>
      <c r="Q85" s="24">
        <f>+'Data Inputs'!R64</f>
        <v>0</v>
      </c>
      <c r="R85" s="24">
        <f>+'Data Inputs'!S64</f>
        <v>0</v>
      </c>
      <c r="S85" s="24">
        <f>+'Data Inputs'!T64</f>
        <v>0</v>
      </c>
      <c r="T85" s="24">
        <f>+'Data Inputs'!U64</f>
        <v>0</v>
      </c>
      <c r="U85" s="24">
        <f>+'Data Inputs'!V64</f>
        <v>0</v>
      </c>
      <c r="V85" s="24">
        <f>+'Data Inputs'!W64</f>
        <v>0</v>
      </c>
      <c r="W85" s="24">
        <f>+'Data Inputs'!X64</f>
        <v>0</v>
      </c>
      <c r="X85" s="66"/>
      <c r="Y85" s="66"/>
      <c r="Z85" s="66"/>
      <c r="AA85" s="66"/>
      <c r="AB85" s="66"/>
    </row>
    <row r="86" spans="1:28" x14ac:dyDescent="0.2">
      <c r="A86" s="4" t="s">
        <v>36</v>
      </c>
      <c r="C86" s="66">
        <f>+C62+C73+C84+C85</f>
        <v>15500000</v>
      </c>
      <c r="D86" s="66">
        <f t="shared" ref="D86:AB86" si="19">+D62+D73+D84+D85</f>
        <v>15500000</v>
      </c>
      <c r="E86" s="66">
        <f t="shared" si="19"/>
        <v>0</v>
      </c>
      <c r="F86" s="66">
        <f t="shared" si="19"/>
        <v>0</v>
      </c>
      <c r="G86" s="66">
        <f t="shared" si="19"/>
        <v>0</v>
      </c>
      <c r="H86" s="66">
        <f t="shared" si="19"/>
        <v>0</v>
      </c>
      <c r="I86" s="66">
        <f t="shared" si="19"/>
        <v>0</v>
      </c>
      <c r="J86" s="66">
        <f t="shared" si="19"/>
        <v>0</v>
      </c>
      <c r="K86" s="66">
        <f t="shared" si="19"/>
        <v>0</v>
      </c>
      <c r="L86" s="66">
        <f t="shared" si="19"/>
        <v>0</v>
      </c>
      <c r="M86" s="66">
        <f t="shared" si="19"/>
        <v>0</v>
      </c>
      <c r="N86" s="66">
        <f t="shared" si="19"/>
        <v>0</v>
      </c>
      <c r="O86" s="66">
        <f t="shared" si="19"/>
        <v>0</v>
      </c>
      <c r="P86" s="66">
        <f t="shared" si="19"/>
        <v>0</v>
      </c>
      <c r="Q86" s="66">
        <f t="shared" si="19"/>
        <v>0</v>
      </c>
      <c r="R86" s="66">
        <f t="shared" si="19"/>
        <v>0</v>
      </c>
      <c r="S86" s="66">
        <f t="shared" si="19"/>
        <v>0</v>
      </c>
      <c r="T86" s="66">
        <f t="shared" si="19"/>
        <v>0</v>
      </c>
      <c r="U86" s="66">
        <f t="shared" si="19"/>
        <v>0</v>
      </c>
      <c r="V86" s="66">
        <f t="shared" si="19"/>
        <v>0</v>
      </c>
      <c r="W86" s="66">
        <f t="shared" si="19"/>
        <v>0</v>
      </c>
      <c r="X86" s="66">
        <f t="shared" si="19"/>
        <v>0</v>
      </c>
      <c r="Y86" s="66">
        <f t="shared" si="19"/>
        <v>0</v>
      </c>
      <c r="Z86" s="66">
        <f t="shared" si="19"/>
        <v>0</v>
      </c>
      <c r="AA86" s="66">
        <f t="shared" si="19"/>
        <v>0</v>
      </c>
      <c r="AB86" s="66">
        <f t="shared" si="19"/>
        <v>0</v>
      </c>
    </row>
    <row r="87" spans="1:28" ht="13.5" thickBot="1" x14ac:dyDescent="0.25">
      <c r="A87" s="4" t="s">
        <v>84</v>
      </c>
      <c r="C87" s="58">
        <f>+C86-C85</f>
        <v>15500000</v>
      </c>
      <c r="D87" s="58">
        <f>+D86-D85</f>
        <v>15500000</v>
      </c>
      <c r="E87" s="58">
        <f t="shared" ref="E87:AB87" si="20">+E86-E85</f>
        <v>0</v>
      </c>
      <c r="F87" s="58">
        <f t="shared" si="20"/>
        <v>0</v>
      </c>
      <c r="G87" s="58">
        <f t="shared" si="20"/>
        <v>0</v>
      </c>
      <c r="H87" s="58">
        <f t="shared" si="20"/>
        <v>0</v>
      </c>
      <c r="I87" s="58">
        <f t="shared" si="20"/>
        <v>0</v>
      </c>
      <c r="J87" s="58">
        <f t="shared" si="20"/>
        <v>0</v>
      </c>
      <c r="K87" s="58">
        <f t="shared" si="20"/>
        <v>0</v>
      </c>
      <c r="L87" s="58">
        <f t="shared" si="20"/>
        <v>0</v>
      </c>
      <c r="M87" s="58">
        <f t="shared" si="20"/>
        <v>0</v>
      </c>
      <c r="N87" s="58">
        <f t="shared" si="20"/>
        <v>0</v>
      </c>
      <c r="O87" s="58">
        <f t="shared" si="20"/>
        <v>0</v>
      </c>
      <c r="P87" s="58">
        <f t="shared" si="20"/>
        <v>0</v>
      </c>
      <c r="Q87" s="58">
        <f t="shared" si="20"/>
        <v>0</v>
      </c>
      <c r="R87" s="58">
        <f t="shared" si="20"/>
        <v>0</v>
      </c>
      <c r="S87" s="58">
        <f t="shared" si="20"/>
        <v>0</v>
      </c>
      <c r="T87" s="58">
        <f t="shared" si="20"/>
        <v>0</v>
      </c>
      <c r="U87" s="58">
        <f t="shared" si="20"/>
        <v>0</v>
      </c>
      <c r="V87" s="58">
        <f t="shared" si="20"/>
        <v>0</v>
      </c>
      <c r="W87" s="58">
        <f t="shared" si="20"/>
        <v>0</v>
      </c>
      <c r="X87" s="58">
        <f t="shared" si="20"/>
        <v>0</v>
      </c>
      <c r="Y87" s="58">
        <f t="shared" si="20"/>
        <v>0</v>
      </c>
      <c r="Z87" s="58">
        <f t="shared" si="20"/>
        <v>0</v>
      </c>
      <c r="AA87" s="58">
        <f t="shared" si="20"/>
        <v>0</v>
      </c>
      <c r="AB87" s="58">
        <f t="shared" si="20"/>
        <v>0</v>
      </c>
    </row>
    <row r="88" spans="1:28" ht="13.5" thickTop="1" x14ac:dyDescent="0.2">
      <c r="A88" s="61" t="s">
        <v>110</v>
      </c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spans="1:28" s="28" customFormat="1" x14ac:dyDescent="0.2">
      <c r="A89" s="122" t="s">
        <v>87</v>
      </c>
      <c r="B89" s="125"/>
      <c r="C89" s="124">
        <f>SUM(D89:AB89)</f>
        <v>15096070</v>
      </c>
      <c r="D89" s="124">
        <f t="shared" ref="D89:AB89" si="21">+D86*D3</f>
        <v>15096070</v>
      </c>
      <c r="E89" s="124">
        <f t="shared" si="21"/>
        <v>0</v>
      </c>
      <c r="F89" s="124">
        <f t="shared" si="21"/>
        <v>0</v>
      </c>
      <c r="G89" s="124">
        <f t="shared" si="21"/>
        <v>0</v>
      </c>
      <c r="H89" s="124">
        <f t="shared" si="21"/>
        <v>0</v>
      </c>
      <c r="I89" s="124">
        <f t="shared" si="21"/>
        <v>0</v>
      </c>
      <c r="J89" s="124">
        <f t="shared" si="21"/>
        <v>0</v>
      </c>
      <c r="K89" s="124">
        <f t="shared" si="21"/>
        <v>0</v>
      </c>
      <c r="L89" s="124">
        <f t="shared" si="21"/>
        <v>0</v>
      </c>
      <c r="M89" s="124">
        <f t="shared" si="21"/>
        <v>0</v>
      </c>
      <c r="N89" s="124">
        <f t="shared" si="21"/>
        <v>0</v>
      </c>
      <c r="O89" s="124">
        <f t="shared" si="21"/>
        <v>0</v>
      </c>
      <c r="P89" s="124">
        <f t="shared" si="21"/>
        <v>0</v>
      </c>
      <c r="Q89" s="124">
        <f t="shared" si="21"/>
        <v>0</v>
      </c>
      <c r="R89" s="124">
        <f t="shared" si="21"/>
        <v>0</v>
      </c>
      <c r="S89" s="124">
        <f t="shared" si="21"/>
        <v>0</v>
      </c>
      <c r="T89" s="124">
        <f t="shared" si="21"/>
        <v>0</v>
      </c>
      <c r="U89" s="124">
        <f t="shared" si="21"/>
        <v>0</v>
      </c>
      <c r="V89" s="124">
        <f t="shared" si="21"/>
        <v>0</v>
      </c>
      <c r="W89" s="124">
        <f t="shared" si="21"/>
        <v>0</v>
      </c>
      <c r="X89" s="124">
        <f t="shared" si="21"/>
        <v>0</v>
      </c>
      <c r="Y89" s="124">
        <f t="shared" si="21"/>
        <v>0</v>
      </c>
      <c r="Z89" s="124">
        <f t="shared" si="21"/>
        <v>0</v>
      </c>
      <c r="AA89" s="124">
        <f t="shared" si="21"/>
        <v>0</v>
      </c>
      <c r="AB89" s="124">
        <f t="shared" si="21"/>
        <v>0</v>
      </c>
    </row>
    <row r="90" spans="1:28" x14ac:dyDescent="0.2">
      <c r="C90" s="24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 x14ac:dyDescent="0.2">
      <c r="A91" s="29"/>
      <c r="B91" s="31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</row>
    <row r="93" spans="1:28" x14ac:dyDescent="0.2">
      <c r="A93" s="4" t="s">
        <v>86</v>
      </c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spans="1:28" x14ac:dyDescent="0.2">
      <c r="A94" s="5" t="s">
        <v>71</v>
      </c>
      <c r="C94" s="24"/>
      <c r="D94" s="24">
        <f>+D87</f>
        <v>15500000</v>
      </c>
      <c r="E94" s="24">
        <f ca="1">+D97</f>
        <v>7727634.1331733083</v>
      </c>
      <c r="F94" s="24">
        <f t="shared" ref="F94:AB94" ca="1" si="22">+E97</f>
        <v>7109423.402519444</v>
      </c>
      <c r="G94" s="24">
        <f t="shared" ca="1" si="22"/>
        <v>6540669.5303178886</v>
      </c>
      <c r="H94" s="24">
        <f t="shared" ca="1" si="22"/>
        <v>6017415.9678924577</v>
      </c>
      <c r="I94" s="24">
        <f t="shared" ca="1" si="22"/>
        <v>5536022.690461061</v>
      </c>
      <c r="J94" s="24">
        <f t="shared" ca="1" si="22"/>
        <v>5093140.8752241749</v>
      </c>
      <c r="K94" s="24">
        <f t="shared" ca="1" si="22"/>
        <v>4685689.6052062409</v>
      </c>
      <c r="L94" s="24">
        <f t="shared" ca="1" si="22"/>
        <v>4310834.4367897417</v>
      </c>
      <c r="M94" s="24">
        <f t="shared" ca="1" si="22"/>
        <v>3965967.6818465623</v>
      </c>
      <c r="N94" s="24">
        <f t="shared" ca="1" si="22"/>
        <v>3648690.2672988372</v>
      </c>
      <c r="O94" s="24">
        <f t="shared" ca="1" si="22"/>
        <v>3356795.0459149303</v>
      </c>
      <c r="P94" s="24">
        <f t="shared" ca="1" si="22"/>
        <v>3088251.4422417348</v>
      </c>
      <c r="Q94" s="24">
        <f t="shared" ca="1" si="22"/>
        <v>2841191.3268623962</v>
      </c>
      <c r="R94" s="24">
        <f t="shared" ca="1" si="22"/>
        <v>2613896.0207134048</v>
      </c>
      <c r="S94" s="24">
        <f t="shared" ca="1" si="22"/>
        <v>2404784.3390563326</v>
      </c>
      <c r="T94" s="24">
        <f t="shared" ca="1" si="22"/>
        <v>2212401.591931826</v>
      </c>
      <c r="U94" s="24">
        <f t="shared" ca="1" si="22"/>
        <v>2035409.46457728</v>
      </c>
      <c r="V94" s="24">
        <f t="shared" ca="1" si="22"/>
        <v>1872576.7074110976</v>
      </c>
      <c r="W94" s="24">
        <f t="shared" ca="1" si="22"/>
        <v>1722770.5708182089</v>
      </c>
      <c r="X94" s="24">
        <f t="shared" ca="1" si="22"/>
        <v>1584948.9251527518</v>
      </c>
      <c r="Y94" s="24">
        <f t="shared" ca="1" si="22"/>
        <v>1458153.0111405316</v>
      </c>
      <c r="Z94" s="24">
        <f t="shared" ca="1" si="22"/>
        <v>1341500.7702492888</v>
      </c>
      <c r="AA94" s="24">
        <f t="shared" ca="1" si="22"/>
        <v>1234180.7086293458</v>
      </c>
      <c r="AB94" s="24">
        <f t="shared" ca="1" si="22"/>
        <v>1135446.251938998</v>
      </c>
    </row>
    <row r="95" spans="1:28" x14ac:dyDescent="0.2">
      <c r="B95" s="5" t="s">
        <v>85</v>
      </c>
      <c r="C95" s="24"/>
      <c r="D95" s="24">
        <f ca="1">IF(C131&lt;0,+C131,0)</f>
        <v>-7450381.1112778038</v>
      </c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spans="1:28" x14ac:dyDescent="0.2">
      <c r="A96" s="5"/>
      <c r="B96" s="5" t="s">
        <v>72</v>
      </c>
      <c r="C96" s="24">
        <f ca="1">SUM(D96:AB96)</f>
        <v>7005008.3369383141</v>
      </c>
      <c r="D96" s="24">
        <f ca="1">(+D94+D95)*'Data Inputs'!E114*0.5</f>
        <v>321984.75554888783</v>
      </c>
      <c r="E96" s="24">
        <f ca="1">(E87*'Data Inputs'!F114*0.5)+('Data Inputs'!F114*D97)</f>
        <v>618210.73065386468</v>
      </c>
      <c r="F96" s="24">
        <f ca="1">(F87*'Data Inputs'!G114*0.5)+('Data Inputs'!G114*E97)</f>
        <v>568753.87220155552</v>
      </c>
      <c r="G96" s="24">
        <f ca="1">(G87*'Data Inputs'!H114*0.5)+('Data Inputs'!H114*F97)</f>
        <v>523253.5624254311</v>
      </c>
      <c r="H96" s="24">
        <f ca="1">(H87*'Data Inputs'!$I114*0.5)+('Data Inputs'!$I114*G97)</f>
        <v>481393.27743139665</v>
      </c>
      <c r="I96" s="24">
        <f ca="1">'Data Inputs'!$I114*H97</f>
        <v>442881.81523688487</v>
      </c>
      <c r="J96" s="24">
        <f ca="1">'Data Inputs'!$I114*I97</f>
        <v>407451.27001793403</v>
      </c>
      <c r="K96" s="24">
        <f ca="1">'Data Inputs'!$I114*J97</f>
        <v>374855.16841649928</v>
      </c>
      <c r="L96" s="24">
        <f ca="1">'Data Inputs'!$I114*K97</f>
        <v>344866.75494317937</v>
      </c>
      <c r="M96" s="24">
        <f ca="1">'Data Inputs'!$I114*L97</f>
        <v>317277.414547725</v>
      </c>
      <c r="N96" s="24">
        <f ca="1">'Data Inputs'!$I114*M97</f>
        <v>291895.22138390696</v>
      </c>
      <c r="O96" s="24">
        <f ca="1">'Data Inputs'!$I114*N97</f>
        <v>268543.60367319442</v>
      </c>
      <c r="P96" s="24">
        <f ca="1">'Data Inputs'!$I114*O97</f>
        <v>247060.11537933879</v>
      </c>
      <c r="Q96" s="24">
        <f ca="1">'Data Inputs'!$I114*P97</f>
        <v>227295.30614899169</v>
      </c>
      <c r="R96" s="24">
        <f ca="1">'Data Inputs'!$I114*Q97</f>
        <v>209111.68165707239</v>
      </c>
      <c r="S96" s="24">
        <f ca="1">'Data Inputs'!$I114*R97</f>
        <v>192382.7471245066</v>
      </c>
      <c r="T96" s="24">
        <f ca="1">'Data Inputs'!$I114*S97</f>
        <v>176992.12735454607</v>
      </c>
      <c r="U96" s="24">
        <f ca="1">'Data Inputs'!$I114*T97</f>
        <v>162832.75716618239</v>
      </c>
      <c r="V96" s="24">
        <f ca="1">'Data Inputs'!$I114*U97</f>
        <v>149806.13659288781</v>
      </c>
      <c r="W96" s="24">
        <f ca="1">'Data Inputs'!$I114*V97</f>
        <v>137821.64566545672</v>
      </c>
      <c r="X96" s="24">
        <f ca="1">'Data Inputs'!$I114*W97</f>
        <v>126795.91401222015</v>
      </c>
      <c r="Y96" s="24">
        <f ca="1">'Data Inputs'!$I114*X97</f>
        <v>116652.24089124253</v>
      </c>
      <c r="Z96" s="24">
        <f ca="1">'Data Inputs'!$I114*Y97</f>
        <v>107320.06161994311</v>
      </c>
      <c r="AA96" s="24">
        <f ca="1">'Data Inputs'!$I114*Z97</f>
        <v>98734.456690347666</v>
      </c>
      <c r="AB96" s="24">
        <f ca="1">'Data Inputs'!$I114*AA97</f>
        <v>90835.700155119848</v>
      </c>
    </row>
    <row r="97" spans="1:28" x14ac:dyDescent="0.2">
      <c r="A97" s="5" t="s">
        <v>70</v>
      </c>
      <c r="C97" s="57"/>
      <c r="D97" s="57">
        <f ca="1">+D94+D95-D96</f>
        <v>7727634.1331733083</v>
      </c>
      <c r="E97" s="57">
        <f ca="1">+E87+E94+-E96</f>
        <v>7109423.402519444</v>
      </c>
      <c r="F97" s="57">
        <f t="shared" ref="F97:AB97" ca="1" si="23">+F87+F94+-F96</f>
        <v>6540669.5303178886</v>
      </c>
      <c r="G97" s="57">
        <f t="shared" ca="1" si="23"/>
        <v>6017415.9678924577</v>
      </c>
      <c r="H97" s="57">
        <f t="shared" ca="1" si="23"/>
        <v>5536022.690461061</v>
      </c>
      <c r="I97" s="57">
        <f t="shared" ca="1" si="23"/>
        <v>5093140.8752241759</v>
      </c>
      <c r="J97" s="57">
        <f t="shared" ca="1" si="23"/>
        <v>4685689.6052062409</v>
      </c>
      <c r="K97" s="57">
        <f t="shared" ca="1" si="23"/>
        <v>4310834.4367897417</v>
      </c>
      <c r="L97" s="57">
        <f t="shared" ca="1" si="23"/>
        <v>3965967.6818465623</v>
      </c>
      <c r="M97" s="57">
        <f t="shared" ca="1" si="23"/>
        <v>3648690.2672988372</v>
      </c>
      <c r="N97" s="57">
        <f t="shared" ca="1" si="23"/>
        <v>3356795.0459149303</v>
      </c>
      <c r="O97" s="57">
        <f t="shared" ca="1" si="23"/>
        <v>3088251.4422417358</v>
      </c>
      <c r="P97" s="57">
        <f t="shared" ca="1" si="23"/>
        <v>2841191.3268623962</v>
      </c>
      <c r="Q97" s="57">
        <f t="shared" ca="1" si="23"/>
        <v>2613896.0207134048</v>
      </c>
      <c r="R97" s="57">
        <f t="shared" ca="1" si="23"/>
        <v>2404784.3390563326</v>
      </c>
      <c r="S97" s="57">
        <f t="shared" ca="1" si="23"/>
        <v>2212401.591931826</v>
      </c>
      <c r="T97" s="57">
        <f t="shared" ca="1" si="23"/>
        <v>2035409.46457728</v>
      </c>
      <c r="U97" s="57">
        <f t="shared" ca="1" si="23"/>
        <v>1872576.7074110976</v>
      </c>
      <c r="V97" s="57">
        <f t="shared" ca="1" si="23"/>
        <v>1722770.5708182098</v>
      </c>
      <c r="W97" s="57">
        <f t="shared" ca="1" si="23"/>
        <v>1584948.9251527521</v>
      </c>
      <c r="X97" s="57">
        <f t="shared" ca="1" si="23"/>
        <v>1458153.0111405316</v>
      </c>
      <c r="Y97" s="57">
        <f t="shared" ca="1" si="23"/>
        <v>1341500.770249289</v>
      </c>
      <c r="Z97" s="57">
        <f t="shared" ca="1" si="23"/>
        <v>1234180.7086293458</v>
      </c>
      <c r="AA97" s="57">
        <f t="shared" ca="1" si="23"/>
        <v>1135446.251938998</v>
      </c>
      <c r="AB97" s="57">
        <f t="shared" ca="1" si="23"/>
        <v>1044610.5517838781</v>
      </c>
    </row>
    <row r="98" spans="1:28" x14ac:dyDescent="0.2">
      <c r="B98" s="5" t="s">
        <v>88</v>
      </c>
      <c r="C98" s="24"/>
      <c r="D98" s="24">
        <f ca="1">+D96*'Data Inputs'!$E$111</f>
        <v>85325.960220455279</v>
      </c>
      <c r="E98" s="24">
        <f ca="1">+E96*'Data Inputs'!$F$111</f>
        <v>163825.84362327415</v>
      </c>
      <c r="F98" s="24">
        <f ca="1">+F96*'Data Inputs'!$G$111</f>
        <v>150719.77613341223</v>
      </c>
      <c r="G98" s="24">
        <f ca="1">+G96*'Data Inputs'!$H$111</f>
        <v>138662.19404273925</v>
      </c>
      <c r="H98" s="24">
        <f ca="1">+H96*'Data Inputs'!$I$111</f>
        <v>127569.21851932011</v>
      </c>
      <c r="I98" s="24">
        <f ca="1">+I96*'Data Inputs'!$I$111</f>
        <v>117363.6810377745</v>
      </c>
      <c r="J98" s="24">
        <f ca="1">+J96*'Data Inputs'!$I$111</f>
        <v>107974.58655475252</v>
      </c>
      <c r="K98" s="24">
        <f ca="1">+K96*'Data Inputs'!$I$111</f>
        <v>99336.619630372312</v>
      </c>
      <c r="L98" s="24">
        <f ca="1">+L96*'Data Inputs'!$I$111</f>
        <v>91389.690059942543</v>
      </c>
      <c r="M98" s="24">
        <f ca="1">+M96*'Data Inputs'!$I$111</f>
        <v>84078.514855147136</v>
      </c>
      <c r="N98" s="24">
        <f ca="1">+N96*'Data Inputs'!$I$111</f>
        <v>77352.233666735352</v>
      </c>
      <c r="O98" s="24">
        <f ca="1">+O96*'Data Inputs'!$I$111</f>
        <v>71164.054973396531</v>
      </c>
      <c r="P98" s="24">
        <f ca="1">+P96*'Data Inputs'!$I$111</f>
        <v>65470.930575524784</v>
      </c>
      <c r="Q98" s="24">
        <f ca="1">+Q96*'Data Inputs'!$I$111</f>
        <v>60233.256129482797</v>
      </c>
      <c r="R98" s="24">
        <f ca="1">+R96*'Data Inputs'!$I$111</f>
        <v>55414.595639124185</v>
      </c>
      <c r="S98" s="24">
        <f ca="1">+S96*'Data Inputs'!$I$111</f>
        <v>50981.427987994248</v>
      </c>
      <c r="T98" s="24">
        <f ca="1">+T96*'Data Inputs'!$I$111</f>
        <v>46902.913748954714</v>
      </c>
      <c r="U98" s="24">
        <f ca="1">+U96*'Data Inputs'!$I$111</f>
        <v>43150.680649038339</v>
      </c>
      <c r="V98" s="24">
        <f ca="1">+V96*'Data Inputs'!$I$111</f>
        <v>39698.626197115271</v>
      </c>
      <c r="W98" s="24">
        <f ca="1">+W96*'Data Inputs'!$I$111</f>
        <v>36522.736101346032</v>
      </c>
      <c r="X98" s="24">
        <f ca="1">+X96*'Data Inputs'!$I$111</f>
        <v>33600.917213238339</v>
      </c>
      <c r="Y98" s="24">
        <f ca="1">+Y96*'Data Inputs'!$I$111</f>
        <v>30912.843836179272</v>
      </c>
      <c r="Z98" s="24">
        <f ca="1">+Z96*'Data Inputs'!$I$111</f>
        <v>28439.816329284924</v>
      </c>
      <c r="AA98" s="24">
        <f ca="1">+AA96*'Data Inputs'!$I$111</f>
        <v>26164.631022942132</v>
      </c>
      <c r="AB98" s="24">
        <f ca="1">+AB96*'Data Inputs'!$I$111</f>
        <v>24071.460541106761</v>
      </c>
    </row>
    <row r="99" spans="1:28" ht="13.5" thickBot="1" x14ac:dyDescent="0.25">
      <c r="A99" s="4" t="s">
        <v>29</v>
      </c>
      <c r="C99" s="67">
        <f ca="1">SUM(D99:AB99)</f>
        <v>1226477.1051365451</v>
      </c>
      <c r="D99" s="58">
        <f ca="1">+D$3*D98</f>
        <v>83102.365697110217</v>
      </c>
      <c r="E99" s="58">
        <f t="shared" ref="E99:AB99" ca="1" si="24">+E$3*E98</f>
        <v>151347.22911448937</v>
      </c>
      <c r="F99" s="58">
        <f t="shared" ca="1" si="24"/>
        <v>132075.73982570914</v>
      </c>
      <c r="G99" s="58">
        <f t="shared" ca="1" si="24"/>
        <v>115258.78893220572</v>
      </c>
      <c r="H99" s="58">
        <f t="shared" ca="1" si="24"/>
        <v>100581.95034155794</v>
      </c>
      <c r="I99" s="58">
        <f t="shared" ca="1" si="24"/>
        <v>87775.123411341177</v>
      </c>
      <c r="J99" s="58">
        <f t="shared" ca="1" si="24"/>
        <v>76598.251447806979</v>
      </c>
      <c r="K99" s="58">
        <f t="shared" ca="1" si="24"/>
        <v>66844.604715473833</v>
      </c>
      <c r="L99" s="58">
        <f t="shared" ca="1" si="24"/>
        <v>58333.125268360731</v>
      </c>
      <c r="M99" s="58">
        <f t="shared" ca="1" si="24"/>
        <v>50906.177604197386</v>
      </c>
      <c r="N99" s="58">
        <f t="shared" ca="1" si="24"/>
        <v>44424.161317142782</v>
      </c>
      <c r="O99" s="58">
        <f t="shared" ca="1" si="24"/>
        <v>38767.330587307493</v>
      </c>
      <c r="P99" s="58">
        <f t="shared" ca="1" si="24"/>
        <v>33830.793956290923</v>
      </c>
      <c r="Q99" s="58">
        <f t="shared" ca="1" si="24"/>
        <v>29523.330491865992</v>
      </c>
      <c r="R99" s="58">
        <f t="shared" ca="1" si="24"/>
        <v>25763.907950498007</v>
      </c>
      <c r="S99" s="58">
        <f t="shared" ca="1" si="24"/>
        <v>22483.319556985345</v>
      </c>
      <c r="T99" s="58">
        <f t="shared" ca="1" si="24"/>
        <v>19620.426879462739</v>
      </c>
      <c r="U99" s="58">
        <f t="shared" ca="1" si="24"/>
        <v>17122.190081538411</v>
      </c>
      <c r="V99" s="58">
        <f t="shared" ca="1" si="24"/>
        <v>14942.165914332218</v>
      </c>
      <c r="W99" s="58">
        <f t="shared" ca="1" si="24"/>
        <v>13039.347242902561</v>
      </c>
      <c r="X99" s="58">
        <f t="shared" ca="1" si="24"/>
        <v>11378.950614263164</v>
      </c>
      <c r="Y99" s="58">
        <f t="shared" ca="1" si="24"/>
        <v>9930.132825495868</v>
      </c>
      <c r="Z99" s="58">
        <f t="shared" ca="1" si="24"/>
        <v>8665.8964336964091</v>
      </c>
      <c r="AA99" s="58">
        <f t="shared" ca="1" si="24"/>
        <v>7562.3633045609649</v>
      </c>
      <c r="AB99" s="58">
        <f t="shared" ca="1" si="24"/>
        <v>6599.4316219498296</v>
      </c>
    </row>
    <row r="100" spans="1:28" ht="13.5" thickTop="1" x14ac:dyDescent="0.2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spans="1:28" x14ac:dyDescent="0.2">
      <c r="A101" s="29"/>
      <c r="B101" s="30"/>
      <c r="C101" s="30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</row>
    <row r="102" spans="1:28" x14ac:dyDescent="0.2">
      <c r="A102" s="4" t="s">
        <v>73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1:28" x14ac:dyDescent="0.2">
      <c r="A103" s="4" t="s">
        <v>89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</row>
    <row r="104" spans="1:28" s="25" customFormat="1" x14ac:dyDescent="0.2">
      <c r="A104" s="23"/>
      <c r="B104" s="24" t="s">
        <v>13</v>
      </c>
      <c r="C104" s="24">
        <f>+C40</f>
        <v>16741751.268000005</v>
      </c>
      <c r="D104" s="24">
        <f t="shared" ref="D104:AB104" si="25">+D40</f>
        <v>89977.043999999994</v>
      </c>
      <c r="E104" s="24">
        <f t="shared" si="25"/>
        <v>269931.13199999998</v>
      </c>
      <c r="F104" s="24">
        <f t="shared" si="25"/>
        <v>449885.22</v>
      </c>
      <c r="G104" s="24">
        <f t="shared" si="25"/>
        <v>634164.31200000003</v>
      </c>
      <c r="H104" s="24">
        <f t="shared" si="25"/>
        <v>728466.3600000001</v>
      </c>
      <c r="I104" s="24">
        <f t="shared" si="25"/>
        <v>728466.3600000001</v>
      </c>
      <c r="J104" s="24">
        <f t="shared" si="25"/>
        <v>728466.3600000001</v>
      </c>
      <c r="K104" s="24">
        <f t="shared" si="25"/>
        <v>728466.3600000001</v>
      </c>
      <c r="L104" s="24">
        <f t="shared" si="25"/>
        <v>728466.3600000001</v>
      </c>
      <c r="M104" s="24">
        <f t="shared" si="25"/>
        <v>728466.3600000001</v>
      </c>
      <c r="N104" s="24">
        <f t="shared" si="25"/>
        <v>728466.3600000001</v>
      </c>
      <c r="O104" s="24">
        <f t="shared" si="25"/>
        <v>728466.3600000001</v>
      </c>
      <c r="P104" s="24">
        <f t="shared" si="25"/>
        <v>728466.3600000001</v>
      </c>
      <c r="Q104" s="24">
        <f t="shared" si="25"/>
        <v>728466.3600000001</v>
      </c>
      <c r="R104" s="24">
        <f t="shared" si="25"/>
        <v>728466.3600000001</v>
      </c>
      <c r="S104" s="24">
        <f t="shared" si="25"/>
        <v>728466.3600000001</v>
      </c>
      <c r="T104" s="24">
        <f t="shared" si="25"/>
        <v>728466.3600000001</v>
      </c>
      <c r="U104" s="24">
        <f t="shared" si="25"/>
        <v>728466.3600000001</v>
      </c>
      <c r="V104" s="24">
        <f t="shared" si="25"/>
        <v>728466.3600000001</v>
      </c>
      <c r="W104" s="24">
        <f t="shared" si="25"/>
        <v>728466.3600000001</v>
      </c>
      <c r="X104" s="24">
        <f t="shared" si="25"/>
        <v>728466.3600000001</v>
      </c>
      <c r="Y104" s="24">
        <f t="shared" si="25"/>
        <v>728466.3600000001</v>
      </c>
      <c r="Z104" s="24">
        <f t="shared" si="25"/>
        <v>728466.3600000001</v>
      </c>
      <c r="AA104" s="24">
        <f t="shared" si="25"/>
        <v>728466.3600000001</v>
      </c>
      <c r="AB104" s="24">
        <f t="shared" si="25"/>
        <v>728466.3600000001</v>
      </c>
    </row>
    <row r="105" spans="1:28" s="25" customFormat="1" x14ac:dyDescent="0.2">
      <c r="A105" s="23"/>
      <c r="B105" s="24" t="s">
        <v>124</v>
      </c>
      <c r="C105" s="59">
        <f>-C55</f>
        <v>-12337.57150935386</v>
      </c>
      <c r="D105" s="59">
        <f t="shared" ref="D105:AB105" si="26">-D55</f>
        <v>-87.500507158538028</v>
      </c>
      <c r="E105" s="59">
        <f t="shared" si="26"/>
        <v>-262.50152147561408</v>
      </c>
      <c r="F105" s="59">
        <f t="shared" si="26"/>
        <v>-437.50253579269014</v>
      </c>
      <c r="G105" s="59">
        <f t="shared" si="26"/>
        <v>-525.00304295122817</v>
      </c>
      <c r="H105" s="59">
        <f t="shared" si="26"/>
        <v>-525.00304295122817</v>
      </c>
      <c r="I105" s="59">
        <f t="shared" si="26"/>
        <v>-525.00304295122817</v>
      </c>
      <c r="J105" s="59">
        <f t="shared" si="26"/>
        <v>-525.00304295122817</v>
      </c>
      <c r="K105" s="59">
        <f t="shared" si="26"/>
        <v>-525.00304295122817</v>
      </c>
      <c r="L105" s="59">
        <f t="shared" si="26"/>
        <v>-525.00304295122817</v>
      </c>
      <c r="M105" s="59">
        <f t="shared" si="26"/>
        <v>-525.00304295122817</v>
      </c>
      <c r="N105" s="59">
        <f t="shared" si="26"/>
        <v>-525.00304295122817</v>
      </c>
      <c r="O105" s="59">
        <f t="shared" si="26"/>
        <v>-525.00304295122817</v>
      </c>
      <c r="P105" s="59">
        <f t="shared" si="26"/>
        <v>-525.00304295122817</v>
      </c>
      <c r="Q105" s="59">
        <f t="shared" si="26"/>
        <v>-525.00304295122817</v>
      </c>
      <c r="R105" s="59">
        <f t="shared" si="26"/>
        <v>-525.00304295122817</v>
      </c>
      <c r="S105" s="59">
        <f t="shared" si="26"/>
        <v>-525.00304295122817</v>
      </c>
      <c r="T105" s="59">
        <f t="shared" si="26"/>
        <v>-525.00304295122817</v>
      </c>
      <c r="U105" s="59">
        <f t="shared" si="26"/>
        <v>-525.00304295122817</v>
      </c>
      <c r="V105" s="59">
        <f t="shared" si="26"/>
        <v>-525.00304295122817</v>
      </c>
      <c r="W105" s="59">
        <f t="shared" si="26"/>
        <v>-525.00304295122817</v>
      </c>
      <c r="X105" s="59">
        <f t="shared" si="26"/>
        <v>-525.00304295122817</v>
      </c>
      <c r="Y105" s="59">
        <f t="shared" si="26"/>
        <v>-525.00304295122817</v>
      </c>
      <c r="Z105" s="59">
        <f t="shared" si="26"/>
        <v>-525.00304295122817</v>
      </c>
      <c r="AA105" s="59">
        <f t="shared" si="26"/>
        <v>-525.00304295122817</v>
      </c>
      <c r="AB105" s="59">
        <f t="shared" si="26"/>
        <v>-525.00304295122817</v>
      </c>
    </row>
    <row r="106" spans="1:28" s="25" customFormat="1" ht="23.25" thickBot="1" x14ac:dyDescent="0.25">
      <c r="A106" s="23"/>
      <c r="B106" s="26" t="s">
        <v>90</v>
      </c>
      <c r="C106" s="58">
        <f>SUM(C104:C105)</f>
        <v>16729413.696490651</v>
      </c>
      <c r="D106" s="58">
        <f t="shared" ref="D106:AB106" si="27">SUM(D104:D105)</f>
        <v>89889.543492841462</v>
      </c>
      <c r="E106" s="58">
        <f t="shared" si="27"/>
        <v>269668.63047852437</v>
      </c>
      <c r="F106" s="58">
        <f t="shared" si="27"/>
        <v>449447.71746420726</v>
      </c>
      <c r="G106" s="58">
        <f t="shared" si="27"/>
        <v>633639.30895704881</v>
      </c>
      <c r="H106" s="58">
        <f t="shared" si="27"/>
        <v>727941.35695704888</v>
      </c>
      <c r="I106" s="58">
        <f t="shared" si="27"/>
        <v>727941.35695704888</v>
      </c>
      <c r="J106" s="58">
        <f t="shared" si="27"/>
        <v>727941.35695704888</v>
      </c>
      <c r="K106" s="58">
        <f t="shared" si="27"/>
        <v>727941.35695704888</v>
      </c>
      <c r="L106" s="58">
        <f t="shared" si="27"/>
        <v>727941.35695704888</v>
      </c>
      <c r="M106" s="58">
        <f t="shared" si="27"/>
        <v>727941.35695704888</v>
      </c>
      <c r="N106" s="58">
        <f t="shared" si="27"/>
        <v>727941.35695704888</v>
      </c>
      <c r="O106" s="58">
        <f t="shared" si="27"/>
        <v>727941.35695704888</v>
      </c>
      <c r="P106" s="58">
        <f t="shared" si="27"/>
        <v>727941.35695704888</v>
      </c>
      <c r="Q106" s="58">
        <f t="shared" si="27"/>
        <v>727941.35695704888</v>
      </c>
      <c r="R106" s="58">
        <f t="shared" si="27"/>
        <v>727941.35695704888</v>
      </c>
      <c r="S106" s="58">
        <f t="shared" si="27"/>
        <v>727941.35695704888</v>
      </c>
      <c r="T106" s="58">
        <f t="shared" si="27"/>
        <v>727941.35695704888</v>
      </c>
      <c r="U106" s="58">
        <f t="shared" si="27"/>
        <v>727941.35695704888</v>
      </c>
      <c r="V106" s="58">
        <f t="shared" si="27"/>
        <v>727941.35695704888</v>
      </c>
      <c r="W106" s="58">
        <f t="shared" si="27"/>
        <v>727941.35695704888</v>
      </c>
      <c r="X106" s="58">
        <f t="shared" si="27"/>
        <v>727941.35695704888</v>
      </c>
      <c r="Y106" s="58">
        <f t="shared" si="27"/>
        <v>727941.35695704888</v>
      </c>
      <c r="Z106" s="58">
        <f t="shared" si="27"/>
        <v>727941.35695704888</v>
      </c>
      <c r="AA106" s="58">
        <f t="shared" si="27"/>
        <v>727941.35695704888</v>
      </c>
      <c r="AB106" s="58">
        <f t="shared" si="27"/>
        <v>727941.35695704888</v>
      </c>
    </row>
    <row r="107" spans="1:28" s="25" customFormat="1" ht="13.5" thickTop="1" x14ac:dyDescent="0.2">
      <c r="A107" s="23" t="s">
        <v>99</v>
      </c>
      <c r="B107" s="26"/>
      <c r="C107" s="56">
        <f>SUM(D107:AB107)</f>
        <v>8733621.4742661919</v>
      </c>
      <c r="D107" s="24">
        <f t="shared" ref="D107:AB107" si="28">+D106*D3</f>
        <v>87547.021989418019</v>
      </c>
      <c r="E107" s="24">
        <f t="shared" si="28"/>
        <v>249127.97089497518</v>
      </c>
      <c r="F107" s="24">
        <f t="shared" si="28"/>
        <v>393851.03481388482</v>
      </c>
      <c r="G107" s="24">
        <f t="shared" si="28"/>
        <v>526693.66639127804</v>
      </c>
      <c r="H107" s="24">
        <f t="shared" si="28"/>
        <v>573945.36289278523</v>
      </c>
      <c r="I107" s="24">
        <f t="shared" si="28"/>
        <v>544420.06145460729</v>
      </c>
      <c r="J107" s="24">
        <f t="shared" si="28"/>
        <v>516408.87803890003</v>
      </c>
      <c r="K107" s="24">
        <f t="shared" si="28"/>
        <v>489839.01850996778</v>
      </c>
      <c r="L107" s="24">
        <f t="shared" si="28"/>
        <v>464637.68873211474</v>
      </c>
      <c r="M107" s="24">
        <f t="shared" si="28"/>
        <v>440739.37398321478</v>
      </c>
      <c r="N107" s="24">
        <f t="shared" si="28"/>
        <v>418064.00071400276</v>
      </c>
      <c r="O107" s="24">
        <f t="shared" si="28"/>
        <v>396553.33361592196</v>
      </c>
      <c r="P107" s="24">
        <f t="shared" si="28"/>
        <v>376149.13738041586</v>
      </c>
      <c r="Q107" s="24">
        <f t="shared" si="28"/>
        <v>356800.45611249749</v>
      </c>
      <c r="R107" s="24">
        <f t="shared" si="28"/>
        <v>338441.77509004076</v>
      </c>
      <c r="S107" s="24">
        <f t="shared" si="28"/>
        <v>321029.41783162812</v>
      </c>
      <c r="T107" s="24">
        <f t="shared" si="28"/>
        <v>304512.42844227271</v>
      </c>
      <c r="U107" s="24">
        <f t="shared" si="28"/>
        <v>288847.13044055697</v>
      </c>
      <c r="V107" s="24">
        <f t="shared" si="28"/>
        <v>273989.84734506364</v>
      </c>
      <c r="W107" s="24">
        <f t="shared" si="28"/>
        <v>259889.62326080559</v>
      </c>
      <c r="X107" s="24">
        <f t="shared" si="28"/>
        <v>246517.34053350461</v>
      </c>
      <c r="Y107" s="24">
        <f t="shared" si="28"/>
        <v>233836.60209531282</v>
      </c>
      <c r="Z107" s="24">
        <f t="shared" si="28"/>
        <v>221811.01087838234</v>
      </c>
      <c r="AA107" s="24">
        <f t="shared" si="28"/>
        <v>210396.89040129585</v>
      </c>
      <c r="AB107" s="24">
        <f t="shared" si="28"/>
        <v>199572.40242334452</v>
      </c>
    </row>
    <row r="108" spans="1:28" s="28" customFormat="1" x14ac:dyDescent="0.2">
      <c r="A108" s="122" t="s">
        <v>198</v>
      </c>
      <c r="B108" s="125"/>
      <c r="C108" s="124">
        <f>SUM(D108:AB108)</f>
        <v>8740161.0792951602</v>
      </c>
      <c r="D108" s="124">
        <f>+D104*D3</f>
        <v>87632.242233359997</v>
      </c>
      <c r="E108" s="124">
        <f t="shared" ref="E108:AB108" si="29">+E104*E3</f>
        <v>249370.47767555999</v>
      </c>
      <c r="F108" s="124">
        <f t="shared" si="29"/>
        <v>394234.41828599997</v>
      </c>
      <c r="G108" s="124">
        <f t="shared" si="29"/>
        <v>527130.05942064</v>
      </c>
      <c r="H108" s="124">
        <f t="shared" si="29"/>
        <v>574359.30154200003</v>
      </c>
      <c r="I108" s="124">
        <f t="shared" si="29"/>
        <v>544812.70598040009</v>
      </c>
      <c r="J108" s="124">
        <f t="shared" si="29"/>
        <v>516781.32044760004</v>
      </c>
      <c r="K108" s="124">
        <f t="shared" si="29"/>
        <v>490192.29830760008</v>
      </c>
      <c r="L108" s="124">
        <f t="shared" si="29"/>
        <v>464972.79292440007</v>
      </c>
      <c r="M108" s="124">
        <f t="shared" si="29"/>
        <v>441057.24232560006</v>
      </c>
      <c r="N108" s="124">
        <f t="shared" si="29"/>
        <v>418365.51521160005</v>
      </c>
      <c r="O108" s="124">
        <f t="shared" si="29"/>
        <v>396839.33427360008</v>
      </c>
      <c r="P108" s="124">
        <f t="shared" si="29"/>
        <v>376420.42220280005</v>
      </c>
      <c r="Q108" s="124">
        <f t="shared" si="29"/>
        <v>357057.78635400004</v>
      </c>
      <c r="R108" s="124">
        <f t="shared" si="29"/>
        <v>338685.86475480004</v>
      </c>
      <c r="S108" s="124">
        <f t="shared" si="29"/>
        <v>321260.94942360005</v>
      </c>
      <c r="T108" s="124">
        <f t="shared" si="29"/>
        <v>304732.04771520005</v>
      </c>
      <c r="U108" s="124">
        <f t="shared" si="29"/>
        <v>289055.45164800005</v>
      </c>
      <c r="V108" s="124">
        <f t="shared" si="29"/>
        <v>274187.45324040006</v>
      </c>
      <c r="W108" s="124">
        <f t="shared" si="29"/>
        <v>260077.05984720003</v>
      </c>
      <c r="X108" s="124">
        <f t="shared" si="29"/>
        <v>246695.13281400004</v>
      </c>
      <c r="Y108" s="124">
        <f t="shared" si="29"/>
        <v>234005.24882280006</v>
      </c>
      <c r="Z108" s="124">
        <f t="shared" si="29"/>
        <v>221970.98455560001</v>
      </c>
      <c r="AA108" s="124">
        <f t="shared" si="29"/>
        <v>210548.63203080004</v>
      </c>
      <c r="AB108" s="124">
        <f t="shared" si="29"/>
        <v>199716.33725760004</v>
      </c>
    </row>
    <row r="109" spans="1:28" s="28" customFormat="1" x14ac:dyDescent="0.2">
      <c r="A109" s="122" t="s">
        <v>197</v>
      </c>
      <c r="B109" s="125"/>
      <c r="C109" s="124">
        <f>SUM(D109:AB109)</f>
        <v>-6539.6050289691702</v>
      </c>
      <c r="D109" s="124">
        <f>+D105*D3</f>
        <v>-85.220243941986524</v>
      </c>
      <c r="E109" s="124">
        <f t="shared" ref="E109:AB109" si="30">+E105*E3</f>
        <v>-242.50678058481657</v>
      </c>
      <c r="F109" s="124">
        <f t="shared" si="30"/>
        <v>-383.38347211513434</v>
      </c>
      <c r="G109" s="124">
        <f t="shared" si="30"/>
        <v>-436.39302936191984</v>
      </c>
      <c r="H109" s="124">
        <f t="shared" si="30"/>
        <v>-413.93864921489586</v>
      </c>
      <c r="I109" s="124">
        <f t="shared" si="30"/>
        <v>-392.64452579279407</v>
      </c>
      <c r="J109" s="124">
        <f t="shared" si="30"/>
        <v>-372.44240870003074</v>
      </c>
      <c r="K109" s="124">
        <f t="shared" si="30"/>
        <v>-353.27979763231093</v>
      </c>
      <c r="L109" s="124">
        <f t="shared" si="30"/>
        <v>-335.10419228533942</v>
      </c>
      <c r="M109" s="124">
        <f t="shared" si="30"/>
        <v>-317.86834238525063</v>
      </c>
      <c r="N109" s="124">
        <f t="shared" si="30"/>
        <v>-301.51449759731986</v>
      </c>
      <c r="O109" s="124">
        <f t="shared" si="30"/>
        <v>-286.00065767811105</v>
      </c>
      <c r="P109" s="124">
        <f t="shared" si="30"/>
        <v>-271.28482238418815</v>
      </c>
      <c r="Q109" s="124">
        <f t="shared" si="30"/>
        <v>-257.33024150254448</v>
      </c>
      <c r="R109" s="124">
        <f t="shared" si="30"/>
        <v>-244.08966475931453</v>
      </c>
      <c r="S109" s="124">
        <f t="shared" si="30"/>
        <v>-231.53159197192113</v>
      </c>
      <c r="T109" s="124">
        <f t="shared" si="30"/>
        <v>-219.61927292735777</v>
      </c>
      <c r="U109" s="124">
        <f t="shared" si="30"/>
        <v>-208.32120744304734</v>
      </c>
      <c r="V109" s="124">
        <f t="shared" si="30"/>
        <v>-197.60589533641277</v>
      </c>
      <c r="W109" s="124">
        <f t="shared" si="30"/>
        <v>-187.43658639444749</v>
      </c>
      <c r="X109" s="124">
        <f t="shared" si="30"/>
        <v>-177.79228049543343</v>
      </c>
      <c r="Y109" s="124">
        <f t="shared" si="30"/>
        <v>-168.64672748722305</v>
      </c>
      <c r="Z109" s="124">
        <f t="shared" si="30"/>
        <v>-159.97367721766872</v>
      </c>
      <c r="AA109" s="124">
        <f t="shared" si="30"/>
        <v>-151.74162950419347</v>
      </c>
      <c r="AB109" s="124">
        <f t="shared" si="30"/>
        <v>-143.93483425550872</v>
      </c>
    </row>
    <row r="110" spans="1:28" s="126" customFormat="1" x14ac:dyDescent="0.2">
      <c r="A110" s="4"/>
      <c r="B110" s="5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spans="1:28" s="28" customFormat="1" x14ac:dyDescent="0.2">
      <c r="A111" s="27" t="s">
        <v>91</v>
      </c>
      <c r="B111" s="5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</row>
    <row r="112" spans="1:28" s="28" customFormat="1" x14ac:dyDescent="0.2">
      <c r="A112" s="27"/>
      <c r="B112" s="5" t="s">
        <v>92</v>
      </c>
      <c r="C112" s="24">
        <f ca="1">SUM(D112:AB112)</f>
        <v>4433294.6295700213</v>
      </c>
      <c r="D112" s="24">
        <f ca="1">(D106-D113-D115)*'Data Inputs'!$E$111</f>
        <v>23820.729025602988</v>
      </c>
      <c r="E112" s="24">
        <f ca="1">(E106-E113-E115)*'Data Inputs'!$F$111</f>
        <v>71462.187076808957</v>
      </c>
      <c r="F112" s="24">
        <f ca="1">(F106-F113-F115)*'Data Inputs'!$G$111</f>
        <v>119103.64512801493</v>
      </c>
      <c r="G112" s="24">
        <f ca="1">(G106-G113-G115)*'Data Inputs'!$H$111</f>
        <v>167914.41687361794</v>
      </c>
      <c r="H112" s="24">
        <f ca="1">(H106-H113-H115)*'Data Inputs'!$I$111</f>
        <v>192904.45959361797</v>
      </c>
      <c r="I112" s="24">
        <f ca="1">(I106-I113-I115)*'Data Inputs'!$J$111</f>
        <v>192904.45959361797</v>
      </c>
      <c r="J112" s="24">
        <f ca="1">(J106-J113-J115)*'Data Inputs'!$J$111</f>
        <v>192904.45959361797</v>
      </c>
      <c r="K112" s="24">
        <f ca="1">(K106-K113-K115)*'Data Inputs'!$J$111</f>
        <v>192904.45959361797</v>
      </c>
      <c r="L112" s="24">
        <f ca="1">(L106-L113-L115)*'Data Inputs'!$J$111</f>
        <v>192904.45959361797</v>
      </c>
      <c r="M112" s="24">
        <f ca="1">(M106-M113-M115)*'Data Inputs'!$J$111</f>
        <v>192904.45959361797</v>
      </c>
      <c r="N112" s="24">
        <f ca="1">(N106-N113-N115)*'Data Inputs'!$J$111</f>
        <v>192904.45959361797</v>
      </c>
      <c r="O112" s="24">
        <f ca="1">(O106-O113-O115)*'Data Inputs'!$J$111</f>
        <v>192904.45959361797</v>
      </c>
      <c r="P112" s="24">
        <f ca="1">(P106-P113-P115)*'Data Inputs'!$J$111</f>
        <v>192904.45959361797</v>
      </c>
      <c r="Q112" s="24">
        <f ca="1">(Q106-Q113-Q115)*'Data Inputs'!$J$111</f>
        <v>192904.45959361797</v>
      </c>
      <c r="R112" s="24">
        <f ca="1">(R106-R113-R115)*'Data Inputs'!$J$111</f>
        <v>192904.45959361797</v>
      </c>
      <c r="S112" s="24">
        <f ca="1">(S106-S113-S115)*'Data Inputs'!$J$111</f>
        <v>192904.45959361797</v>
      </c>
      <c r="T112" s="24">
        <f ca="1">(T106-T113-T115)*'Data Inputs'!$J$111</f>
        <v>192904.45959361797</v>
      </c>
      <c r="U112" s="24">
        <f ca="1">(U106-U113-U115)*'Data Inputs'!$J$111</f>
        <v>192904.45959361797</v>
      </c>
      <c r="V112" s="24">
        <f ca="1">(V106-V113-V115)*'Data Inputs'!$J$111</f>
        <v>192904.45959361797</v>
      </c>
      <c r="W112" s="24">
        <f ca="1">(W106-W113-W115)*'Data Inputs'!$J$111</f>
        <v>192904.45959361797</v>
      </c>
      <c r="X112" s="24">
        <f ca="1">(X106-X113-X115)*'Data Inputs'!$J$111</f>
        <v>192904.45959361797</v>
      </c>
      <c r="Y112" s="24">
        <f ca="1">(Y106-Y113-Y115)*'Data Inputs'!$J$111</f>
        <v>192904.45959361797</v>
      </c>
      <c r="Z112" s="24">
        <f ca="1">(Z106-Z113-Z115)*'Data Inputs'!$J$111</f>
        <v>192904.45959361797</v>
      </c>
      <c r="AA112" s="24">
        <f ca="1">(AA106-AA113-AA115)*'Data Inputs'!$J$111</f>
        <v>192904.45959361797</v>
      </c>
      <c r="AB112" s="24">
        <f ca="1">(AB106-AB113-AB115)*'Data Inputs'!$J$111</f>
        <v>192904.45959361797</v>
      </c>
    </row>
    <row r="113" spans="1:28" s="28" customFormat="1" x14ac:dyDescent="0.2">
      <c r="A113" s="27"/>
      <c r="B113" s="5" t="s">
        <v>93</v>
      </c>
      <c r="C113" s="24">
        <f ca="1">SUM(D113:AB113)</f>
        <v>0</v>
      </c>
      <c r="D113" s="24">
        <f ca="1">+'Data Inputs'!$E$113*(D97+D85)</f>
        <v>0</v>
      </c>
      <c r="E113" s="24">
        <f ca="1">+'Data Inputs'!$F$113*(E97+E85)</f>
        <v>0</v>
      </c>
      <c r="F113" s="24">
        <f ca="1">+'Data Inputs'!$G$113*(F97+F85)</f>
        <v>0</v>
      </c>
      <c r="G113" s="24">
        <f ca="1">+'Data Inputs'!$H$113*(G97+G85)</f>
        <v>0</v>
      </c>
      <c r="H113" s="24">
        <f ca="1">+'Data Inputs'!$I$113*(H97+H85)</f>
        <v>0</v>
      </c>
      <c r="I113" s="24">
        <f ca="1">+'Data Inputs'!$J$113*(I97+I85)</f>
        <v>0</v>
      </c>
      <c r="J113" s="24">
        <f ca="1">+'Data Inputs'!$J$113*(J97+J85)</f>
        <v>0</v>
      </c>
      <c r="K113" s="24">
        <f ca="1">+'Data Inputs'!$J$113*(K97+K85)</f>
        <v>0</v>
      </c>
      <c r="L113" s="24">
        <f ca="1">+'Data Inputs'!$J$113*(L97+L85)</f>
        <v>0</v>
      </c>
      <c r="M113" s="24">
        <f ca="1">+'Data Inputs'!$J$113*(M97+M85)</f>
        <v>0</v>
      </c>
      <c r="N113" s="24">
        <f ca="1">+'Data Inputs'!$J$113*(N97+N85)</f>
        <v>0</v>
      </c>
      <c r="O113" s="24">
        <f ca="1">+'Data Inputs'!$J$113*(O97+O85)</f>
        <v>0</v>
      </c>
      <c r="P113" s="24">
        <f ca="1">+'Data Inputs'!$J$113*(P97+P85)</f>
        <v>0</v>
      </c>
      <c r="Q113" s="24">
        <f ca="1">+'Data Inputs'!$J$113*(Q97+Q85)</f>
        <v>0</v>
      </c>
      <c r="R113" s="24">
        <f ca="1">+'Data Inputs'!$J$113*(R97+R85)</f>
        <v>0</v>
      </c>
      <c r="S113" s="24">
        <f ca="1">+'Data Inputs'!$J$113*(S97+S85)</f>
        <v>0</v>
      </c>
      <c r="T113" s="24">
        <f ca="1">+'Data Inputs'!$J$113*(T97+T85)</f>
        <v>0</v>
      </c>
      <c r="U113" s="24">
        <f ca="1">+'Data Inputs'!$J$113*(U97+U85)</f>
        <v>0</v>
      </c>
      <c r="V113" s="24">
        <f ca="1">+'Data Inputs'!$J$113*(V97+V85)</f>
        <v>0</v>
      </c>
      <c r="W113" s="24">
        <f ca="1">+'Data Inputs'!$J$113*(W97+W85)</f>
        <v>0</v>
      </c>
      <c r="X113" s="24">
        <f ca="1">+'Data Inputs'!$J$113*(X97+X85)</f>
        <v>0</v>
      </c>
      <c r="Y113" s="24">
        <f ca="1">+'Data Inputs'!$J$113*(Y97+Y85)</f>
        <v>0</v>
      </c>
      <c r="Z113" s="24">
        <f ca="1">+'Data Inputs'!$J$113*(Z97+Z85)</f>
        <v>0</v>
      </c>
      <c r="AA113" s="24">
        <f ca="1">+'Data Inputs'!$J$113*(AA97+AA85)</f>
        <v>0</v>
      </c>
      <c r="AB113" s="24">
        <f ca="1">+'Data Inputs'!$J$113*(AB97+AB85)</f>
        <v>0</v>
      </c>
    </row>
    <row r="114" spans="1:28" x14ac:dyDescent="0.2">
      <c r="B114" s="5" t="s">
        <v>94</v>
      </c>
      <c r="C114" s="24">
        <f ca="1">SUM(D114:AB114)</f>
        <v>0</v>
      </c>
      <c r="D114" s="24">
        <f ca="1">IF((D107+'Data Inputs'!$E$117)&gt;0,((D85+D97)*'Data Inputs'!$E$112),0)</f>
        <v>0</v>
      </c>
      <c r="E114" s="24">
        <f ca="1">IF((E107+'Data Inputs'!$F$117)&gt;0,((E85+E97)*'Data Inputs'!$F$112),0)</f>
        <v>0</v>
      </c>
      <c r="F114" s="24">
        <f ca="1">IF((F107+'Data Inputs'!$G$117)&gt;0,((F85+F97)*'Data Inputs'!$G$112),0)</f>
        <v>0</v>
      </c>
      <c r="G114" s="24">
        <f ca="1">IF((G107+'Data Inputs'!$H$117)&gt;0,((G85+G97)*'Data Inputs'!$H$112),0)</f>
        <v>0</v>
      </c>
      <c r="H114" s="24">
        <f ca="1">IF((H107+'Data Inputs'!$I$117)&gt;0,((H85+H97)*'Data Inputs'!$I$112),0)</f>
        <v>0</v>
      </c>
      <c r="I114" s="24">
        <f ca="1">IF((I107+'Data Inputs'!$J$117)&gt;0,((I85+I97)*'Data Inputs'!$J$112),0)</f>
        <v>0</v>
      </c>
      <c r="J114" s="24">
        <f ca="1">IF((J107+'Data Inputs'!$J$117)&gt;0,((J85+J97)*'Data Inputs'!$J$112),0)</f>
        <v>0</v>
      </c>
      <c r="K114" s="24">
        <f ca="1">IF((K107+'Data Inputs'!$J$117)&gt;0,((K85+K97)*'Data Inputs'!$J$112),0)</f>
        <v>0</v>
      </c>
      <c r="L114" s="24">
        <f ca="1">IF((L107+'Data Inputs'!$J$117)&gt;0,((L85+L97)*'Data Inputs'!$J$112),0)</f>
        <v>0</v>
      </c>
      <c r="M114" s="24">
        <f ca="1">IF((M107+'Data Inputs'!$J$117)&gt;0,((M85+M97)*'Data Inputs'!$J$112),0)</f>
        <v>0</v>
      </c>
      <c r="N114" s="24">
        <f ca="1">IF((N107+'Data Inputs'!$J$117)&gt;0,((N85+N97)*'Data Inputs'!$J$112),0)</f>
        <v>0</v>
      </c>
      <c r="O114" s="24">
        <f ca="1">IF((O107+'Data Inputs'!$J$117)&gt;0,((O85+O97)*'Data Inputs'!$J$112),0)</f>
        <v>0</v>
      </c>
      <c r="P114" s="24">
        <f ca="1">IF((P107+'Data Inputs'!$J$117)&gt;0,((P85+P97)*'Data Inputs'!$J$112),0)</f>
        <v>0</v>
      </c>
      <c r="Q114" s="24">
        <f ca="1">IF((Q107+'Data Inputs'!$J$117)&gt;0,((Q85+Q97)*'Data Inputs'!$J$112),0)</f>
        <v>0</v>
      </c>
      <c r="R114" s="24">
        <f ca="1">IF((R107+'Data Inputs'!$J$117)&gt;0,((R85+R97)*'Data Inputs'!$J$112),0)</f>
        <v>0</v>
      </c>
      <c r="S114" s="24">
        <f ca="1">IF((S107+'Data Inputs'!$J$117)&gt;0,((S85+S97)*'Data Inputs'!$J$112),0)</f>
        <v>0</v>
      </c>
      <c r="T114" s="24">
        <f ca="1">IF((T107+'Data Inputs'!$J$117)&gt;0,((T85+T97)*'Data Inputs'!$J$112),0)</f>
        <v>0</v>
      </c>
      <c r="U114" s="24">
        <f ca="1">IF((U107+'Data Inputs'!$J$117)&gt;0,((U85+U97)*'Data Inputs'!$J$112),0)</f>
        <v>0</v>
      </c>
      <c r="V114" s="24">
        <f ca="1">IF((V107+'Data Inputs'!$J$117)&gt;0,((V85+V97)*'Data Inputs'!$J$112),0)</f>
        <v>0</v>
      </c>
      <c r="W114" s="24">
        <f ca="1">IF((W107+'Data Inputs'!$J$117)&gt;0,((W85+W97)*'Data Inputs'!$J$112),0)</f>
        <v>0</v>
      </c>
      <c r="X114" s="24">
        <f ca="1">IF((X107+'Data Inputs'!$J$117)&gt;0,((X85+X97)*'Data Inputs'!$J$112),0)</f>
        <v>0</v>
      </c>
      <c r="Y114" s="24">
        <f ca="1">IF((Y107+'Data Inputs'!$J$117)&gt;0,((Y85+Y97)*'Data Inputs'!$J$112),0)</f>
        <v>0</v>
      </c>
      <c r="Z114" s="24">
        <f ca="1">IF((Z107+'Data Inputs'!$J$117)&gt;0,((Z85+Z97)*'Data Inputs'!$J$112),0)</f>
        <v>0</v>
      </c>
      <c r="AA114" s="24">
        <f ca="1">IF((AA107+'Data Inputs'!$J$117)&gt;0,((AA85+AA97)*'Data Inputs'!$J$112),0)</f>
        <v>0</v>
      </c>
      <c r="AB114" s="24">
        <f ca="1">IF((AB107+'Data Inputs'!$J$117)&gt;0,((AB85+AB97)*'Data Inputs'!$J$112),0)</f>
        <v>0</v>
      </c>
    </row>
    <row r="115" spans="1:28" x14ac:dyDescent="0.2">
      <c r="B115" s="5" t="s">
        <v>95</v>
      </c>
      <c r="C115" s="59">
        <f>SUM(D115:AB115)</f>
        <v>0</v>
      </c>
      <c r="D115" s="24">
        <f>+'Data Inputs'!$E$110*D85</f>
        <v>0</v>
      </c>
      <c r="E115" s="24">
        <f>+'Data Inputs'!$F$110*E85</f>
        <v>0</v>
      </c>
      <c r="F115" s="24">
        <f>+'Data Inputs'!$G$110*F85</f>
        <v>0</v>
      </c>
      <c r="G115" s="24">
        <f>+'Data Inputs'!$H$110*G85</f>
        <v>0</v>
      </c>
      <c r="H115" s="24">
        <f>+'Data Inputs'!$I$110*H85</f>
        <v>0</v>
      </c>
      <c r="I115" s="24">
        <f>+'Data Inputs'!$J$110*I85</f>
        <v>0</v>
      </c>
      <c r="J115" s="24">
        <f>+'Data Inputs'!$J$110*J85</f>
        <v>0</v>
      </c>
      <c r="K115" s="24">
        <f>+'Data Inputs'!$J$110*K85</f>
        <v>0</v>
      </c>
      <c r="L115" s="24">
        <f>+'Data Inputs'!$J$110*L85</f>
        <v>0</v>
      </c>
      <c r="M115" s="24">
        <f>+'Data Inputs'!$J$110*M85</f>
        <v>0</v>
      </c>
      <c r="N115" s="24">
        <f>+'Data Inputs'!$J$110*N85</f>
        <v>0</v>
      </c>
      <c r="O115" s="24">
        <f>+'Data Inputs'!$J$110*O85</f>
        <v>0</v>
      </c>
      <c r="P115" s="24">
        <f>+'Data Inputs'!$J$110*P85</f>
        <v>0</v>
      </c>
      <c r="Q115" s="24">
        <f>+'Data Inputs'!$J$110*Q85</f>
        <v>0</v>
      </c>
      <c r="R115" s="24">
        <f>+'Data Inputs'!$J$110*R85</f>
        <v>0</v>
      </c>
      <c r="S115" s="24">
        <f>+'Data Inputs'!$J$110*S85</f>
        <v>0</v>
      </c>
      <c r="T115" s="24">
        <f>+'Data Inputs'!$J$110*T85</f>
        <v>0</v>
      </c>
      <c r="U115" s="24">
        <f>+'Data Inputs'!$J$110*U85</f>
        <v>0</v>
      </c>
      <c r="V115" s="24">
        <f>+'Data Inputs'!$J$110*V85</f>
        <v>0</v>
      </c>
      <c r="W115" s="24">
        <f>+'Data Inputs'!$J$110*W85</f>
        <v>0</v>
      </c>
      <c r="X115" s="24">
        <f>+'Data Inputs'!$J$110*X85</f>
        <v>0</v>
      </c>
      <c r="Y115" s="24">
        <f>+'Data Inputs'!$J$110*Y85</f>
        <v>0</v>
      </c>
      <c r="Z115" s="24">
        <f>+'Data Inputs'!$J$110*Z85</f>
        <v>0</v>
      </c>
      <c r="AA115" s="24">
        <f>+'Data Inputs'!$J$110*AA85</f>
        <v>0</v>
      </c>
      <c r="AB115" s="24">
        <f>+'Data Inputs'!$J$110*AB85</f>
        <v>0</v>
      </c>
    </row>
    <row r="116" spans="1:28" ht="13.5" thickBot="1" x14ac:dyDescent="0.25">
      <c r="A116" s="4" t="s">
        <v>96</v>
      </c>
      <c r="C116" s="62">
        <f ca="1">SUM(C112:C115)</f>
        <v>4433294.6295700213</v>
      </c>
      <c r="D116" s="62">
        <f t="shared" ref="D116:AB116" ca="1" si="31">SUM(D112:D115)</f>
        <v>23820.729025602988</v>
      </c>
      <c r="E116" s="62">
        <f t="shared" ca="1" si="31"/>
        <v>71462.187076808957</v>
      </c>
      <c r="F116" s="62">
        <f t="shared" ca="1" si="31"/>
        <v>119103.64512801493</v>
      </c>
      <c r="G116" s="62">
        <f t="shared" ca="1" si="31"/>
        <v>167914.41687361794</v>
      </c>
      <c r="H116" s="62">
        <f t="shared" ca="1" si="31"/>
        <v>192904.45959361797</v>
      </c>
      <c r="I116" s="62">
        <f t="shared" ca="1" si="31"/>
        <v>192904.45959361797</v>
      </c>
      <c r="J116" s="62">
        <f t="shared" ca="1" si="31"/>
        <v>192904.45959361797</v>
      </c>
      <c r="K116" s="62">
        <f t="shared" ca="1" si="31"/>
        <v>192904.45959361797</v>
      </c>
      <c r="L116" s="62">
        <f t="shared" ca="1" si="31"/>
        <v>192904.45959361797</v>
      </c>
      <c r="M116" s="62">
        <f t="shared" ca="1" si="31"/>
        <v>192904.45959361797</v>
      </c>
      <c r="N116" s="62">
        <f t="shared" ca="1" si="31"/>
        <v>192904.45959361797</v>
      </c>
      <c r="O116" s="62">
        <f t="shared" ca="1" si="31"/>
        <v>192904.45959361797</v>
      </c>
      <c r="P116" s="62">
        <f t="shared" ca="1" si="31"/>
        <v>192904.45959361797</v>
      </c>
      <c r="Q116" s="62">
        <f t="shared" ca="1" si="31"/>
        <v>192904.45959361797</v>
      </c>
      <c r="R116" s="62">
        <f t="shared" ca="1" si="31"/>
        <v>192904.45959361797</v>
      </c>
      <c r="S116" s="62">
        <f t="shared" ca="1" si="31"/>
        <v>192904.45959361797</v>
      </c>
      <c r="T116" s="62">
        <f t="shared" ca="1" si="31"/>
        <v>192904.45959361797</v>
      </c>
      <c r="U116" s="62">
        <f t="shared" ca="1" si="31"/>
        <v>192904.45959361797</v>
      </c>
      <c r="V116" s="62">
        <f t="shared" ca="1" si="31"/>
        <v>192904.45959361797</v>
      </c>
      <c r="W116" s="62">
        <f t="shared" ca="1" si="31"/>
        <v>192904.45959361797</v>
      </c>
      <c r="X116" s="62">
        <f t="shared" ca="1" si="31"/>
        <v>192904.45959361797</v>
      </c>
      <c r="Y116" s="62">
        <f t="shared" ca="1" si="31"/>
        <v>192904.45959361797</v>
      </c>
      <c r="Z116" s="62">
        <f t="shared" ca="1" si="31"/>
        <v>192904.45959361797</v>
      </c>
      <c r="AA116" s="62">
        <f t="shared" ca="1" si="31"/>
        <v>192904.45959361797</v>
      </c>
      <c r="AB116" s="62">
        <f t="shared" ca="1" si="31"/>
        <v>192904.45959361797</v>
      </c>
    </row>
    <row r="117" spans="1:28" s="28" customFormat="1" ht="13.5" thickTop="1" x14ac:dyDescent="0.2">
      <c r="A117" s="122" t="s">
        <v>97</v>
      </c>
      <c r="B117" s="125"/>
      <c r="C117" s="124">
        <f ca="1">SUM(D117:AB117)</f>
        <v>2314409.6906805406</v>
      </c>
      <c r="D117" s="124">
        <f ca="1">+D116*D3</f>
        <v>23199.960827195777</v>
      </c>
      <c r="E117" s="124">
        <f t="shared" ref="E117:AB117" ca="1" si="32">+E116*E3</f>
        <v>66018.912287168423</v>
      </c>
      <c r="F117" s="124">
        <f t="shared" ca="1" si="32"/>
        <v>104370.52422567949</v>
      </c>
      <c r="G117" s="124">
        <f t="shared" ca="1" si="32"/>
        <v>139573.82159368868</v>
      </c>
      <c r="H117" s="124">
        <f t="shared" ca="1" si="32"/>
        <v>152095.52116658809</v>
      </c>
      <c r="I117" s="124">
        <f t="shared" ca="1" si="32"/>
        <v>144271.31628547097</v>
      </c>
      <c r="J117" s="124">
        <f t="shared" ca="1" si="32"/>
        <v>136848.35268030851</v>
      </c>
      <c r="K117" s="124">
        <f t="shared" ca="1" si="32"/>
        <v>129807.33990514147</v>
      </c>
      <c r="L117" s="124">
        <f t="shared" ca="1" si="32"/>
        <v>123128.98751401041</v>
      </c>
      <c r="M117" s="124">
        <f t="shared" ca="1" si="32"/>
        <v>116795.93410555193</v>
      </c>
      <c r="N117" s="124">
        <f t="shared" ca="1" si="32"/>
        <v>110786.96018921073</v>
      </c>
      <c r="O117" s="124">
        <f t="shared" ca="1" si="32"/>
        <v>105086.63340821934</v>
      </c>
      <c r="P117" s="124">
        <f t="shared" ca="1" si="32"/>
        <v>99679.521405810214</v>
      </c>
      <c r="Q117" s="124">
        <f t="shared" ca="1" si="32"/>
        <v>94552.120869811843</v>
      </c>
      <c r="R117" s="124">
        <f t="shared" ca="1" si="32"/>
        <v>89687.0703988608</v>
      </c>
      <c r="S117" s="124">
        <f t="shared" ca="1" si="32"/>
        <v>85072.795725381467</v>
      </c>
      <c r="T117" s="124">
        <f t="shared" ca="1" si="32"/>
        <v>80695.793537202277</v>
      </c>
      <c r="U117" s="124">
        <f t="shared" ca="1" si="32"/>
        <v>76544.489566747608</v>
      </c>
      <c r="V117" s="124">
        <f t="shared" ca="1" si="32"/>
        <v>72607.309546441873</v>
      </c>
      <c r="W117" s="124">
        <f t="shared" ca="1" si="32"/>
        <v>68870.750164113488</v>
      </c>
      <c r="X117" s="124">
        <f t="shared" ca="1" si="32"/>
        <v>65327.095241378724</v>
      </c>
      <c r="Y117" s="124">
        <f t="shared" ca="1" si="32"/>
        <v>61966.699555257903</v>
      </c>
      <c r="Z117" s="124">
        <f t="shared" ca="1" si="32"/>
        <v>58779.917882771326</v>
      </c>
      <c r="AA117" s="124">
        <f t="shared" ca="1" si="32"/>
        <v>55755.175956343403</v>
      </c>
      <c r="AB117" s="124">
        <f t="shared" ca="1" si="32"/>
        <v>52886.686642186301</v>
      </c>
    </row>
    <row r="118" spans="1:28" s="126" customFormat="1" x14ac:dyDescent="0.2">
      <c r="A118" s="4" t="s">
        <v>115</v>
      </c>
      <c r="B118" s="5"/>
      <c r="C118" s="24">
        <f>SUM(D118:AB118)</f>
        <v>0</v>
      </c>
      <c r="D118" s="24">
        <f>+D115*D3</f>
        <v>0</v>
      </c>
      <c r="E118" s="24">
        <f t="shared" ref="E118:AB118" si="33">+E115*E3</f>
        <v>0</v>
      </c>
      <c r="F118" s="24">
        <f t="shared" si="33"/>
        <v>0</v>
      </c>
      <c r="G118" s="24">
        <f t="shared" si="33"/>
        <v>0</v>
      </c>
      <c r="H118" s="24">
        <f t="shared" si="33"/>
        <v>0</v>
      </c>
      <c r="I118" s="24">
        <f t="shared" si="33"/>
        <v>0</v>
      </c>
      <c r="J118" s="24">
        <f t="shared" si="33"/>
        <v>0</v>
      </c>
      <c r="K118" s="24">
        <f t="shared" si="33"/>
        <v>0</v>
      </c>
      <c r="L118" s="24">
        <f t="shared" si="33"/>
        <v>0</v>
      </c>
      <c r="M118" s="24">
        <f t="shared" si="33"/>
        <v>0</v>
      </c>
      <c r="N118" s="24">
        <f t="shared" si="33"/>
        <v>0</v>
      </c>
      <c r="O118" s="24">
        <f t="shared" si="33"/>
        <v>0</v>
      </c>
      <c r="P118" s="24">
        <f t="shared" si="33"/>
        <v>0</v>
      </c>
      <c r="Q118" s="24">
        <f t="shared" si="33"/>
        <v>0</v>
      </c>
      <c r="R118" s="24">
        <f t="shared" si="33"/>
        <v>0</v>
      </c>
      <c r="S118" s="24">
        <f t="shared" si="33"/>
        <v>0</v>
      </c>
      <c r="T118" s="24">
        <f t="shared" si="33"/>
        <v>0</v>
      </c>
      <c r="U118" s="24">
        <f t="shared" si="33"/>
        <v>0</v>
      </c>
      <c r="V118" s="24">
        <f t="shared" si="33"/>
        <v>0</v>
      </c>
      <c r="W118" s="24">
        <f t="shared" si="33"/>
        <v>0</v>
      </c>
      <c r="X118" s="24">
        <f t="shared" si="33"/>
        <v>0</v>
      </c>
      <c r="Y118" s="24">
        <f t="shared" si="33"/>
        <v>0</v>
      </c>
      <c r="Z118" s="24">
        <f t="shared" si="33"/>
        <v>0</v>
      </c>
      <c r="AA118" s="24">
        <f t="shared" si="33"/>
        <v>0</v>
      </c>
      <c r="AB118" s="24">
        <f t="shared" si="33"/>
        <v>0</v>
      </c>
    </row>
    <row r="119" spans="1:28" x14ac:dyDescent="0.2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spans="1:28" x14ac:dyDescent="0.2">
      <c r="A120" s="29"/>
      <c r="B120" s="30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</row>
    <row r="121" spans="1:28" x14ac:dyDescent="0.2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</row>
    <row r="122" spans="1:28" ht="18" x14ac:dyDescent="0.25">
      <c r="A122" s="34" t="s">
        <v>109</v>
      </c>
      <c r="C122" s="10"/>
      <c r="D122" s="10"/>
      <c r="E122" s="10"/>
      <c r="F122" s="10"/>
      <c r="G122" s="10"/>
      <c r="H122" s="10"/>
      <c r="I122" s="10"/>
      <c r="J122" s="217"/>
      <c r="K122" s="217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 spans="1:28" x14ac:dyDescent="0.2">
      <c r="A123" s="52"/>
      <c r="B123" s="53"/>
      <c r="C123" s="71"/>
      <c r="D123" s="72"/>
      <c r="E123" s="10"/>
      <c r="F123" s="10"/>
      <c r="G123" s="10"/>
      <c r="H123" s="10"/>
      <c r="I123" s="10"/>
      <c r="J123" s="218"/>
      <c r="K123" s="218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</row>
    <row r="124" spans="1:28" x14ac:dyDescent="0.2">
      <c r="A124" s="63" t="s">
        <v>98</v>
      </c>
      <c r="B124" s="52" t="s">
        <v>100</v>
      </c>
      <c r="C124" s="69"/>
      <c r="D124" s="70"/>
      <c r="E124" s="10"/>
      <c r="F124" s="10"/>
      <c r="G124" s="10"/>
      <c r="H124" s="10"/>
      <c r="I124" s="10"/>
      <c r="J124" s="218"/>
      <c r="K124" s="218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</row>
    <row r="125" spans="1:28" x14ac:dyDescent="0.2">
      <c r="A125" s="52"/>
      <c r="B125" s="52" t="s">
        <v>101</v>
      </c>
      <c r="C125" s="55">
        <f>+C107</f>
        <v>8733621.4742661919</v>
      </c>
      <c r="D125" s="55"/>
      <c r="E125" s="10"/>
      <c r="F125" s="10"/>
      <c r="G125" s="10"/>
      <c r="H125" s="10"/>
      <c r="I125" s="10"/>
      <c r="J125" s="218"/>
      <c r="K125" s="218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</row>
    <row r="126" spans="1:28" x14ac:dyDescent="0.2">
      <c r="A126" s="52"/>
      <c r="B126" s="52" t="s">
        <v>102</v>
      </c>
      <c r="C126" s="55">
        <f ca="1">-C117</f>
        <v>-2314409.6906805406</v>
      </c>
      <c r="D126" s="55"/>
      <c r="E126" s="10"/>
      <c r="F126" s="10"/>
      <c r="G126" s="10"/>
      <c r="H126" s="10"/>
      <c r="I126" s="10"/>
      <c r="J126" s="218"/>
      <c r="K126" s="218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</row>
    <row r="127" spans="1:28" x14ac:dyDescent="0.2">
      <c r="A127" s="52"/>
      <c r="B127" s="52" t="s">
        <v>100</v>
      </c>
      <c r="C127" s="64">
        <f ca="1">SUM(C124:C126)</f>
        <v>6419211.7835856508</v>
      </c>
      <c r="D127" s="64"/>
      <c r="E127" s="10"/>
      <c r="F127" s="10"/>
      <c r="G127" s="10"/>
      <c r="H127" s="10"/>
      <c r="I127" s="10"/>
      <c r="J127" s="218"/>
      <c r="K127" s="218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28" x14ac:dyDescent="0.2">
      <c r="A128" s="52"/>
      <c r="B128" s="53"/>
      <c r="C128" s="55"/>
      <c r="D128" s="55"/>
      <c r="E128" s="10"/>
      <c r="F128" s="10"/>
      <c r="G128" s="10"/>
      <c r="H128" s="10"/>
      <c r="I128" s="10"/>
      <c r="J128" s="218"/>
      <c r="K128" s="218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</row>
    <row r="129" spans="1:28" x14ac:dyDescent="0.2">
      <c r="A129" s="63" t="s">
        <v>103</v>
      </c>
      <c r="B129" s="52" t="s">
        <v>104</v>
      </c>
      <c r="C129" s="64">
        <f>-C89</f>
        <v>-15096070</v>
      </c>
      <c r="D129" s="64"/>
      <c r="E129" s="10"/>
      <c r="F129" s="10"/>
      <c r="G129" s="10"/>
      <c r="H129" s="10"/>
      <c r="I129" s="10"/>
      <c r="J129" s="218"/>
      <c r="K129" s="218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 spans="1:28" x14ac:dyDescent="0.2">
      <c r="A130" s="63" t="s">
        <v>105</v>
      </c>
      <c r="B130" s="52" t="s">
        <v>106</v>
      </c>
      <c r="C130" s="55">
        <f ca="1">C99</f>
        <v>1226477.1051365451</v>
      </c>
      <c r="D130" s="55"/>
    </row>
    <row r="131" spans="1:28" ht="13.5" thickBot="1" x14ac:dyDescent="0.25">
      <c r="A131" s="52" t="s">
        <v>37</v>
      </c>
      <c r="B131" s="53"/>
      <c r="C131" s="54">
        <f ca="1">+C127+C129+C130</f>
        <v>-7450381.1112778038</v>
      </c>
      <c r="D131" s="54"/>
    </row>
    <row r="132" spans="1:28" ht="13.5" thickTop="1" x14ac:dyDescent="0.2"/>
    <row r="133" spans="1:28" x14ac:dyDescent="0.2">
      <c r="A133" s="29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</row>
    <row r="167" spans="2:28" x14ac:dyDescent="0.2">
      <c r="B167" s="4"/>
    </row>
    <row r="169" spans="2:28" x14ac:dyDescent="0.2"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</row>
    <row r="170" spans="2:28" x14ac:dyDescent="0.2"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</row>
    <row r="171" spans="2:28" x14ac:dyDescent="0.2">
      <c r="E171" s="10"/>
    </row>
    <row r="172" spans="2:28" x14ac:dyDescent="0.2"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</row>
    <row r="173" spans="2:28" x14ac:dyDescent="0.2"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</row>
  </sheetData>
  <phoneticPr fontId="0" type="noConversion"/>
  <printOptions horizontalCentered="1"/>
  <pageMargins left="0.18" right="0.17" top="0.45" bottom="0.5" header="0.27" footer="0.35"/>
  <pageSetup scale="26" fitToHeight="0" orientation="landscape" horizontalDpi="300" verticalDpi="300" r:id="rId1"/>
  <headerFooter alignWithMargins="0">
    <oddFooter>&amp;L&amp;P of &amp;N&amp;C&amp;F &amp;A&amp;R&amp;D &amp;T</oddFooter>
  </headerFooter>
  <rowBreaks count="2" manualBreakCount="2">
    <brk id="58" max="27" man="1"/>
    <brk id="100" max="2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CEBDA-C606-43F0-94E7-4D5D37E866C3}">
  <dimension ref="A1:AD56"/>
  <sheetViews>
    <sheetView zoomScaleNormal="100" workbookViewId="0">
      <pane xSplit="2" ySplit="4" topLeftCell="C20" activePane="bottomRight" state="frozen"/>
      <selection pane="topRight" activeCell="Q1" sqref="Q1"/>
      <selection pane="bottomLeft" activeCell="A5" sqref="A5"/>
      <selection pane="bottomRight" activeCell="A54" sqref="A54"/>
    </sheetView>
  </sheetViews>
  <sheetFormatPr defaultRowHeight="12.75" x14ac:dyDescent="0.2"/>
  <cols>
    <col min="1" max="1" width="32.85546875" bestFit="1" customWidth="1"/>
    <col min="2" max="2" width="12.140625" style="102" customWidth="1"/>
    <col min="3" max="3" width="2.5703125" customWidth="1"/>
    <col min="4" max="4" width="12.85546875" style="116" bestFit="1" customWidth="1"/>
  </cols>
  <sheetData>
    <row r="1" spans="1:6" ht="15.75" x14ac:dyDescent="0.25">
      <c r="A1" s="219" t="s">
        <v>190</v>
      </c>
      <c r="B1" s="220"/>
      <c r="D1" s="115"/>
      <c r="E1" s="106"/>
    </row>
    <row r="2" spans="1:6" s="1" customFormat="1" x14ac:dyDescent="0.2">
      <c r="A2" s="221" t="s">
        <v>186</v>
      </c>
      <c r="B2" s="222"/>
      <c r="D2" s="115" t="s">
        <v>205</v>
      </c>
      <c r="E2" s="114">
        <v>179017</v>
      </c>
    </row>
    <row r="3" spans="1:6" x14ac:dyDescent="0.2">
      <c r="A3" s="223"/>
      <c r="B3" s="223"/>
      <c r="D3" s="115"/>
      <c r="E3" s="106"/>
      <c r="F3" s="74"/>
    </row>
    <row r="4" spans="1:6" s="1" customFormat="1" x14ac:dyDescent="0.2">
      <c r="A4" s="221" t="s">
        <v>188</v>
      </c>
      <c r="B4" s="222" t="s">
        <v>189</v>
      </c>
      <c r="D4" s="240">
        <v>2024</v>
      </c>
      <c r="E4" s="107" t="s">
        <v>242</v>
      </c>
    </row>
    <row r="5" spans="1:6" x14ac:dyDescent="0.2">
      <c r="A5" s="223" t="s">
        <v>157</v>
      </c>
      <c r="B5" s="220">
        <v>5005</v>
      </c>
      <c r="D5" s="224">
        <v>3256907.75</v>
      </c>
      <c r="E5" s="109"/>
    </row>
    <row r="6" spans="1:6" x14ac:dyDescent="0.2">
      <c r="A6" s="223" t="s">
        <v>158</v>
      </c>
      <c r="B6" s="220">
        <v>5010</v>
      </c>
      <c r="D6" s="224">
        <v>1894430.3</v>
      </c>
      <c r="E6" s="109"/>
    </row>
    <row r="7" spans="1:6" x14ac:dyDescent="0.2">
      <c r="A7" s="223" t="s">
        <v>159</v>
      </c>
      <c r="B7" s="220">
        <v>5012</v>
      </c>
      <c r="D7" s="224">
        <v>284455.25</v>
      </c>
      <c r="E7" s="109"/>
    </row>
    <row r="8" spans="1:6" x14ac:dyDescent="0.2">
      <c r="A8" s="223" t="s">
        <v>160</v>
      </c>
      <c r="B8" s="220">
        <v>5016</v>
      </c>
      <c r="D8" s="224">
        <v>170924.41</v>
      </c>
      <c r="E8" s="109"/>
    </row>
    <row r="9" spans="1:6" x14ac:dyDescent="0.2">
      <c r="A9" s="223"/>
      <c r="B9" s="220">
        <v>5017</v>
      </c>
      <c r="D9" s="224">
        <v>58387.14</v>
      </c>
      <c r="E9" s="109"/>
    </row>
    <row r="10" spans="1:6" x14ac:dyDescent="0.2">
      <c r="A10" s="223" t="s">
        <v>161</v>
      </c>
      <c r="B10" s="220">
        <v>5020</v>
      </c>
      <c r="D10" s="224">
        <v>1452299.08</v>
      </c>
      <c r="E10" s="109"/>
    </row>
    <row r="11" spans="1:6" x14ac:dyDescent="0.2">
      <c r="A11" s="223"/>
      <c r="B11" s="220">
        <v>5025</v>
      </c>
      <c r="D11" s="224">
        <v>805802.31</v>
      </c>
      <c r="E11" s="109"/>
    </row>
    <row r="12" spans="1:6" x14ac:dyDescent="0.2">
      <c r="A12" s="223" t="s">
        <v>162</v>
      </c>
      <c r="B12" s="220">
        <v>5030</v>
      </c>
      <c r="D12" s="224">
        <v>45135.48</v>
      </c>
      <c r="E12" s="109"/>
    </row>
    <row r="13" spans="1:6" x14ac:dyDescent="0.2">
      <c r="A13" s="223" t="s">
        <v>163</v>
      </c>
      <c r="B13" s="220">
        <v>5035</v>
      </c>
      <c r="D13" s="224">
        <v>0</v>
      </c>
      <c r="E13" s="109"/>
    </row>
    <row r="14" spans="1:6" x14ac:dyDescent="0.2">
      <c r="A14" s="223" t="s">
        <v>164</v>
      </c>
      <c r="B14" s="220">
        <v>5040</v>
      </c>
      <c r="D14" s="224">
        <v>-1452153.55</v>
      </c>
      <c r="E14" s="109"/>
    </row>
    <row r="15" spans="1:6" x14ac:dyDescent="0.2">
      <c r="A15" s="223"/>
      <c r="B15" s="220">
        <v>5045</v>
      </c>
      <c r="D15" s="224">
        <v>1794776.63</v>
      </c>
      <c r="E15" s="109"/>
    </row>
    <row r="16" spans="1:6" x14ac:dyDescent="0.2">
      <c r="A16" s="223" t="s">
        <v>165</v>
      </c>
      <c r="B16" s="220">
        <v>5050</v>
      </c>
      <c r="D16" s="224">
        <v>0</v>
      </c>
      <c r="E16" s="109"/>
    </row>
    <row r="17" spans="1:5" x14ac:dyDescent="0.2">
      <c r="A17" s="223" t="s">
        <v>166</v>
      </c>
      <c r="B17" s="220">
        <v>5055</v>
      </c>
      <c r="D17" s="224">
        <v>338375.79</v>
      </c>
      <c r="E17" s="109"/>
    </row>
    <row r="18" spans="1:5" x14ac:dyDescent="0.2">
      <c r="A18" s="223" t="s">
        <v>167</v>
      </c>
      <c r="B18" s="225">
        <v>5070</v>
      </c>
      <c r="D18" s="224">
        <v>1092098.6100000001</v>
      </c>
      <c r="E18" s="109"/>
    </row>
    <row r="19" spans="1:5" x14ac:dyDescent="0.2">
      <c r="A19" s="223"/>
      <c r="B19" s="225">
        <v>5075</v>
      </c>
      <c r="D19" s="224">
        <v>331148.39</v>
      </c>
      <c r="E19" s="109"/>
    </row>
    <row r="20" spans="1:5" x14ac:dyDescent="0.2">
      <c r="A20" s="223" t="s">
        <v>168</v>
      </c>
      <c r="B20" s="226">
        <v>5065</v>
      </c>
      <c r="D20" s="224">
        <v>523243.23</v>
      </c>
      <c r="E20" s="109"/>
    </row>
    <row r="21" spans="1:5" x14ac:dyDescent="0.2">
      <c r="A21" s="223"/>
      <c r="B21" s="226">
        <v>5175</v>
      </c>
      <c r="D21" s="224">
        <v>449382.89</v>
      </c>
      <c r="E21" s="109"/>
    </row>
    <row r="22" spans="1:5" x14ac:dyDescent="0.2">
      <c r="A22" s="227" t="s">
        <v>169</v>
      </c>
      <c r="B22" s="228">
        <v>5085</v>
      </c>
      <c r="D22" s="224">
        <v>1923786.59</v>
      </c>
      <c r="E22" s="109"/>
    </row>
    <row r="23" spans="1:5" x14ac:dyDescent="0.2">
      <c r="A23" s="227"/>
      <c r="B23" s="228">
        <v>5090</v>
      </c>
      <c r="D23" s="224">
        <v>0</v>
      </c>
      <c r="E23" s="109"/>
    </row>
    <row r="24" spans="1:5" x14ac:dyDescent="0.2">
      <c r="A24" s="227"/>
      <c r="B24" s="228">
        <v>5095</v>
      </c>
      <c r="D24" s="224">
        <v>187501.06</v>
      </c>
      <c r="E24" s="109"/>
    </row>
    <row r="25" spans="1:5" x14ac:dyDescent="0.2">
      <c r="A25" s="227"/>
      <c r="B25" s="228">
        <v>5096</v>
      </c>
      <c r="D25" s="224">
        <v>0</v>
      </c>
      <c r="E25" s="109"/>
    </row>
    <row r="26" spans="1:5" x14ac:dyDescent="0.2">
      <c r="A26" s="227" t="s">
        <v>187</v>
      </c>
      <c r="B26" s="230">
        <v>5090</v>
      </c>
      <c r="D26" s="224">
        <f>-D23</f>
        <v>0</v>
      </c>
    </row>
    <row r="27" spans="1:5" x14ac:dyDescent="0.2">
      <c r="A27" s="227"/>
      <c r="B27" s="230">
        <v>5095</v>
      </c>
      <c r="D27" s="229">
        <f>-D24</f>
        <v>-187501.06</v>
      </c>
    </row>
    <row r="28" spans="1:5" x14ac:dyDescent="0.2">
      <c r="A28" s="227"/>
      <c r="B28" s="230">
        <v>5096</v>
      </c>
      <c r="D28" s="224">
        <f>-D25</f>
        <v>0</v>
      </c>
    </row>
    <row r="29" spans="1:5" s="1" customFormat="1" x14ac:dyDescent="0.2">
      <c r="A29" s="231" t="s">
        <v>170</v>
      </c>
      <c r="B29" s="222"/>
      <c r="D29" s="117">
        <f>SUM(D5:D28)</f>
        <v>12969000.300000001</v>
      </c>
      <c r="E29" s="235">
        <f>+D29/E2</f>
        <v>72.44563533072278</v>
      </c>
    </row>
    <row r="30" spans="1:5" x14ac:dyDescent="0.2">
      <c r="A30" s="223" t="s">
        <v>171</v>
      </c>
      <c r="B30" s="220">
        <v>5105</v>
      </c>
      <c r="D30" s="224">
        <v>610477.31999999995</v>
      </c>
    </row>
    <row r="31" spans="1:5" x14ac:dyDescent="0.2">
      <c r="A31" s="223" t="s">
        <v>172</v>
      </c>
      <c r="B31" s="220">
        <v>5110</v>
      </c>
      <c r="D31" s="224">
        <v>88573.24</v>
      </c>
    </row>
    <row r="32" spans="1:5" x14ac:dyDescent="0.2">
      <c r="A32" s="223" t="s">
        <v>173</v>
      </c>
      <c r="B32" s="220">
        <v>5114</v>
      </c>
      <c r="D32" s="224">
        <v>3122389.9</v>
      </c>
    </row>
    <row r="33" spans="1:5" x14ac:dyDescent="0.2">
      <c r="A33" s="223" t="s">
        <v>174</v>
      </c>
      <c r="B33" s="220">
        <v>5120</v>
      </c>
      <c r="D33" s="224">
        <v>34554.58</v>
      </c>
      <c r="E33" s="100"/>
    </row>
    <row r="34" spans="1:5" x14ac:dyDescent="0.2">
      <c r="A34" s="223" t="s">
        <v>161</v>
      </c>
      <c r="B34" s="220">
        <v>5125</v>
      </c>
      <c r="D34" s="224">
        <v>874580.83</v>
      </c>
    </row>
    <row r="35" spans="1:5" x14ac:dyDescent="0.2">
      <c r="A35" s="223" t="s">
        <v>175</v>
      </c>
      <c r="B35" s="220">
        <v>5130</v>
      </c>
      <c r="D35" s="224">
        <v>33443.410000000003</v>
      </c>
    </row>
    <row r="36" spans="1:5" x14ac:dyDescent="0.2">
      <c r="A36" s="223" t="s">
        <v>154</v>
      </c>
      <c r="B36" s="220">
        <v>5135</v>
      </c>
      <c r="D36" s="224">
        <v>1571789.32</v>
      </c>
    </row>
    <row r="37" spans="1:5" x14ac:dyDescent="0.2">
      <c r="A37" s="223" t="s">
        <v>176</v>
      </c>
      <c r="B37" s="232">
        <v>5145</v>
      </c>
      <c r="D37" s="224">
        <v>8744.6200000000008</v>
      </c>
    </row>
    <row r="38" spans="1:5" x14ac:dyDescent="0.2">
      <c r="A38" s="223"/>
      <c r="B38" s="232">
        <v>5150</v>
      </c>
      <c r="D38" s="224">
        <v>282328.06</v>
      </c>
    </row>
    <row r="39" spans="1:5" x14ac:dyDescent="0.2">
      <c r="A39" s="223" t="s">
        <v>177</v>
      </c>
      <c r="B39" s="220">
        <v>5155</v>
      </c>
      <c r="D39" s="224">
        <v>257485.61</v>
      </c>
    </row>
    <row r="40" spans="1:5" x14ac:dyDescent="0.2">
      <c r="A40" s="223" t="s">
        <v>178</v>
      </c>
      <c r="B40" s="220">
        <v>5160</v>
      </c>
      <c r="D40" s="224">
        <v>55157.86</v>
      </c>
    </row>
    <row r="41" spans="1:5" s="1" customFormat="1" x14ac:dyDescent="0.2">
      <c r="A41" s="231" t="s">
        <v>179</v>
      </c>
      <c r="B41" s="222"/>
      <c r="D41" s="117">
        <f>SUM(D30:D40)</f>
        <v>6939524.7500000009</v>
      </c>
      <c r="E41" s="108">
        <f>+D41/E2</f>
        <v>38.764613137299811</v>
      </c>
    </row>
    <row r="42" spans="1:5" x14ac:dyDescent="0.2">
      <c r="A42" s="223" t="s">
        <v>180</v>
      </c>
      <c r="B42" s="220">
        <v>5335</v>
      </c>
      <c r="D42" s="224">
        <v>1247606.07</v>
      </c>
    </row>
    <row r="43" spans="1:5" x14ac:dyDescent="0.2">
      <c r="A43" s="223" t="s">
        <v>181</v>
      </c>
      <c r="B43" s="220">
        <v>5325</v>
      </c>
      <c r="D43" s="224">
        <v>0</v>
      </c>
    </row>
    <row r="44" spans="1:5" x14ac:dyDescent="0.2">
      <c r="A44" s="223" t="s">
        <v>182</v>
      </c>
      <c r="B44" s="233">
        <v>5310</v>
      </c>
      <c r="D44" s="224">
        <v>251552.23</v>
      </c>
    </row>
    <row r="45" spans="1:5" x14ac:dyDescent="0.2">
      <c r="A45" s="239" t="s">
        <v>243</v>
      </c>
      <c r="B45" s="233">
        <v>5315</v>
      </c>
      <c r="D45" s="224">
        <v>6037583.6900000004</v>
      </c>
    </row>
    <row r="46" spans="1:5" x14ac:dyDescent="0.2">
      <c r="A46" s="223" t="s">
        <v>244</v>
      </c>
      <c r="B46" s="233">
        <v>5340</v>
      </c>
      <c r="D46" s="224">
        <v>2537938.96</v>
      </c>
    </row>
    <row r="47" spans="1:5" x14ac:dyDescent="0.2">
      <c r="A47" s="223" t="s">
        <v>245</v>
      </c>
      <c r="B47" s="220">
        <v>5320</v>
      </c>
      <c r="D47" s="224">
        <v>1344950.58</v>
      </c>
    </row>
    <row r="48" spans="1:5" x14ac:dyDescent="0.2">
      <c r="A48" s="227" t="s">
        <v>227</v>
      </c>
      <c r="B48" s="220">
        <v>5320</v>
      </c>
      <c r="D48" s="224">
        <v>0</v>
      </c>
    </row>
    <row r="49" spans="1:5" s="1" customFormat="1" x14ac:dyDescent="0.2">
      <c r="A49" s="231" t="s">
        <v>184</v>
      </c>
      <c r="B49" s="222"/>
      <c r="D49" s="117">
        <f>SUM(D42:D48)</f>
        <v>11419631.529999999</v>
      </c>
      <c r="E49" s="108">
        <f>+D49/E2</f>
        <v>63.790765849053436</v>
      </c>
    </row>
    <row r="50" spans="1:5" s="1" customFormat="1" x14ac:dyDescent="0.2">
      <c r="A50" s="231" t="s">
        <v>183</v>
      </c>
      <c r="B50" s="222"/>
      <c r="D50" s="117">
        <f>+D49+D41+D29</f>
        <v>31328156.580000002</v>
      </c>
      <c r="E50" s="108"/>
    </row>
    <row r="51" spans="1:5" s="1" customFormat="1" x14ac:dyDescent="0.2">
      <c r="A51" s="231" t="s">
        <v>185</v>
      </c>
      <c r="B51" s="222"/>
      <c r="D51" s="245">
        <f>+D50/E2</f>
        <v>175.00101431707606</v>
      </c>
      <c r="E51" s="108"/>
    </row>
    <row r="52" spans="1:5" x14ac:dyDescent="0.2">
      <c r="A52" s="223"/>
      <c r="B52" s="223"/>
    </row>
    <row r="56" spans="1:5" x14ac:dyDescent="0.2">
      <c r="A56" s="110"/>
    </row>
  </sheetData>
  <pageMargins left="0.70866141732283472" right="0.70866141732283472" top="0.74803149606299213" bottom="0.74803149606299213" header="0.31496062992125984" footer="0.31496062992125984"/>
  <pageSetup scale="12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ME_x0028_s_x0029_ xmlns="89ffb768-0cf9-4c68-b1c9-1b93436307db">Darlene, Bren</SME_x0028_s_x0029_>
    <BBA_Comments xmlns="89ffb768-0cf9-4c68-b1c9-1b93436307db" xsi:nil="true"/>
    <TorysCounsel xmlns="89ffb768-0cf9-4c68-b1c9-1b93436307db">
      <Value>N/A</Value>
    </TorysCounsel>
    <StatusNotes xmlns="89ffb768-0cf9-4c68-b1c9-1b93436307db" xsi:nil="true"/>
    <Status xmlns="89ffb768-0cf9-4c68-b1c9-1b93436307db">Final - Ready for PDF</Status>
    <Ex_x002e_ xmlns="89ffb768-0cf9-4c68-b1c9-1b93436307db">Ex 1</Ex_x002e_>
    <Confidential xmlns="89ffb768-0cf9-4c68-b1c9-1b93436307db" xsi:nil="true"/>
    <LincolnStatus xmlns="89ffb768-0cf9-4c68-b1c9-1b93436307db">N/A</LincolnStatus>
    <CrossReference xmlns="89ffb768-0cf9-4c68-b1c9-1b93436307db" xsi:nil="true"/>
    <RegContact xmlns="89ffb768-0cf9-4c68-b1c9-1b93436307db">
      <Value>Carlisle</Value>
    </RegContact>
    <SamStatus xmlns="89ffb768-0cf9-4c68-b1c9-1b93436307db">N/A</SamStatus>
    <Attachment xmlns="89ffb768-0cf9-4c68-b1c9-1b93436307db">false</Attachment>
    <Witness_x0028_es_x0029_ xmlns="89ffb768-0cf9-4c68-b1c9-1b93436307db">
      <Value>Zubair</Value>
    </Witness_x0028_es_x0029_>
    <ZubairStatus xmlns="89ffb768-0cf9-4c68-b1c9-1b93436307db">Witness signed off</ZubairStatus>
    <S_x002e_SheehyStatus xmlns="89ffb768-0cf9-4c68-b1c9-1b93436307db">N/A</S_x002e_SheehyStatus>
    <KristonStatus xmlns="89ffb768-0cf9-4c68-b1c9-1b93436307db">N/A</KristonStatus>
    <BBA_DRP xmlns="89ffb768-0cf9-4c68-b1c9-1b93436307db">
      <UserInfo>
        <DisplayName/>
        <AccountId xsi:nil="true"/>
        <AccountType/>
      </UserInfo>
    </BBA_DRP>
    <Intervenor xmlns="89ffb768-0cf9-4c68-b1c9-1b93436307db">CCC</Intervenor>
    <ExhibitRef xmlns="89ffb768-0cf9-4c68-b1c9-1b93436307db" xsi:nil="true"/>
    <MunishStatus xmlns="89ffb768-0cf9-4c68-b1c9-1b93436307db">N/A</MunishStatus>
    <GlenWinn xmlns="89ffb768-0cf9-4c68-b1c9-1b93436307db">
      <UserInfo>
        <DisplayName/>
        <AccountId xsi:nil="true"/>
        <AccountType/>
      </UserInfo>
    </GlenWinn>
    <Issue_x002f_Theme xmlns="89ffb768-0cf9-4c68-b1c9-1b93436307db" xsi:nil="true"/>
    <ErinIntervention xmlns="89ffb768-0cf9-4c68-b1c9-1b93436307db">false</ErinIntervention>
    <GeneralNotes xmlns="89ffb768-0cf9-4c68-b1c9-1b93436307db" xsi:nil="true"/>
    <S_x002e_VetsisStatus xmlns="89ffb768-0cf9-4c68-b1c9-1b93436307db">N/A</S_x002e_VetsisStatus>
    <Strategic_x003f_ xmlns="89ffb768-0cf9-4c68-b1c9-1b93436307db">false</Strategic_x003f_>
    <IRR xmlns="89ffb768-0cf9-4c68-b1c9-1b93436307db">false</IRR>
    <FinanceInputs_x002f_Validation xmlns="89ffb768-0cf9-4c68-b1c9-1b93436307db">N/A</FinanceInputs_x002f_Validation>
    <BradStatus xmlns="89ffb768-0cf9-4c68-b1c9-1b93436307db">N/A</BradStatus>
    <IRR_x0020_Label xmlns="89ffb768-0cf9-4c68-b1c9-1b93436307db" xsi:nil="true"/>
    <UsmanStatus xmlns="89ffb768-0cf9-4c68-b1c9-1b93436307db">N/A</UsmanStatus>
    <SaadStatus xmlns="89ffb768-0cf9-4c68-b1c9-1b93436307db">N/A</SaadStatus>
    <AnchorIRR xmlns="89ffb768-0cf9-4c68-b1c9-1b93436307db">false</AnchorIRR>
    <HasExcelAttachment xmlns="89ffb768-0cf9-4c68-b1c9-1b93436307db">false</HasExcelAttachment>
    <ABlairStatus xmlns="89ffb768-0cf9-4c68-b1c9-1b93436307db">N/A</ABlairStatus>
  </documentManagement>
</p:properties>
</file>

<file path=customXml/itemProps1.xml><?xml version="1.0" encoding="utf-8"?>
<ds:datastoreItem xmlns:ds="http://schemas.openxmlformats.org/officeDocument/2006/customXml" ds:itemID="{2344DC3D-F2A2-42AF-887D-D33C2BA7CA36}"/>
</file>

<file path=customXml/itemProps2.xml><?xml version="1.0" encoding="utf-8"?>
<ds:datastoreItem xmlns:ds="http://schemas.openxmlformats.org/officeDocument/2006/customXml" ds:itemID="{4534D96B-652F-418F-BB6B-9685E1ADC364}"/>
</file>

<file path=customXml/itemProps3.xml><?xml version="1.0" encoding="utf-8"?>
<ds:datastoreItem xmlns:ds="http://schemas.openxmlformats.org/officeDocument/2006/customXml" ds:itemID="{14477D08-2C94-4985-A271-7BD2565DBF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Summary</vt:lpstr>
      <vt:lpstr>Data Inputs</vt:lpstr>
      <vt:lpstr>NPV Calculation</vt:lpstr>
      <vt:lpstr>OM&amp;A Calc</vt:lpstr>
      <vt:lpstr>'NPV Calculation'!Print_Area</vt:lpstr>
      <vt:lpstr>Summary!Print_Area</vt:lpstr>
      <vt:lpstr>'NPV Calculation'!Print_Titles</vt:lpstr>
      <vt:lpstr>Summary!Print_Titles</vt:lpstr>
    </vt:vector>
  </TitlesOfParts>
  <Company>Municipal Electric Assoc.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 Bozzer</dc:creator>
  <cp:lastModifiedBy>Bren Bozzer</cp:lastModifiedBy>
  <cp:lastPrinted>2026-04-21T19:37:17Z</cp:lastPrinted>
  <dcterms:created xsi:type="dcterms:W3CDTF">2000-11-06T16:39:07Z</dcterms:created>
  <dcterms:modified xsi:type="dcterms:W3CDTF">2026-06-29T17:55:58Z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</Properties>
</file>