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epcorweb/en-ca/departments/natgas/sites/ON/ONReg/RC_QRAM/IRM/EB-2026-0148 - Aylmer IRM - 202701 Rates/"/>
    </mc:Choice>
  </mc:AlternateContent>
  <xr:revisionPtr revIDLastSave="0" documentId="13_ncr:20000001_{8DA17822-66D5-4B4D-8080-5EF1A6B51036}" xr6:coauthVersionLast="47" xr6:coauthVersionMax="47" xr10:uidLastSave="{00000000-0000-0000-0000-000000000000}"/>
  <workbookProtection lockStructure="1"/>
  <bookViews>
    <workbookView xWindow="-120" yWindow="-120" windowWidth="29040" windowHeight="15720" xr2:uid="{7311F082-083E-4771-BE63-19BAC5CFFC53}"/>
  </bookViews>
  <sheets>
    <sheet name="ESM" sheetId="1" r:id="rId1"/>
    <sheet name="Tax"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 l="1"/>
  <c r="C22" i="1" l="1"/>
  <c r="D11" i="2"/>
  <c r="D10" i="2"/>
  <c r="D9" i="2"/>
  <c r="D8" i="2"/>
  <c r="D7" i="2"/>
  <c r="D13" i="2" l="1"/>
  <c r="D15" i="2" s="1"/>
  <c r="D16" i="2" l="1"/>
  <c r="D17" i="2" s="1"/>
  <c r="D18" i="2" s="1"/>
  <c r="D20" i="2" s="1"/>
  <c r="C14" i="1" s="1"/>
  <c r="C6" i="1" l="1"/>
  <c r="C12" i="1" s="1"/>
  <c r="C16" i="1" s="1"/>
  <c r="D19" i="1"/>
  <c r="E19" i="1"/>
  <c r="F19" i="1"/>
  <c r="G19" i="1"/>
  <c r="C19" i="1"/>
  <c r="D6" i="1"/>
  <c r="D12" i="1" s="1"/>
  <c r="D16" i="1" s="1"/>
  <c r="D17" i="1" s="1"/>
  <c r="E6" i="1"/>
  <c r="E12" i="1"/>
  <c r="E16" i="1"/>
  <c r="E17" i="1" s="1"/>
  <c r="F6" i="1"/>
  <c r="F12" i="1"/>
  <c r="F16" i="1" s="1"/>
  <c r="F17" i="1" s="1"/>
  <c r="G6" i="1"/>
  <c r="G12" i="1"/>
  <c r="G16" i="1"/>
  <c r="G17" i="1" s="1"/>
  <c r="B6" i="1"/>
  <c r="B12" i="1"/>
  <c r="B16" i="1" s="1"/>
  <c r="B17" i="1" s="1"/>
  <c r="C17" i="1" l="1"/>
  <c r="C18" i="1" s="1"/>
  <c r="C20" i="1" s="1"/>
  <c r="C23" i="1"/>
  <c r="C24" i="1" s="1"/>
  <c r="G18" i="1"/>
  <c r="G20" i="1" s="1"/>
  <c r="D18" i="1"/>
  <c r="D20" i="1" s="1"/>
  <c r="F18" i="1"/>
  <c r="F20" i="1" s="1"/>
  <c r="E18" i="1"/>
  <c r="E20" i="1" s="1"/>
</calcChain>
</file>

<file path=xl/sharedStrings.xml><?xml version="1.0" encoding="utf-8"?>
<sst xmlns="http://schemas.openxmlformats.org/spreadsheetml/2006/main" count="48" uniqueCount="45">
  <si>
    <t>OM&amp;A</t>
  </si>
  <si>
    <t>Depreciation</t>
  </si>
  <si>
    <t>Property Taxes</t>
  </si>
  <si>
    <t>Income Taxes</t>
  </si>
  <si>
    <t>Cost of Debt</t>
  </si>
  <si>
    <t>Return on Equity</t>
  </si>
  <si>
    <t>Revenue Offsets</t>
  </si>
  <si>
    <t>Rate Base (Mid-Year)</t>
  </si>
  <si>
    <t>Total Revenue</t>
  </si>
  <si>
    <t>Distribution Revenue</t>
  </si>
  <si>
    <t>Income before taxes</t>
  </si>
  <si>
    <t>Calculated ROE</t>
  </si>
  <si>
    <t>2025T</t>
  </si>
  <si>
    <t>2025A</t>
  </si>
  <si>
    <t>2026A</t>
  </si>
  <si>
    <t>2027A</t>
  </si>
  <si>
    <t>2028A</t>
  </si>
  <si>
    <t>2029A</t>
  </si>
  <si>
    <t>Variance from deemed ROE</t>
  </si>
  <si>
    <t>ESM Threshold</t>
  </si>
  <si>
    <t xml:space="preserve">The Earnings Share Mechanism Deferral Account (“ESMDA”) is to record the annual earnings sharing mechanism (ESM) impact over the Price Cap IR Term as implemented as part of EPCOR Natural Gas Limited Partnership’s (“ENGLP”) 2025-2029 distribution rate application EB-2024-0130.   In the event that the utility’s annual ROE from 2025 to 2029 exceeds the Board- approved ROE in EB-2024-0130 by more than 150 basis points, the utility is required to share with ratepayers 50% of the earnings that are in excess of the 150 basis points threshold.  </t>
  </si>
  <si>
    <t xml:space="preserve">For clarity, the ROE will be calculated annually as the sum of actual regulated net income taking into account any necessary adjustments, divided by the sum of the actual regulated equity balances for the same term (i.e. considers rate base growth).    </t>
  </si>
  <si>
    <t>ESM?</t>
  </si>
  <si>
    <t>EB-2024-0130 Revenue Requirement</t>
  </si>
  <si>
    <t>B</t>
  </si>
  <si>
    <t>Description</t>
  </si>
  <si>
    <t>Commodity &amp; Transportation Revenue</t>
  </si>
  <si>
    <t>less: Commodity Cost</t>
  </si>
  <si>
    <t>add: Other Revenue</t>
  </si>
  <si>
    <t>less: Distribution OM&amp;A</t>
  </si>
  <si>
    <t>less: Property Taxes</t>
  </si>
  <si>
    <t>less: Interest Expense</t>
  </si>
  <si>
    <t>less: CCA</t>
  </si>
  <si>
    <t xml:space="preserve"> Taxable Income </t>
  </si>
  <si>
    <t xml:space="preserve"> Income Taxes Payable </t>
  </si>
  <si>
    <t xml:space="preserve"> Federal Income Tax @ 15% </t>
  </si>
  <si>
    <t xml:space="preserve"> Provincial Income Tax @ 11.5%</t>
  </si>
  <si>
    <t xml:space="preserve"> Income Tax Expense </t>
  </si>
  <si>
    <t>Effective Tax Rate</t>
  </si>
  <si>
    <t>Grossed up Amount to be included in Revenue Requirement</t>
  </si>
  <si>
    <t>A</t>
  </si>
  <si>
    <t>Deadband</t>
  </si>
  <si>
    <t>Overage</t>
  </si>
  <si>
    <t>ESM Sharing (50%)</t>
  </si>
  <si>
    <t>Calculation of Income Taxes - ESM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</si>
</sst>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43" formatCode="_(* #,##0.00_);_(* \(#,##0.00\);_(* &quot;-&quot;??_);_(@_)"/>
    <numFmt numFmtId="164" formatCode="0.0%"/>
  </numFmts>
  <fonts count="20" x14ac:knownFonts="1">
    <font>
      <sz val="11"/>
      <color theme="1"/>
      <name val="Aptos Narrow"/>
      <family val="2"/>
      <scheme val="minor"/>
    </font>
    <font>
      <sz val="11"/>
      <color theme="1"/>
      <name val="Aptos Narrow"/>
      <family val="2"/>
      <scheme val="minor"/>
    </font>
    <font>
      <sz val="10"/>
      <color theme="1"/>
      <name val="Times New Roman"/>
      <family val="1"/>
    </font>
    <font>
      <b/>
      <sz val="11"/>
      <name val="Arial"/>
      <family val="2"/>
    </font>
    <font>
      <b/>
      <sz val="11"/>
      <color theme="1"/>
      <name val="Arial"/>
      <family val="2"/>
    </font>
    <font>
      <sz val="11"/>
      <name val="Arial"/>
      <family val="2"/>
    </font>
    <font>
      <sz val="11"/>
      <color theme="1"/>
      <name val="Arial"/>
      <family val="2"/>
    </font>
    <font>
      <u/>
      <sz val="11"/>
      <color theme="1"/>
      <name val="Arial"/>
      <family val="2"/>
    </font>
    <font>
      <i/>
      <sz val="11"/>
      <name val="Arial"/>
      <family val="2"/>
    </font>
    <font>
      <i/>
      <u/>
      <sz val="11"/>
      <color theme="1"/>
      <name val="Arial"/>
      <family val="2"/>
    </font>
    <font>
      <b/>
      <u/>
      <sz val="11"/>
      <color theme="1"/>
      <name val="Arial"/>
      <family val="2"/>
    </font>
    <font>
      <b/>
      <sz val="11"/>
      <color theme="1"/>
      <name val="Aptos Narrow"/>
      <family val="2"/>
      <scheme val="minor"/>
    </font>
    <font>
      <sz val="9"/>
      <color rgb="FF000000"/>
      <name val="Arial"/>
      <family val="2"/>
    </font>
    <font>
      <b/>
      <sz val="9"/>
      <color rgb="FF000000"/>
      <name val="Arial"/>
      <family val="2"/>
    </font>
    <font>
      <b/>
      <sz val="9"/>
      <color theme="1"/>
      <name val="Arial"/>
      <family val="2"/>
    </font>
    <font>
      <b/>
      <sz val="9"/>
      <color rgb="FFFF0000"/>
      <name val="Arial"/>
      <family val="2"/>
    </font>
    <font>
      <b/>
      <sz val="10"/>
      <color rgb="FF000000"/>
      <name val="Arial"/>
      <family val="2"/>
    </font>
    <font>
      <sz val="10"/>
      <color rgb="FF000000"/>
      <name val="Arial"/>
      <family val="2"/>
    </font>
    <font>
      <sz val="8"/>
      <color theme="1"/>
      <name val="Arial"/>
      <family val="2"/>
    </font>
    <font>
      <sz val="10"/>
      <name val="Arial"/>
      <family val="2"/>
    </font>
  </fonts>
  <fills count="3">
    <fill>
      <patternFill patternType="none"/>
    </fill>
    <fill>
      <patternFill patternType="gray125"/>
    </fill>
    <fill>
      <patternFill patternType="solid">
        <fgColor theme="9"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3" fontId="2" fillId="0" borderId="0" applyFill="0" applyBorder="0" applyProtection="0"/>
    <xf numFmtId="0" fontId="19" fillId="0" borderId="0"/>
  </cellStyleXfs>
  <cellXfs count="72">
    <xf numFmtId="0" fontId="0" fillId="0" borderId="0" xfId="0"/>
    <xf numFmtId="0" fontId="5" fillId="0" borderId="2" xfId="3" applyFont="1" applyBorder="1" applyAlignment="1">
      <alignment vertical="center" wrapText="1"/>
    </xf>
    <xf numFmtId="5" fontId="6" fillId="0" borderId="2" xfId="4" applyNumberFormat="1" applyFont="1" applyBorder="1" applyAlignment="1">
      <alignment horizontal="center"/>
    </xf>
    <xf numFmtId="5" fontId="7" fillId="0" borderId="2" xfId="4" applyNumberFormat="1" applyFont="1" applyBorder="1" applyAlignment="1">
      <alignment horizontal="center"/>
    </xf>
    <xf numFmtId="0" fontId="3" fillId="0" borderId="0" xfId="3" applyFont="1" applyAlignment="1">
      <alignment vertical="center" wrapText="1"/>
    </xf>
    <xf numFmtId="5" fontId="4" fillId="0" borderId="0" xfId="4" applyNumberFormat="1" applyFont="1" applyBorder="1" applyAlignment="1">
      <alignment horizontal="center"/>
    </xf>
    <xf numFmtId="0" fontId="4" fillId="0" borderId="1" xfId="0" applyFont="1" applyBorder="1"/>
    <xf numFmtId="5" fontId="6" fillId="0" borderId="1" xfId="1" applyNumberFormat="1" applyFont="1" applyBorder="1" applyAlignment="1">
      <alignment horizontal="center" vertical="center"/>
    </xf>
    <xf numFmtId="0" fontId="6" fillId="0" borderId="1" xfId="0" applyFont="1" applyBorder="1"/>
    <xf numFmtId="0" fontId="6" fillId="0" borderId="0" xfId="0" applyFont="1"/>
    <xf numFmtId="0" fontId="8" fillId="0" borderId="2" xfId="3" applyFont="1" applyBorder="1" applyAlignment="1">
      <alignment vertical="center" wrapText="1"/>
    </xf>
    <xf numFmtId="0" fontId="6" fillId="0" borderId="2" xfId="0" applyFont="1" applyBorder="1"/>
    <xf numFmtId="5" fontId="6" fillId="0" borderId="2" xfId="0" applyNumberFormat="1" applyFont="1" applyBorder="1" applyAlignment="1">
      <alignment horizontal="center"/>
    </xf>
    <xf numFmtId="0" fontId="6" fillId="0" borderId="2" xfId="0" applyFont="1" applyBorder="1" applyAlignment="1">
      <alignment horizontal="center"/>
    </xf>
    <xf numFmtId="0" fontId="5" fillId="0" borderId="4" xfId="3" applyFont="1" applyBorder="1" applyAlignment="1">
      <alignment vertical="center"/>
    </xf>
    <xf numFmtId="5" fontId="6" fillId="0" borderId="4" xfId="4" applyNumberFormat="1" applyFont="1" applyBorder="1" applyAlignment="1">
      <alignment horizontal="center"/>
    </xf>
    <xf numFmtId="5" fontId="9" fillId="0" borderId="2" xfId="4" applyNumberFormat="1" applyFont="1" applyBorder="1" applyAlignment="1">
      <alignment horizontal="center"/>
    </xf>
    <xf numFmtId="0" fontId="4" fillId="0" borderId="2" xfId="0" applyFont="1" applyBorder="1"/>
    <xf numFmtId="5" fontId="4" fillId="0" borderId="2" xfId="0" applyNumberFormat="1" applyFont="1" applyBorder="1" applyAlignment="1">
      <alignment horizontal="center"/>
    </xf>
    <xf numFmtId="5" fontId="6" fillId="2" borderId="1" xfId="1" applyNumberFormat="1" applyFont="1" applyFill="1" applyBorder="1" applyAlignment="1">
      <alignment horizontal="center" vertical="center"/>
    </xf>
    <xf numFmtId="5" fontId="6" fillId="2" borderId="4" xfId="4" applyNumberFormat="1" applyFont="1" applyFill="1" applyBorder="1" applyAlignment="1">
      <alignment horizontal="center"/>
    </xf>
    <xf numFmtId="5" fontId="9" fillId="2" borderId="2" xfId="4" applyNumberFormat="1" applyFont="1" applyFill="1" applyBorder="1" applyAlignment="1">
      <alignment horizontal="center"/>
    </xf>
    <xf numFmtId="5" fontId="6" fillId="2" borderId="2" xfId="4" applyNumberFormat="1" applyFont="1" applyFill="1" applyBorder="1" applyAlignment="1">
      <alignment horizontal="center"/>
    </xf>
    <xf numFmtId="5" fontId="7" fillId="2" borderId="2" xfId="4" applyNumberFormat="1" applyFont="1" applyFill="1" applyBorder="1" applyAlignment="1">
      <alignment horizontal="center"/>
    </xf>
    <xf numFmtId="0" fontId="3" fillId="0" borderId="2" xfId="3" applyFont="1" applyBorder="1" applyAlignment="1">
      <alignment vertical="center" wrapText="1"/>
    </xf>
    <xf numFmtId="5" fontId="10" fillId="0" borderId="2" xfId="4" applyNumberFormat="1" applyFont="1" applyBorder="1" applyAlignment="1">
      <alignment horizontal="center"/>
    </xf>
    <xf numFmtId="0" fontId="4" fillId="0" borderId="0" xfId="0" applyFont="1"/>
    <xf numFmtId="0" fontId="4" fillId="0" borderId="3" xfId="0" applyFont="1" applyBorder="1"/>
    <xf numFmtId="10" fontId="4" fillId="0" borderId="3" xfId="2" applyNumberFormat="1" applyFont="1" applyBorder="1" applyAlignment="1">
      <alignment horizontal="center"/>
    </xf>
    <xf numFmtId="10" fontId="6" fillId="0" borderId="1" xfId="0" applyNumberFormat="1" applyFont="1" applyBorder="1"/>
    <xf numFmtId="164" fontId="6" fillId="0" borderId="1" xfId="2" applyNumberFormat="1" applyFont="1" applyBorder="1" applyAlignment="1">
      <alignment horizontal="center"/>
    </xf>
    <xf numFmtId="0" fontId="6" fillId="0" borderId="1" xfId="0" applyFont="1" applyBorder="1" applyAlignment="1">
      <alignment horizontal="center"/>
    </xf>
    <xf numFmtId="0" fontId="0" fillId="0" borderId="0" xfId="0" applyAlignment="1">
      <alignment horizontal="center"/>
    </xf>
    <xf numFmtId="0" fontId="12" fillId="0" borderId="5" xfId="0" applyFont="1" applyBorder="1" applyAlignment="1">
      <alignment horizontal="center" vertical="center"/>
    </xf>
    <xf numFmtId="0" fontId="12" fillId="0" borderId="6" xfId="0" applyFont="1" applyBorder="1" applyAlignment="1">
      <alignment vertical="center"/>
    </xf>
    <xf numFmtId="0" fontId="12" fillId="0" borderId="7" xfId="0" applyFont="1" applyBorder="1" applyAlignment="1">
      <alignment horizontal="center" vertical="center"/>
    </xf>
    <xf numFmtId="0" fontId="13" fillId="0" borderId="9" xfId="0" applyFont="1" applyBorder="1" applyAlignment="1">
      <alignment vertical="center"/>
    </xf>
    <xf numFmtId="0" fontId="14" fillId="0" borderId="8" xfId="0" applyFont="1" applyBorder="1" applyAlignment="1">
      <alignment horizontal="center" vertical="center" wrapText="1"/>
    </xf>
    <xf numFmtId="0" fontId="15" fillId="0" borderId="10" xfId="0" applyFont="1" applyBorder="1" applyAlignment="1">
      <alignment horizontal="center" vertical="center" wrapText="1"/>
    </xf>
    <xf numFmtId="0" fontId="12" fillId="0" borderId="0" xfId="0" applyFont="1" applyAlignment="1">
      <alignment vertical="center"/>
    </xf>
    <xf numFmtId="5" fontId="16" fillId="0" borderId="11" xfId="0" applyNumberFormat="1" applyFont="1" applyBorder="1" applyAlignment="1">
      <alignment horizontal="center" vertical="center"/>
    </xf>
    <xf numFmtId="0" fontId="12" fillId="0" borderId="0" xfId="0" applyFont="1" applyAlignment="1">
      <alignment horizontal="left" vertical="center" indent="1"/>
    </xf>
    <xf numFmtId="5" fontId="17" fillId="0" borderId="11" xfId="0" applyNumberFormat="1" applyFont="1" applyBorder="1" applyAlignment="1">
      <alignment horizontal="center" vertical="center"/>
    </xf>
    <xf numFmtId="0" fontId="13" fillId="0" borderId="0" xfId="0" applyFont="1" applyAlignment="1">
      <alignment vertical="center"/>
    </xf>
    <xf numFmtId="5" fontId="17" fillId="0" borderId="8" xfId="0" applyNumberFormat="1" applyFont="1" applyBorder="1" applyAlignment="1">
      <alignment horizontal="center" vertical="center"/>
    </xf>
    <xf numFmtId="5" fontId="16" fillId="0" borderId="7" xfId="0" applyNumberFormat="1" applyFont="1" applyBorder="1" applyAlignment="1">
      <alignment horizontal="center" vertical="center"/>
    </xf>
    <xf numFmtId="5" fontId="17" fillId="0" borderId="5" xfId="0" applyNumberFormat="1" applyFont="1" applyBorder="1" applyAlignment="1">
      <alignment horizontal="center" vertical="center"/>
    </xf>
    <xf numFmtId="5" fontId="17" fillId="0" borderId="7" xfId="0" applyNumberFormat="1" applyFont="1" applyBorder="1" applyAlignment="1">
      <alignment horizontal="center" vertical="center"/>
    </xf>
    <xf numFmtId="5" fontId="17" fillId="0" borderId="13" xfId="0" applyNumberFormat="1" applyFont="1" applyBorder="1" applyAlignment="1">
      <alignment horizontal="center" vertical="center"/>
    </xf>
    <xf numFmtId="0" fontId="12" fillId="0" borderId="9" xfId="0" applyFont="1" applyBorder="1" applyAlignment="1">
      <alignment vertical="center"/>
    </xf>
    <xf numFmtId="5" fontId="16" fillId="0" borderId="8" xfId="0" applyNumberFormat="1" applyFont="1" applyBorder="1" applyAlignment="1">
      <alignment horizontal="center" vertical="center"/>
    </xf>
    <xf numFmtId="5" fontId="16" fillId="0" borderId="10" xfId="0" applyNumberFormat="1" applyFont="1" applyBorder="1" applyAlignment="1">
      <alignment horizontal="center" vertical="center"/>
    </xf>
    <xf numFmtId="164" fontId="16" fillId="0" borderId="8" xfId="2" applyNumberFormat="1" applyFont="1" applyBorder="1" applyAlignment="1">
      <alignment horizontal="center" vertical="center"/>
    </xf>
    <xf numFmtId="164" fontId="16" fillId="0" borderId="10" xfId="2" applyNumberFormat="1" applyFont="1" applyBorder="1" applyAlignment="1">
      <alignment horizontal="center" vertical="center"/>
    </xf>
    <xf numFmtId="5" fontId="17" fillId="0" borderId="12" xfId="0" applyNumberFormat="1" applyFont="1" applyBorder="1" applyAlignment="1">
      <alignment horizontal="center" vertical="center"/>
    </xf>
    <xf numFmtId="10" fontId="6" fillId="0" borderId="1" xfId="0" applyNumberFormat="1" applyFont="1" applyBorder="1" applyAlignment="1">
      <alignment horizontal="center"/>
    </xf>
    <xf numFmtId="5" fontId="4" fillId="0" borderId="4" xfId="4" applyNumberFormat="1" applyFont="1" applyBorder="1" applyAlignment="1">
      <alignment horizontal="center"/>
    </xf>
    <xf numFmtId="5" fontId="6" fillId="0" borderId="3" xfId="0" applyNumberFormat="1" applyFont="1" applyBorder="1" applyAlignment="1">
      <alignment horizontal="center"/>
    </xf>
    <xf numFmtId="0" fontId="12" fillId="0" borderId="6" xfId="0" applyFont="1" applyBorder="1" applyAlignment="1">
      <alignment horizontal="center" vertical="center"/>
    </xf>
    <xf numFmtId="0" fontId="13" fillId="0" borderId="9"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2" fillId="0" borderId="9" xfId="0" applyFont="1" applyBorder="1" applyAlignment="1">
      <alignment horizontal="center" vertical="center"/>
    </xf>
    <xf numFmtId="0" fontId="11" fillId="0" borderId="0" xfId="0" applyFont="1" applyAlignment="1">
      <alignment horizontal="left"/>
    </xf>
    <xf numFmtId="0" fontId="13" fillId="0" borderId="6" xfId="0" applyFont="1" applyBorder="1" applyAlignment="1">
      <alignment horizontal="center" vertical="center"/>
    </xf>
    <xf numFmtId="0" fontId="14" fillId="0" borderId="14" xfId="0" applyFont="1" applyBorder="1" applyAlignment="1">
      <alignment horizontal="center" vertical="center"/>
    </xf>
    <xf numFmtId="0" fontId="18" fillId="0" borderId="15" xfId="0" applyFont="1" applyBorder="1" applyAlignment="1">
      <alignment vertical="center"/>
    </xf>
    <xf numFmtId="0" fontId="12" fillId="0" borderId="15" xfId="0" applyFont="1" applyBorder="1" applyAlignment="1">
      <alignment vertical="center"/>
    </xf>
    <xf numFmtId="0" fontId="6" fillId="0" borderId="4" xfId="0" applyFont="1" applyBorder="1"/>
    <xf numFmtId="0" fontId="6" fillId="0" borderId="3" xfId="0" applyFont="1" applyBorder="1"/>
    <xf numFmtId="0" fontId="6" fillId="0" borderId="1" xfId="0" applyFont="1" applyBorder="1" applyAlignment="1">
      <alignment horizontal="left" wrapText="1"/>
    </xf>
    <xf numFmtId="0" fontId="6" fillId="0" borderId="1" xfId="0" applyFont="1" applyBorder="1" applyAlignment="1">
      <alignment horizontal="left" vertical="top" wrapText="1"/>
    </xf>
  </cellXfs>
  <cellStyles count="6">
    <cellStyle name="Comma" xfId="1" builtinId="3"/>
    <cellStyle name="Comma 7" xfId="4" xr:uid="{924AFC16-EEDE-42C3-A334-8FEAE74D81E0}"/>
    <cellStyle name="Normal" xfId="0" builtinId="0"/>
    <cellStyle name="Normal 2" xfId="5" xr:uid="{56BF7C09-1574-4E1C-A925-B91C65A30DE4}"/>
    <cellStyle name="Normal 7" xfId="3" xr:uid="{804552FA-F8EC-4F0B-AE33-1C25A2D2289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98DC1-AA64-4CB3-9425-D5B1EC48DC70}">
  <sheetPr>
    <pageSetUpPr fitToPage="1"/>
  </sheetPr>
  <dimension ref="A1:G28"/>
  <sheetViews>
    <sheetView showGridLines="0" tabSelected="1" workbookViewId="0">
      <selection activeCell="H31" sqref="H31"/>
    </sheetView>
  </sheetViews>
  <sheetFormatPr defaultColWidth="21.7109375" defaultRowHeight="14.25" x14ac:dyDescent="0.2"/>
  <cols>
    <col min="1" max="1" width="36.5703125" style="9" customWidth="1"/>
    <col min="2" max="3" width="21.7109375" style="9"/>
    <col min="4" max="7" width="0" style="9" hidden="1" customWidth="1"/>
    <col min="8" max="16384" width="21.7109375" style="9"/>
  </cols>
  <sheetData>
    <row r="1" spans="1:7" ht="15" x14ac:dyDescent="0.25">
      <c r="A1" s="4"/>
      <c r="B1" s="5" t="s">
        <v>12</v>
      </c>
      <c r="C1" s="5" t="s">
        <v>13</v>
      </c>
      <c r="D1" s="5" t="s">
        <v>14</v>
      </c>
      <c r="E1" s="5" t="s">
        <v>15</v>
      </c>
      <c r="F1" s="5" t="s">
        <v>16</v>
      </c>
      <c r="G1" s="5" t="s">
        <v>17</v>
      </c>
    </row>
    <row r="2" spans="1:7" ht="15" x14ac:dyDescent="0.25">
      <c r="A2" s="6" t="s">
        <v>7</v>
      </c>
      <c r="B2" s="7">
        <v>25880979.471306901</v>
      </c>
      <c r="C2" s="19">
        <v>26181228.964999996</v>
      </c>
      <c r="D2" s="19"/>
      <c r="E2" s="19"/>
      <c r="F2" s="19"/>
      <c r="G2" s="19"/>
    </row>
    <row r="4" spans="1:7" x14ac:dyDescent="0.2">
      <c r="A4" s="14" t="s">
        <v>9</v>
      </c>
      <c r="B4" s="15">
        <v>7577311.7027401235</v>
      </c>
      <c r="C4" s="20">
        <f>7849947.81-247000</f>
        <v>7602947.8099999996</v>
      </c>
      <c r="D4" s="20"/>
      <c r="E4" s="20"/>
      <c r="F4" s="20"/>
      <c r="G4" s="20"/>
    </row>
    <row r="5" spans="1:7" x14ac:dyDescent="0.2">
      <c r="A5" s="10" t="s">
        <v>6</v>
      </c>
      <c r="B5" s="16">
        <v>108388</v>
      </c>
      <c r="C5" s="21">
        <v>98738.12</v>
      </c>
      <c r="D5" s="21"/>
      <c r="E5" s="21"/>
      <c r="F5" s="21"/>
      <c r="G5" s="21"/>
    </row>
    <row r="6" spans="1:7" ht="15" x14ac:dyDescent="0.25">
      <c r="A6" s="17" t="s">
        <v>8</v>
      </c>
      <c r="B6" s="18">
        <f>B4+B5</f>
        <v>7685699.7027401235</v>
      </c>
      <c r="C6" s="18">
        <f t="shared" ref="C6:G6" si="0">C4+C5</f>
        <v>7701685.9299999997</v>
      </c>
      <c r="D6" s="18">
        <f t="shared" si="0"/>
        <v>0</v>
      </c>
      <c r="E6" s="18">
        <f t="shared" si="0"/>
        <v>0</v>
      </c>
      <c r="F6" s="18">
        <f t="shared" si="0"/>
        <v>0</v>
      </c>
      <c r="G6" s="18">
        <f t="shared" si="0"/>
        <v>0</v>
      </c>
    </row>
    <row r="7" spans="1:7" x14ac:dyDescent="0.2">
      <c r="A7" s="11"/>
      <c r="B7" s="13"/>
      <c r="C7" s="13"/>
      <c r="D7" s="13"/>
      <c r="E7" s="13"/>
      <c r="F7" s="13"/>
      <c r="G7" s="13"/>
    </row>
    <row r="8" spans="1:7" x14ac:dyDescent="0.2">
      <c r="A8" s="1" t="s">
        <v>0</v>
      </c>
      <c r="B8" s="2">
        <v>-4141958.3990672701</v>
      </c>
      <c r="C8" s="22">
        <v>-3372408.120000001</v>
      </c>
      <c r="D8" s="22"/>
      <c r="E8" s="22"/>
      <c r="F8" s="22"/>
      <c r="G8" s="22"/>
    </row>
    <row r="9" spans="1:7" x14ac:dyDescent="0.2">
      <c r="A9" s="1" t="s">
        <v>1</v>
      </c>
      <c r="B9" s="2">
        <v>-1302707.1741928</v>
      </c>
      <c r="C9" s="22">
        <v>-1484117.84</v>
      </c>
      <c r="D9" s="22"/>
      <c r="E9" s="22"/>
      <c r="F9" s="22"/>
      <c r="G9" s="22"/>
    </row>
    <row r="10" spans="1:7" x14ac:dyDescent="0.2">
      <c r="A10" s="1" t="s">
        <v>2</v>
      </c>
      <c r="B10" s="2">
        <v>-705564</v>
      </c>
      <c r="C10" s="22">
        <v>-770534.68</v>
      </c>
      <c r="D10" s="22"/>
      <c r="E10" s="22"/>
      <c r="F10" s="22"/>
      <c r="G10" s="22"/>
    </row>
    <row r="11" spans="1:7" x14ac:dyDescent="0.2">
      <c r="A11" s="1" t="s">
        <v>4</v>
      </c>
      <c r="B11" s="3">
        <v>-601719.79890539905</v>
      </c>
      <c r="C11" s="23">
        <v>-635899.97661966435</v>
      </c>
      <c r="D11" s="23"/>
      <c r="E11" s="23"/>
      <c r="F11" s="23"/>
      <c r="G11" s="23"/>
    </row>
    <row r="12" spans="1:7" x14ac:dyDescent="0.2">
      <c r="A12" s="1" t="s">
        <v>10</v>
      </c>
      <c r="B12" s="12">
        <f>SUM(B6:B11)</f>
        <v>933750.33057465462</v>
      </c>
      <c r="C12" s="12">
        <f t="shared" ref="C12:G12" si="1">SUM(C6:C11)</f>
        <v>1438725.3133803343</v>
      </c>
      <c r="D12" s="12">
        <f t="shared" si="1"/>
        <v>0</v>
      </c>
      <c r="E12" s="12">
        <f t="shared" si="1"/>
        <v>0</v>
      </c>
      <c r="F12" s="12">
        <f t="shared" si="1"/>
        <v>0</v>
      </c>
      <c r="G12" s="12">
        <f t="shared" si="1"/>
        <v>0</v>
      </c>
    </row>
    <row r="13" spans="1:7" x14ac:dyDescent="0.2">
      <c r="A13" s="11"/>
      <c r="B13" s="13"/>
      <c r="C13" s="13"/>
      <c r="D13" s="13"/>
      <c r="E13" s="13"/>
      <c r="F13" s="13"/>
      <c r="G13" s="13"/>
    </row>
    <row r="14" spans="1:7" x14ac:dyDescent="0.2">
      <c r="A14" s="1" t="s">
        <v>3</v>
      </c>
      <c r="B14" s="2">
        <v>-2035.06960760682</v>
      </c>
      <c r="C14" s="22">
        <f>-Tax!D20</f>
        <v>-184378.04169495049</v>
      </c>
      <c r="D14" s="22"/>
      <c r="E14" s="22"/>
      <c r="F14" s="22"/>
      <c r="G14" s="22"/>
    </row>
    <row r="15" spans="1:7" x14ac:dyDescent="0.2">
      <c r="A15" s="11"/>
      <c r="B15" s="13"/>
      <c r="C15" s="13"/>
      <c r="D15" s="13"/>
      <c r="E15" s="13"/>
      <c r="F15" s="13"/>
      <c r="G15" s="13"/>
    </row>
    <row r="16" spans="1:7" s="26" customFormat="1" ht="15" x14ac:dyDescent="0.25">
      <c r="A16" s="24" t="s">
        <v>5</v>
      </c>
      <c r="B16" s="25">
        <f>B12+B14</f>
        <v>931715.26096704777</v>
      </c>
      <c r="C16" s="25">
        <f t="shared" ref="C16:G16" si="2">C12+C14</f>
        <v>1254347.2716853837</v>
      </c>
      <c r="D16" s="25">
        <f t="shared" si="2"/>
        <v>0</v>
      </c>
      <c r="E16" s="25">
        <f t="shared" si="2"/>
        <v>0</v>
      </c>
      <c r="F16" s="25">
        <f t="shared" si="2"/>
        <v>0</v>
      </c>
      <c r="G16" s="25">
        <f t="shared" si="2"/>
        <v>0</v>
      </c>
    </row>
    <row r="17" spans="1:7" ht="15" x14ac:dyDescent="0.25">
      <c r="A17" s="27" t="s">
        <v>11</v>
      </c>
      <c r="B17" s="28">
        <f>B16/B2/0.4</f>
        <v>8.9999999999999941E-2</v>
      </c>
      <c r="C17" s="28">
        <f t="shared" ref="C17:G17" si="3">C16/C2/0.4</f>
        <v>0.11977543847943883</v>
      </c>
      <c r="D17" s="28" t="e">
        <f t="shared" si="3"/>
        <v>#DIV/0!</v>
      </c>
      <c r="E17" s="28" t="e">
        <f t="shared" si="3"/>
        <v>#DIV/0!</v>
      </c>
      <c r="F17" s="28" t="e">
        <f t="shared" si="3"/>
        <v>#DIV/0!</v>
      </c>
      <c r="G17" s="28" t="e">
        <f t="shared" si="3"/>
        <v>#DIV/0!</v>
      </c>
    </row>
    <row r="18" spans="1:7" x14ac:dyDescent="0.2">
      <c r="A18" s="8" t="s">
        <v>18</v>
      </c>
      <c r="B18" s="8"/>
      <c r="C18" s="55">
        <f>C17-$B$17</f>
        <v>2.9775438479438893E-2</v>
      </c>
      <c r="D18" s="29" t="e">
        <f t="shared" ref="D18:G18" si="4">D17-$B$17</f>
        <v>#DIV/0!</v>
      </c>
      <c r="E18" s="29" t="e">
        <f t="shared" si="4"/>
        <v>#DIV/0!</v>
      </c>
      <c r="F18" s="29" t="e">
        <f t="shared" si="4"/>
        <v>#DIV/0!</v>
      </c>
      <c r="G18" s="29" t="e">
        <f t="shared" si="4"/>
        <v>#DIV/0!</v>
      </c>
    </row>
    <row r="19" spans="1:7" x14ac:dyDescent="0.2">
      <c r="A19" s="8" t="s">
        <v>19</v>
      </c>
      <c r="B19" s="8"/>
      <c r="C19" s="30">
        <f>1.5%</f>
        <v>1.4999999999999999E-2</v>
      </c>
      <c r="D19" s="30">
        <f t="shared" ref="D19:G19" si="5">1.5%</f>
        <v>1.4999999999999999E-2</v>
      </c>
      <c r="E19" s="30">
        <f t="shared" si="5"/>
        <v>1.4999999999999999E-2</v>
      </c>
      <c r="F19" s="30">
        <f t="shared" si="5"/>
        <v>1.4999999999999999E-2</v>
      </c>
      <c r="G19" s="30">
        <f t="shared" si="5"/>
        <v>1.4999999999999999E-2</v>
      </c>
    </row>
    <row r="20" spans="1:7" x14ac:dyDescent="0.2">
      <c r="A20" s="8" t="s">
        <v>22</v>
      </c>
      <c r="B20" s="8"/>
      <c r="C20" s="31" t="str">
        <f>IF(C18&gt;1.5%,"Yes","No")</f>
        <v>Yes</v>
      </c>
      <c r="D20" s="31" t="e">
        <f t="shared" ref="D20:G20" si="6">IF(D18&gt;1.5%,"Yes","No")</f>
        <v>#DIV/0!</v>
      </c>
      <c r="E20" s="31" t="e">
        <f t="shared" si="6"/>
        <v>#DIV/0!</v>
      </c>
      <c r="F20" s="31" t="e">
        <f t="shared" si="6"/>
        <v>#DIV/0!</v>
      </c>
      <c r="G20" s="31" t="e">
        <f t="shared" si="6"/>
        <v>#DIV/0!</v>
      </c>
    </row>
    <row r="21" spans="1:7" ht="4.5" customHeight="1" x14ac:dyDescent="0.2"/>
    <row r="22" spans="1:7" ht="15" x14ac:dyDescent="0.25">
      <c r="A22" s="68" t="s">
        <v>41</v>
      </c>
      <c r="B22" s="56"/>
      <c r="C22" s="56">
        <f>(C2*0.4*(B17+C19))</f>
        <v>1099611.6165299993</v>
      </c>
      <c r="D22" s="56"/>
      <c r="E22" s="56"/>
      <c r="F22" s="56"/>
      <c r="G22" s="56"/>
    </row>
    <row r="23" spans="1:7" x14ac:dyDescent="0.2">
      <c r="A23" s="11" t="s">
        <v>42</v>
      </c>
      <c r="B23" s="12"/>
      <c r="C23" s="12">
        <f>C16-C22</f>
        <v>154735.65515538445</v>
      </c>
      <c r="D23" s="12"/>
      <c r="E23" s="12"/>
      <c r="F23" s="12"/>
      <c r="G23" s="12"/>
    </row>
    <row r="24" spans="1:7" x14ac:dyDescent="0.2">
      <c r="A24" s="69" t="s">
        <v>43</v>
      </c>
      <c r="B24" s="57"/>
      <c r="C24" s="57">
        <f>C23/2</f>
        <v>77367.827577692224</v>
      </c>
      <c r="D24" s="57"/>
      <c r="E24" s="57"/>
      <c r="F24" s="57"/>
      <c r="G24" s="57"/>
    </row>
    <row r="27" spans="1:7" ht="104.25" hidden="1" customHeight="1" x14ac:dyDescent="0.2">
      <c r="A27" s="70" t="s">
        <v>20</v>
      </c>
      <c r="B27" s="70"/>
      <c r="C27" s="70"/>
      <c r="D27" s="70"/>
      <c r="E27" s="70"/>
      <c r="F27" s="70"/>
      <c r="G27" s="70"/>
    </row>
    <row r="28" spans="1:7" ht="38.25" hidden="1" customHeight="1" x14ac:dyDescent="0.2">
      <c r="A28" s="71" t="s">
        <v>21</v>
      </c>
      <c r="B28" s="71"/>
      <c r="C28" s="71"/>
      <c r="D28" s="71"/>
      <c r="E28" s="71"/>
      <c r="F28" s="71"/>
      <c r="G28" s="71"/>
    </row>
  </sheetData>
  <sheetProtection sheet="1" objects="1" scenarios="1"/>
  <mergeCells count="2">
    <mergeCell ref="A27:G27"/>
    <mergeCell ref="A28:G28"/>
  </mergeCells>
  <pageMargins left="0.7" right="0.7" top="0.75" bottom="0.75" header="0.3" footer="0.3"/>
  <pageSetup scale="75" orientation="landscape"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E68F-234D-4DAD-8670-B470B7A75D3E}">
  <dimension ref="A1:D20"/>
  <sheetViews>
    <sheetView showGridLines="0" zoomScale="110" zoomScaleNormal="110" workbookViewId="0">
      <selection activeCell="D23" sqref="D23"/>
    </sheetView>
  </sheetViews>
  <sheetFormatPr defaultRowHeight="15" x14ac:dyDescent="0.25"/>
  <cols>
    <col min="1" max="1" width="5.140625" style="32" customWidth="1"/>
    <col min="2" max="2" width="46" customWidth="1"/>
    <col min="3" max="3" width="11.28515625" bestFit="1" customWidth="1"/>
    <col min="4" max="4" width="13.42578125" customWidth="1"/>
  </cols>
  <sheetData>
    <row r="1" spans="1:4" x14ac:dyDescent="0.25">
      <c r="A1" s="63" t="s">
        <v>23</v>
      </c>
      <c r="C1" s="32"/>
      <c r="D1" s="32"/>
    </row>
    <row r="2" spans="1:4" ht="15.75" thickBot="1" x14ac:dyDescent="0.3">
      <c r="A2" s="63" t="s">
        <v>44</v>
      </c>
      <c r="C2" s="32"/>
      <c r="D2" s="32"/>
    </row>
    <row r="3" spans="1:4" x14ac:dyDescent="0.25">
      <c r="A3" s="58"/>
      <c r="B3" s="34"/>
      <c r="C3" s="33" t="s">
        <v>40</v>
      </c>
      <c r="D3" s="35" t="s">
        <v>24</v>
      </c>
    </row>
    <row r="4" spans="1:4" ht="15.75" thickBot="1" x14ac:dyDescent="0.3">
      <c r="A4" s="59"/>
      <c r="B4" s="36" t="s">
        <v>25</v>
      </c>
      <c r="C4" s="37" t="s">
        <v>12</v>
      </c>
      <c r="D4" s="38" t="s">
        <v>13</v>
      </c>
    </row>
    <row r="5" spans="1:4" hidden="1" x14ac:dyDescent="0.25">
      <c r="A5" s="60">
        <v>1</v>
      </c>
      <c r="B5" s="39" t="s">
        <v>26</v>
      </c>
      <c r="C5" s="40">
        <v>9991871.0799999982</v>
      </c>
      <c r="D5" s="40"/>
    </row>
    <row r="6" spans="1:4" hidden="1" x14ac:dyDescent="0.25">
      <c r="A6" s="60">
        <v>2</v>
      </c>
      <c r="B6" s="41" t="s">
        <v>27</v>
      </c>
      <c r="C6" s="42">
        <v>-9991871.0799999982</v>
      </c>
      <c r="D6" s="42"/>
    </row>
    <row r="7" spans="1:4" x14ac:dyDescent="0.25">
      <c r="A7" s="61">
        <v>1</v>
      </c>
      <c r="B7" s="43" t="s">
        <v>9</v>
      </c>
      <c r="C7" s="40">
        <v>7575276.6331325173</v>
      </c>
      <c r="D7" s="40">
        <f>ESM!C4</f>
        <v>7602947.8099999996</v>
      </c>
    </row>
    <row r="8" spans="1:4" x14ac:dyDescent="0.25">
      <c r="A8" s="60">
        <v>2</v>
      </c>
      <c r="B8" s="41" t="s">
        <v>28</v>
      </c>
      <c r="C8" s="42">
        <v>108388</v>
      </c>
      <c r="D8" s="42">
        <f>ESM!C5</f>
        <v>98738.12</v>
      </c>
    </row>
    <row r="9" spans="1:4" x14ac:dyDescent="0.25">
      <c r="A9" s="60">
        <v>3</v>
      </c>
      <c r="B9" s="41" t="s">
        <v>29</v>
      </c>
      <c r="C9" s="42">
        <v>-4141958.3990672678</v>
      </c>
      <c r="D9" s="42">
        <f>ESM!C8</f>
        <v>-3372408.120000001</v>
      </c>
    </row>
    <row r="10" spans="1:4" x14ac:dyDescent="0.25">
      <c r="A10" s="60">
        <v>4</v>
      </c>
      <c r="B10" s="41" t="s">
        <v>30</v>
      </c>
      <c r="C10" s="42">
        <v>-705564</v>
      </c>
      <c r="D10" s="42">
        <f>ESM!C10</f>
        <v>-770534.68</v>
      </c>
    </row>
    <row r="11" spans="1:4" x14ac:dyDescent="0.25">
      <c r="A11" s="60">
        <v>5</v>
      </c>
      <c r="B11" s="41" t="s">
        <v>31</v>
      </c>
      <c r="C11" s="42">
        <v>-601719.79890539916</v>
      </c>
      <c r="D11" s="42">
        <f>ESM!C11</f>
        <v>-635899.97661966435</v>
      </c>
    </row>
    <row r="12" spans="1:4" ht="15.75" thickBot="1" x14ac:dyDescent="0.3">
      <c r="A12" s="60">
        <v>6</v>
      </c>
      <c r="B12" s="41" t="s">
        <v>32</v>
      </c>
      <c r="C12" s="44">
        <v>-2228777.9968142239</v>
      </c>
      <c r="D12" s="44">
        <v>-2411455</v>
      </c>
    </row>
    <row r="13" spans="1:4" ht="15.75" thickBot="1" x14ac:dyDescent="0.3">
      <c r="A13" s="64">
        <v>7</v>
      </c>
      <c r="B13" s="67" t="s">
        <v>33</v>
      </c>
      <c r="C13" s="45">
        <v>5644.4383456264623</v>
      </c>
      <c r="D13" s="45">
        <f>SUM(D5:D12)</f>
        <v>511388.15338033438</v>
      </c>
    </row>
    <row r="14" spans="1:4" x14ac:dyDescent="0.25">
      <c r="A14" s="58">
        <v>8</v>
      </c>
      <c r="B14" s="34" t="s">
        <v>34</v>
      </c>
      <c r="C14" s="46"/>
      <c r="D14" s="47"/>
    </row>
    <row r="15" spans="1:4" x14ac:dyDescent="0.25">
      <c r="A15" s="60">
        <v>9</v>
      </c>
      <c r="B15" s="41" t="s">
        <v>35</v>
      </c>
      <c r="C15" s="42">
        <v>846.66575184396936</v>
      </c>
      <c r="D15" s="48">
        <f>D13*0.15</f>
        <v>76708.223007050154</v>
      </c>
    </row>
    <row r="16" spans="1:4" x14ac:dyDescent="0.25">
      <c r="A16" s="60">
        <v>10</v>
      </c>
      <c r="B16" s="41" t="s">
        <v>36</v>
      </c>
      <c r="C16" s="42">
        <v>649.11040974704315</v>
      </c>
      <c r="D16" s="48">
        <f>D13*0.115</f>
        <v>58809.637638738459</v>
      </c>
    </row>
    <row r="17" spans="1:4" ht="15.75" thickBot="1" x14ac:dyDescent="0.3">
      <c r="A17" s="62">
        <v>11</v>
      </c>
      <c r="B17" s="49" t="s">
        <v>37</v>
      </c>
      <c r="C17" s="50">
        <v>1495.7761615910126</v>
      </c>
      <c r="D17" s="51">
        <f>D15+D16</f>
        <v>135517.86064578861</v>
      </c>
    </row>
    <row r="18" spans="1:4" ht="15.75" thickBot="1" x14ac:dyDescent="0.3">
      <c r="A18" s="59">
        <v>12</v>
      </c>
      <c r="B18" s="49" t="s">
        <v>38</v>
      </c>
      <c r="C18" s="52">
        <v>0.26500000000000001</v>
      </c>
      <c r="D18" s="53">
        <f>D17/D13</f>
        <v>0.26500000000000001</v>
      </c>
    </row>
    <row r="19" spans="1:4" ht="15.75" thickBot="1" x14ac:dyDescent="0.3">
      <c r="C19" s="32"/>
      <c r="D19" s="32"/>
    </row>
    <row r="20" spans="1:4" ht="15.75" thickBot="1" x14ac:dyDescent="0.3">
      <c r="A20" s="65">
        <v>13</v>
      </c>
      <c r="B20" s="66" t="s">
        <v>39</v>
      </c>
      <c r="C20" s="54">
        <v>2035.06960760682</v>
      </c>
      <c r="D20" s="54">
        <f>D17/(1-D18)</f>
        <v>184378.04169495049</v>
      </c>
    </row>
  </sheetData>
  <sheetProtection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2BAD137378F81F4FB318B1B24AB80438" ma:contentTypeVersion="3" ma:contentTypeDescription="Create a new document." ma:contentTypeScope="" ma:versionID="24e2e42336a1cd1f4ee2fe0de8a61d67">
  <xsd:schema xmlns:xsd="http://www.w3.org/2001/XMLSchema" xmlns:xs="http://www.w3.org/2001/XMLSchema" xmlns:p="http://schemas.microsoft.com/office/2006/metadata/properties" xmlns:ns2="2bc3004b-9ad1-483e-becf-bfd5ad8c6084" xmlns:ns3="5439dcb1-57cb-40ed-87e6-3a760137f3f8" targetNamespace="http://schemas.microsoft.com/office/2006/metadata/properties" ma:root="true" ma:fieldsID="123afb3d4e45bb2ee51a4b9193e9fa35" ns2:_="" ns3:_="">
    <xsd:import namespace="2bc3004b-9ad1-483e-becf-bfd5ad8c6084"/>
    <xsd:import namespace="5439dcb1-57cb-40ed-87e6-3a760137f3f8"/>
    <xsd:element name="properties">
      <xsd:complexType>
        <xsd:sequence>
          <xsd:element name="documentManagement">
            <xsd:complexType>
              <xsd:all>
                <xsd:element ref="ns2:_dlc_DocId" minOccurs="0"/>
                <xsd:element ref="ns2:_dlc_DocIdUrl" minOccurs="0"/>
                <xsd:element ref="ns2:_dlc_DocIdPersistId" minOccurs="0"/>
                <xsd:element ref="ns3:sn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3004b-9ad1-483e-becf-bfd5ad8c6084"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439dcb1-57cb-40ed-87e6-3a760137f3f8" elementFormDefault="qualified">
    <xsd:import namespace="http://schemas.microsoft.com/office/2006/documentManagement/types"/>
    <xsd:import namespace="http://schemas.microsoft.com/office/infopath/2007/PartnerControls"/>
    <xsd:element name="snms" ma:index="11" nillable="true" ma:displayName="Description" ma:internalName="snm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2bc3004b-9ad1-483e-becf-bfd5ad8c6084">6YNFE3WTN53P-2032442789-2036</_dlc_DocId>
    <_dlc_DocIdUrl xmlns="2bc3004b-9ad1-483e-becf-bfd5ad8c6084">
      <Url>https://epcorweb/en-ca/departments/natgas/sites/ON/ONReg/_layouts/15/DocIdRedir.aspx?ID=6YNFE3WTN53P-2032442789-2036</Url>
      <Description>6YNFE3WTN53P-2032442789-2036</Description>
    </_dlc_DocIdUrl>
    <snms xmlns="5439dcb1-57cb-40ed-87e6-3a760137f3f8" xsi:nil="true"/>
  </documentManagement>
</p:properties>
</file>

<file path=customXml/itemProps1.xml><?xml version="1.0" encoding="utf-8"?>
<ds:datastoreItem xmlns:ds="http://schemas.openxmlformats.org/officeDocument/2006/customXml" ds:itemID="{A040DA11-9F21-4FDE-A2A1-8A2DAB50055D}">
  <ds:schemaRefs>
    <ds:schemaRef ds:uri="http://schemas.microsoft.com/sharepoint/v3/contenttype/forms"/>
  </ds:schemaRefs>
</ds:datastoreItem>
</file>

<file path=customXml/itemProps2.xml><?xml version="1.0" encoding="utf-8"?>
<ds:datastoreItem xmlns:ds="http://schemas.openxmlformats.org/officeDocument/2006/customXml" ds:itemID="{86018667-BB2C-4865-8E49-F6B3F0CF90DD}">
  <ds:schemaRefs>
    <ds:schemaRef ds:uri="http://schemas.microsoft.com/sharepoint/events"/>
  </ds:schemaRefs>
</ds:datastoreItem>
</file>

<file path=customXml/itemProps3.xml><?xml version="1.0" encoding="utf-8"?>
<ds:datastoreItem xmlns:ds="http://schemas.openxmlformats.org/officeDocument/2006/customXml" ds:itemID="{1E1747E3-B2E6-4522-8372-148B874BDE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3004b-9ad1-483e-becf-bfd5ad8c6084"/>
    <ds:schemaRef ds:uri="5439dcb1-57cb-40ed-87e6-3a760137f3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8B5CB54-1686-426F-AB1E-739D08EFCA74}">
  <ds:schemaRefs>
    <ds:schemaRef ds:uri="http://purl.org/dc/terms/"/>
    <ds:schemaRef ds:uri="http://schemas.microsoft.com/office/2006/documentManagement/types"/>
    <ds:schemaRef ds:uri="http://purl.org/dc/elements/1.1/"/>
    <ds:schemaRef ds:uri="http://schemas.openxmlformats.org/package/2006/metadata/core-properties"/>
    <ds:schemaRef ds:uri="5439dcb1-57cb-40ed-87e6-3a760137f3f8"/>
    <ds:schemaRef ds:uri="http://www.w3.org/XML/1998/namespace"/>
    <ds:schemaRef ds:uri="http://schemas.microsoft.com/office/2006/metadata/properties"/>
    <ds:schemaRef ds:uri="2bc3004b-9ad1-483e-becf-bfd5ad8c6084"/>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ESM</vt:lpstr>
      <vt:lpstr>Tax</vt:lpstr>
    </vt:vector>
  </TitlesOfParts>
  <Company>EPCOR Utilities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Hesselink, Tim</dc:creator>
  <cp:lastModifiedBy>Hesselink, Tim</cp:lastModifiedBy>
  <cp:lastPrinted>2026-07-08T13:31:45Z</cp:lastPrinted>
  <dcterms:created xsi:type="dcterms:W3CDTF">2026-04-29T14:59:04Z</dcterms:created>
  <dcterms:modified xsi:type="dcterms:W3CDTF">2026-07-10T14:21:25Z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0x0101002BAD137378F81F4FB318B1B24AB80438</vt:lpwstr>
  </property>
  <property fmtid="{D5CDD505-2E9C-101B-9397-08002B2CF9AE}" pid="3" name="_dlc_DocIdItemGuid">
    <vt:lpwstr>839dc6be-ac37-4ec0-bf95-d539ec6199f2</vt:lpwstr>
  </property>
</Properties>
</file>