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inance\Regulatory\Filings\OEB\COS Filings\2027 COS\Data Storage\Revenue\Pole attachment charges\Sent to Manuela  060326\"/>
    </mc:Choice>
  </mc:AlternateContent>
  <xr:revisionPtr revIDLastSave="0" documentId="13_ncr:1_{DFD15F53-76B9-4B39-993B-B87224566DF1}" xr6:coauthVersionLast="47" xr6:coauthVersionMax="47" xr10:uidLastSave="{00000000-0000-0000-0000-000000000000}"/>
  <bookViews>
    <workbookView xWindow="28680" yWindow="-3840" windowWidth="38640" windowHeight="21120" activeTab="1" xr2:uid="{8971F6DE-828F-4AAC-9E73-06FAC757E861}"/>
  </bookViews>
  <sheets>
    <sheet name="2021 Pole variance backup" sheetId="3" r:id="rId1"/>
    <sheet name="Summary Disposi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7" i="1"/>
  <c r="K6" i="1"/>
  <c r="K5" i="1"/>
  <c r="K4" i="1"/>
  <c r="I11" i="1"/>
  <c r="I15" i="1"/>
  <c r="E3" i="1"/>
  <c r="H4" i="1" l="1"/>
  <c r="I3" i="1" l="1"/>
  <c r="G3" i="1" l="1"/>
  <c r="J3" i="1" s="1"/>
  <c r="B33" i="3"/>
  <c r="B32" i="3"/>
  <c r="H22" i="3"/>
  <c r="H20" i="3"/>
  <c r="H18" i="3"/>
  <c r="H14" i="3"/>
  <c r="I9" i="3"/>
  <c r="I18" i="3" s="1"/>
  <c r="I20" i="3" l="1"/>
  <c r="I22" i="3"/>
  <c r="I14" i="3"/>
  <c r="L31" i="3" l="1"/>
  <c r="Z20" i="3"/>
  <c r="Z18" i="3"/>
  <c r="Z14" i="3"/>
  <c r="AA9" i="3"/>
  <c r="AA20" i="3" s="1"/>
  <c r="X9" i="3"/>
  <c r="X14" i="3" s="1"/>
  <c r="AA14" i="3" l="1"/>
  <c r="AA18" i="3"/>
  <c r="X20" i="3"/>
  <c r="X18" i="3"/>
  <c r="U9" i="3"/>
  <c r="S9" i="3"/>
  <c r="K22" i="3" l="1"/>
  <c r="E22" i="3"/>
  <c r="W20" i="3"/>
  <c r="U20" i="3"/>
  <c r="T20" i="3"/>
  <c r="R20" i="3"/>
  <c r="Q20" i="3"/>
  <c r="N20" i="3"/>
  <c r="K20" i="3"/>
  <c r="E20" i="3"/>
  <c r="W18" i="3"/>
  <c r="U18" i="3"/>
  <c r="T18" i="3"/>
  <c r="R18" i="3"/>
  <c r="Q18" i="3"/>
  <c r="N18" i="3"/>
  <c r="K18" i="3"/>
  <c r="E18" i="3"/>
  <c r="C16" i="3"/>
  <c r="W14" i="3"/>
  <c r="U14" i="3"/>
  <c r="T14" i="3"/>
  <c r="R14" i="3"/>
  <c r="Q14" i="3"/>
  <c r="N14" i="3"/>
  <c r="K14" i="3"/>
  <c r="E14" i="3"/>
  <c r="O9" i="3"/>
  <c r="O14" i="3" s="1"/>
  <c r="L9" i="3"/>
  <c r="L14" i="3" s="1"/>
  <c r="F9" i="3"/>
  <c r="K16" i="3" l="1"/>
  <c r="K23" i="3" s="1"/>
  <c r="H16" i="3"/>
  <c r="H23" i="3" s="1"/>
  <c r="I16" i="3"/>
  <c r="O20" i="3"/>
  <c r="F14" i="3"/>
  <c r="L18" i="3"/>
  <c r="F18" i="3"/>
  <c r="Q16" i="3"/>
  <c r="Q23" i="3" s="1"/>
  <c r="AA16" i="3"/>
  <c r="AA23" i="3" s="1"/>
  <c r="L28" i="3" s="1"/>
  <c r="X16" i="3"/>
  <c r="X23" i="3" s="1"/>
  <c r="L29" i="3" s="1"/>
  <c r="Z16" i="3"/>
  <c r="Z23" i="3" s="1"/>
  <c r="E16" i="3"/>
  <c r="W16" i="3"/>
  <c r="W23" i="3" s="1"/>
  <c r="R16" i="3"/>
  <c r="R23" i="3" s="1"/>
  <c r="B28" i="3" s="1"/>
  <c r="T16" i="3"/>
  <c r="T23" i="3" s="1"/>
  <c r="U16" i="3"/>
  <c r="U23" i="3" s="1"/>
  <c r="B27" i="3" s="1"/>
  <c r="F22" i="3"/>
  <c r="F20" i="3"/>
  <c r="L22" i="3"/>
  <c r="F16" i="3"/>
  <c r="L20" i="3"/>
  <c r="C23" i="3"/>
  <c r="N16" i="3"/>
  <c r="N23" i="3" s="1"/>
  <c r="O18" i="3"/>
  <c r="O16" i="3"/>
  <c r="L16" i="3"/>
  <c r="E23" i="3" l="1"/>
  <c r="F23" i="3"/>
  <c r="L23" i="3"/>
  <c r="B30" i="3" s="1"/>
  <c r="O23" i="3"/>
  <c r="B29" i="3" s="1"/>
  <c r="L30" i="3"/>
  <c r="L33" i="3" s="1"/>
  <c r="E45" i="1"/>
  <c r="I23" i="3" l="1"/>
  <c r="B31" i="3" s="1"/>
  <c r="E93" i="1"/>
  <c r="E94" i="1"/>
  <c r="B47" i="1" l="1"/>
  <c r="E48" i="1" s="1"/>
  <c r="E56" i="1"/>
  <c r="E55" i="1"/>
  <c r="E54" i="1"/>
  <c r="E53" i="1"/>
  <c r="E52" i="1"/>
  <c r="E51" i="1"/>
  <c r="E50" i="1"/>
  <c r="E49" i="1"/>
  <c r="E47" i="1"/>
  <c r="E46" i="1"/>
  <c r="E95" i="1" l="1"/>
  <c r="F56" i="1"/>
  <c r="I4" i="1" s="1"/>
  <c r="J4" i="1" s="1"/>
  <c r="E96" i="1" l="1"/>
  <c r="B36" i="3"/>
  <c r="E97" i="1" l="1"/>
  <c r="E68" i="1"/>
  <c r="E67" i="1"/>
  <c r="E66" i="1"/>
  <c r="E65" i="1"/>
  <c r="E64" i="1"/>
  <c r="E63" i="1"/>
  <c r="E62" i="1"/>
  <c r="E61" i="1"/>
  <c r="E60" i="1"/>
  <c r="E59" i="1"/>
  <c r="E58" i="1"/>
  <c r="E57" i="1"/>
  <c r="E98" i="1" l="1"/>
  <c r="F68" i="1"/>
  <c r="E69" i="1"/>
  <c r="E80" i="1"/>
  <c r="E79" i="1"/>
  <c r="E78" i="1"/>
  <c r="E77" i="1"/>
  <c r="E76" i="1"/>
  <c r="E75" i="1"/>
  <c r="E74" i="1"/>
  <c r="E73" i="1"/>
  <c r="E72" i="1"/>
  <c r="E71" i="1"/>
  <c r="E70" i="1"/>
  <c r="I5" i="1" l="1"/>
  <c r="E99" i="1"/>
  <c r="F80" i="1"/>
  <c r="E81" i="1"/>
  <c r="E90" i="1"/>
  <c r="E89" i="1"/>
  <c r="E88" i="1"/>
  <c r="E87" i="1"/>
  <c r="E86" i="1"/>
  <c r="E85" i="1"/>
  <c r="E84" i="1"/>
  <c r="E83" i="1"/>
  <c r="E82" i="1"/>
  <c r="E91" i="1"/>
  <c r="E92" i="1"/>
  <c r="B37" i="3" l="1"/>
  <c r="J5" i="1"/>
  <c r="I6" i="1"/>
  <c r="B38" i="3" s="1"/>
  <c r="E100" i="1"/>
  <c r="F92" i="1"/>
  <c r="H9" i="1"/>
  <c r="H8" i="1"/>
  <c r="H7" i="1"/>
  <c r="H6" i="1"/>
  <c r="H5" i="1"/>
  <c r="E5" i="1"/>
  <c r="G5" i="1" s="1"/>
  <c r="E9" i="1"/>
  <c r="G9" i="1" s="1"/>
  <c r="E4" i="1"/>
  <c r="G4" i="1" s="1"/>
  <c r="J6" i="1" l="1"/>
  <c r="I7" i="1"/>
  <c r="B39" i="3" s="1"/>
  <c r="E101" i="1"/>
  <c r="I9" i="1"/>
  <c r="E8" i="1"/>
  <c r="G8" i="1" s="1"/>
  <c r="E7" i="1"/>
  <c r="G7" i="1" s="1"/>
  <c r="E6" i="1"/>
  <c r="G6" i="1" s="1"/>
  <c r="J7" i="1" l="1"/>
  <c r="J9" i="1"/>
  <c r="E102" i="1"/>
  <c r="G11" i="1" l="1"/>
  <c r="E103" i="1"/>
  <c r="I16" i="1" l="1"/>
  <c r="E104" i="1"/>
  <c r="F104" i="1" l="1"/>
  <c r="I8" i="1" s="1"/>
  <c r="E117" i="1"/>
  <c r="B40" i="3" l="1"/>
  <c r="B41" i="3" s="1"/>
  <c r="B43" i="3" s="1"/>
  <c r="J8" i="1"/>
  <c r="F117" i="1"/>
  <c r="I17" i="1" l="1"/>
  <c r="I18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7AFFD5-0044-4F84-8B0F-11F8D14D7C43}" keepAlive="1" name="Query - Accounts" description="Connection to the 'Accounts' query in the workbook." type="5" refreshedVersion="0" background="1">
    <dbPr connection="Provider=Microsoft.Mashup.OleDb.1;Data Source=$Workbook$;Location=Accounts;Extended Properties=&quot;&quot;" command="SELECT * FROM [Accounts]"/>
  </connection>
  <connection id="2" xr16:uid="{14437AF7-0D1A-493C-BF46-AF27DE626BB4}" keepAlive="1" name="Query - Accounts (2)" description="Connection to the 'Accounts (2)' query in the workbook." type="5" refreshedVersion="0" background="1">
    <dbPr connection="Provider=Microsoft.Mashup.OleDb.1;Data Source=$Workbook$;Location=&quot;Accounts (2)&quot;;Extended Properties=&quot;&quot;" command="SELECT * FROM [Accounts (2)]"/>
  </connection>
  <connection id="3" xr16:uid="{5A13E225-5F07-48D8-B6A1-BBA630BD7D4B}" keepAlive="1" name="Query - Accounts (3)" description="Connection to the 'Accounts (3)' query in the workbook." type="5" refreshedVersion="0" background="1">
    <dbPr connection="Provider=Microsoft.Mashup.OleDb.1;Data Source=$Workbook$;Location=&quot;Accounts (3)&quot;;Extended Properties=&quot;&quot;" command="SELECT * FROM [Accounts (3)]"/>
  </connection>
  <connection id="4" xr16:uid="{606BBF89-738B-4A39-B0F2-24BB632F7ADF}" keepAlive="1" name="Query - Data" description="Connection to the 'Data' query in the workbook." type="5" refreshedVersion="8" background="1" saveData="1">
    <dbPr connection="Provider=Microsoft.Mashup.OleDb.1;Data Source=$Workbook$;Location=Data;Extended Properties=&quot;&quot;" command="SELECT * FROM [Data]"/>
  </connection>
  <connection id="5" xr16:uid="{C6C10058-CBE2-494A-9B3A-1B5BA6C3E544}" keepAlive="1" name="Query - Data (2)" description="Connection to the 'Data (2)' query in the workbook." type="5" refreshedVersion="8" background="1" saveData="1">
    <dbPr connection="Provider=Microsoft.Mashup.OleDb.1;Data Source=$Workbook$;Location=&quot;Data (2)&quot;;Extended Properties=&quot;&quot;" command="SELECT * FROM [Data (2)]"/>
  </connection>
  <connection id="6" xr16:uid="{D0517AF4-1A29-4CCD-A4B7-502F50E99E7C}" keepAlive="1" name="Query - Data (3)" description="Connection to the 'Data (3)' query in the workbook." type="5" refreshedVersion="8" background="1" saveData="1">
    <dbPr connection="Provider=Microsoft.Mashup.OleDb.1;Data Source=$Workbook$;Location=&quot;Data (3)&quot;;Extended Properties=&quot;&quot;" command="SELECT * FROM [Data (3)]"/>
  </connection>
  <connection id="7" xr16:uid="{BA2B3011-705C-4505-AAAC-F5C3599363CC}" keepAlive="1" name="Query - From" description="Connection to the 'From' query in the workbook." type="5" refreshedVersion="0" background="1">
    <dbPr connection="Provider=Microsoft.Mashup.OleDb.1;Data Source=$Workbook$;Location=From;Extended Properties=&quot;&quot;" command="SELECT * FROM [From]"/>
  </connection>
  <connection id="8" xr16:uid="{9C42B1EC-334B-42E8-BC38-3658ECD33BB1}" keepAlive="1" name="Query - From (2)" description="Connection to the 'From (2)' query in the workbook." type="5" refreshedVersion="0" background="1">
    <dbPr connection="Provider=Microsoft.Mashup.OleDb.1;Data Source=$Workbook$;Location=&quot;From (2)&quot;;Extended Properties=&quot;&quot;" command="SELECT * FROM [From (2)]"/>
  </connection>
  <connection id="9" xr16:uid="{A92E5D29-8A52-40D4-A088-AC5C85BD3629}" keepAlive="1" name="Query - From (3)" description="Connection to the 'From (3)' query in the workbook." type="5" refreshedVersion="0" background="1">
    <dbPr connection="Provider=Microsoft.Mashup.OleDb.1;Data Source=$Workbook$;Location=&quot;From (3)&quot;;Extended Properties=&quot;&quot;" command="SELECT * FROM [From (3)]"/>
  </connection>
  <connection id="10" xr16:uid="{7C65DB6F-6805-4620-9486-553CE810B540}" keepAlive="1" name="Query - To" description="Connection to the 'To' query in the workbook." type="5" refreshedVersion="0" background="1">
    <dbPr connection="Provider=Microsoft.Mashup.OleDb.1;Data Source=$Workbook$;Location=To;Extended Properties=&quot;&quot;" command="SELECT * FROM [To]"/>
  </connection>
  <connection id="11" xr16:uid="{F78D1FEF-DF13-4AD2-B728-438A535D419C}" keepAlive="1" name="Query - To (2)" description="Connection to the 'To (2)' query in the workbook." type="5" refreshedVersion="0" background="1">
    <dbPr connection="Provider=Microsoft.Mashup.OleDb.1;Data Source=$Workbook$;Location=&quot;To (2)&quot;;Extended Properties=&quot;&quot;" command="SELECT * FROM [To (2)]"/>
  </connection>
  <connection id="12" xr16:uid="{B9886A98-F7B5-45D9-B3AD-DC946F9FD56F}" keepAlive="1" name="Query - To (3)" description="Connection to the 'To (3)' query in the workbook." type="5" refreshedVersion="0" background="1">
    <dbPr connection="Provider=Microsoft.Mashup.OleDb.1;Data Source=$Workbook$;Location=&quot;To (3)&quot;;Extended Properties=&quot;&quot;" command="SELECT * FROM [To (3)]"/>
  </connection>
</connections>
</file>

<file path=xl/sharedStrings.xml><?xml version="1.0" encoding="utf-8"?>
<sst xmlns="http://schemas.openxmlformats.org/spreadsheetml/2006/main" count="108" uniqueCount="57">
  <si>
    <t>Incremental charge</t>
  </si>
  <si>
    <t># Poles</t>
  </si>
  <si>
    <t>Incremental revenue</t>
  </si>
  <si>
    <t>Total</t>
  </si>
  <si>
    <t>Q1</t>
  </si>
  <si>
    <t>Q2</t>
  </si>
  <si>
    <t>Q3</t>
  </si>
  <si>
    <t>Q4</t>
  </si>
  <si>
    <t>Total Carrying Charges</t>
  </si>
  <si>
    <t>Avg Interest Rate</t>
  </si>
  <si>
    <t>Year</t>
  </si>
  <si>
    <t>OEB Interest Rates</t>
  </si>
  <si>
    <t>COB005</t>
  </si>
  <si>
    <t>HYD005</t>
  </si>
  <si>
    <t>LAK001</t>
  </si>
  <si>
    <t>BEL001</t>
  </si>
  <si>
    <t>COG002</t>
  </si>
  <si>
    <t>OP Balance</t>
  </si>
  <si>
    <t>Months</t>
  </si>
  <si>
    <t>Int Rate</t>
  </si>
  <si>
    <t>Amount</t>
  </si>
  <si>
    <t>Yearly</t>
  </si>
  <si>
    <t xml:space="preserve">Disposition </t>
  </si>
  <si>
    <t>Total carrying charges</t>
  </si>
  <si>
    <t>Total disposiition request for COS</t>
  </si>
  <si>
    <t>Incremenatal revenue</t>
  </si>
  <si>
    <t>Lakefront Utilities Inc. - Accounting Guidance</t>
  </si>
  <si>
    <t>OEB Approved New Charge</t>
  </si>
  <si>
    <t>Jan - Dec</t>
  </si>
  <si>
    <t>Variance</t>
  </si>
  <si>
    <t>Input each year</t>
  </si>
  <si>
    <t>Carrier</t>
  </si>
  <si>
    <t># of Poles</t>
  </si>
  <si>
    <t>Hydro One</t>
  </si>
  <si>
    <t>Cogeco</t>
  </si>
  <si>
    <t>Cob-1908, Col-355</t>
  </si>
  <si>
    <t>Bell</t>
  </si>
  <si>
    <t>2019 Actual</t>
  </si>
  <si>
    <t>LUSI</t>
  </si>
  <si>
    <t>Police</t>
  </si>
  <si>
    <t>Approved rate 2021</t>
  </si>
  <si>
    <t>Disposition 2022</t>
  </si>
  <si>
    <t>Diposition 2022 COS</t>
  </si>
  <si>
    <t>Op Balance (2021 variance)</t>
  </si>
  <si>
    <t>1508 - Wireless Pole Attachment Charges</t>
  </si>
  <si>
    <t>2018 - incremental revenue</t>
  </si>
  <si>
    <t>2019  - incremental revenue</t>
  </si>
  <si>
    <t>2020  - incremental revenue</t>
  </si>
  <si>
    <t>Amount in account (02-100-1508-1500)</t>
  </si>
  <si>
    <t>2025 Open item listing by year</t>
  </si>
  <si>
    <t>LUI - COS Approval 2022 2027 - Dec 31, 2025</t>
  </si>
  <si>
    <t>As at Dec 31, 2025</t>
  </si>
  <si>
    <t>2025 Carrying charges</t>
  </si>
  <si>
    <t>OEB yearly rate ordes per pole (actuals)</t>
  </si>
  <si>
    <t>Cumulative Total</t>
  </si>
  <si>
    <t>Unit per pole in last COS</t>
  </si>
  <si>
    <t>Actual rate billed per 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</si>
</sst>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0_-;\-* #,##0.0000_-;_-* &quot;-&quot;??_-;_-@_-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43" fontId="0" fillId="0" borderId="0" xfId="1" applyFont="1"/>
    <xf numFmtId="43" fontId="0" fillId="0" borderId="1" xfId="1" applyFont="1" applyBorder="1"/>
    <xf numFmtId="43" fontId="0" fillId="2" borderId="0" xfId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 applyBorder="1"/>
    <xf numFmtId="164" fontId="0" fillId="0" borderId="0" xfId="1" applyNumberFormat="1" applyFont="1"/>
    <xf numFmtId="0" fontId="2" fillId="0" borderId="0" xfId="0" applyFont="1" applyAlignment="1">
      <alignment horizontal="left"/>
    </xf>
    <xf numFmtId="43" fontId="0" fillId="0" borderId="0" xfId="1" applyFont="1" applyAlignment="1">
      <alignment horizontal="left"/>
    </xf>
    <xf numFmtId="43" fontId="0" fillId="3" borderId="0" xfId="1" applyFont="1" applyFill="1"/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43" fontId="0" fillId="0" borderId="0" xfId="0" applyNumberFormat="1"/>
    <xf numFmtId="17" fontId="0" fillId="0" borderId="0" xfId="0" applyNumberFormat="1"/>
    <xf numFmtId="17" fontId="0" fillId="0" borderId="0" xfId="1" applyNumberFormat="1" applyFont="1" applyBorder="1"/>
    <xf numFmtId="0" fontId="2" fillId="4" borderId="0" xfId="0" applyFont="1" applyFill="1"/>
    <xf numFmtId="43" fontId="2" fillId="4" borderId="0" xfId="1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43" fontId="0" fillId="0" borderId="0" xfId="1" applyFont="1" applyFill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3" fontId="0" fillId="0" borderId="7" xfId="0" applyNumberFormat="1" applyBorder="1"/>
    <xf numFmtId="43" fontId="0" fillId="0" borderId="8" xfId="0" applyNumberFormat="1" applyBorder="1"/>
    <xf numFmtId="0" fontId="0" fillId="0" borderId="9" xfId="0" applyBorder="1"/>
    <xf numFmtId="0" fontId="0" fillId="0" borderId="2" xfId="0" applyBorder="1"/>
    <xf numFmtId="43" fontId="2" fillId="5" borderId="10" xfId="0" applyNumberFormat="1" applyFont="1" applyFill="1" applyBorder="1"/>
    <xf numFmtId="0" fontId="4" fillId="0" borderId="0" xfId="0" applyFont="1"/>
    <xf numFmtId="0" fontId="5" fillId="0" borderId="0" xfId="0" applyFont="1"/>
    <xf numFmtId="165" fontId="4" fillId="5" borderId="0" xfId="0" applyNumberFormat="1" applyFont="1" applyFill="1"/>
    <xf numFmtId="165" fontId="4" fillId="0" borderId="0" xfId="0" applyNumberFormat="1" applyFont="1"/>
    <xf numFmtId="1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5" fontId="5" fillId="5" borderId="0" xfId="0" applyNumberFormat="1" applyFont="1" applyFill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/>
    <xf numFmtId="0" fontId="2" fillId="5" borderId="0" xfId="0" applyFont="1" applyFill="1"/>
    <xf numFmtId="165" fontId="0" fillId="0" borderId="0" xfId="0" applyNumberFormat="1"/>
    <xf numFmtId="0" fontId="6" fillId="0" borderId="0" xfId="0" applyFont="1"/>
    <xf numFmtId="0" fontId="7" fillId="0" borderId="0" xfId="0" applyFont="1" applyAlignment="1">
      <alignment wrapText="1"/>
    </xf>
    <xf numFmtId="0" fontId="2" fillId="0" borderId="11" xfId="0" applyFont="1" applyBorder="1"/>
    <xf numFmtId="165" fontId="2" fillId="0" borderId="1" xfId="0" applyNumberFormat="1" applyFont="1" applyBorder="1"/>
    <xf numFmtId="165" fontId="2" fillId="0" borderId="11" xfId="0" applyNumberFormat="1" applyFont="1" applyBorder="1"/>
    <xf numFmtId="0" fontId="9" fillId="0" borderId="0" xfId="0" applyFont="1"/>
    <xf numFmtId="0" fontId="8" fillId="0" borderId="0" xfId="0" applyFont="1"/>
    <xf numFmtId="165" fontId="2" fillId="0" borderId="0" xfId="0" applyNumberFormat="1" applyFont="1"/>
    <xf numFmtId="43" fontId="0" fillId="0" borderId="2" xfId="1" applyFont="1" applyBorder="1"/>
    <xf numFmtId="0" fontId="0" fillId="0" borderId="0" xfId="0" applyAlignment="1">
      <alignment horizontal="left"/>
    </xf>
    <xf numFmtId="165" fontId="0" fillId="0" borderId="2" xfId="0" applyNumberFormat="1" applyBorder="1"/>
    <xf numFmtId="0" fontId="10" fillId="0" borderId="0" xfId="0" applyFont="1"/>
    <xf numFmtId="0" fontId="0" fillId="0" borderId="0" xfId="0" applyFill="1"/>
    <xf numFmtId="43" fontId="2" fillId="0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7FD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601980</xdr:colOff>
      <xdr:row>39</xdr:row>
      <xdr:rowOff>121920</xdr:rowOff>
    </xdr:from>
    <xdr:to>
      <xdr:col>21</xdr:col>
      <xdr:colOff>1482</xdr:colOff>
      <xdr:row>57</xdr:row>
      <xdr:rowOff>59055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BC16-B699-B070-EBFB-7945613B8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2305" y="7094220"/>
          <a:ext cx="6971877" cy="3200400"/>
        </a:xfrm>
        <a:prstGeom prst="rect">
          <a:avLst/>
        </a:prstGeom>
      </xdr:spPr>
    </xdr:pic>
    <xdr:clientData/>
  </xdr:twoCellAnchor>
  <xdr:twoCellAnchor editAs="oneCell">
    <xdr:from>
      <xdr:col>14</xdr:col>
      <xdr:colOff>144780</xdr:colOff>
      <xdr:row>59</xdr:row>
      <xdr:rowOff>95251</xdr:rowOff>
    </xdr:from>
    <xdr:to>
      <xdr:col>19</xdr:col>
      <xdr:colOff>72390</xdr:colOff>
      <xdr:row>79</xdr:row>
      <xdr:rowOff>116181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244A3A-8DBE-5D69-8E07-372DEFFCC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46180" y="10687051"/>
          <a:ext cx="4832985" cy="3640430"/>
        </a:xfrm>
        <a:prstGeom prst="rect">
          <a:avLst/>
        </a:prstGeom>
      </xdr:spPr>
    </xdr:pic>
    <xdr:clientData/>
  </xdr:twoCellAnchor>
  <xdr:twoCellAnchor editAs="oneCell">
    <xdr:from>
      <xdr:col>13</xdr:col>
      <xdr:colOff>531495</xdr:colOff>
      <xdr:row>25</xdr:row>
      <xdr:rowOff>76201</xdr:rowOff>
    </xdr:from>
    <xdr:to>
      <xdr:col>29</xdr:col>
      <xdr:colOff>54472</xdr:colOff>
      <xdr:row>37</xdr:row>
      <xdr:rowOff>167641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FEACDD-8014-2641-0A38-9758F5B45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51820" y="4695826"/>
          <a:ext cx="8562202" cy="225361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7DC2-17FC-4CDE-908B-643D0D993EDA}">
  <dimension ref="A1:AH43"/>
  <sheetViews>
    <sheetView topLeftCell="E1" workbookViewId="0">
      <selection activeCell="U11" sqref="U11"/>
    </sheetView>
  </sheetViews>
  <sheetFormatPr defaultRowHeight="14.4" x14ac:dyDescent="0.3"/>
  <cols>
    <col min="1" max="1" width="10.33203125" customWidth="1"/>
    <col min="2" max="2" width="13.5546875" customWidth="1"/>
    <col min="3" max="3" width="6.88671875" customWidth="1"/>
    <col min="4" max="10" width="17.33203125" customWidth="1"/>
    <col min="11" max="11" width="24.44140625" customWidth="1"/>
    <col min="12" max="13" width="17.33203125" customWidth="1"/>
    <col min="14" max="19" width="14.33203125" customWidth="1"/>
    <col min="20" max="20" width="14.44140625" customWidth="1"/>
    <col min="21" max="21" width="10.109375" customWidth="1"/>
    <col min="22" max="22" width="6.44140625" customWidth="1"/>
    <col min="23" max="23" width="14.88671875" hidden="1" customWidth="1"/>
    <col min="24" max="24" width="15.6640625" hidden="1" customWidth="1"/>
    <col min="25" max="25" width="15" hidden="1" customWidth="1"/>
    <col min="26" max="26" width="14.109375" hidden="1" customWidth="1"/>
    <col min="27" max="27" width="16.33203125" hidden="1" customWidth="1"/>
    <col min="29" max="29" width="6.109375" customWidth="1"/>
  </cols>
  <sheetData>
    <row r="1" spans="1:34" ht="18" x14ac:dyDescent="0.35">
      <c r="A1" s="30" t="s">
        <v>26</v>
      </c>
      <c r="B1" s="30"/>
    </row>
    <row r="2" spans="1:34" ht="18" x14ac:dyDescent="0.35">
      <c r="A2" s="30" t="s">
        <v>44</v>
      </c>
      <c r="B2" s="30"/>
    </row>
    <row r="3" spans="1:34" ht="18" x14ac:dyDescent="0.35">
      <c r="A3" s="30" t="s">
        <v>51</v>
      </c>
      <c r="B3" s="30"/>
    </row>
    <row r="4" spans="1:34" ht="18" x14ac:dyDescent="0.35">
      <c r="A4" s="30"/>
      <c r="B4" s="30"/>
    </row>
    <row r="5" spans="1:34" ht="18" x14ac:dyDescent="0.35">
      <c r="A5" s="31" t="s">
        <v>50</v>
      </c>
      <c r="B5" s="31"/>
      <c r="E5" s="32">
        <v>34.76</v>
      </c>
    </row>
    <row r="6" spans="1:34" ht="18" x14ac:dyDescent="0.35">
      <c r="A6" s="31"/>
      <c r="B6" s="31"/>
      <c r="T6" s="33"/>
    </row>
    <row r="7" spans="1:34" ht="18" x14ac:dyDescent="0.35">
      <c r="A7" s="31" t="s">
        <v>27</v>
      </c>
      <c r="B7" s="31"/>
      <c r="E7" s="34">
        <v>2026</v>
      </c>
      <c r="F7" s="35">
        <v>2026</v>
      </c>
      <c r="G7" s="35"/>
      <c r="H7" s="34">
        <v>2025</v>
      </c>
      <c r="I7" s="35">
        <v>2025</v>
      </c>
      <c r="K7" s="34">
        <v>2024</v>
      </c>
      <c r="L7" s="35">
        <v>2024</v>
      </c>
      <c r="N7" s="34">
        <v>2023</v>
      </c>
      <c r="O7" s="35">
        <v>2023</v>
      </c>
      <c r="P7" s="35"/>
      <c r="Q7" s="34">
        <v>2022</v>
      </c>
      <c r="R7" s="35">
        <v>2022</v>
      </c>
      <c r="S7" s="35"/>
      <c r="T7" s="34">
        <v>2021</v>
      </c>
      <c r="U7" s="35">
        <v>2021</v>
      </c>
      <c r="V7" s="35"/>
      <c r="W7" s="34">
        <v>2020</v>
      </c>
      <c r="X7" s="35">
        <v>2020</v>
      </c>
      <c r="Y7" s="36"/>
      <c r="Z7" s="34">
        <v>2019</v>
      </c>
      <c r="AA7" s="35">
        <v>2019</v>
      </c>
      <c r="AB7" s="35"/>
      <c r="AC7" s="35"/>
      <c r="AD7" s="34"/>
      <c r="AE7" s="35"/>
      <c r="AF7" s="35"/>
      <c r="AG7" s="34"/>
      <c r="AH7" s="35"/>
    </row>
    <row r="8" spans="1:34" ht="15.6" x14ac:dyDescent="0.3">
      <c r="A8" s="31"/>
      <c r="B8" s="31"/>
      <c r="E8" s="37" t="s">
        <v>28</v>
      </c>
      <c r="F8" s="37" t="s">
        <v>29</v>
      </c>
      <c r="G8" s="37"/>
      <c r="H8" s="37" t="s">
        <v>28</v>
      </c>
      <c r="I8" s="37" t="s">
        <v>29</v>
      </c>
      <c r="K8" s="37" t="s">
        <v>28</v>
      </c>
      <c r="L8" s="37" t="s">
        <v>29</v>
      </c>
      <c r="N8" s="37" t="s">
        <v>28</v>
      </c>
      <c r="O8" s="37" t="s">
        <v>29</v>
      </c>
      <c r="P8" s="37"/>
      <c r="Q8" s="37" t="s">
        <v>28</v>
      </c>
      <c r="R8" s="37" t="s">
        <v>29</v>
      </c>
      <c r="S8" s="37"/>
      <c r="T8" s="37" t="s">
        <v>28</v>
      </c>
      <c r="U8" s="37" t="s">
        <v>29</v>
      </c>
      <c r="V8" s="37"/>
      <c r="W8" s="37" t="s">
        <v>28</v>
      </c>
      <c r="X8" s="37" t="s">
        <v>29</v>
      </c>
      <c r="Y8" s="38"/>
      <c r="Z8" s="37" t="s">
        <v>28</v>
      </c>
      <c r="AA8" s="37" t="s">
        <v>29</v>
      </c>
      <c r="AB8" s="37"/>
      <c r="AC8" s="37"/>
      <c r="AE8" s="37"/>
      <c r="AF8" s="37"/>
      <c r="AH8" s="37"/>
    </row>
    <row r="9" spans="1:34" ht="15.6" x14ac:dyDescent="0.3">
      <c r="A9" s="31"/>
      <c r="B9" s="31"/>
      <c r="E9" s="39">
        <v>40.590000000000003</v>
      </c>
      <c r="F9" s="40">
        <f>E9-E5</f>
        <v>5.8300000000000054</v>
      </c>
      <c r="G9" s="40"/>
      <c r="H9" s="39">
        <v>39.14</v>
      </c>
      <c r="I9" s="40">
        <f>H9-E5</f>
        <v>4.3800000000000026</v>
      </c>
      <c r="J9" s="43"/>
      <c r="K9" s="39">
        <v>37.78</v>
      </c>
      <c r="L9" s="40">
        <f>K9-E5</f>
        <v>3.0200000000000031</v>
      </c>
      <c r="M9" s="43"/>
      <c r="N9" s="39">
        <v>36.049999999999997</v>
      </c>
      <c r="O9" s="40">
        <f>N9-E5</f>
        <v>1.2899999999999991</v>
      </c>
      <c r="P9" s="43"/>
      <c r="Q9" s="39">
        <v>34.76</v>
      </c>
      <c r="R9" s="40"/>
      <c r="S9" s="43">
        <f>+Q9-R9</f>
        <v>34.76</v>
      </c>
      <c r="T9" s="39">
        <v>44.5</v>
      </c>
      <c r="U9" s="40">
        <f>+T9-22.35</f>
        <v>22.15</v>
      </c>
      <c r="V9" s="43"/>
      <c r="W9" s="39">
        <v>43.63</v>
      </c>
      <c r="X9" s="40">
        <f>+W9-22.35</f>
        <v>21.28</v>
      </c>
      <c r="Y9" s="41"/>
      <c r="Z9" s="39">
        <v>43.63</v>
      </c>
      <c r="AA9" s="40">
        <f>+Z9-22.35</f>
        <v>21.28</v>
      </c>
      <c r="AB9" s="41"/>
      <c r="AC9" s="41"/>
      <c r="AD9" s="41"/>
      <c r="AE9" s="41"/>
      <c r="AF9" s="41"/>
      <c r="AG9" s="41"/>
      <c r="AH9" s="41"/>
    </row>
    <row r="10" spans="1:34" ht="18" x14ac:dyDescent="0.35">
      <c r="A10" s="31"/>
      <c r="B10" s="31"/>
      <c r="W10" s="33"/>
      <c r="Z10" s="33"/>
    </row>
    <row r="11" spans="1:34" ht="18" x14ac:dyDescent="0.35">
      <c r="A11" s="30"/>
      <c r="B11" s="30"/>
      <c r="C11" s="38" t="s">
        <v>30</v>
      </c>
      <c r="E11" s="34">
        <v>2026</v>
      </c>
      <c r="F11" s="35">
        <v>2026</v>
      </c>
      <c r="G11" s="35"/>
      <c r="H11" s="34">
        <v>2025</v>
      </c>
      <c r="I11" s="35">
        <v>2025</v>
      </c>
      <c r="K11" s="34">
        <v>2024</v>
      </c>
      <c r="L11" s="35">
        <v>2024</v>
      </c>
      <c r="N11" s="34">
        <v>2023</v>
      </c>
      <c r="O11" s="35">
        <v>2023</v>
      </c>
      <c r="P11" s="35"/>
      <c r="Q11" s="34">
        <v>2022</v>
      </c>
      <c r="R11" s="35">
        <v>2022</v>
      </c>
      <c r="S11" s="35"/>
      <c r="T11" s="34">
        <v>2021</v>
      </c>
      <c r="U11" s="35">
        <v>2021</v>
      </c>
      <c r="V11" s="35"/>
      <c r="W11" s="34">
        <v>2020</v>
      </c>
      <c r="X11" s="35">
        <v>2020</v>
      </c>
      <c r="Y11" s="36"/>
      <c r="Z11" s="34">
        <v>2020</v>
      </c>
      <c r="AA11" s="35">
        <v>2020</v>
      </c>
    </row>
    <row r="12" spans="1:34" x14ac:dyDescent="0.3">
      <c r="A12" s="38" t="s">
        <v>31</v>
      </c>
      <c r="B12" s="38"/>
      <c r="C12" s="38" t="s">
        <v>32</v>
      </c>
      <c r="E12" s="37" t="s">
        <v>28</v>
      </c>
      <c r="F12" s="37" t="s">
        <v>29</v>
      </c>
      <c r="G12" s="37"/>
      <c r="H12" s="37" t="s">
        <v>28</v>
      </c>
      <c r="I12" s="37" t="s">
        <v>29</v>
      </c>
      <c r="K12" s="37" t="s">
        <v>28</v>
      </c>
      <c r="L12" s="37" t="s">
        <v>29</v>
      </c>
      <c r="N12" s="37" t="s">
        <v>28</v>
      </c>
      <c r="O12" s="37" t="s">
        <v>29</v>
      </c>
      <c r="P12" s="37"/>
      <c r="Q12" s="37" t="s">
        <v>28</v>
      </c>
      <c r="R12" s="37" t="s">
        <v>29</v>
      </c>
      <c r="S12" s="37"/>
      <c r="T12" s="37" t="s">
        <v>28</v>
      </c>
      <c r="U12" s="37" t="s">
        <v>29</v>
      </c>
      <c r="V12" s="37"/>
      <c r="W12" s="37" t="s">
        <v>28</v>
      </c>
      <c r="X12" s="37" t="s">
        <v>29</v>
      </c>
      <c r="Y12" s="38"/>
      <c r="Z12" s="37" t="s">
        <v>28</v>
      </c>
      <c r="AA12" s="37" t="s">
        <v>29</v>
      </c>
    </row>
    <row r="13" spans="1:34" x14ac:dyDescent="0.3">
      <c r="A13" s="38"/>
      <c r="B13" s="38"/>
    </row>
    <row r="14" spans="1:34" x14ac:dyDescent="0.3">
      <c r="A14" s="38" t="s">
        <v>33</v>
      </c>
      <c r="B14" s="38" t="s">
        <v>13</v>
      </c>
      <c r="C14" s="42">
        <v>102</v>
      </c>
      <c r="E14" s="43">
        <f>C14*$E$9</f>
        <v>4140.18</v>
      </c>
      <c r="F14" s="43">
        <f>C14*$F$9</f>
        <v>594.66000000000054</v>
      </c>
      <c r="G14" s="43"/>
      <c r="H14" s="43">
        <f>C14*$H$9</f>
        <v>3992.28</v>
      </c>
      <c r="I14" s="43">
        <f>C14*$I$9</f>
        <v>446.76000000000028</v>
      </c>
      <c r="K14" s="43">
        <f>C14*$K$9</f>
        <v>3853.56</v>
      </c>
      <c r="L14" s="43">
        <f>C14*$L$9</f>
        <v>308.0400000000003</v>
      </c>
      <c r="N14" s="43">
        <f>C14*N9</f>
        <v>3677.1</v>
      </c>
      <c r="O14" s="43">
        <f>C14*O9</f>
        <v>131.57999999999993</v>
      </c>
      <c r="P14" s="43"/>
      <c r="Q14" s="43">
        <f>C14*Q9</f>
        <v>3545.52</v>
      </c>
      <c r="R14" s="43">
        <f>C14*R9</f>
        <v>0</v>
      </c>
      <c r="S14" s="43"/>
      <c r="T14" s="43">
        <f>C14*T9</f>
        <v>4539</v>
      </c>
      <c r="U14" s="43">
        <f>C14*U9</f>
        <v>2259.2999999999997</v>
      </c>
      <c r="V14" s="43"/>
      <c r="W14" s="43">
        <f>C14*W9</f>
        <v>4450.26</v>
      </c>
      <c r="X14" s="43">
        <f>C14*X9</f>
        <v>2170.56</v>
      </c>
      <c r="Y14" s="43"/>
      <c r="Z14" s="43">
        <f>C14*Z9</f>
        <v>4450.26</v>
      </c>
      <c r="AA14" s="43">
        <f>C14*AA9</f>
        <v>2170.56</v>
      </c>
    </row>
    <row r="15" spans="1:34" x14ac:dyDescent="0.3">
      <c r="A15" s="38"/>
      <c r="B15" s="38"/>
      <c r="C15" s="38"/>
    </row>
    <row r="16" spans="1:34" x14ac:dyDescent="0.3">
      <c r="A16" s="38" t="s">
        <v>34</v>
      </c>
      <c r="B16" s="38" t="s">
        <v>16</v>
      </c>
      <c r="C16" s="42">
        <f>1908+355</f>
        <v>2263</v>
      </c>
      <c r="D16" s="44" t="s">
        <v>35</v>
      </c>
      <c r="E16" s="43">
        <f>C16*$E$9</f>
        <v>91855.170000000013</v>
      </c>
      <c r="F16" s="43">
        <f>C16*$F$9</f>
        <v>13193.290000000012</v>
      </c>
      <c r="G16" s="43"/>
      <c r="H16" s="43">
        <f>C16*$H$9</f>
        <v>88573.82</v>
      </c>
      <c r="I16" s="43">
        <f>C16*$I$9</f>
        <v>9911.940000000006</v>
      </c>
      <c r="J16" s="44"/>
      <c r="K16" s="43">
        <f>C16*$K$9</f>
        <v>85496.14</v>
      </c>
      <c r="L16" s="43">
        <f>C16*$L$9</f>
        <v>6834.2600000000075</v>
      </c>
      <c r="M16" s="44"/>
      <c r="N16" s="43">
        <f>C16*N9</f>
        <v>81581.149999999994</v>
      </c>
      <c r="O16" s="43">
        <f>C16*O9</f>
        <v>2919.2699999999982</v>
      </c>
      <c r="P16" s="43"/>
      <c r="Q16" s="43">
        <f>C16*Q9</f>
        <v>78661.87999999999</v>
      </c>
      <c r="R16" s="43">
        <f>C16*R9</f>
        <v>0</v>
      </c>
      <c r="S16" s="43"/>
      <c r="T16" s="43">
        <f>C16*T9</f>
        <v>100703.5</v>
      </c>
      <c r="U16" s="43">
        <f>C16*U9</f>
        <v>50125.45</v>
      </c>
      <c r="V16" s="43"/>
      <c r="W16" s="43">
        <f>C16*W9</f>
        <v>98734.69</v>
      </c>
      <c r="X16" s="43">
        <f>C16*X9</f>
        <v>48156.639999999999</v>
      </c>
      <c r="Z16" s="43">
        <f>C16*Z9</f>
        <v>98734.69</v>
      </c>
      <c r="AA16" s="43">
        <f>C16*AA9</f>
        <v>48156.639999999999</v>
      </c>
    </row>
    <row r="17" spans="1:27" x14ac:dyDescent="0.3">
      <c r="A17" s="38"/>
      <c r="B17" s="38"/>
      <c r="C17" s="38"/>
    </row>
    <row r="18" spans="1:27" ht="20.25" customHeight="1" x14ac:dyDescent="0.3">
      <c r="A18" s="38" t="s">
        <v>36</v>
      </c>
      <c r="B18" s="38" t="s">
        <v>15</v>
      </c>
      <c r="C18" s="42">
        <v>942</v>
      </c>
      <c r="D18" s="45" t="s">
        <v>37</v>
      </c>
      <c r="E18" s="43">
        <f>C18*$E$9</f>
        <v>38235.780000000006</v>
      </c>
      <c r="F18" s="43">
        <f>C18*$F$9</f>
        <v>5491.8600000000051</v>
      </c>
      <c r="G18" s="43"/>
      <c r="H18" s="43">
        <f>C18*$H$9</f>
        <v>36869.879999999997</v>
      </c>
      <c r="I18" s="43">
        <f>C18*$I$9</f>
        <v>4125.9600000000028</v>
      </c>
      <c r="J18" s="45"/>
      <c r="K18" s="43">
        <f>C18*$K$9</f>
        <v>35588.76</v>
      </c>
      <c r="L18" s="43">
        <f>C18*$L$9</f>
        <v>2844.8400000000029</v>
      </c>
      <c r="M18" s="45"/>
      <c r="N18" s="43">
        <f>C18*N9</f>
        <v>33959.1</v>
      </c>
      <c r="O18" s="43">
        <f>C18*O9</f>
        <v>1215.1799999999992</v>
      </c>
      <c r="P18" s="43"/>
      <c r="Q18" s="43">
        <f>C18*Q9</f>
        <v>32743.919999999998</v>
      </c>
      <c r="R18" s="43">
        <f>C18*R9</f>
        <v>0</v>
      </c>
      <c r="S18" s="43"/>
      <c r="T18" s="43">
        <f>C18*T9</f>
        <v>41919</v>
      </c>
      <c r="U18" s="43">
        <f>C18*U9</f>
        <v>20865.3</v>
      </c>
      <c r="V18" s="43"/>
      <c r="W18" s="43">
        <f>C18*W9</f>
        <v>41099.46</v>
      </c>
      <c r="X18" s="43">
        <f>C18*X9</f>
        <v>20045.760000000002</v>
      </c>
      <c r="Z18" s="43">
        <f>C18*Z9</f>
        <v>41099.46</v>
      </c>
      <c r="AA18" s="43">
        <f>C18*AA9</f>
        <v>20045.760000000002</v>
      </c>
    </row>
    <row r="19" spans="1:27" x14ac:dyDescent="0.3">
      <c r="A19" s="38"/>
      <c r="B19" s="38"/>
      <c r="C19" s="38"/>
    </row>
    <row r="20" spans="1:27" x14ac:dyDescent="0.3">
      <c r="A20" s="38" t="s">
        <v>38</v>
      </c>
      <c r="B20" s="38" t="s">
        <v>14</v>
      </c>
      <c r="C20" s="42">
        <v>545</v>
      </c>
      <c r="E20" s="43">
        <f>C20*$E$9</f>
        <v>22121.550000000003</v>
      </c>
      <c r="F20" s="43">
        <f>C20*$F$9</f>
        <v>3177.3500000000031</v>
      </c>
      <c r="G20" s="43"/>
      <c r="H20" s="43">
        <f>C20*$H$9</f>
        <v>21331.3</v>
      </c>
      <c r="I20" s="43">
        <f>C20*$I$9</f>
        <v>2387.1000000000013</v>
      </c>
      <c r="K20" s="43">
        <f>C20*$K$9</f>
        <v>20590.100000000002</v>
      </c>
      <c r="L20" s="43">
        <f>C20*$L$9</f>
        <v>1645.9000000000017</v>
      </c>
      <c r="N20" s="43">
        <f>C20*N9</f>
        <v>19647.25</v>
      </c>
      <c r="O20" s="43">
        <f>C20*O9</f>
        <v>703.0499999999995</v>
      </c>
      <c r="P20" s="43"/>
      <c r="Q20" s="43">
        <f>C20*Q9</f>
        <v>18944.2</v>
      </c>
      <c r="R20" s="43">
        <f>C20*R9</f>
        <v>0</v>
      </c>
      <c r="S20" s="43"/>
      <c r="T20" s="43">
        <f>C20*T9</f>
        <v>24252.5</v>
      </c>
      <c r="U20" s="43">
        <f>C20*U9</f>
        <v>12071.75</v>
      </c>
      <c r="V20" s="43"/>
      <c r="W20" s="43">
        <f>C20*W9</f>
        <v>23778.350000000002</v>
      </c>
      <c r="X20" s="43">
        <f>C20*X9</f>
        <v>11597.6</v>
      </c>
      <c r="Z20" s="43">
        <f>C20*Z9</f>
        <v>23778.350000000002</v>
      </c>
      <c r="AA20" s="43">
        <f>C20*AA9</f>
        <v>11597.6</v>
      </c>
    </row>
    <row r="21" spans="1:27" x14ac:dyDescent="0.3">
      <c r="A21" s="38"/>
      <c r="B21" s="38"/>
      <c r="C21" s="38"/>
      <c r="E21" s="43"/>
      <c r="F21" s="43"/>
      <c r="G21" s="43"/>
      <c r="H21" s="43"/>
      <c r="I21" s="43"/>
      <c r="K21" s="43"/>
      <c r="L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51"/>
      <c r="Z21" s="43"/>
      <c r="AA21" s="51"/>
    </row>
    <row r="22" spans="1:27" x14ac:dyDescent="0.3">
      <c r="A22" s="38" t="s">
        <v>39</v>
      </c>
      <c r="B22" s="38" t="s">
        <v>12</v>
      </c>
      <c r="C22" s="42">
        <v>5</v>
      </c>
      <c r="E22" s="43">
        <f>C22*$E$9</f>
        <v>202.95000000000002</v>
      </c>
      <c r="F22" s="43">
        <f>C22*$F$9</f>
        <v>29.150000000000027</v>
      </c>
      <c r="G22" s="43"/>
      <c r="H22" s="43">
        <f>C22*$H$9</f>
        <v>195.7</v>
      </c>
      <c r="I22" s="43">
        <f>C22*$I$9</f>
        <v>21.900000000000013</v>
      </c>
      <c r="K22" s="43">
        <f>C22*$K$9</f>
        <v>188.9</v>
      </c>
      <c r="L22" s="43">
        <f>C22*$L$9</f>
        <v>15.100000000000016</v>
      </c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51"/>
      <c r="Z22" s="43"/>
      <c r="AA22" s="51"/>
    </row>
    <row r="23" spans="1:27" ht="15" thickBot="1" x14ac:dyDescent="0.35">
      <c r="A23" s="38"/>
      <c r="B23" s="38"/>
      <c r="C23" s="46">
        <f>SUM(C14:C20)</f>
        <v>3852</v>
      </c>
      <c r="E23" s="47">
        <f>SUM(E14:E22)</f>
        <v>156555.63</v>
      </c>
      <c r="F23" s="47">
        <f>SUM(F14:F22)</f>
        <v>22486.310000000019</v>
      </c>
      <c r="G23" s="51"/>
      <c r="H23" s="47">
        <f>SUM(H14:H22)</f>
        <v>150962.98000000001</v>
      </c>
      <c r="I23" s="47">
        <f>SUM(I14:I22)</f>
        <v>16893.660000000011</v>
      </c>
      <c r="K23" s="47">
        <f>SUM(K14:K22)</f>
        <v>145717.46</v>
      </c>
      <c r="L23" s="47">
        <f>SUM(L14:L22)</f>
        <v>11648.140000000012</v>
      </c>
      <c r="N23" s="47">
        <f>SUM(N14:N22)</f>
        <v>138864.6</v>
      </c>
      <c r="O23" s="47">
        <f>SUM(O14:O22)</f>
        <v>4969.0799999999963</v>
      </c>
      <c r="P23" s="51"/>
      <c r="Q23" s="47">
        <f>SUM(Q14:Q20)</f>
        <v>133895.51999999999</v>
      </c>
      <c r="R23" s="47">
        <f>SUM(R14:R20)</f>
        <v>0</v>
      </c>
      <c r="S23" s="51"/>
      <c r="T23" s="47">
        <f>SUM(T14:T20)</f>
        <v>171414</v>
      </c>
      <c r="U23" s="47">
        <f>SUM(U14:U20)</f>
        <v>85321.8</v>
      </c>
      <c r="V23" s="51"/>
      <c r="W23" s="48">
        <f>SUM(W14:W20)</f>
        <v>168062.76</v>
      </c>
      <c r="X23" s="48">
        <f>SUM(X14:X20)</f>
        <v>81970.559999999998</v>
      </c>
      <c r="Z23" s="48">
        <f>SUM(Z14:Z20)</f>
        <v>168062.76</v>
      </c>
      <c r="AA23" s="48">
        <f>SUM(AA14:AA20)</f>
        <v>81970.559999999998</v>
      </c>
    </row>
    <row r="24" spans="1:27" ht="15" thickTop="1" x14ac:dyDescent="0.3">
      <c r="E24" s="5"/>
      <c r="F24" s="5"/>
      <c r="G24" s="5"/>
      <c r="H24" s="5"/>
      <c r="I24" s="5"/>
      <c r="L24" s="50"/>
      <c r="O24" s="50"/>
      <c r="R24" s="50"/>
      <c r="U24" s="50"/>
      <c r="V24" s="43"/>
      <c r="X24" s="50"/>
      <c r="Y24" s="50"/>
      <c r="Z24" s="50"/>
    </row>
    <row r="25" spans="1:27" x14ac:dyDescent="0.3">
      <c r="L25" s="50"/>
      <c r="O25" s="50" t="s">
        <v>40</v>
      </c>
      <c r="R25" s="50"/>
      <c r="U25" s="50"/>
      <c r="V25" s="43"/>
      <c r="X25" s="50"/>
      <c r="Y25" s="50"/>
      <c r="Z25" s="50"/>
    </row>
    <row r="26" spans="1:27" x14ac:dyDescent="0.3">
      <c r="A26" s="55" t="s">
        <v>49</v>
      </c>
      <c r="E26" s="43"/>
      <c r="F26" s="49"/>
      <c r="G26" s="49"/>
      <c r="H26" s="49"/>
      <c r="I26" s="49"/>
      <c r="K26" s="50" t="s">
        <v>41</v>
      </c>
      <c r="L26" s="50"/>
      <c r="N26" s="43"/>
      <c r="O26" s="50"/>
      <c r="Q26" s="43"/>
      <c r="R26" s="50"/>
      <c r="T26" s="43"/>
      <c r="U26" s="50"/>
      <c r="V26" s="43"/>
      <c r="X26" s="50"/>
    </row>
    <row r="27" spans="1:27" x14ac:dyDescent="0.3">
      <c r="A27">
        <v>2021</v>
      </c>
      <c r="B27" s="43">
        <f>+U23</f>
        <v>85321.8</v>
      </c>
      <c r="E27" s="43"/>
      <c r="K27" s="53" t="s">
        <v>45</v>
      </c>
      <c r="L27" s="20">
        <v>7335.72</v>
      </c>
      <c r="U27" s="38"/>
    </row>
    <row r="28" spans="1:27" x14ac:dyDescent="0.3">
      <c r="A28">
        <v>2022</v>
      </c>
      <c r="B28" s="43">
        <f>+R23</f>
        <v>0</v>
      </c>
      <c r="E28" s="43"/>
      <c r="K28" s="53" t="s">
        <v>46</v>
      </c>
      <c r="L28" s="20">
        <f>+AA23</f>
        <v>81970.559999999998</v>
      </c>
      <c r="M28" s="43"/>
      <c r="N28" s="43"/>
      <c r="O28" s="43"/>
      <c r="P28" s="43"/>
      <c r="Q28" s="43"/>
      <c r="R28" s="43"/>
      <c r="S28" s="43"/>
      <c r="T28" s="43"/>
    </row>
    <row r="29" spans="1:27" x14ac:dyDescent="0.3">
      <c r="A29">
        <v>2023</v>
      </c>
      <c r="B29" s="43">
        <f>+O23</f>
        <v>4969.0799999999963</v>
      </c>
      <c r="E29" s="43"/>
      <c r="K29" s="53" t="s">
        <v>47</v>
      </c>
      <c r="L29" s="52">
        <f>+X23</f>
        <v>81970.559999999998</v>
      </c>
    </row>
    <row r="30" spans="1:27" x14ac:dyDescent="0.3">
      <c r="A30">
        <v>2024</v>
      </c>
      <c r="B30" s="43">
        <f>+L23</f>
        <v>11648.140000000012</v>
      </c>
      <c r="K30" s="53"/>
      <c r="L30" s="12">
        <f>SUM(L27:L29)</f>
        <v>171276.84</v>
      </c>
      <c r="T30" s="43"/>
    </row>
    <row r="31" spans="1:27" x14ac:dyDescent="0.3">
      <c r="A31">
        <v>2025</v>
      </c>
      <c r="B31" s="43">
        <f>+I23</f>
        <v>16893.660000000011</v>
      </c>
      <c r="K31" s="38" t="s">
        <v>42</v>
      </c>
      <c r="L31" s="1">
        <f>+'Summary Disposition'!C47</f>
        <v>171277</v>
      </c>
      <c r="Q31" s="43"/>
      <c r="U31" s="43"/>
    </row>
    <row r="32" spans="1:27" x14ac:dyDescent="0.3">
      <c r="A32">
        <v>2026</v>
      </c>
      <c r="B32" s="54">
        <f>+F23</f>
        <v>22486.310000000019</v>
      </c>
      <c r="K32" s="38"/>
      <c r="L32" s="1"/>
      <c r="Q32" s="43"/>
      <c r="U32" s="43"/>
    </row>
    <row r="33" spans="1:20" x14ac:dyDescent="0.3">
      <c r="A33" s="38" t="s">
        <v>3</v>
      </c>
      <c r="B33" s="51">
        <f>SUM(B27:B32)</f>
        <v>141318.99000000005</v>
      </c>
      <c r="C33" s="38" t="s">
        <v>48</v>
      </c>
      <c r="L33" s="13">
        <f>+L30-L31</f>
        <v>-0.16000000000349246</v>
      </c>
    </row>
    <row r="34" spans="1:20" x14ac:dyDescent="0.3">
      <c r="K34" s="43"/>
      <c r="L34" s="43"/>
    </row>
    <row r="35" spans="1:20" x14ac:dyDescent="0.3">
      <c r="A35" s="55" t="s">
        <v>52</v>
      </c>
      <c r="K35" s="43"/>
      <c r="L35" s="43"/>
      <c r="T35" s="43"/>
    </row>
    <row r="36" spans="1:20" x14ac:dyDescent="0.3">
      <c r="A36">
        <v>2022</v>
      </c>
      <c r="B36" s="43">
        <f>-'Summary Disposition'!I4</f>
        <v>1877.9791309999996</v>
      </c>
      <c r="K36" s="43"/>
      <c r="L36" s="43"/>
    </row>
    <row r="37" spans="1:20" x14ac:dyDescent="0.3">
      <c r="A37">
        <v>2023</v>
      </c>
      <c r="B37" s="43">
        <f>-'Summary Disposition'!I5</f>
        <v>4304.4767380000003</v>
      </c>
      <c r="K37" s="43"/>
      <c r="L37" s="43"/>
    </row>
    <row r="38" spans="1:20" x14ac:dyDescent="0.3">
      <c r="A38">
        <v>2024</v>
      </c>
      <c r="B38" s="43">
        <f>-'Summary Disposition'!I6</f>
        <v>4390.6515944000002</v>
      </c>
      <c r="L38" s="43"/>
    </row>
    <row r="39" spans="1:20" x14ac:dyDescent="0.3">
      <c r="A39">
        <v>2025</v>
      </c>
      <c r="B39" s="43">
        <f>-'Summary Disposition'!I7</f>
        <v>2691.8977420000001</v>
      </c>
    </row>
    <row r="40" spans="1:20" x14ac:dyDescent="0.3">
      <c r="A40">
        <v>2026</v>
      </c>
      <c r="B40" s="54">
        <f>-'Summary Disposition'!I8</f>
        <v>2175.7018199999998</v>
      </c>
      <c r="L40" s="43"/>
    </row>
    <row r="41" spans="1:20" x14ac:dyDescent="0.3">
      <c r="A41" s="38" t="s">
        <v>3</v>
      </c>
      <c r="B41" s="51">
        <f>SUM(B36:B40)</f>
        <v>15440.707025400001</v>
      </c>
    </row>
    <row r="43" spans="1:20" x14ac:dyDescent="0.3">
      <c r="B43" s="43">
        <f>+B33+B41</f>
        <v>156759.69702540006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539B-6EC2-45A9-8C79-BCBCC2E7CFD9}">
  <dimension ref="A2:M117"/>
  <sheetViews>
    <sheetView tabSelected="1" zoomScaleNormal="100" workbookViewId="0">
      <selection activeCell="H20" sqref="H20"/>
    </sheetView>
  </sheetViews>
  <sheetFormatPr defaultRowHeight="14.4" x14ac:dyDescent="0.3"/>
  <cols>
    <col min="1" max="1" width="8.88671875" customWidth="1"/>
    <col min="2" max="3" width="15.44140625" customWidth="1"/>
    <col min="4" max="4" width="10.5546875" bestFit="1" customWidth="1"/>
    <col min="5" max="5" width="13" customWidth="1"/>
    <col min="6" max="6" width="9.5546875" bestFit="1" customWidth="1"/>
    <col min="7" max="7" width="12" customWidth="1"/>
    <col min="8" max="8" width="13.6640625" customWidth="1"/>
    <col min="9" max="9" width="12.88671875" customWidth="1"/>
    <col min="10" max="10" width="11.5546875" bestFit="1" customWidth="1"/>
    <col min="11" max="11" width="12.5546875" customWidth="1"/>
    <col min="12" max="12" width="37.6640625" bestFit="1" customWidth="1"/>
    <col min="13" max="13" width="9.5546875" customWidth="1"/>
    <col min="14" max="14" width="11.6640625" customWidth="1"/>
    <col min="15" max="15" width="12.109375" customWidth="1"/>
    <col min="16" max="16" width="12.44140625" customWidth="1"/>
    <col min="18" max="18" width="11.33203125" customWidth="1"/>
    <col min="19" max="19" width="12.5546875" customWidth="1"/>
  </cols>
  <sheetData>
    <row r="2" spans="1:13" ht="43.2" x14ac:dyDescent="0.3">
      <c r="A2" s="11" t="s">
        <v>10</v>
      </c>
      <c r="B2" s="11" t="s">
        <v>53</v>
      </c>
      <c r="C2" s="11" t="s">
        <v>55</v>
      </c>
      <c r="D2" s="11" t="s">
        <v>56</v>
      </c>
      <c r="E2" s="11" t="s">
        <v>0</v>
      </c>
      <c r="F2" s="11" t="s">
        <v>1</v>
      </c>
      <c r="G2" s="11" t="s">
        <v>2</v>
      </c>
      <c r="H2" s="11" t="s">
        <v>9</v>
      </c>
      <c r="I2" s="11" t="s">
        <v>8</v>
      </c>
      <c r="J2" s="11" t="s">
        <v>54</v>
      </c>
      <c r="K2" s="11"/>
      <c r="L2" s="20"/>
    </row>
    <row r="3" spans="1:13" x14ac:dyDescent="0.3">
      <c r="A3">
        <v>2021</v>
      </c>
      <c r="B3" s="1">
        <v>44.5</v>
      </c>
      <c r="C3" s="1">
        <v>22.35</v>
      </c>
      <c r="D3" s="1">
        <v>44.5</v>
      </c>
      <c r="E3" s="1">
        <f>+C3-B3</f>
        <v>-22.15</v>
      </c>
      <c r="F3" s="3">
        <v>3852</v>
      </c>
      <c r="G3" s="1">
        <f>F3*E3</f>
        <v>-85321.799999999988</v>
      </c>
      <c r="H3" s="1">
        <v>0</v>
      </c>
      <c r="I3" s="1">
        <f>+F55</f>
        <v>0</v>
      </c>
      <c r="J3" s="1">
        <f>G3+I3</f>
        <v>-85321.799999999988</v>
      </c>
      <c r="K3" s="1"/>
      <c r="L3" s="20"/>
    </row>
    <row r="4" spans="1:13" x14ac:dyDescent="0.3">
      <c r="A4">
        <v>2022</v>
      </c>
      <c r="B4" s="1">
        <v>34.76</v>
      </c>
      <c r="C4" s="1"/>
      <c r="D4" s="10">
        <v>34.76</v>
      </c>
      <c r="E4" s="1">
        <f>+D4-B4</f>
        <v>0</v>
      </c>
      <c r="F4" s="3">
        <v>3852</v>
      </c>
      <c r="G4" s="1">
        <f t="shared" ref="G4:G9" si="0">F4*E4</f>
        <v>0</v>
      </c>
      <c r="H4" s="7">
        <f>AVERAGEIF(A15:A38, A4, D15:D38)</f>
        <v>1.915E-2</v>
      </c>
      <c r="I4" s="1">
        <f>+F56</f>
        <v>-1877.9791309999996</v>
      </c>
      <c r="J4" s="1">
        <f>+J3+I4</f>
        <v>-87199.779130999988</v>
      </c>
      <c r="K4" s="1">
        <f>+I4</f>
        <v>-1877.9791309999996</v>
      </c>
      <c r="L4" s="20"/>
    </row>
    <row r="5" spans="1:13" x14ac:dyDescent="0.3">
      <c r="A5">
        <v>2023</v>
      </c>
      <c r="B5" s="1">
        <v>36.049999999999997</v>
      </c>
      <c r="C5" s="1"/>
      <c r="D5" s="10">
        <v>36.049999999999997</v>
      </c>
      <c r="E5" s="1">
        <f>+D5-B5</f>
        <v>0</v>
      </c>
      <c r="F5" s="3">
        <v>3852</v>
      </c>
      <c r="G5" s="1">
        <f t="shared" si="0"/>
        <v>0</v>
      </c>
      <c r="H5" s="7">
        <f>AVERAGEIF(A15:A38, A5, D15:D38)</f>
        <v>5.0449999999999995E-2</v>
      </c>
      <c r="I5" s="1">
        <f>+F68</f>
        <v>-4304.4767380000003</v>
      </c>
      <c r="J5" s="1">
        <f t="shared" ref="J5:J8" si="1">+J4+I5</f>
        <v>-91504.255868999986</v>
      </c>
      <c r="K5" s="1">
        <f>+K4+I5</f>
        <v>-6182.4558689999994</v>
      </c>
      <c r="L5" s="20"/>
    </row>
    <row r="6" spans="1:13" x14ac:dyDescent="0.3">
      <c r="A6">
        <v>2024</v>
      </c>
      <c r="B6" s="1">
        <v>37.78</v>
      </c>
      <c r="C6" s="1"/>
      <c r="D6" s="10">
        <v>37.78</v>
      </c>
      <c r="E6" s="1">
        <f>+D6-B6</f>
        <v>0</v>
      </c>
      <c r="F6" s="3">
        <v>3857</v>
      </c>
      <c r="G6" s="1">
        <f t="shared" si="0"/>
        <v>0</v>
      </c>
      <c r="H6" s="7">
        <f>AVERAGEIF(A15:A38, A6, D15:D38)</f>
        <v>5.1449999999999996E-2</v>
      </c>
      <c r="I6" s="1">
        <f>+F80</f>
        <v>-4390.6515944000002</v>
      </c>
      <c r="J6" s="1">
        <f t="shared" si="1"/>
        <v>-95894.907463399984</v>
      </c>
      <c r="K6" s="1">
        <f>+K5+I6</f>
        <v>-10573.1074634</v>
      </c>
      <c r="L6" s="20"/>
    </row>
    <row r="7" spans="1:13" x14ac:dyDescent="0.3">
      <c r="A7">
        <v>2025</v>
      </c>
      <c r="B7" s="1">
        <v>39.14</v>
      </c>
      <c r="C7" s="1"/>
      <c r="D7" s="10">
        <v>39.14</v>
      </c>
      <c r="E7" s="1">
        <f>+D7-B7</f>
        <v>0</v>
      </c>
      <c r="F7" s="3">
        <v>3857</v>
      </c>
      <c r="G7" s="1">
        <f t="shared" si="0"/>
        <v>0</v>
      </c>
      <c r="H7" s="7">
        <f>AVERAGEIF(A15:A38, A7, D15:D38)</f>
        <v>3.1550000000000002E-2</v>
      </c>
      <c r="I7" s="1">
        <f>+F92</f>
        <v>-2691.8977420000001</v>
      </c>
      <c r="J7" s="1">
        <f t="shared" si="1"/>
        <v>-98586.805205399985</v>
      </c>
      <c r="K7" s="1">
        <f>+K6+I7</f>
        <v>-13265.005205400001</v>
      </c>
      <c r="L7" s="20"/>
    </row>
    <row r="8" spans="1:13" x14ac:dyDescent="0.3">
      <c r="A8">
        <v>2026</v>
      </c>
      <c r="B8" s="1">
        <v>40.590000000000003</v>
      </c>
      <c r="C8" s="1"/>
      <c r="D8" s="10">
        <v>40.590000000000003</v>
      </c>
      <c r="E8" s="1">
        <f>+D8-B8</f>
        <v>0</v>
      </c>
      <c r="F8" s="3">
        <v>3857</v>
      </c>
      <c r="G8" s="1">
        <f t="shared" si="0"/>
        <v>0</v>
      </c>
      <c r="H8" s="7">
        <f>AVERAGEIF(A15:A38, A8, D15:D38)</f>
        <v>2.5499999999999998E-2</v>
      </c>
      <c r="I8" s="1">
        <f>+F104</f>
        <v>-2175.7018199999998</v>
      </c>
      <c r="J8" s="1">
        <f t="shared" si="1"/>
        <v>-100762.50702539999</v>
      </c>
      <c r="K8" s="1">
        <f>+K7+I8</f>
        <v>-15440.707025400001</v>
      </c>
      <c r="L8" s="20"/>
    </row>
    <row r="9" spans="1:13" x14ac:dyDescent="0.3">
      <c r="A9">
        <v>2027</v>
      </c>
      <c r="B9" s="1">
        <v>40.590000000000003</v>
      </c>
      <c r="C9" s="1"/>
      <c r="D9" s="10">
        <v>40.590000000000003</v>
      </c>
      <c r="E9" s="1">
        <f>+D9-B9</f>
        <v>0</v>
      </c>
      <c r="F9" s="3">
        <v>3857</v>
      </c>
      <c r="G9" s="1">
        <f t="shared" si="0"/>
        <v>0</v>
      </c>
      <c r="H9" s="7">
        <f>AVERAGEIF(A15:A38, A9, D15:D38)</f>
        <v>2.5499999999999998E-2</v>
      </c>
      <c r="I9" s="1">
        <f>G9*H9</f>
        <v>0</v>
      </c>
      <c r="J9" s="1">
        <f t="shared" ref="J9" si="2">G9+I9</f>
        <v>0</v>
      </c>
      <c r="K9" s="1"/>
      <c r="L9" s="20"/>
    </row>
    <row r="10" spans="1:13" x14ac:dyDescent="0.3">
      <c r="I10" s="1"/>
      <c r="L10" s="20"/>
      <c r="M10" s="13"/>
    </row>
    <row r="11" spans="1:13" ht="15" thickBot="1" x14ac:dyDescent="0.35">
      <c r="B11" s="1"/>
      <c r="C11" s="1"/>
      <c r="D11" s="1"/>
      <c r="E11" s="1"/>
      <c r="F11" s="1"/>
      <c r="G11" s="2">
        <f>SUM(G4:G10)</f>
        <v>0</v>
      </c>
      <c r="H11" s="2"/>
      <c r="I11" s="2">
        <f>SUM(I4:I10)</f>
        <v>-15440.707025400001</v>
      </c>
      <c r="J11" s="2"/>
      <c r="K11" s="6"/>
      <c r="L11" s="20"/>
      <c r="M11" s="1"/>
    </row>
    <row r="12" spans="1:13" ht="15" thickTop="1" x14ac:dyDescent="0.3">
      <c r="B12" s="1"/>
      <c r="C12" s="1"/>
      <c r="D12" s="1"/>
      <c r="E12" s="1"/>
      <c r="F12" s="1"/>
      <c r="G12" s="6"/>
      <c r="H12" s="6"/>
      <c r="I12" s="6"/>
      <c r="J12" s="6"/>
      <c r="K12" s="6"/>
      <c r="L12" s="57"/>
    </row>
    <row r="13" spans="1:13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</row>
    <row r="14" spans="1:13" x14ac:dyDescent="0.3">
      <c r="A14" s="8" t="s">
        <v>11</v>
      </c>
      <c r="B14" s="9"/>
      <c r="C14" s="9"/>
      <c r="D14" s="9"/>
      <c r="E14" s="1"/>
      <c r="G14" s="21" t="s">
        <v>24</v>
      </c>
      <c r="H14" s="22"/>
      <c r="I14" s="23"/>
      <c r="K14" s="13"/>
      <c r="L14" s="1"/>
    </row>
    <row r="15" spans="1:13" x14ac:dyDescent="0.3">
      <c r="A15" s="4">
        <v>2022</v>
      </c>
      <c r="B15" s="4" t="s">
        <v>4</v>
      </c>
      <c r="C15" s="4"/>
      <c r="D15" s="4">
        <v>5.7000000000000002E-3</v>
      </c>
      <c r="E15" s="1"/>
      <c r="G15" s="24" t="s">
        <v>43</v>
      </c>
      <c r="I15" s="25">
        <f>+J3</f>
        <v>-85321.799999999988</v>
      </c>
      <c r="J15" s="13"/>
      <c r="L15" s="1"/>
    </row>
    <row r="16" spans="1:13" x14ac:dyDescent="0.3">
      <c r="A16" s="4">
        <v>2022</v>
      </c>
      <c r="B16" s="4" t="s">
        <v>5</v>
      </c>
      <c r="C16" s="4"/>
      <c r="D16" s="4">
        <v>1.0200000000000001E-2</v>
      </c>
      <c r="E16" s="1"/>
      <c r="G16" s="24" t="s">
        <v>25</v>
      </c>
      <c r="I16" s="25">
        <f>+G11</f>
        <v>0</v>
      </c>
      <c r="L16" s="1"/>
    </row>
    <row r="17" spans="1:12" x14ac:dyDescent="0.3">
      <c r="A17" s="4">
        <v>2022</v>
      </c>
      <c r="B17" s="4" t="s">
        <v>6</v>
      </c>
      <c r="C17" s="4"/>
      <c r="D17" s="4">
        <v>2.1999999999999999E-2</v>
      </c>
      <c r="E17" s="1"/>
      <c r="G17" s="24" t="s">
        <v>23</v>
      </c>
      <c r="I17" s="26">
        <f>+I11</f>
        <v>-15440.707025400001</v>
      </c>
      <c r="L17" s="1"/>
    </row>
    <row r="18" spans="1:12" x14ac:dyDescent="0.3">
      <c r="A18" s="4">
        <v>2022</v>
      </c>
      <c r="B18" s="4" t="s">
        <v>7</v>
      </c>
      <c r="C18" s="4"/>
      <c r="D18" s="4">
        <v>3.8699999999999998E-2</v>
      </c>
      <c r="E18" s="1"/>
      <c r="G18" s="27"/>
      <c r="H18" s="28"/>
      <c r="I18" s="29">
        <f>SUM(I15:I17)</f>
        <v>-100762.50702539999</v>
      </c>
      <c r="L18" s="1"/>
    </row>
    <row r="19" spans="1:12" x14ac:dyDescent="0.3">
      <c r="A19" s="4">
        <v>2023</v>
      </c>
      <c r="B19" s="4" t="s">
        <v>4</v>
      </c>
      <c r="C19" s="4"/>
      <c r="D19" s="4">
        <v>4.7300000000000002E-2</v>
      </c>
      <c r="E19" s="1"/>
      <c r="L19" s="1"/>
    </row>
    <row r="20" spans="1:12" x14ac:dyDescent="0.3">
      <c r="A20" s="4">
        <v>2023</v>
      </c>
      <c r="B20" s="4" t="s">
        <v>5</v>
      </c>
      <c r="C20" s="4"/>
      <c r="D20" s="4">
        <v>4.9799999999999997E-2</v>
      </c>
      <c r="E20" s="1"/>
      <c r="L20" s="1"/>
    </row>
    <row r="21" spans="1:12" x14ac:dyDescent="0.3">
      <c r="A21" s="4">
        <v>2023</v>
      </c>
      <c r="B21" s="4" t="s">
        <v>6</v>
      </c>
      <c r="C21" s="4"/>
      <c r="D21" s="4">
        <v>4.9799999999999997E-2</v>
      </c>
      <c r="E21" s="1"/>
      <c r="G21" s="56"/>
      <c r="H21" s="56"/>
      <c r="I21" s="56"/>
      <c r="J21" s="56"/>
      <c r="K21" s="56"/>
      <c r="L21" s="20"/>
    </row>
    <row r="22" spans="1:12" x14ac:dyDescent="0.3">
      <c r="A22" s="4">
        <v>2023</v>
      </c>
      <c r="B22" s="4" t="s">
        <v>7</v>
      </c>
      <c r="C22" s="4"/>
      <c r="D22" s="4">
        <v>5.4899999999999997E-2</v>
      </c>
      <c r="G22" s="56"/>
      <c r="H22" s="56"/>
      <c r="I22" s="56"/>
      <c r="J22" s="56"/>
      <c r="K22" s="56"/>
      <c r="L22" s="56"/>
    </row>
    <row r="23" spans="1:12" x14ac:dyDescent="0.3">
      <c r="A23" s="4">
        <v>2024</v>
      </c>
      <c r="B23" s="4" t="s">
        <v>4</v>
      </c>
      <c r="C23" s="4"/>
      <c r="D23" s="4">
        <v>5.4899999999999997E-2</v>
      </c>
      <c r="G23" s="56"/>
      <c r="H23" s="56"/>
      <c r="I23" s="56"/>
      <c r="J23" s="56"/>
      <c r="K23" s="56"/>
      <c r="L23" s="56"/>
    </row>
    <row r="24" spans="1:12" x14ac:dyDescent="0.3">
      <c r="A24" s="4">
        <v>2024</v>
      </c>
      <c r="B24" s="4" t="s">
        <v>5</v>
      </c>
      <c r="C24" s="4"/>
      <c r="D24" s="4">
        <v>5.4899999999999997E-2</v>
      </c>
      <c r="G24" s="56"/>
      <c r="H24" s="56"/>
      <c r="I24" s="56"/>
      <c r="J24" s="56"/>
      <c r="K24" s="56"/>
      <c r="L24" s="56"/>
    </row>
    <row r="25" spans="1:12" x14ac:dyDescent="0.3">
      <c r="A25" s="4">
        <v>2024</v>
      </c>
      <c r="B25" s="4" t="s">
        <v>6</v>
      </c>
      <c r="C25" s="4"/>
      <c r="D25" s="4">
        <v>5.1999999999999998E-2</v>
      </c>
      <c r="G25" s="56"/>
      <c r="H25" s="56"/>
      <c r="I25" s="56"/>
      <c r="J25" s="56"/>
      <c r="K25" s="56"/>
      <c r="L25" s="56"/>
    </row>
    <row r="26" spans="1:12" x14ac:dyDescent="0.3">
      <c r="A26" s="4">
        <v>2024</v>
      </c>
      <c r="B26" s="4" t="s">
        <v>7</v>
      </c>
      <c r="C26" s="4"/>
      <c r="D26" s="4">
        <v>4.3999999999999997E-2</v>
      </c>
      <c r="G26" s="56"/>
      <c r="H26" s="56"/>
      <c r="I26" s="56"/>
      <c r="J26" s="56"/>
      <c r="K26" s="56"/>
      <c r="L26" s="56"/>
    </row>
    <row r="27" spans="1:12" x14ac:dyDescent="0.3">
      <c r="A27" s="4">
        <v>2025</v>
      </c>
      <c r="B27" s="4" t="s">
        <v>4</v>
      </c>
      <c r="C27" s="4"/>
      <c r="D27" s="4">
        <v>3.6400000000000002E-2</v>
      </c>
      <c r="G27" s="56"/>
      <c r="H27" s="56"/>
      <c r="I27" s="56"/>
      <c r="J27" s="56"/>
      <c r="K27" s="56"/>
      <c r="L27" s="56"/>
    </row>
    <row r="28" spans="1:12" x14ac:dyDescent="0.3">
      <c r="A28" s="4">
        <v>2025</v>
      </c>
      <c r="B28" s="4" t="s">
        <v>5</v>
      </c>
      <c r="C28" s="4"/>
      <c r="D28" s="4">
        <v>3.1600000000000003E-2</v>
      </c>
      <c r="G28" s="56"/>
      <c r="H28" s="56"/>
      <c r="I28" s="56"/>
      <c r="J28" s="56"/>
      <c r="K28" s="56"/>
      <c r="L28" s="56"/>
    </row>
    <row r="29" spans="1:12" x14ac:dyDescent="0.3">
      <c r="A29" s="4">
        <v>2025</v>
      </c>
      <c r="B29" s="4" t="s">
        <v>6</v>
      </c>
      <c r="C29" s="4"/>
      <c r="D29" s="4">
        <v>2.9100000000000001E-2</v>
      </c>
    </row>
    <row r="30" spans="1:12" x14ac:dyDescent="0.3">
      <c r="A30" s="4">
        <v>2025</v>
      </c>
      <c r="B30" s="4" t="s">
        <v>7</v>
      </c>
      <c r="C30" s="4"/>
      <c r="D30" s="4">
        <v>2.9100000000000001E-2</v>
      </c>
    </row>
    <row r="31" spans="1:12" x14ac:dyDescent="0.3">
      <c r="A31" s="5">
        <v>2026</v>
      </c>
      <c r="B31" s="4" t="s">
        <v>4</v>
      </c>
      <c r="C31" s="4"/>
      <c r="D31" s="4">
        <v>2.5499999999999998E-2</v>
      </c>
    </row>
    <row r="32" spans="1:12" x14ac:dyDescent="0.3">
      <c r="A32" s="5">
        <v>2026</v>
      </c>
      <c r="B32" s="4" t="s">
        <v>5</v>
      </c>
      <c r="C32" s="4"/>
      <c r="D32" s="4">
        <v>2.5499999999999998E-2</v>
      </c>
    </row>
    <row r="33" spans="1:6" x14ac:dyDescent="0.3">
      <c r="A33" s="5">
        <v>2026</v>
      </c>
      <c r="B33" s="4" t="s">
        <v>6</v>
      </c>
      <c r="C33" s="4"/>
      <c r="D33" s="4">
        <v>2.5499999999999998E-2</v>
      </c>
    </row>
    <row r="34" spans="1:6" x14ac:dyDescent="0.3">
      <c r="A34" s="5">
        <v>2026</v>
      </c>
      <c r="B34" s="4" t="s">
        <v>7</v>
      </c>
      <c r="C34" s="4"/>
      <c r="D34" s="4">
        <v>2.5499999999999998E-2</v>
      </c>
    </row>
    <row r="35" spans="1:6" x14ac:dyDescent="0.3">
      <c r="A35" s="5">
        <v>2027</v>
      </c>
      <c r="B35" s="4" t="s">
        <v>4</v>
      </c>
      <c r="C35" s="4"/>
      <c r="D35" s="4">
        <v>2.5499999999999998E-2</v>
      </c>
    </row>
    <row r="36" spans="1:6" x14ac:dyDescent="0.3">
      <c r="A36" s="5">
        <v>2027</v>
      </c>
      <c r="B36" s="4" t="s">
        <v>5</v>
      </c>
      <c r="C36" s="4"/>
      <c r="D36" s="4">
        <v>2.5499999999999998E-2</v>
      </c>
    </row>
    <row r="37" spans="1:6" x14ac:dyDescent="0.3">
      <c r="A37" s="5">
        <v>2027</v>
      </c>
      <c r="B37" s="4" t="s">
        <v>6</v>
      </c>
      <c r="C37" s="4"/>
      <c r="D37" s="4">
        <v>2.5499999999999998E-2</v>
      </c>
    </row>
    <row r="38" spans="1:6" x14ac:dyDescent="0.3">
      <c r="A38" s="5">
        <v>2027</v>
      </c>
      <c r="B38" s="4" t="s">
        <v>7</v>
      </c>
      <c r="C38" s="4"/>
      <c r="D38" s="4">
        <v>2.5499999999999998E-2</v>
      </c>
    </row>
    <row r="42" spans="1:6" x14ac:dyDescent="0.3">
      <c r="A42" s="16" t="s">
        <v>18</v>
      </c>
      <c r="B42" s="17" t="s">
        <v>17</v>
      </c>
      <c r="C42" s="16" t="s">
        <v>22</v>
      </c>
      <c r="D42" s="16" t="s">
        <v>19</v>
      </c>
      <c r="E42" s="16" t="s">
        <v>20</v>
      </c>
      <c r="F42" s="16" t="s">
        <v>21</v>
      </c>
    </row>
    <row r="43" spans="1:6" x14ac:dyDescent="0.3">
      <c r="A43" s="16"/>
      <c r="B43" s="17"/>
      <c r="C43" s="16"/>
      <c r="D43" s="16"/>
      <c r="E43" s="16"/>
      <c r="F43" s="16"/>
    </row>
    <row r="44" spans="1:6" x14ac:dyDescent="0.3">
      <c r="A44" s="14">
        <v>44531</v>
      </c>
      <c r="B44" s="1">
        <v>-256598.64</v>
      </c>
      <c r="D44" s="18"/>
      <c r="E44" s="1"/>
      <c r="F44" s="1"/>
    </row>
    <row r="45" spans="1:6" x14ac:dyDescent="0.3">
      <c r="A45" s="14">
        <v>44562</v>
      </c>
      <c r="B45" s="1">
        <v>-256598.64</v>
      </c>
      <c r="D45" s="19">
        <v>5.7000000000000002E-3</v>
      </c>
      <c r="E45" s="1">
        <f t="shared" ref="E45:E92" si="3">+B44*D45/12</f>
        <v>-121.88435400000002</v>
      </c>
      <c r="F45" s="1"/>
    </row>
    <row r="46" spans="1:6" x14ac:dyDescent="0.3">
      <c r="A46" s="15">
        <v>44593</v>
      </c>
      <c r="B46" s="1">
        <v>-256598.64</v>
      </c>
      <c r="D46" s="19">
        <v>5.7000000000000002E-3</v>
      </c>
      <c r="E46" s="1">
        <f t="shared" si="3"/>
        <v>-121.88435400000002</v>
      </c>
      <c r="F46" s="1"/>
    </row>
    <row r="47" spans="1:6" x14ac:dyDescent="0.3">
      <c r="A47" s="14">
        <v>44621</v>
      </c>
      <c r="B47" s="6">
        <f>+B46+C47</f>
        <v>-85321.640000000014</v>
      </c>
      <c r="C47" s="1">
        <v>171277</v>
      </c>
      <c r="D47" s="19">
        <v>5.7000000000000002E-3</v>
      </c>
      <c r="E47" s="1">
        <f t="shared" si="3"/>
        <v>-121.88435400000002</v>
      </c>
      <c r="F47" s="1"/>
    </row>
    <row r="48" spans="1:6" x14ac:dyDescent="0.3">
      <c r="A48" s="15">
        <v>44652</v>
      </c>
      <c r="B48" s="1">
        <v>-85321.64</v>
      </c>
      <c r="D48" s="19">
        <v>1.0200000000000001E-2</v>
      </c>
      <c r="E48" s="1">
        <f t="shared" si="3"/>
        <v>-72.52339400000001</v>
      </c>
      <c r="F48" s="1"/>
    </row>
    <row r="49" spans="1:6" x14ac:dyDescent="0.3">
      <c r="A49" s="14">
        <v>44682</v>
      </c>
      <c r="B49" s="1">
        <v>-85321.64</v>
      </c>
      <c r="D49" s="19">
        <v>1.0200000000000001E-2</v>
      </c>
      <c r="E49" s="1">
        <f t="shared" si="3"/>
        <v>-72.52339400000001</v>
      </c>
      <c r="F49" s="1"/>
    </row>
    <row r="50" spans="1:6" x14ac:dyDescent="0.3">
      <c r="A50" s="15">
        <v>44713</v>
      </c>
      <c r="B50" s="1">
        <v>-85321.64</v>
      </c>
      <c r="D50" s="19">
        <v>1.0200000000000001E-2</v>
      </c>
      <c r="E50" s="1">
        <f t="shared" si="3"/>
        <v>-72.52339400000001</v>
      </c>
      <c r="F50" s="1"/>
    </row>
    <row r="51" spans="1:6" x14ac:dyDescent="0.3">
      <c r="A51" s="14">
        <v>44743</v>
      </c>
      <c r="B51" s="1">
        <v>-85321.64</v>
      </c>
      <c r="D51" s="19">
        <v>2.1999999999999999E-2</v>
      </c>
      <c r="E51" s="1">
        <f t="shared" si="3"/>
        <v>-156.42300666666665</v>
      </c>
      <c r="F51" s="1"/>
    </row>
    <row r="52" spans="1:6" x14ac:dyDescent="0.3">
      <c r="A52" s="15">
        <v>44774</v>
      </c>
      <c r="B52" s="1">
        <v>-85321.64</v>
      </c>
      <c r="D52" s="19">
        <v>2.1999999999999999E-2</v>
      </c>
      <c r="E52" s="1">
        <f t="shared" si="3"/>
        <v>-156.42300666666665</v>
      </c>
      <c r="F52" s="1"/>
    </row>
    <row r="53" spans="1:6" x14ac:dyDescent="0.3">
      <c r="A53" s="14">
        <v>44805</v>
      </c>
      <c r="B53" s="1">
        <v>-85321.64</v>
      </c>
      <c r="D53" s="19">
        <v>2.1999999999999999E-2</v>
      </c>
      <c r="E53" s="1">
        <f t="shared" si="3"/>
        <v>-156.42300666666665</v>
      </c>
      <c r="F53" s="1"/>
    </row>
    <row r="54" spans="1:6" x14ac:dyDescent="0.3">
      <c r="A54" s="15">
        <v>44835</v>
      </c>
      <c r="B54" s="1">
        <v>-85321.64</v>
      </c>
      <c r="D54" s="19">
        <v>3.8699999999999998E-2</v>
      </c>
      <c r="E54" s="1">
        <f t="shared" si="3"/>
        <v>-275.16228899999999</v>
      </c>
      <c r="F54" s="1"/>
    </row>
    <row r="55" spans="1:6" x14ac:dyDescent="0.3">
      <c r="A55" s="14">
        <v>44866</v>
      </c>
      <c r="B55" s="1">
        <v>-85321.64</v>
      </c>
      <c r="D55" s="19">
        <v>3.8699999999999998E-2</v>
      </c>
      <c r="E55" s="1">
        <f t="shared" si="3"/>
        <v>-275.16228899999999</v>
      </c>
      <c r="F55" s="1"/>
    </row>
    <row r="56" spans="1:6" x14ac:dyDescent="0.3">
      <c r="A56" s="15">
        <v>44896</v>
      </c>
      <c r="B56" s="1">
        <v>-85321.64</v>
      </c>
      <c r="D56" s="19">
        <v>3.8699999999999998E-2</v>
      </c>
      <c r="E56" s="1">
        <f t="shared" si="3"/>
        <v>-275.16228899999999</v>
      </c>
      <c r="F56" s="1">
        <f>SUM(E45:E56)</f>
        <v>-1877.9791309999996</v>
      </c>
    </row>
    <row r="57" spans="1:6" x14ac:dyDescent="0.3">
      <c r="A57" s="14">
        <v>44927</v>
      </c>
      <c r="B57" s="1">
        <v>-85321.64</v>
      </c>
      <c r="D57" s="18">
        <v>4.7300000000000002E-2</v>
      </c>
      <c r="E57" s="1">
        <f t="shared" si="3"/>
        <v>-336.30946433333332</v>
      </c>
      <c r="F57" s="1"/>
    </row>
    <row r="58" spans="1:6" x14ac:dyDescent="0.3">
      <c r="A58" s="15">
        <v>44958</v>
      </c>
      <c r="B58" s="1">
        <v>-85321.64</v>
      </c>
      <c r="D58" s="18">
        <v>4.7300000000000002E-2</v>
      </c>
      <c r="E58" s="1">
        <f t="shared" si="3"/>
        <v>-336.30946433333332</v>
      </c>
      <c r="F58" s="1"/>
    </row>
    <row r="59" spans="1:6" x14ac:dyDescent="0.3">
      <c r="A59" s="14">
        <v>44986</v>
      </c>
      <c r="B59" s="1">
        <v>-85321.64</v>
      </c>
      <c r="D59" s="18">
        <v>4.7300000000000002E-2</v>
      </c>
      <c r="E59" s="1">
        <f t="shared" si="3"/>
        <v>-336.30946433333332</v>
      </c>
      <c r="F59" s="1"/>
    </row>
    <row r="60" spans="1:6" x14ac:dyDescent="0.3">
      <c r="A60" s="15">
        <v>45017</v>
      </c>
      <c r="B60" s="1">
        <v>-85321.64</v>
      </c>
      <c r="D60" s="18">
        <v>4.9800000000000004E-2</v>
      </c>
      <c r="E60" s="1">
        <f t="shared" si="3"/>
        <v>-354.08480600000001</v>
      </c>
      <c r="F60" s="1"/>
    </row>
    <row r="61" spans="1:6" x14ac:dyDescent="0.3">
      <c r="A61" s="14">
        <v>45047</v>
      </c>
      <c r="B61" s="1">
        <v>-85321.64</v>
      </c>
      <c r="D61" s="18">
        <v>4.9800000000000004E-2</v>
      </c>
      <c r="E61" s="1">
        <f t="shared" si="3"/>
        <v>-354.08480600000001</v>
      </c>
      <c r="F61" s="1"/>
    </row>
    <row r="62" spans="1:6" x14ac:dyDescent="0.3">
      <c r="A62" s="15">
        <v>45078</v>
      </c>
      <c r="B62" s="1">
        <v>-85321.64</v>
      </c>
      <c r="D62" s="18">
        <v>4.9800000000000004E-2</v>
      </c>
      <c r="E62" s="1">
        <f t="shared" si="3"/>
        <v>-354.08480600000001</v>
      </c>
      <c r="F62" s="1"/>
    </row>
    <row r="63" spans="1:6" x14ac:dyDescent="0.3">
      <c r="A63" s="14">
        <v>45108</v>
      </c>
      <c r="B63" s="1">
        <v>-85321.64</v>
      </c>
      <c r="D63" s="18">
        <v>4.9800000000000004E-2</v>
      </c>
      <c r="E63" s="1">
        <f t="shared" si="3"/>
        <v>-354.08480600000001</v>
      </c>
      <c r="F63" s="1"/>
    </row>
    <row r="64" spans="1:6" x14ac:dyDescent="0.3">
      <c r="A64" s="15">
        <v>45139</v>
      </c>
      <c r="B64" s="1">
        <v>-85321.64</v>
      </c>
      <c r="D64" s="18">
        <v>4.9800000000000004E-2</v>
      </c>
      <c r="E64" s="1">
        <f t="shared" si="3"/>
        <v>-354.08480600000001</v>
      </c>
      <c r="F64" s="1"/>
    </row>
    <row r="65" spans="1:6" x14ac:dyDescent="0.3">
      <c r="A65" s="14">
        <v>45170</v>
      </c>
      <c r="B65" s="1">
        <v>-85321.64</v>
      </c>
      <c r="D65" s="18">
        <v>4.9800000000000004E-2</v>
      </c>
      <c r="E65" s="1">
        <f t="shared" si="3"/>
        <v>-354.08480600000001</v>
      </c>
      <c r="F65" s="1"/>
    </row>
    <row r="66" spans="1:6" x14ac:dyDescent="0.3">
      <c r="A66" s="15">
        <v>45200</v>
      </c>
      <c r="B66" s="1">
        <v>-85321.64</v>
      </c>
      <c r="D66" s="18">
        <v>5.4900000000000004E-2</v>
      </c>
      <c r="E66" s="1">
        <f t="shared" si="3"/>
        <v>-390.34650300000004</v>
      </c>
      <c r="F66" s="1"/>
    </row>
    <row r="67" spans="1:6" x14ac:dyDescent="0.3">
      <c r="A67" s="14">
        <v>45231</v>
      </c>
      <c r="B67" s="1">
        <v>-85321.64</v>
      </c>
      <c r="D67" s="18">
        <v>5.4900000000000004E-2</v>
      </c>
      <c r="E67" s="1">
        <f t="shared" si="3"/>
        <v>-390.34650300000004</v>
      </c>
      <c r="F67" s="1"/>
    </row>
    <row r="68" spans="1:6" x14ac:dyDescent="0.3">
      <c r="A68" s="14">
        <v>45261</v>
      </c>
      <c r="B68" s="1">
        <v>-85321.64</v>
      </c>
      <c r="D68" s="18">
        <v>5.4900000000000004E-2</v>
      </c>
      <c r="E68" s="1">
        <f t="shared" si="3"/>
        <v>-390.34650300000004</v>
      </c>
      <c r="F68" s="1">
        <f>SUM(E57:E68)</f>
        <v>-4304.4767380000003</v>
      </c>
    </row>
    <row r="69" spans="1:6" x14ac:dyDescent="0.3">
      <c r="A69" s="15">
        <v>45292</v>
      </c>
      <c r="B69" s="1">
        <v>-85321.64</v>
      </c>
      <c r="D69" s="18">
        <v>5.4900000000000004E-2</v>
      </c>
      <c r="E69" s="1">
        <f t="shared" si="3"/>
        <v>-390.34650300000004</v>
      </c>
      <c r="F69" s="1"/>
    </row>
    <row r="70" spans="1:6" x14ac:dyDescent="0.3">
      <c r="A70" s="14">
        <v>45323</v>
      </c>
      <c r="B70" s="1">
        <v>-85321.64</v>
      </c>
      <c r="D70" s="18">
        <v>5.4900000000000004E-2</v>
      </c>
      <c r="E70" s="1">
        <f t="shared" si="3"/>
        <v>-390.34650300000004</v>
      </c>
      <c r="F70" s="1"/>
    </row>
    <row r="71" spans="1:6" x14ac:dyDescent="0.3">
      <c r="A71" s="15">
        <v>45352</v>
      </c>
      <c r="B71" s="1">
        <v>-85321.64</v>
      </c>
      <c r="D71" s="18">
        <v>5.4900000000000004E-2</v>
      </c>
      <c r="E71" s="1">
        <f t="shared" si="3"/>
        <v>-390.34650300000004</v>
      </c>
      <c r="F71" s="1"/>
    </row>
    <row r="72" spans="1:6" x14ac:dyDescent="0.3">
      <c r="A72" s="14">
        <v>45383</v>
      </c>
      <c r="B72" s="1">
        <v>-85321.64</v>
      </c>
      <c r="D72" s="18">
        <v>5.4900000000000004E-2</v>
      </c>
      <c r="E72" s="1">
        <f t="shared" si="3"/>
        <v>-390.34650300000004</v>
      </c>
      <c r="F72" s="1"/>
    </row>
    <row r="73" spans="1:6" x14ac:dyDescent="0.3">
      <c r="A73" s="15">
        <v>45413</v>
      </c>
      <c r="B73" s="1">
        <v>-85321.64</v>
      </c>
      <c r="D73" s="18">
        <v>5.4900000000000004E-2</v>
      </c>
      <c r="E73" s="1">
        <f t="shared" si="3"/>
        <v>-390.34650300000004</v>
      </c>
      <c r="F73" s="1"/>
    </row>
    <row r="74" spans="1:6" x14ac:dyDescent="0.3">
      <c r="A74" s="14">
        <v>45444</v>
      </c>
      <c r="B74" s="1">
        <v>-85321.64</v>
      </c>
      <c r="D74" s="18">
        <v>5.4900000000000004E-2</v>
      </c>
      <c r="E74" s="1">
        <f t="shared" si="3"/>
        <v>-390.34650300000004</v>
      </c>
      <c r="F74" s="1"/>
    </row>
    <row r="75" spans="1:6" x14ac:dyDescent="0.3">
      <c r="A75" s="15">
        <v>45474</v>
      </c>
      <c r="B75" s="1">
        <v>-85321.64</v>
      </c>
      <c r="D75" s="18">
        <v>5.2000000000000005E-2</v>
      </c>
      <c r="E75" s="1">
        <f t="shared" si="3"/>
        <v>-369.72710666666671</v>
      </c>
      <c r="F75" s="1"/>
    </row>
    <row r="76" spans="1:6" x14ac:dyDescent="0.3">
      <c r="A76" s="14">
        <v>45505</v>
      </c>
      <c r="B76" s="1">
        <v>-85321.64</v>
      </c>
      <c r="D76" s="18">
        <v>5.2000000000000005E-2</v>
      </c>
      <c r="E76" s="1">
        <f t="shared" si="3"/>
        <v>-369.72710666666671</v>
      </c>
      <c r="F76" s="1"/>
    </row>
    <row r="77" spans="1:6" x14ac:dyDescent="0.3">
      <c r="A77" s="15">
        <v>45536</v>
      </c>
      <c r="B77" s="1">
        <v>-85321.64</v>
      </c>
      <c r="D77" s="18">
        <v>5.2000000000000005E-2</v>
      </c>
      <c r="E77" s="1">
        <f t="shared" si="3"/>
        <v>-369.72710666666671</v>
      </c>
      <c r="F77" s="1"/>
    </row>
    <row r="78" spans="1:6" x14ac:dyDescent="0.3">
      <c r="A78" s="14">
        <v>45566</v>
      </c>
      <c r="B78" s="1">
        <v>-85321.64</v>
      </c>
      <c r="D78" s="18">
        <v>4.4039999999999996E-2</v>
      </c>
      <c r="E78" s="1">
        <f t="shared" si="3"/>
        <v>-313.13041879999997</v>
      </c>
      <c r="F78" s="1"/>
    </row>
    <row r="79" spans="1:6" x14ac:dyDescent="0.3">
      <c r="A79" s="14">
        <v>45597</v>
      </c>
      <c r="B79" s="1">
        <v>-85321.64</v>
      </c>
      <c r="D79" s="18">
        <v>4.4039999999999996E-2</v>
      </c>
      <c r="E79" s="1">
        <f t="shared" si="3"/>
        <v>-313.13041879999997</v>
      </c>
      <c r="F79" s="1"/>
    </row>
    <row r="80" spans="1:6" x14ac:dyDescent="0.3">
      <c r="A80" s="15">
        <v>45627</v>
      </c>
      <c r="B80" s="1">
        <v>-85321.64</v>
      </c>
      <c r="D80" s="18">
        <v>4.4039999999999996E-2</v>
      </c>
      <c r="E80" s="1">
        <f t="shared" si="3"/>
        <v>-313.13041879999997</v>
      </c>
      <c r="F80" s="1">
        <f>SUM(E69:E80)</f>
        <v>-4390.6515944000002</v>
      </c>
    </row>
    <row r="81" spans="1:6" x14ac:dyDescent="0.3">
      <c r="A81" s="14">
        <v>45658</v>
      </c>
      <c r="B81" s="1">
        <v>-85321.64</v>
      </c>
      <c r="D81" s="18">
        <v>3.6400000000000002E-2</v>
      </c>
      <c r="E81" s="1">
        <f t="shared" si="3"/>
        <v>-258.80897466666664</v>
      </c>
      <c r="F81" s="1"/>
    </row>
    <row r="82" spans="1:6" x14ac:dyDescent="0.3">
      <c r="A82" s="15">
        <v>45689</v>
      </c>
      <c r="B82" s="1">
        <v>-85321.64</v>
      </c>
      <c r="D82" s="18">
        <v>3.6400000000000002E-2</v>
      </c>
      <c r="E82" s="1">
        <f t="shared" si="3"/>
        <v>-258.80897466666664</v>
      </c>
      <c r="F82" s="1"/>
    </row>
    <row r="83" spans="1:6" x14ac:dyDescent="0.3">
      <c r="A83" s="14">
        <v>45717</v>
      </c>
      <c r="B83" s="1">
        <v>-85321.64</v>
      </c>
      <c r="D83" s="18">
        <v>3.6400000000000002E-2</v>
      </c>
      <c r="E83" s="1">
        <f t="shared" si="3"/>
        <v>-258.80897466666664</v>
      </c>
      <c r="F83" s="1"/>
    </row>
    <row r="84" spans="1:6" x14ac:dyDescent="0.3">
      <c r="A84" s="15">
        <v>45748</v>
      </c>
      <c r="B84" s="1">
        <v>-85321.64</v>
      </c>
      <c r="D84" s="18">
        <v>3.1600000000000003E-2</v>
      </c>
      <c r="E84" s="1">
        <f t="shared" si="3"/>
        <v>-224.68031866666669</v>
      </c>
      <c r="F84" s="1"/>
    </row>
    <row r="85" spans="1:6" x14ac:dyDescent="0.3">
      <c r="A85" s="14">
        <v>45778</v>
      </c>
      <c r="B85" s="1">
        <v>-85321.64</v>
      </c>
      <c r="D85" s="18">
        <v>3.1600000000000003E-2</v>
      </c>
      <c r="E85" s="1">
        <f t="shared" si="3"/>
        <v>-224.68031866666669</v>
      </c>
      <c r="F85" s="1"/>
    </row>
    <row r="86" spans="1:6" x14ac:dyDescent="0.3">
      <c r="A86" s="15">
        <v>45809</v>
      </c>
      <c r="B86" s="1">
        <v>-85321.64</v>
      </c>
      <c r="D86" s="18">
        <v>3.1600000000000003E-2</v>
      </c>
      <c r="E86" s="1">
        <f t="shared" si="3"/>
        <v>-224.68031866666669</v>
      </c>
      <c r="F86" s="1"/>
    </row>
    <row r="87" spans="1:6" x14ac:dyDescent="0.3">
      <c r="A87" s="14">
        <v>45839</v>
      </c>
      <c r="B87" s="1">
        <v>-85321.64</v>
      </c>
      <c r="D87" s="18">
        <v>2.9100000000000001E-2</v>
      </c>
      <c r="E87" s="1">
        <f t="shared" si="3"/>
        <v>-206.904977</v>
      </c>
      <c r="F87" s="1"/>
    </row>
    <row r="88" spans="1:6" x14ac:dyDescent="0.3">
      <c r="A88" s="15">
        <v>45870</v>
      </c>
      <c r="B88" s="1">
        <v>-85321.64</v>
      </c>
      <c r="D88" s="18">
        <v>2.9100000000000001E-2</v>
      </c>
      <c r="E88" s="1">
        <f t="shared" si="3"/>
        <v>-206.904977</v>
      </c>
      <c r="F88" s="1"/>
    </row>
    <row r="89" spans="1:6" x14ac:dyDescent="0.3">
      <c r="A89" s="14">
        <v>45901</v>
      </c>
      <c r="B89" s="1">
        <v>-85321.64</v>
      </c>
      <c r="D89" s="18">
        <v>2.9100000000000001E-2</v>
      </c>
      <c r="E89" s="1">
        <f t="shared" si="3"/>
        <v>-206.904977</v>
      </c>
      <c r="F89" s="1"/>
    </row>
    <row r="90" spans="1:6" x14ac:dyDescent="0.3">
      <c r="A90" s="15">
        <v>45931</v>
      </c>
      <c r="B90" s="1">
        <v>-85321.64</v>
      </c>
      <c r="D90" s="18">
        <v>2.9100000000000001E-2</v>
      </c>
      <c r="E90" s="1">
        <f t="shared" si="3"/>
        <v>-206.904977</v>
      </c>
      <c r="F90" s="1"/>
    </row>
    <row r="91" spans="1:6" x14ac:dyDescent="0.3">
      <c r="A91" s="14">
        <v>45962</v>
      </c>
      <c r="B91" s="1">
        <v>-85321.64</v>
      </c>
      <c r="D91" s="18">
        <v>2.9100000000000001E-2</v>
      </c>
      <c r="E91" s="1">
        <f t="shared" si="3"/>
        <v>-206.904977</v>
      </c>
      <c r="F91" s="1"/>
    </row>
    <row r="92" spans="1:6" x14ac:dyDescent="0.3">
      <c r="A92" s="15">
        <v>45992</v>
      </c>
      <c r="B92" s="1">
        <v>-85321.64</v>
      </c>
      <c r="D92" s="18">
        <v>2.9100000000000001E-2</v>
      </c>
      <c r="E92" s="1">
        <f t="shared" si="3"/>
        <v>-206.904977</v>
      </c>
      <c r="F92" s="1">
        <f>SUM(E81:E92)</f>
        <v>-2691.8977420000001</v>
      </c>
    </row>
    <row r="93" spans="1:6" x14ac:dyDescent="0.3">
      <c r="A93" s="14">
        <v>46023</v>
      </c>
      <c r="B93" s="1">
        <v>-85321.64</v>
      </c>
      <c r="D93" s="4">
        <v>2.5499999999999998E-2</v>
      </c>
      <c r="E93" s="1">
        <f t="shared" ref="E93:E104" si="4">+B92*D93/12</f>
        <v>-181.30848499999999</v>
      </c>
      <c r="F93" s="13"/>
    </row>
    <row r="94" spans="1:6" x14ac:dyDescent="0.3">
      <c r="A94" s="15">
        <v>46054</v>
      </c>
      <c r="B94" s="1">
        <v>-85321.64</v>
      </c>
      <c r="D94" s="4">
        <v>2.5499999999999998E-2</v>
      </c>
      <c r="E94" s="1">
        <f t="shared" si="4"/>
        <v>-181.30848499999999</v>
      </c>
    </row>
    <row r="95" spans="1:6" x14ac:dyDescent="0.3">
      <c r="A95" s="14">
        <v>46082</v>
      </c>
      <c r="B95" s="1">
        <v>-85321.64</v>
      </c>
      <c r="D95" s="4">
        <v>2.5499999999999998E-2</v>
      </c>
      <c r="E95" s="1">
        <f t="shared" si="4"/>
        <v>-181.30848499999999</v>
      </c>
    </row>
    <row r="96" spans="1:6" x14ac:dyDescent="0.3">
      <c r="A96" s="15">
        <v>46113</v>
      </c>
      <c r="B96" s="1">
        <v>-85321.64</v>
      </c>
      <c r="D96" s="4">
        <v>2.5499999999999998E-2</v>
      </c>
      <c r="E96" s="1">
        <f t="shared" si="4"/>
        <v>-181.30848499999999</v>
      </c>
    </row>
    <row r="97" spans="1:6" x14ac:dyDescent="0.3">
      <c r="A97" s="14">
        <v>46143</v>
      </c>
      <c r="B97" s="1">
        <v>-85321.64</v>
      </c>
      <c r="D97" s="4">
        <v>2.5499999999999998E-2</v>
      </c>
      <c r="E97" s="1">
        <f t="shared" si="4"/>
        <v>-181.30848499999999</v>
      </c>
    </row>
    <row r="98" spans="1:6" x14ac:dyDescent="0.3">
      <c r="A98" s="15">
        <v>46174</v>
      </c>
      <c r="B98" s="1">
        <v>-85321.64</v>
      </c>
      <c r="D98" s="4">
        <v>2.5499999999999998E-2</v>
      </c>
      <c r="E98" s="1">
        <f t="shared" si="4"/>
        <v>-181.30848499999999</v>
      </c>
    </row>
    <row r="99" spans="1:6" x14ac:dyDescent="0.3">
      <c r="A99" s="14">
        <v>46204</v>
      </c>
      <c r="B99" s="1">
        <v>-85321.64</v>
      </c>
      <c r="D99" s="4">
        <v>2.5499999999999998E-2</v>
      </c>
      <c r="E99" s="1">
        <f t="shared" si="4"/>
        <v>-181.30848499999999</v>
      </c>
    </row>
    <row r="100" spans="1:6" x14ac:dyDescent="0.3">
      <c r="A100" s="15">
        <v>46235</v>
      </c>
      <c r="B100" s="1">
        <v>-85321.64</v>
      </c>
      <c r="D100" s="4">
        <v>2.5499999999999998E-2</v>
      </c>
      <c r="E100" s="1">
        <f t="shared" si="4"/>
        <v>-181.30848499999999</v>
      </c>
    </row>
    <row r="101" spans="1:6" x14ac:dyDescent="0.3">
      <c r="A101" s="14">
        <v>46266</v>
      </c>
      <c r="B101" s="1">
        <v>-85321.64</v>
      </c>
      <c r="D101" s="4">
        <v>2.5499999999999998E-2</v>
      </c>
      <c r="E101" s="1">
        <f t="shared" si="4"/>
        <v>-181.30848499999999</v>
      </c>
    </row>
    <row r="102" spans="1:6" x14ac:dyDescent="0.3">
      <c r="A102" s="15">
        <v>46296</v>
      </c>
      <c r="B102" s="1">
        <v>-85321.64</v>
      </c>
      <c r="D102" s="4">
        <v>2.5499999999999998E-2</v>
      </c>
      <c r="E102" s="1">
        <f t="shared" si="4"/>
        <v>-181.30848499999999</v>
      </c>
    </row>
    <row r="103" spans="1:6" x14ac:dyDescent="0.3">
      <c r="A103" s="14">
        <v>46327</v>
      </c>
      <c r="B103" s="1">
        <v>-85321.64</v>
      </c>
      <c r="D103" s="4">
        <v>2.5499999999999998E-2</v>
      </c>
      <c r="E103" s="1">
        <f t="shared" si="4"/>
        <v>-181.30848499999999</v>
      </c>
    </row>
    <row r="104" spans="1:6" x14ac:dyDescent="0.3">
      <c r="A104" s="15">
        <v>46357</v>
      </c>
      <c r="B104" s="1">
        <v>-85321.64</v>
      </c>
      <c r="D104" s="4">
        <v>2.5499999999999998E-2</v>
      </c>
      <c r="E104" s="1">
        <f t="shared" si="4"/>
        <v>-181.30848499999999</v>
      </c>
      <c r="F104" s="13">
        <f>SUM(E93:E104)</f>
        <v>-2175.7018199999998</v>
      </c>
    </row>
    <row r="105" spans="1:6" x14ac:dyDescent="0.3">
      <c r="A105" s="14">
        <v>46388</v>
      </c>
    </row>
    <row r="106" spans="1:6" x14ac:dyDescent="0.3">
      <c r="A106" s="15">
        <v>46419</v>
      </c>
    </row>
    <row r="107" spans="1:6" x14ac:dyDescent="0.3">
      <c r="A107" s="14">
        <v>46447</v>
      </c>
    </row>
    <row r="108" spans="1:6" x14ac:dyDescent="0.3">
      <c r="A108" s="15">
        <v>46478</v>
      </c>
    </row>
    <row r="109" spans="1:6" x14ac:dyDescent="0.3">
      <c r="A109" s="14">
        <v>46508</v>
      </c>
    </row>
    <row r="110" spans="1:6" x14ac:dyDescent="0.3">
      <c r="A110" s="15">
        <v>46539</v>
      </c>
    </row>
    <row r="111" spans="1:6" x14ac:dyDescent="0.3">
      <c r="A111" s="14">
        <v>46569</v>
      </c>
    </row>
    <row r="112" spans="1:6" x14ac:dyDescent="0.3">
      <c r="A112" s="15">
        <v>46600</v>
      </c>
    </row>
    <row r="113" spans="1:6" x14ac:dyDescent="0.3">
      <c r="A113" s="14">
        <v>46631</v>
      </c>
    </row>
    <row r="114" spans="1:6" x14ac:dyDescent="0.3">
      <c r="A114" s="15">
        <v>46661</v>
      </c>
    </row>
    <row r="115" spans="1:6" x14ac:dyDescent="0.3">
      <c r="A115" s="14">
        <v>46692</v>
      </c>
    </row>
    <row r="116" spans="1:6" x14ac:dyDescent="0.3">
      <c r="A116" s="15">
        <v>46722</v>
      </c>
    </row>
    <row r="117" spans="1:6" x14ac:dyDescent="0.3">
      <c r="A117" s="14"/>
      <c r="E117" s="13">
        <f>SUM(E45:E116)</f>
        <v>-15440.707025399995</v>
      </c>
      <c r="F117" s="13">
        <f>SUM(F45:F116)</f>
        <v>-15440.707025400001</v>
      </c>
    </row>
  </sheetData>
  <phoneticPr fontId="3" type="noConversion"/>
  <pageMargins left="0.7" right="0.7" top="0.75" bottom="0.75" header="0.3" footer="0.3"/>
  <pageSetup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P A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q R U o q 0 A A A D 4 A A A A E g A A A E N v b m Z p Z y 9 Q Y W N r Y W d l L n h t b I S P z Q q C Q B z E 7 0 H v I H t 3 P x Q v s q 6 E 1 4 Q g i K 6 L L r a k / w 1 3 b X 2 3 D j 1 S r 5 B S V r e O M / O D m X n c 7 j w f u z a 4 q t 5 q A x l i m K L A O g m 1 b A 2 o D I F B u V i v + E 5 W Z 9 m o Y K L B p q O t M 3 R y 7 p I S 4 r 3 H P s a m b 0 h E K S P H c r u v T q q T 6 A P r / 3 C o Y a 6 t F B L 8 8 F o j I s w S i h l N Y k w 5 W V x e a v g S 0 b R 4 T n 9 M X g y t G 3 o l F I T F h p N F c v I + I Z 4 A A A D / / w M A U E s D B B Q A A g A I A A A A I Q A R 8 M c U / w U A A O o x A A A T A A A A R m 9 y b X V s Y X M v U 2 V j d G l v b j E u b e x Y 3 W / b N h B / D 9 D / g V B e b M A N m n p v X Q q 4 d r K 5 a z 4 a u + 0 G w x h o i X a 4 U K R L U W k C w / / 7 j q Q o k Z I d b E X y E i g v s e 6 o + 7 7 j 6 Z e R W F H B 0 c T + P 3 5 3 c J D d Y E k S N M I K o x P E i H p 1 g O B v I n I Z E 6 B M v r M j z V z g j H Q i l m f 0 9 W r 9 p h / 1 U M R W c d T t 2 f P J Q v w 9 i G O R c z W V m G f Y K M i 0 A C N p M 5 v E N y T F J x G c j H p j R d K T a M c L 0 X w 7 0 + r m h d z D 6 J q k 4 g 4 s H A q W p 3 A A R E 7 x g p E j y y j I n T 0 G 9 D b R 9 P r P w g h t 9 B T f a 2 f t b 5 r a / 9 U L a P q w t r S H N Y 0 x Q x 8 w w 9 y + + i U j E o 3 I k n I w 5 7 h B e Q s U F H 0 V N C G J Z k 7 I K i V c Z f r 3 N y F v l 0 z 8 Q I P 1 W o o 7 k D t R W O U h 7 0 p S I a l 6 0 M R P J F m B 7 A t s L S w e R y S L J V 1 r Q z W 1 8 B e N e U L u 0 Z m A A 5 I y t s D x r W Z / B K c 5 q D r l S j 4 0 2 d f k j s i M 8 h U a M p G B A 3 8 R L E O G C 1 R F + Z 1 m S o A 0 C G r I u C J g f Y L G o 5 A c B r + i O 1 0 T 8 j 0 n E F 9 0 k a c L Y k h X I l P m V c g E W k q R I u f n O c 5 U c U Z S b g 5 V Y f y c 0 / g W X S 6 X G V F G F 9 i O h p j F O c M m s + d E 3 Y i k Z B n x z t w 4 l 7 I w t 0 F A z k b N u Z R 0 R T l W j u f K J a A X t C A k x Y N z r n K 3 r A h T T P Z w S X M J u B K M Q Y a 8 Q n W R g u T f Q Z X p n I w r 4 h V + k P B K Q I I k 3 G A T f I 8 6 w Y x k H i G 0 7 Q N W 8 Y 2 X v 1 q h D A U 3 + Q y C O x R S 6 v E C g j 6 e l o R s L X g C t C + c m u w M J Q H X k t L B I c Q b Y v x Q B K B 6 1 K W t K a P p A E Y A V L J g n o G a + t s n r w o 0 I X j H T 9 K I x D S F q F 4 x H J O s S d l X b S P C R W q y C 5 6 e 3 k M Y + Y q g a 2 s 6 s E W c 6 0 4 v n S k J l V 2 n U k L / 6 W d z o h Q y q h O u 6 w Q z 7 I q w n N F 7 i N m l R F + x p J q + k 7 j P D d u 7 Z q o 5 L b V 2 d o 8 u w e P h C C i Z / e k O j f m y 6 K j T 7 z m M K x S M o f C E b n i e k 1 1 H w K h Y p G v M X c 4 / g a E m H u g 0 o c r O U E P T j W E e Y M x 6 I T 0 f + v 1 Q x f Y c U 1 4 q L I a w o Y u E L q l X c x c C d J U W V U / 7 4 n e 5 J r w M T d H w r C h y v / + H g V s h p 1 7 A A R c u Y q r Q I N V 6 6 0 x d y x O Y I b Z u A w 5 Z 7 H 0 r u A L q T N 3 v X j h 8 1 o 6 x H L D L i e C i 9 N i w H k C C 7 u z p 5 J 8 c E r q E V i h r x M 4 Z P b p z V Q S z u H P N l e V N 8 E d Y + 1 X X 6 s 4 R v J t 0 5 7 v b b r m A n F E G F A j U t f j h r R 8 T w m D M a V q n u a T 0 E M E w O W d 6 + u j 4 z t H 7 E 3 S m 9 W C e + O R f Q Z y o d J 0 T u Q I x n 3 O b 6 V L Z B d G p + i g o 7 9 Q N 6 q F N 6 V W R r W 3 P u Z N 5 3 E z T q 4 c e 0 u L + o D w 5 G n N O Z H f f x n W 8 b + V q m N v z d V X y x h w a W F f a J F 8 o W V x f p c x B k l i B n R 2 a 9 S I m F G Z l Q P 1 i n 6 P X a B Y 0 z b y H l C 5 E b u L g e y R k Y k K 2 Y 4 s 0 r M q n n d a C Z 4 1 W q r r R p d M v M O + C b 5 a c v V T C t m 1 0 v 3 O 8 F D A E F S s 9 n p u y 3 Q 1 n L 2 z v f g x 1 1 r e X q o / 9 p c t u Q E s i 3 d J T D N F j 7 / d b 7 3 f f + / 2 L + W 0 / H t w 1 W G 7 K 3 2 5 E M X T 2 9 t f x 3 g a r Z 7 C o C C 7 A e 3 K v j v R s h c m f d W Y 1 9 X M d l w 9 n U R f B z P i P x 8 / g e G X h R J i C q P U / E D s N 6 3 u b T b M E L r X p R 4 M s J m Y H 2 u q m 9 G q m z t 5 2 X x 1 Q v k t 5 9 b 1 m Z s m u 7 z X Y G w g 7 s v u T 0 p 8 W C y F u O 9 3 N T H 9 K n E T 6 P f 2 N p d 0 3 z j o 1 Q 7 N t J L Y A S i f N B Q v j O r V R 1 8 y s Y 3 V p T 4 2 0 o u c S c E b B B 9 W 2 T K 3 m H o O o m v D N m + 1 M s + a V l + Z k 5 d x U / I x r U / F 0 j o G s v W 5 N x R 6 n p s J z C U 5 V D r m p + D N u l R P 1 y Z z z r g D j o o J + 2 P 7 P C y 9 Q X L R i Z + Y k w 7 3 2 H o Y w Y 9 2 g l E P B V X g O I w M / d N 5 2 o x a D a D G I F o N o M Y g W g 2 g x i B a D a D G I F o N 4 W g z i 0 O z s d t V q Q h G H s P g a 3 j M g E o f l 3 m k 0 t M B E C 0 y 0 w M T L A y b 8 A f N S 8 Y l y T L 4 w m K I 2 o l u 0 4 l G 0 o t + i F S 1 a 0 a I V L V r R o h U t W t G i F S 1 a 0 a I V z 4 V W 9 B 9 B K / r P j l b 0 W 7 S i R S t a t O I l o x X 9 F 4 9 W 9 F 8 0 W t F v 0 Y o Q r f g X A A D / / w M A U E s B A i 0 A F A A G A A g A A A A h A C r d q k D S A A A A N w E A A B M A A A A A A A A A A A A A A A A A A A A A A F t D b 2 5 0 Z W 5 0 X 1 R 5 c G V z X S 5 4 b W x Q S w E C L Q A U A A I A C A A A A C E A k q R U o q 0 A A A D 4 A A A A E g A A A A A A A A A A A A A A A A A L A w A A Q 2 9 u Z m l n L 1 B h Y 2 t h Z 2 U u e G 1 s U E s B A i 0 A F A A C A A g A A A A h A B H w x x T / B Q A A 6 j E A A B M A A A A A A A A A A A A A A A A A 6 A M A A E Z v c m 1 1 b G F z L 1 N l Y 3 R p b 2 4 x L m 1 Q S w U G A A A A A A M A A w D C A A A A G A o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I A A A A A A A A F o g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E Y X R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i 0 y M F Q y M j o y N j o 1 N S 4 z N D g y N j E 1 W i I v P j x F b n R y e S B U e X B l P S J G a W x s Q 2 9 s d W 1 u V H l w Z X M i I F Z h b H V l P S J z Q W d Z S E J n W U V C Q V V H Q m d Z R 0 J n W U d C Z 1 l H Q m d Z R 0 J n W U c i L z 4 8 R W 5 0 c n k g V H l w Z T 0 i R m l s b E N v b H V t b k 5 h b W V z I i B W Y W x 1 Z T 0 i c 1 s m c X V v d D t K b 3 V y b m F s I E V u d H J 5 J n F 1 b 3 Q 7 L C Z x d W 9 0 O 1 N l c m l l c y Z x d W 9 0 O y w m c X V v d D t U U l g g R G F 0 Z S Z x d W 9 0 O y w m c X V v d D t B Y 2 N v d W 5 0 I E 5 1 b W J l c i Z x d W 9 0 O y w m c X V v d D t B Y 2 N v d W 5 0 I E R l c 2 N y a X B 0 a W 9 u J n F 1 b 3 Q 7 L C Z x d W 9 0 O 0 R l Y m l 0 I E F t b 3 V u d C Z x d W 9 0 O y w m c X V v d D t D c m V k a X Q g Q W 1 v d W 5 0 J n F 1 b 3 Q 7 L C Z x d W 9 0 O 1 R v d G F s J n F 1 b 3 Q 7 L C Z x d W 9 0 O 0 F j Y 2 9 1 b n Q g Q 2 F 0 Z W d v c n k g T n V t Y m V y J n F 1 b 3 Q 7 L C Z x d W 9 0 O 0 F j Y 2 9 1 b n Q g V H l w Z S Z x d W 9 0 O y w m c X V v d D t C Y X R j a C B O d W 1 i Z X I m c X V v d D s s J n F 1 b 3 Q 7 T 3 J p Z 2 l u Y X R p b m c g R G 9 j d W 1 l b n Q g T n V t Y m V y J n F 1 b 3 Q 7 L C Z x d W 9 0 O 0 9 y a W d p b m F 0 a W 5 n I E 1 h c 3 R l c i B J R C Z x d W 9 0 O y w m c X V v d D t P c m l n a W 5 h d G l u Z y B N Y X N 0 Z X I g T m F t Z S Z x d W 9 0 O y w m c X V v d D t E Z X N j c m l w d G l v b i Z x d W 9 0 O y w m c X V v d D t P c m l n a W 5 h d G l u Z y B U U l g g U 2 9 1 c m N l J n F 1 b 3 Q 7 L C Z x d W 9 0 O 1 B v c 3 R p b m c g V H l w Z S Z x d W 9 0 O y w m c X V v d D t S Z W Z l c m V u Y 2 U m c X V v d D s s J n F 1 b 3 Q 7 U 2 V n b W V u d D E m c X V v d D s s J n F 1 b 3 Q 7 U 2 V n b W V u d D I m c X V v d D s s J n F 1 b 3 Q 7 U 2 V n b W V u d D M m c X V v d D s s J n F 1 b 3 Q 7 U 2 V n b W V u d D Q m c X V v d D s s J n F 1 b 3 Q 7 U 2 9 1 c m N l I E R v Y 3 V t Z W 5 0 J n F 1 b 3 Q 7 L C Z x d W 9 0 O 1 V z Z X I g V 2 h v I F B v c 3 R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j I z M m E x M D c t N D I z Z i 0 0 Z G I 5 L W F m Y j M t O D h k M j E 3 M T c 5 Y z I y I i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L 0 F 1 d G 9 S Z W 1 v d m V k Q 2 9 s d W 1 u c z E u e 0 p v d X J u Y W w g R W 5 0 c n k s M H 0 m c X V v d D s s J n F 1 b 3 Q 7 U 2 V j d G l v b j E v R G F 0 Y S 9 B d X R v U m V t b 3 Z l Z E N v b H V t b n M x L n t T Z X J p Z X M s M X 0 m c X V v d D s s J n F 1 b 3 Q 7 U 2 V j d G l v b j E v R G F 0 Y S 9 B d X R v U m V t b 3 Z l Z E N v b H V t b n M x L n t U U l g g R G F 0 Z S w y f S Z x d W 9 0 O y w m c X V v d D t T Z W N 0 a W 9 u M S 9 E Y X R h L 0 F 1 d G 9 S Z W 1 v d m V k Q 2 9 s d W 1 u c z E u e 0 F j Y 2 9 1 b n Q g T n V t Y m V y L D N 9 J n F 1 b 3 Q 7 L C Z x d W 9 0 O 1 N l Y 3 R p b 2 4 x L 0 R h d G E v Q X V 0 b 1 J l b W 9 2 Z W R D b 2 x 1 b W 5 z M S 5 7 Q W N j b 3 V u d C B E Z X N j c m l w d G l v b i w 0 f S Z x d W 9 0 O y w m c X V v d D t T Z W N 0 a W 9 u M S 9 E Y X R h L 0 F 1 d G 9 S Z W 1 v d m V k Q 2 9 s d W 1 u c z E u e 0 R l Y m l 0 I E F t b 3 V u d C w 1 f S Z x d W 9 0 O y w m c X V v d D t T Z W N 0 a W 9 u M S 9 E Y X R h L 0 F 1 d G 9 S Z W 1 v d m V k Q 2 9 s d W 1 u c z E u e 0 N y Z W R p d C B B b W 9 1 b n Q s N n 0 m c X V v d D s s J n F 1 b 3 Q 7 U 2 V j d G l v b j E v R G F 0 Y S 9 B d X R v U m V t b 3 Z l Z E N v b H V t b n M x L n t U b 3 R h b C w 3 f S Z x d W 9 0 O y w m c X V v d D t T Z W N 0 a W 9 u M S 9 E Y X R h L 0 F 1 d G 9 S Z W 1 v d m V k Q 2 9 s d W 1 u c z E u e 0 F j Y 2 9 1 b n Q g Q 2 F 0 Z W d v c n k g T n V t Y m V y L D h 9 J n F 1 b 3 Q 7 L C Z x d W 9 0 O 1 N l Y 3 R p b 2 4 x L 0 R h d G E v Q X V 0 b 1 J l b W 9 2 Z W R D b 2 x 1 b W 5 z M S 5 7 Q W N j b 3 V u d C B U e X B l L D l 9 J n F 1 b 3 Q 7 L C Z x d W 9 0 O 1 N l Y 3 R p b 2 4 x L 0 R h d G E v Q X V 0 b 1 J l b W 9 2 Z W R D b 2 x 1 b W 5 z M S 5 7 Q m F 0 Y 2 g g T n V t Y m V y L D E w f S Z x d W 9 0 O y w m c X V v d D t T Z W N 0 a W 9 u M S 9 E Y X R h L 0 F 1 d G 9 S Z W 1 v d m V k Q 2 9 s d W 1 u c z E u e 0 9 y a W d p b m F 0 a W 5 n I E R v Y 3 V t Z W 5 0 I E 5 1 b W J l c i w x M X 0 m c X V v d D s s J n F 1 b 3 Q 7 U 2 V j d G l v b j E v R G F 0 Y S 9 B d X R v U m V t b 3 Z l Z E N v b H V t b n M x L n t P c m l n a W 5 h d G l u Z y B N Y X N 0 Z X I g S U Q s M T J 9 J n F 1 b 3 Q 7 L C Z x d W 9 0 O 1 N l Y 3 R p b 2 4 x L 0 R h d G E v Q X V 0 b 1 J l b W 9 2 Z W R D b 2 x 1 b W 5 z M S 5 7 T 3 J p Z 2 l u Y X R p b m c g T W F z d G V y I E 5 h b W U s M T N 9 J n F 1 b 3 Q 7 L C Z x d W 9 0 O 1 N l Y 3 R p b 2 4 x L 0 R h d G E v Q X V 0 b 1 J l b W 9 2 Z W R D b 2 x 1 b W 5 z M S 5 7 R G V z Y 3 J p c H R p b 2 4 s M T R 9 J n F 1 b 3 Q 7 L C Z x d W 9 0 O 1 N l Y 3 R p b 2 4 x L 0 R h d G E v Q X V 0 b 1 J l b W 9 2 Z W R D b 2 x 1 b W 5 z M S 5 7 T 3 J p Z 2 l u Y X R p b m c g V F J Y I F N v d X J j Z S w x N X 0 m c X V v d D s s J n F 1 b 3 Q 7 U 2 V j d G l v b j E v R G F 0 Y S 9 B d X R v U m V t b 3 Z l Z E N v b H V t b n M x L n t Q b 3 N 0 a W 5 n I F R 5 c G U s M T Z 9 J n F 1 b 3 Q 7 L C Z x d W 9 0 O 1 N l Y 3 R p b 2 4 x L 0 R h d G E v Q X V 0 b 1 J l b W 9 2 Z W R D b 2 x 1 b W 5 z M S 5 7 U m V m Z X J l b m N l L D E 3 f S Z x d W 9 0 O y w m c X V v d D t T Z W N 0 a W 9 u M S 9 E Y X R h L 0 F 1 d G 9 S Z W 1 v d m V k Q 2 9 s d W 1 u c z E u e 1 N l Z 2 1 l b n Q x L D E 4 f S Z x d W 9 0 O y w m c X V v d D t T Z W N 0 a W 9 u M S 9 E Y X R h L 0 F 1 d G 9 S Z W 1 v d m V k Q 2 9 s d W 1 u c z E u e 1 N l Z 2 1 l b n Q y L D E 5 f S Z x d W 9 0 O y w m c X V v d D t T Z W N 0 a W 9 u M S 9 E Y X R h L 0 F 1 d G 9 S Z W 1 v d m V k Q 2 9 s d W 1 u c z E u e 1 N l Z 2 1 l b n Q z L D I w f S Z x d W 9 0 O y w m c X V v d D t T Z W N 0 a W 9 u M S 9 E Y X R h L 0 F 1 d G 9 S Z W 1 v d m V k Q 2 9 s d W 1 u c z E u e 1 N l Z 2 1 l b n Q 0 L D I x f S Z x d W 9 0 O y w m c X V v d D t T Z W N 0 a W 9 u M S 9 E Y X R h L 0 F 1 d G 9 S Z W 1 v d m V k Q 2 9 s d W 1 u c z E u e 1 N v d X J j Z S B E b 2 N 1 b W V u d C w y M n 0 m c X V v d D s s J n F 1 b 3 Q 7 U 2 V j d G l v b j E v R G F 0 Y S 9 B d X R v U m V t b 3 Z l Z E N v b H V t b n M x L n t V c 2 V y I F d o b y B Q b 3 N 0 Z W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h L 0 F 1 d G 9 S Z W 1 v d m V k Q 2 9 s d W 1 u c z E u e 0 p v d X J u Y W w g R W 5 0 c n k s M H 0 m c X V v d D s s J n F 1 b 3 Q 7 U 2 V j d G l v b j E v R G F 0 Y S 9 B d X R v U m V t b 3 Z l Z E N v b H V t b n M x L n t T Z X J p Z X M s M X 0 m c X V v d D s s J n F 1 b 3 Q 7 U 2 V j d G l v b j E v R G F 0 Y S 9 B d X R v U m V t b 3 Z l Z E N v b H V t b n M x L n t U U l g g R G F 0 Z S w y f S Z x d W 9 0 O y w m c X V v d D t T Z W N 0 a W 9 u M S 9 E Y X R h L 0 F 1 d G 9 S Z W 1 v d m V k Q 2 9 s d W 1 u c z E u e 0 F j Y 2 9 1 b n Q g T n V t Y m V y L D N 9 J n F 1 b 3 Q 7 L C Z x d W 9 0 O 1 N l Y 3 R p b 2 4 x L 0 R h d G E v Q X V 0 b 1 J l b W 9 2 Z W R D b 2 x 1 b W 5 z M S 5 7 Q W N j b 3 V u d C B E Z X N j c m l w d G l v b i w 0 f S Z x d W 9 0 O y w m c X V v d D t T Z W N 0 a W 9 u M S 9 E Y X R h L 0 F 1 d G 9 S Z W 1 v d m V k Q 2 9 s d W 1 u c z E u e 0 R l Y m l 0 I E F t b 3 V u d C w 1 f S Z x d W 9 0 O y w m c X V v d D t T Z W N 0 a W 9 u M S 9 E Y X R h L 0 F 1 d G 9 S Z W 1 v d m V k Q 2 9 s d W 1 u c z E u e 0 N y Z W R p d C B B b W 9 1 b n Q s N n 0 m c X V v d D s s J n F 1 b 3 Q 7 U 2 V j d G l v b j E v R G F 0 Y S 9 B d X R v U m V t b 3 Z l Z E N v b H V t b n M x L n t U b 3 R h b C w 3 f S Z x d W 9 0 O y w m c X V v d D t T Z W N 0 a W 9 u M S 9 E Y X R h L 0 F 1 d G 9 S Z W 1 v d m V k Q 2 9 s d W 1 u c z E u e 0 F j Y 2 9 1 b n Q g Q 2 F 0 Z W d v c n k g T n V t Y m V y L D h 9 J n F 1 b 3 Q 7 L C Z x d W 9 0 O 1 N l Y 3 R p b 2 4 x L 0 R h d G E v Q X V 0 b 1 J l b W 9 2 Z W R D b 2 x 1 b W 5 z M S 5 7 Q W N j b 3 V u d C B U e X B l L D l 9 J n F 1 b 3 Q 7 L C Z x d W 9 0 O 1 N l Y 3 R p b 2 4 x L 0 R h d G E v Q X V 0 b 1 J l b W 9 2 Z W R D b 2 x 1 b W 5 z M S 5 7 Q m F 0 Y 2 g g T n V t Y m V y L D E w f S Z x d W 9 0 O y w m c X V v d D t T Z W N 0 a W 9 u M S 9 E Y X R h L 0 F 1 d G 9 S Z W 1 v d m V k Q 2 9 s d W 1 u c z E u e 0 9 y a W d p b m F 0 a W 5 n I E R v Y 3 V t Z W 5 0 I E 5 1 b W J l c i w x M X 0 m c X V v d D s s J n F 1 b 3 Q 7 U 2 V j d G l v b j E v R G F 0 Y S 9 B d X R v U m V t b 3 Z l Z E N v b H V t b n M x L n t P c m l n a W 5 h d G l u Z y B N Y X N 0 Z X I g S U Q s M T J 9 J n F 1 b 3 Q 7 L C Z x d W 9 0 O 1 N l Y 3 R p b 2 4 x L 0 R h d G E v Q X V 0 b 1 J l b W 9 2 Z W R D b 2 x 1 b W 5 z M S 5 7 T 3 J p Z 2 l u Y X R p b m c g T W F z d G V y I E 5 h b W U s M T N 9 J n F 1 b 3 Q 7 L C Z x d W 9 0 O 1 N l Y 3 R p b 2 4 x L 0 R h d G E v Q X V 0 b 1 J l b W 9 2 Z W R D b 2 x 1 b W 5 z M S 5 7 R G V z Y 3 J p c H R p b 2 4 s M T R 9 J n F 1 b 3 Q 7 L C Z x d W 9 0 O 1 N l Y 3 R p b 2 4 x L 0 R h d G E v Q X V 0 b 1 J l b W 9 2 Z W R D b 2 x 1 b W 5 z M S 5 7 T 3 J p Z 2 l u Y X R p b m c g V F J Y I F N v d X J j Z S w x N X 0 m c X V v d D s s J n F 1 b 3 Q 7 U 2 V j d G l v b j E v R G F 0 Y S 9 B d X R v U m V t b 3 Z l Z E N v b H V t b n M x L n t Q b 3 N 0 a W 5 n I F R 5 c G U s M T Z 9 J n F 1 b 3 Q 7 L C Z x d W 9 0 O 1 N l Y 3 R p b 2 4 x L 0 R h d G E v Q X V 0 b 1 J l b W 9 2 Z W R D b 2 x 1 b W 5 z M S 5 7 U m V m Z X J l b m N l L D E 3 f S Z x d W 9 0 O y w m c X V v d D t T Z W N 0 a W 9 u M S 9 E Y X R h L 0 F 1 d G 9 S Z W 1 v d m V k Q 2 9 s d W 1 u c z E u e 1 N l Z 2 1 l b n Q x L D E 4 f S Z x d W 9 0 O y w m c X V v d D t T Z W N 0 a W 9 u M S 9 E Y X R h L 0 F 1 d G 9 S Z W 1 v d m V k Q 2 9 s d W 1 u c z E u e 1 N l Z 2 1 l b n Q y L D E 5 f S Z x d W 9 0 O y w m c X V v d D t T Z W N 0 a W 9 u M S 9 E Y X R h L 0 F 1 d G 9 S Z W 1 v d m V k Q 2 9 s d W 1 u c z E u e 1 N l Z 2 1 l b n Q z L D I w f S Z x d W 9 0 O y w m c X V v d D t T Z W N 0 a W 9 u M S 9 E Y X R h L 0 F 1 d G 9 S Z W 1 v d m V k Q 2 9 s d W 1 u c z E u e 1 N l Z 2 1 l b n Q 0 L D I x f S Z x d W 9 0 O y w m c X V v d D t T Z W N 0 a W 9 u M S 9 E Y X R h L 0 F 1 d G 9 S Z W 1 v d m V k Q 2 9 s d W 1 u c z E u e 1 N v d X J j Z S B E b 2 N 1 b W V u d C w y M n 0 m c X V v d D s s J n F 1 b 3 Q 7 U 2 V j d G l v b j E v R G F 0 Y S 9 B d X R v U m V t b 3 Z l Z E N v b H V t b n M x L n t V c 2 V y I F d o b y B Q b 3 N 0 Z W Q s M j N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n J v b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y L T I w V D I y O j M w O j M z L j Y 5 O T k 2 N z N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y N D Y w M m F i L T g x N W U t N G Y 3 N C 1 i N T A 1 L T I 4 N T Q 0 Z j Q 4 N G Y 2 Z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c m 9 t L 0 F 1 d G 9 S Z W 1 v d m V k Q 2 9 s d W 1 u c z E u e 0 Z y b 2 0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n J v b S 9 B d X R v U m V t b 3 Z l Z E N v b H V t b n M x L n t G c m 9 t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M i 0 y M F Q y M j o z M D o z M y 4 3 M D k 1 O D E z W i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Y T U 3 O T J i M y 1 l Z m J j L T R m M D M t Y W V k M i 0 2 Y z Q y Y j A w O T U y Z W E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8 v Q X V 0 b 1 J l b W 9 2 Z W R D b 2 x 1 b W 5 z M S 5 7 V G 8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8 v Q X V 0 b 1 J l b W 9 2 Z W R D b 2 x 1 b W 5 z M S 5 7 V G 8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Y 2 N v d W 5 0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y L T I w V D I y O j M w O j M z L j c x M T A 5 N T l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3 M D N h M z F j L T R i O G Q t N D Y x O S 0 5 N z Q w L W N m O T F j Y j c y Y W V j Z S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Y 2 N v d W 5 0 c y 9 B d X R v U m V t b 3 Z l Z E N v b H V t b n M x L n t B Y 2 N v d W 5 0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B Y 2 N v d W 5 0 c y 9 B d X R v U m V t b 3 Z l Z E N v b H V t b n M x L n t B Y 2 N v d W 5 0 c y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R h d G E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z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i 0 y M F Q y M j o z M T o 0 M S 4 x O D Q y M z M 1 W i I v P j x F b n R y e S B U e X B l P S J G a W x s Q 2 9 s d W 1 u V H l w Z X M i I F Z h b H V l P S J z Q W d Z S E J n W U V C Q V V H Q m d Z R 0 J n W U d C Z 1 l H Q m d Z R 0 J n W U c i L z 4 8 R W 5 0 c n k g V H l w Z T 0 i R m l s b E N v b H V t b k 5 h b W V z I i B W Y W x 1 Z T 0 i c 1 s m c X V v d D t K b 3 V y b m F s I E V u d H J 5 J n F 1 b 3 Q 7 L C Z x d W 9 0 O 1 N l c m l l c y Z x d W 9 0 O y w m c X V v d D t U U l g g R G F 0 Z S Z x d W 9 0 O y w m c X V v d D t B Y 2 N v d W 5 0 I E 5 1 b W J l c i Z x d W 9 0 O y w m c X V v d D t B Y 2 N v d W 5 0 I E R l c 2 N y a X B 0 a W 9 u J n F 1 b 3 Q 7 L C Z x d W 9 0 O 0 R l Y m l 0 I E F t b 3 V u d C Z x d W 9 0 O y w m c X V v d D t D c m V k a X Q g Q W 1 v d W 5 0 J n F 1 b 3 Q 7 L C Z x d W 9 0 O 1 R v d G F s J n F 1 b 3 Q 7 L C Z x d W 9 0 O 0 F j Y 2 9 1 b n Q g Q 2 F 0 Z W d v c n k g T n V t Y m V y J n F 1 b 3 Q 7 L C Z x d W 9 0 O 0 F j Y 2 9 1 b n Q g V H l w Z S Z x d W 9 0 O y w m c X V v d D t C Y X R j a C B O d W 1 i Z X I m c X V v d D s s J n F 1 b 3 Q 7 T 3 J p Z 2 l u Y X R p b m c g R G 9 j d W 1 l b n Q g T n V t Y m V y J n F 1 b 3 Q 7 L C Z x d W 9 0 O 0 9 y a W d p b m F 0 a W 5 n I E 1 h c 3 R l c i B J R C Z x d W 9 0 O y w m c X V v d D t P c m l n a W 5 h d G l u Z y B N Y X N 0 Z X I g T m F t Z S Z x d W 9 0 O y w m c X V v d D t E Z X N j c m l w d G l v b i Z x d W 9 0 O y w m c X V v d D t P c m l n a W 5 h d G l u Z y B U U l g g U 2 9 1 c m N l J n F 1 b 3 Q 7 L C Z x d W 9 0 O 1 B v c 3 R p b m c g V H l w Z S Z x d W 9 0 O y w m c X V v d D t S Z W Z l c m V u Y 2 U m c X V v d D s s J n F 1 b 3 Q 7 U 2 V n b W V u d D E m c X V v d D s s J n F 1 b 3 Q 7 U 2 V n b W V u d D I m c X V v d D s s J n F 1 b 3 Q 7 U 2 V n b W V u d D M m c X V v d D s s J n F 1 b 3 Q 7 U 2 V n b W V u d D Q m c X V v d D s s J n F 1 b 3 Q 7 U 2 9 1 c m N l I E R v Y 3 V t Z W 5 0 J n F 1 b 3 Q 7 L C Z x d W 9 0 O 1 V z Z X I g V 2 h v I F B v c 3 R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W F k Z D M y N j A t Y j A w O C 0 0 M z U 1 L W J k O G U t N z I 1 N 2 I 0 Y j Q w Z j V m I i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L 0 F 1 d G 9 S Z W 1 v d m V k Q 2 9 s d W 1 u c z E u e 0 p v d X J u Y W w g R W 5 0 c n k s M H 0 m c X V v d D s s J n F 1 b 3 Q 7 U 2 V j d G l v b j E v R G F 0 Y S 9 B d X R v U m V t b 3 Z l Z E N v b H V t b n M x L n t T Z X J p Z X M s M X 0 m c X V v d D s s J n F 1 b 3 Q 7 U 2 V j d G l v b j E v R G F 0 Y S 9 B d X R v U m V t b 3 Z l Z E N v b H V t b n M x L n t U U l g g R G F 0 Z S w y f S Z x d W 9 0 O y w m c X V v d D t T Z W N 0 a W 9 u M S 9 E Y X R h L 0 F 1 d G 9 S Z W 1 v d m V k Q 2 9 s d W 1 u c z E u e 0 F j Y 2 9 1 b n Q g T n V t Y m V y L D N 9 J n F 1 b 3 Q 7 L C Z x d W 9 0 O 1 N l Y 3 R p b 2 4 x L 0 R h d G E v Q X V 0 b 1 J l b W 9 2 Z W R D b 2 x 1 b W 5 z M S 5 7 Q W N j b 3 V u d C B E Z X N j c m l w d G l v b i w 0 f S Z x d W 9 0 O y w m c X V v d D t T Z W N 0 a W 9 u M S 9 E Y X R h L 0 F 1 d G 9 S Z W 1 v d m V k Q 2 9 s d W 1 u c z E u e 0 R l Y m l 0 I E F t b 3 V u d C w 1 f S Z x d W 9 0 O y w m c X V v d D t T Z W N 0 a W 9 u M S 9 E Y X R h L 0 F 1 d G 9 S Z W 1 v d m V k Q 2 9 s d W 1 u c z E u e 0 N y Z W R p d C B B b W 9 1 b n Q s N n 0 m c X V v d D s s J n F 1 b 3 Q 7 U 2 V j d G l v b j E v R G F 0 Y S 9 B d X R v U m V t b 3 Z l Z E N v b H V t b n M x L n t U b 3 R h b C w 3 f S Z x d W 9 0 O y w m c X V v d D t T Z W N 0 a W 9 u M S 9 E Y X R h L 0 F 1 d G 9 S Z W 1 v d m V k Q 2 9 s d W 1 u c z E u e 0 F j Y 2 9 1 b n Q g Q 2 F 0 Z W d v c n k g T n V t Y m V y L D h 9 J n F 1 b 3 Q 7 L C Z x d W 9 0 O 1 N l Y 3 R p b 2 4 x L 0 R h d G E v Q X V 0 b 1 J l b W 9 2 Z W R D b 2 x 1 b W 5 z M S 5 7 Q W N j b 3 V u d C B U e X B l L D l 9 J n F 1 b 3 Q 7 L C Z x d W 9 0 O 1 N l Y 3 R p b 2 4 x L 0 R h d G E v Q X V 0 b 1 J l b W 9 2 Z W R D b 2 x 1 b W 5 z M S 5 7 Q m F 0 Y 2 g g T n V t Y m V y L D E w f S Z x d W 9 0 O y w m c X V v d D t T Z W N 0 a W 9 u M S 9 E Y X R h L 0 F 1 d G 9 S Z W 1 v d m V k Q 2 9 s d W 1 u c z E u e 0 9 y a W d p b m F 0 a W 5 n I E R v Y 3 V t Z W 5 0 I E 5 1 b W J l c i w x M X 0 m c X V v d D s s J n F 1 b 3 Q 7 U 2 V j d G l v b j E v R G F 0 Y S 9 B d X R v U m V t b 3 Z l Z E N v b H V t b n M x L n t P c m l n a W 5 h d G l u Z y B N Y X N 0 Z X I g S U Q s M T J 9 J n F 1 b 3 Q 7 L C Z x d W 9 0 O 1 N l Y 3 R p b 2 4 x L 0 R h d G E v Q X V 0 b 1 J l b W 9 2 Z W R D b 2 x 1 b W 5 z M S 5 7 T 3 J p Z 2 l u Y X R p b m c g T W F z d G V y I E 5 h b W U s M T N 9 J n F 1 b 3 Q 7 L C Z x d W 9 0 O 1 N l Y 3 R p b 2 4 x L 0 R h d G E v Q X V 0 b 1 J l b W 9 2 Z W R D b 2 x 1 b W 5 z M S 5 7 R G V z Y 3 J p c H R p b 2 4 s M T R 9 J n F 1 b 3 Q 7 L C Z x d W 9 0 O 1 N l Y 3 R p b 2 4 x L 0 R h d G E v Q X V 0 b 1 J l b W 9 2 Z W R D b 2 x 1 b W 5 z M S 5 7 T 3 J p Z 2 l u Y X R p b m c g V F J Y I F N v d X J j Z S w x N X 0 m c X V v d D s s J n F 1 b 3 Q 7 U 2 V j d G l v b j E v R G F 0 Y S 9 B d X R v U m V t b 3 Z l Z E N v b H V t b n M x L n t Q b 3 N 0 a W 5 n I F R 5 c G U s M T Z 9 J n F 1 b 3 Q 7 L C Z x d W 9 0 O 1 N l Y 3 R p b 2 4 x L 0 R h d G E v Q X V 0 b 1 J l b W 9 2 Z W R D b 2 x 1 b W 5 z M S 5 7 U m V m Z X J l b m N l L D E 3 f S Z x d W 9 0 O y w m c X V v d D t T Z W N 0 a W 9 u M S 9 E Y X R h L 0 F 1 d G 9 S Z W 1 v d m V k Q 2 9 s d W 1 u c z E u e 1 N l Z 2 1 l b n Q x L D E 4 f S Z x d W 9 0 O y w m c X V v d D t T Z W N 0 a W 9 u M S 9 E Y X R h L 0 F 1 d G 9 S Z W 1 v d m V k Q 2 9 s d W 1 u c z E u e 1 N l Z 2 1 l b n Q y L D E 5 f S Z x d W 9 0 O y w m c X V v d D t T Z W N 0 a W 9 u M S 9 E Y X R h L 0 F 1 d G 9 S Z W 1 v d m V k Q 2 9 s d W 1 u c z E u e 1 N l Z 2 1 l b n Q z L D I w f S Z x d W 9 0 O y w m c X V v d D t T Z W N 0 a W 9 u M S 9 E Y X R h L 0 F 1 d G 9 S Z W 1 v d m V k Q 2 9 s d W 1 u c z E u e 1 N l Z 2 1 l b n Q 0 L D I x f S Z x d W 9 0 O y w m c X V v d D t T Z W N 0 a W 9 u M S 9 E Y X R h L 0 F 1 d G 9 S Z W 1 v d m V k Q 2 9 s d W 1 u c z E u e 1 N v d X J j Z S B E b 2 N 1 b W V u d C w y M n 0 m c X V v d D s s J n F 1 b 3 Q 7 U 2 V j d G l v b j E v R G F 0 Y S 9 B d X R v U m V t b 3 Z l Z E N v b H V t b n M x L n t V c 2 V y I F d o b y B Q b 3 N 0 Z W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h L 0 F 1 d G 9 S Z W 1 v d m V k Q 2 9 s d W 1 u c z E u e 0 p v d X J u Y W w g R W 5 0 c n k s M H 0 m c X V v d D s s J n F 1 b 3 Q 7 U 2 V j d G l v b j E v R G F 0 Y S 9 B d X R v U m V t b 3 Z l Z E N v b H V t b n M x L n t T Z X J p Z X M s M X 0 m c X V v d D s s J n F 1 b 3 Q 7 U 2 V j d G l v b j E v R G F 0 Y S 9 B d X R v U m V t b 3 Z l Z E N v b H V t b n M x L n t U U l g g R G F 0 Z S w y f S Z x d W 9 0 O y w m c X V v d D t T Z W N 0 a W 9 u M S 9 E Y X R h L 0 F 1 d G 9 S Z W 1 v d m V k Q 2 9 s d W 1 u c z E u e 0 F j Y 2 9 1 b n Q g T n V t Y m V y L D N 9 J n F 1 b 3 Q 7 L C Z x d W 9 0 O 1 N l Y 3 R p b 2 4 x L 0 R h d G E v Q X V 0 b 1 J l b W 9 2 Z W R D b 2 x 1 b W 5 z M S 5 7 Q W N j b 3 V u d C B E Z X N j c m l w d G l v b i w 0 f S Z x d W 9 0 O y w m c X V v d D t T Z W N 0 a W 9 u M S 9 E Y X R h L 0 F 1 d G 9 S Z W 1 v d m V k Q 2 9 s d W 1 u c z E u e 0 R l Y m l 0 I E F t b 3 V u d C w 1 f S Z x d W 9 0 O y w m c X V v d D t T Z W N 0 a W 9 u M S 9 E Y X R h L 0 F 1 d G 9 S Z W 1 v d m V k Q 2 9 s d W 1 u c z E u e 0 N y Z W R p d C B B b W 9 1 b n Q s N n 0 m c X V v d D s s J n F 1 b 3 Q 7 U 2 V j d G l v b j E v R G F 0 Y S 9 B d X R v U m V t b 3 Z l Z E N v b H V t b n M x L n t U b 3 R h b C w 3 f S Z x d W 9 0 O y w m c X V v d D t T Z W N 0 a W 9 u M S 9 E Y X R h L 0 F 1 d G 9 S Z W 1 v d m V k Q 2 9 s d W 1 u c z E u e 0 F j Y 2 9 1 b n Q g Q 2 F 0 Z W d v c n k g T n V t Y m V y L D h 9 J n F 1 b 3 Q 7 L C Z x d W 9 0 O 1 N l Y 3 R p b 2 4 x L 0 R h d G E v Q X V 0 b 1 J l b W 9 2 Z W R D b 2 x 1 b W 5 z M S 5 7 Q W N j b 3 V u d C B U e X B l L D l 9 J n F 1 b 3 Q 7 L C Z x d W 9 0 O 1 N l Y 3 R p b 2 4 x L 0 R h d G E v Q X V 0 b 1 J l b W 9 2 Z W R D b 2 x 1 b W 5 z M S 5 7 Q m F 0 Y 2 g g T n V t Y m V y L D E w f S Z x d W 9 0 O y w m c X V v d D t T Z W N 0 a W 9 u M S 9 E Y X R h L 0 F 1 d G 9 S Z W 1 v d m V k Q 2 9 s d W 1 u c z E u e 0 9 y a W d p b m F 0 a W 5 n I E R v Y 3 V t Z W 5 0 I E 5 1 b W J l c i w x M X 0 m c X V v d D s s J n F 1 b 3 Q 7 U 2 V j d G l v b j E v R G F 0 Y S 9 B d X R v U m V t b 3 Z l Z E N v b H V t b n M x L n t P c m l n a W 5 h d G l u Z y B N Y X N 0 Z X I g S U Q s M T J 9 J n F 1 b 3 Q 7 L C Z x d W 9 0 O 1 N l Y 3 R p b 2 4 x L 0 R h d G E v Q X V 0 b 1 J l b W 9 2 Z W R D b 2 x 1 b W 5 z M S 5 7 T 3 J p Z 2 l u Y X R p b m c g T W F z d G V y I E 5 h b W U s M T N 9 J n F 1 b 3 Q 7 L C Z x d W 9 0 O 1 N l Y 3 R p b 2 4 x L 0 R h d G E v Q X V 0 b 1 J l b W 9 2 Z W R D b 2 x 1 b W 5 z M S 5 7 R G V z Y 3 J p c H R p b 2 4 s M T R 9 J n F 1 b 3 Q 7 L C Z x d W 9 0 O 1 N l Y 3 R p b 2 4 x L 0 R h d G E v Q X V 0 b 1 J l b W 9 2 Z W R D b 2 x 1 b W 5 z M S 5 7 T 3 J p Z 2 l u Y X R p b m c g V F J Y I F N v d X J j Z S w x N X 0 m c X V v d D s s J n F 1 b 3 Q 7 U 2 V j d G l v b j E v R G F 0 Y S 9 B d X R v U m V t b 3 Z l Z E N v b H V t b n M x L n t Q b 3 N 0 a W 5 n I F R 5 c G U s M T Z 9 J n F 1 b 3 Q 7 L C Z x d W 9 0 O 1 N l Y 3 R p b 2 4 x L 0 R h d G E v Q X V 0 b 1 J l b W 9 2 Z W R D b 2 x 1 b W 5 z M S 5 7 U m V m Z X J l b m N l L D E 3 f S Z x d W 9 0 O y w m c X V v d D t T Z W N 0 a W 9 u M S 9 E Y X R h L 0 F 1 d G 9 S Z W 1 v d m V k Q 2 9 s d W 1 u c z E u e 1 N l Z 2 1 l b n Q x L D E 4 f S Z x d W 9 0 O y w m c X V v d D t T Z W N 0 a W 9 u M S 9 E Y X R h L 0 F 1 d G 9 S Z W 1 v d m V k Q 2 9 s d W 1 u c z E u e 1 N l Z 2 1 l b n Q y L D E 5 f S Z x d W 9 0 O y w m c X V v d D t T Z W N 0 a W 9 u M S 9 E Y X R h L 0 F 1 d G 9 S Z W 1 v d m V k Q 2 9 s d W 1 u c z E u e 1 N l Z 2 1 l b n Q z L D I w f S Z x d W 9 0 O y w m c X V v d D t T Z W N 0 a W 9 u M S 9 E Y X R h L 0 F 1 d G 9 S Z W 1 v d m V k Q 2 9 s d W 1 u c z E u e 1 N l Z 2 1 l b n Q 0 L D I x f S Z x d W 9 0 O y w m c X V v d D t T Z W N 0 a W 9 u M S 9 E Y X R h L 0 F 1 d G 9 S Z W 1 v d m V k Q 2 9 s d W 1 u c z E u e 1 N v d X J j Z S B E b 2 N 1 b W V u d C w y M n 0 m c X V v d D s s J n F 1 b 3 Q 7 U 2 V j d G l v b j E v R G F 0 Y S 9 B d X R v U m V t b 3 Z l Z E N v b H V t b n M x L n t V c 2 V y I F d o b y B Q b 3 N 0 Z W Q s M j N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n J v b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y L T I w V D I y O j M y O j I x L j A 4 M z M 4 N z N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3 O G Q y M T A y L T h h O T g t N D l m N S 0 5 O D E 4 L T k 4 M j J j M G J j N j U z M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c m 9 t L 0 F 1 d G 9 S Z W 1 v d m V k Q 2 9 s d W 1 u c z E u e 0 Z y b 2 0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n J v b S 9 B d X R v U m V t b 3 Z l Z E N v b H V t b n M x L n t G c m 9 t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8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M i 0 y M F Q y M j o z M j o y M S 4 w O T E x M j c 5 W i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O T E z N G E 2 M i 0 w M D c y L T R k Z W Q t O T R h M S 1 h N 2 V l M 2 U 1 Z T Z h N T I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8 v Q X V 0 b 1 J l b W 9 2 Z W R D b 2 x 1 b W 5 z M S 5 7 V G 8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8 v Q X V 0 b 1 J l b W 9 2 Z W R D b 2 x 1 b W 5 z M S 5 7 V G 8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Y 2 N v d W 5 0 c y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y L T I w V D I y O j M y O j I x L j A 5 M T E y N z l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4 Y z M 5 M j F h L T R k Z T M t N G E 3 M y 1 i Z j N m L T g z M G U 2 Z j h m N T g 0 N i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Y 2 N v d W 5 0 c y 9 B d X R v U m V t b 3 Z l Z E N v b H V t b n M x L n t B Y 2 N v d W 5 0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B Y 2 N v d W 5 0 c y 9 B d X R v U m V t b 3 Z l Z E N v b H V t b n M x L n t B Y 2 N v d W 5 0 c y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R h d G E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y L T I 0 V D E z O j Q 4 O j I 1 L j g 5 N T g 1 M z B a I i 8 + P E V u d H J 5 I F R 5 c G U 9 I k Z p b G x D b 2 x 1 b W 5 U e X B l c y I g V m F s d W U 9 I n N B Z 1 l I Q m d Z R U J B V U d C Z 1 l H Q m d Z R 0 J n W U d C Z 1 l H Q m d Z R y I v P j x F b n R y e S B U e X B l P S J G a W x s Q 2 9 s d W 1 u T m F t Z X M i I F Z h b H V l P S J z W y Z x d W 9 0 O 0 p v d X J u Y W w g R W 5 0 c n k m c X V v d D s s J n F 1 b 3 Q 7 U 2 V y a W V z J n F 1 b 3 Q 7 L C Z x d W 9 0 O 1 R S W C B E Y X R l J n F 1 b 3 Q 7 L C Z x d W 9 0 O 0 F j Y 2 9 1 b n Q g T n V t Y m V y J n F 1 b 3 Q 7 L C Z x d W 9 0 O 0 F j Y 2 9 1 b n Q g R G V z Y 3 J p c H R p b 2 4 m c X V v d D s s J n F 1 b 3 Q 7 R G V i a X Q g Q W 1 v d W 5 0 J n F 1 b 3 Q 7 L C Z x d W 9 0 O 0 N y Z W R p d C B B b W 9 1 b n Q m c X V v d D s s J n F 1 b 3 Q 7 V G 9 0 Y W w m c X V v d D s s J n F 1 b 3 Q 7 Q W N j b 3 V u d C B D Y X R l Z 2 9 y e S B O d W 1 i Z X I m c X V v d D s s J n F 1 b 3 Q 7 Q W N j b 3 V u d C B U e X B l J n F 1 b 3 Q 7 L C Z x d W 9 0 O 0 J h d G N o I E 5 1 b W J l c i Z x d W 9 0 O y w m c X V v d D t P c m l n a W 5 h d G l u Z y B E b 2 N 1 b W V u d C B O d W 1 i Z X I m c X V v d D s s J n F 1 b 3 Q 7 T 3 J p Z 2 l u Y X R p b m c g T W F z d G V y I E l E J n F 1 b 3 Q 7 L C Z x d W 9 0 O 0 9 y a W d p b m F 0 a W 5 n I E 1 h c 3 R l c i B O Y W 1 l J n F 1 b 3 Q 7 L C Z x d W 9 0 O 0 R l c 2 N y a X B 0 a W 9 u J n F 1 b 3 Q 7 L C Z x d W 9 0 O 0 9 y a W d p b m F 0 a W 5 n I F R S W C B T b 3 V y Y 2 U m c X V v d D s s J n F 1 b 3 Q 7 U G 9 z d G l u Z y B U e X B l J n F 1 b 3 Q 7 L C Z x d W 9 0 O 1 J l Z m V y Z W 5 j Z S Z x d W 9 0 O y w m c X V v d D t T Z W d t Z W 5 0 M S Z x d W 9 0 O y w m c X V v d D t T Z W d t Z W 5 0 M i Z x d W 9 0 O y w m c X V v d D t T Z W d t Z W 5 0 M y Z x d W 9 0 O y w m c X V v d D t T Z W d t Z W 5 0 N C Z x d W 9 0 O y w m c X V v d D t T b 3 V y Y 2 U g R G 9 j d W 1 l b n Q m c X V v d D s s J n F 1 b 3 Q 7 V X N l c i B X a G 8 g U G 9 z d G V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M m V m Z m M y O C 1 k O T U 4 L T Q z Z D A t Y T U y M i 0 w N m Q x N z B l M j B m M m M i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v Q X V 0 b 1 J l b W 9 2 Z W R D b 2 x 1 b W 5 z M S 5 7 S m 9 1 c m 5 h b C B F b n R y e S w w f S Z x d W 9 0 O y w m c X V v d D t T Z W N 0 a W 9 u M S 9 E Y X R h L 0 F 1 d G 9 S Z W 1 v d m V k Q 2 9 s d W 1 u c z E u e 1 N l c m l l c y w x f S Z x d W 9 0 O y w m c X V v d D t T Z W N 0 a W 9 u M S 9 E Y X R h L 0 F 1 d G 9 S Z W 1 v d m V k Q 2 9 s d W 1 u c z E u e 1 R S W C B E Y X R l L D J 9 J n F 1 b 3 Q 7 L C Z x d W 9 0 O 1 N l Y 3 R p b 2 4 x L 0 R h d G E v Q X V 0 b 1 J l b W 9 2 Z W R D b 2 x 1 b W 5 z M S 5 7 Q W N j b 3 V u d C B O d W 1 i Z X I s M 3 0 m c X V v d D s s J n F 1 b 3 Q 7 U 2 V j d G l v b j E v R G F 0 Y S 9 B d X R v U m V t b 3 Z l Z E N v b H V t b n M x L n t B Y 2 N v d W 5 0 I E R l c 2 N y a X B 0 a W 9 u L D R 9 J n F 1 b 3 Q 7 L C Z x d W 9 0 O 1 N l Y 3 R p b 2 4 x L 0 R h d G E v Q X V 0 b 1 J l b W 9 2 Z W R D b 2 x 1 b W 5 z M S 5 7 R G V i a X Q g Q W 1 v d W 5 0 L D V 9 J n F 1 b 3 Q 7 L C Z x d W 9 0 O 1 N l Y 3 R p b 2 4 x L 0 R h d G E v Q X V 0 b 1 J l b W 9 2 Z W R D b 2 x 1 b W 5 z M S 5 7 Q 3 J l Z G l 0 I E F t b 3 V u d C w 2 f S Z x d W 9 0 O y w m c X V v d D t T Z W N 0 a W 9 u M S 9 E Y X R h L 0 F 1 d G 9 S Z W 1 v d m V k Q 2 9 s d W 1 u c z E u e 1 R v d G F s L D d 9 J n F 1 b 3 Q 7 L C Z x d W 9 0 O 1 N l Y 3 R p b 2 4 x L 0 R h d G E v Q X V 0 b 1 J l b W 9 2 Z W R D b 2 x 1 b W 5 z M S 5 7 Q W N j b 3 V u d C B D Y X R l Z 2 9 y e S B O d W 1 i Z X I s O H 0 m c X V v d D s s J n F 1 b 3 Q 7 U 2 V j d G l v b j E v R G F 0 Y S 9 B d X R v U m V t b 3 Z l Z E N v b H V t b n M x L n t B Y 2 N v d W 5 0 I F R 5 c G U s O X 0 m c X V v d D s s J n F 1 b 3 Q 7 U 2 V j d G l v b j E v R G F 0 Y S 9 B d X R v U m V t b 3 Z l Z E N v b H V t b n M x L n t C Y X R j a C B O d W 1 i Z X I s M T B 9 J n F 1 b 3 Q 7 L C Z x d W 9 0 O 1 N l Y 3 R p b 2 4 x L 0 R h d G E v Q X V 0 b 1 J l b W 9 2 Z W R D b 2 x 1 b W 5 z M S 5 7 T 3 J p Z 2 l u Y X R p b m c g R G 9 j d W 1 l b n Q g T n V t Y m V y L D E x f S Z x d W 9 0 O y w m c X V v d D t T Z W N 0 a W 9 u M S 9 E Y X R h L 0 F 1 d G 9 S Z W 1 v d m V k Q 2 9 s d W 1 u c z E u e 0 9 y a W d p b m F 0 a W 5 n I E 1 h c 3 R l c i B J R C w x M n 0 m c X V v d D s s J n F 1 b 3 Q 7 U 2 V j d G l v b j E v R G F 0 Y S 9 B d X R v U m V t b 3 Z l Z E N v b H V t b n M x L n t P c m l n a W 5 h d G l u Z y B N Y X N 0 Z X I g T m F t Z S w x M 3 0 m c X V v d D s s J n F 1 b 3 Q 7 U 2 V j d G l v b j E v R G F 0 Y S 9 B d X R v U m V t b 3 Z l Z E N v b H V t b n M x L n t E Z X N j c m l w d G l v b i w x N H 0 m c X V v d D s s J n F 1 b 3 Q 7 U 2 V j d G l v b j E v R G F 0 Y S 9 B d X R v U m V t b 3 Z l Z E N v b H V t b n M x L n t P c m l n a W 5 h d G l u Z y B U U l g g U 2 9 1 c m N l L D E 1 f S Z x d W 9 0 O y w m c X V v d D t T Z W N 0 a W 9 u M S 9 E Y X R h L 0 F 1 d G 9 S Z W 1 v d m V k Q 2 9 s d W 1 u c z E u e 1 B v c 3 R p b m c g V H l w Z S w x N n 0 m c X V v d D s s J n F 1 b 3 Q 7 U 2 V j d G l v b j E v R G F 0 Y S 9 B d X R v U m V t b 3 Z l Z E N v b H V t b n M x L n t S Z W Z l c m V u Y 2 U s M T d 9 J n F 1 b 3 Q 7 L C Z x d W 9 0 O 1 N l Y 3 R p b 2 4 x L 0 R h d G E v Q X V 0 b 1 J l b W 9 2 Z W R D b 2 x 1 b W 5 z M S 5 7 U 2 V n b W V u d D E s M T h 9 J n F 1 b 3 Q 7 L C Z x d W 9 0 O 1 N l Y 3 R p b 2 4 x L 0 R h d G E v Q X V 0 b 1 J l b W 9 2 Z W R D b 2 x 1 b W 5 z M S 5 7 U 2 V n b W V u d D I s M T l 9 J n F 1 b 3 Q 7 L C Z x d W 9 0 O 1 N l Y 3 R p b 2 4 x L 0 R h d G E v Q X V 0 b 1 J l b W 9 2 Z W R D b 2 x 1 b W 5 z M S 5 7 U 2 V n b W V u d D M s M j B 9 J n F 1 b 3 Q 7 L C Z x d W 9 0 O 1 N l Y 3 R p b 2 4 x L 0 R h d G E v Q X V 0 b 1 J l b W 9 2 Z W R D b 2 x 1 b W 5 z M S 5 7 U 2 V n b W V u d D Q s M j F 9 J n F 1 b 3 Q 7 L C Z x d W 9 0 O 1 N l Y 3 R p b 2 4 x L 0 R h d G E v Q X V 0 b 1 J l b W 9 2 Z W R D b 2 x 1 b W 5 z M S 5 7 U 2 9 1 c m N l I E R v Y 3 V t Z W 5 0 L D I y f S Z x d W 9 0 O y w m c X V v d D t T Z W N 0 a W 9 u M S 9 E Y X R h L 0 F 1 d G 9 S Z W 1 v d m V k Q 2 9 s d W 1 u c z E u e 1 V z Z X I g V 2 h v I F B v c 3 R l Z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E v Q X V 0 b 1 J l b W 9 2 Z W R D b 2 x 1 b W 5 z M S 5 7 S m 9 1 c m 5 h b C B F b n R y e S w w f S Z x d W 9 0 O y w m c X V v d D t T Z W N 0 a W 9 u M S 9 E Y X R h L 0 F 1 d G 9 S Z W 1 v d m V k Q 2 9 s d W 1 u c z E u e 1 N l c m l l c y w x f S Z x d W 9 0 O y w m c X V v d D t T Z W N 0 a W 9 u M S 9 E Y X R h L 0 F 1 d G 9 S Z W 1 v d m V k Q 2 9 s d W 1 u c z E u e 1 R S W C B E Y X R l L D J 9 J n F 1 b 3 Q 7 L C Z x d W 9 0 O 1 N l Y 3 R p b 2 4 x L 0 R h d G E v Q X V 0 b 1 J l b W 9 2 Z W R D b 2 x 1 b W 5 z M S 5 7 Q W N j b 3 V u d C B O d W 1 i Z X I s M 3 0 m c X V v d D s s J n F 1 b 3 Q 7 U 2 V j d G l v b j E v R G F 0 Y S 9 B d X R v U m V t b 3 Z l Z E N v b H V t b n M x L n t B Y 2 N v d W 5 0 I E R l c 2 N y a X B 0 a W 9 u L D R 9 J n F 1 b 3 Q 7 L C Z x d W 9 0 O 1 N l Y 3 R p b 2 4 x L 0 R h d G E v Q X V 0 b 1 J l b W 9 2 Z W R D b 2 x 1 b W 5 z M S 5 7 R G V i a X Q g Q W 1 v d W 5 0 L D V 9 J n F 1 b 3 Q 7 L C Z x d W 9 0 O 1 N l Y 3 R p b 2 4 x L 0 R h d G E v Q X V 0 b 1 J l b W 9 2 Z W R D b 2 x 1 b W 5 z M S 5 7 Q 3 J l Z G l 0 I E F t b 3 V u d C w 2 f S Z x d W 9 0 O y w m c X V v d D t T Z W N 0 a W 9 u M S 9 E Y X R h L 0 F 1 d G 9 S Z W 1 v d m V k Q 2 9 s d W 1 u c z E u e 1 R v d G F s L D d 9 J n F 1 b 3 Q 7 L C Z x d W 9 0 O 1 N l Y 3 R p b 2 4 x L 0 R h d G E v Q X V 0 b 1 J l b W 9 2 Z W R D b 2 x 1 b W 5 z M S 5 7 Q W N j b 3 V u d C B D Y X R l Z 2 9 y e S B O d W 1 i Z X I s O H 0 m c X V v d D s s J n F 1 b 3 Q 7 U 2 V j d G l v b j E v R G F 0 Y S 9 B d X R v U m V t b 3 Z l Z E N v b H V t b n M x L n t B Y 2 N v d W 5 0 I F R 5 c G U s O X 0 m c X V v d D s s J n F 1 b 3 Q 7 U 2 V j d G l v b j E v R G F 0 Y S 9 B d X R v U m V t b 3 Z l Z E N v b H V t b n M x L n t C Y X R j a C B O d W 1 i Z X I s M T B 9 J n F 1 b 3 Q 7 L C Z x d W 9 0 O 1 N l Y 3 R p b 2 4 x L 0 R h d G E v Q X V 0 b 1 J l b W 9 2 Z W R D b 2 x 1 b W 5 z M S 5 7 T 3 J p Z 2 l u Y X R p b m c g R G 9 j d W 1 l b n Q g T n V t Y m V y L D E x f S Z x d W 9 0 O y w m c X V v d D t T Z W N 0 a W 9 u M S 9 E Y X R h L 0 F 1 d G 9 S Z W 1 v d m V k Q 2 9 s d W 1 u c z E u e 0 9 y a W d p b m F 0 a W 5 n I E 1 h c 3 R l c i B J R C w x M n 0 m c X V v d D s s J n F 1 b 3 Q 7 U 2 V j d G l v b j E v R G F 0 Y S 9 B d X R v U m V t b 3 Z l Z E N v b H V t b n M x L n t P c m l n a W 5 h d G l u Z y B N Y X N 0 Z X I g T m F t Z S w x M 3 0 m c X V v d D s s J n F 1 b 3 Q 7 U 2 V j d G l v b j E v R G F 0 Y S 9 B d X R v U m V t b 3 Z l Z E N v b H V t b n M x L n t E Z X N j c m l w d G l v b i w x N H 0 m c X V v d D s s J n F 1 b 3 Q 7 U 2 V j d G l v b j E v R G F 0 Y S 9 B d X R v U m V t b 3 Z l Z E N v b H V t b n M x L n t P c m l n a W 5 h d G l u Z y B U U l g g U 2 9 1 c m N l L D E 1 f S Z x d W 9 0 O y w m c X V v d D t T Z W N 0 a W 9 u M S 9 E Y X R h L 0 F 1 d G 9 S Z W 1 v d m V k Q 2 9 s d W 1 u c z E u e 1 B v c 3 R p b m c g V H l w Z S w x N n 0 m c X V v d D s s J n F 1 b 3 Q 7 U 2 V j d G l v b j E v R G F 0 Y S 9 B d X R v U m V t b 3 Z l Z E N v b H V t b n M x L n t S Z W Z l c m V u Y 2 U s M T d 9 J n F 1 b 3 Q 7 L C Z x d W 9 0 O 1 N l Y 3 R p b 2 4 x L 0 R h d G E v Q X V 0 b 1 J l b W 9 2 Z W R D b 2 x 1 b W 5 z M S 5 7 U 2 V n b W V u d D E s M T h 9 J n F 1 b 3 Q 7 L C Z x d W 9 0 O 1 N l Y 3 R p b 2 4 x L 0 R h d G E v Q X V 0 b 1 J l b W 9 2 Z W R D b 2 x 1 b W 5 z M S 5 7 U 2 V n b W V u d D I s M T l 9 J n F 1 b 3 Q 7 L C Z x d W 9 0 O 1 N l Y 3 R p b 2 4 x L 0 R h d G E v Q X V 0 b 1 J l b W 9 2 Z W R D b 2 x 1 b W 5 z M S 5 7 U 2 V n b W V u d D M s M j B 9 J n F 1 b 3 Q 7 L C Z x d W 9 0 O 1 N l Y 3 R p b 2 4 x L 0 R h d G E v Q X V 0 b 1 J l b W 9 2 Z W R D b 2 x 1 b W 5 z M S 5 7 U 2 V n b W V u d D Q s M j F 9 J n F 1 b 3 Q 7 L C Z x d W 9 0 O 1 N l Y 3 R p b 2 4 x L 0 R h d G E v Q X V 0 b 1 J l b W 9 2 Z W R D b 2 x 1 b W 5 z M S 5 7 U 2 9 1 c m N l I E R v Y 3 V t Z W 5 0 L D I y f S Z x d W 9 0 O y w m c X V v d D t T Z W N 0 a W 9 u M S 9 E Y X R h L 0 F 1 d G 9 S Z W 1 v d m V k Q 2 9 s d W 1 u c z E u e 1 V z Z X I g V 2 h v I F B v c 3 R l Z C w y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y b 2 0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M i 0 y N F Q x M z o 0 O T o x M i 4 5 M z g w N z E 4 W i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Z m N i Y W J l Y i 0 0 O T M 3 L T Q w M j I t O D Q 5 O S 0 3 Z D Y 3 N G R m N j Z j O D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n J v b S 9 B d X R v U m V t b 3 Z l Z E N v b H V t b n M x L n t G c m 9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y b 2 0 v Q X V 0 b 1 J l b W 9 2 Z W R D b 2 x 1 b W 5 z M S 5 7 R n J v b S w w f S Z x d W 9 0 O 1 0 s J n F 1 b 3 Q 7 U m V s Y X R p b 2 5 z a G l w S W 5 m b y Z x d W 9 0 O z p b X X 0 i L z 4 8 R W 5 0 c n k g V H l w Z T 0 i U m V z d W x 0 V H l w Z S I g V m F s d W U 9 I n N E Y X R l V G l t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8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M i 0 y N F Q x M z o 0 O T o x M i 4 5 N T A z N T A 4 W i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Y T U w Z T d m N S 0 y Z T J m L T Q 3 Z G I t O D N j O S 0 1 O W Q 4 N j h k O W I w M D E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8 v Q X V 0 b 1 J l b W 9 2 Z W R D b 2 x 1 b W 5 z M S 5 7 V G 8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8 v Q X V 0 b 1 J l b W 9 2 Z W R D b 2 x 1 b W 5 z M S 5 7 V G 8 s M H 0 m c X V v d D t d L C Z x d W 9 0 O 1 J l b G F 0 a W 9 u c 2 h p c E l u Z m 8 m c X V v d D s 6 W 1 1 9 I i 8 + P E V u d H J 5 I F R 5 c G U 9 I l J l c 3 V s d F R 5 c G U i I F Z h b H V l P S J z R G F 0 Z V R p b W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j Y 2 9 1 b n R z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I t M j R U M T M 6 N D k 6 M T I u O T U w M z U w O F o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j h j M j R j M m I t Y 2 Y z Y S 0 0 O W I y L T g 4 N j M t M T Z j Y j U w N T F l M m V l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j Y 2 9 1 b n R z L 0 F 1 d G 9 S Z W 1 v d m V k Q 2 9 s d W 1 u c z E u e 0 F j Y 2 9 1 b n R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F j Y 2 9 1 b n R z L 0 F 1 d G 9 S Z W 1 v d m V k Q 2 9 s d W 1 u c z E u e 0 F j Y 2 9 1 b n R z L D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E Y X R h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9 k Y m 9 f Q W N j b 3 V u d F R y Y W 5 z Y W N 0 a W 9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v T W V y Z 2 V k J T I w U X V l c m l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9 S Z W 1 v d m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v S W 5 z Z X J 0 Z W Q l M j B T d W J 0 c m F j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L 0 Z p b H R l c m V k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n J v b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v R n J v b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8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L 1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Y 2 N v d W 5 0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y K S 9 k Y m 9 f Q W N j b 3 V u d F R y Y W 5 z Y W N 0 a W 9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y K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y K S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i k v T W V y Z 2 V k J T I w U X V l c m l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y K S 9 S Z W 1 v d m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i k v S W 5 z Z X J 0 Z W Q l M j B T d W J 0 c m F j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y K S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I p L 0 Z p b H R l c m V k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i k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n J v b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M i k v R n J v b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8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I p L 1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Y 2 N v d W 5 0 c y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M i k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M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z K S 9 k Y m 9 f Q W N j b 3 V u d F R y Y W 5 z Y W N 0 a W 9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z K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z K S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y k v T W V y Z 2 V k J T I w U X V l c m l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z K S 9 S Z W 1 v d m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y k v S W 5 z Z X J 0 Z W Q l M j B T d W J 0 c m F j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z K S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M p L 0 Z p b H R l c m V k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y k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n J v b S U y M C g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M y k v R n J v b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M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8 l M j A o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M p L 1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Y 2 N v d W 5 0 c y U y M C g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M y k v R m l s d G V y Z W Q l M j B S b 3 d z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9 t r o 7 y W y Z 0 m 0 r t o G W M x / p w A A A A A C A A A A A A A Q Z g A A A A E A A C A A A A B 8 p W v Y 0 1 B F b q b N x y 0 N f K / a V U X 0 S r c s W 4 t w L x p 5 f u P C 7 w A A A A A O g A A A A A I A A C A A A A B H / A W M / k t W 2 + 4 M 6 s g e 0 d m Q 6 + N f K 8 e K v 7 g Q J e N H V 7 L P k 1 A A A A A x / x M p z F S s 5 z 5 3 A T N / k 5 6 T 9 B n z m Y 3 0 5 Q r G G 8 t 0 p F 1 H l n O J p X c n 3 g z x 2 A M 8 e 9 Y N K 7 5 z P b f K E R g c 1 m u / M w o Y / X f V S r H R d g K k 2 Z 5 h 9 H s 7 q a Q G Y k A A A A C r l X Q g P Q W B 9 3 Z J S e 3 R L i 0 o P b K Z p W 5 U 1 p H h 5 6 O Y 7 G D / 9 X 1 4 b q S u + 9 G 6 q v a l 4 x l U 4 Z B U 7 B E E U 4 N 7 E A h z N X m 9 q J k a < / D a t a M a s h u p > 
</file>

<file path=customXml/itemProps1.xml><?xml version="1.0" encoding="utf-8"?>
<ds:datastoreItem xmlns:ds="http://schemas.openxmlformats.org/officeDocument/2006/customXml" ds:itemID="{5E032261-D2FD-41EC-BB4D-5963F5FB68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Pole variance backup</vt:lpstr>
      <vt:lpstr>Summary Disposition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Gauthier</dc:creator>
  <cp:lastModifiedBy>Navneet Malik</cp:lastModifiedBy>
  <dcterms:created xsi:type="dcterms:W3CDTF">2025-02-02T22:29:46Z</dcterms:created>
  <dcterms:modified xsi:type="dcterms:W3CDTF">2026-06-05T15:38:13Z</dcterms:modified>
</cp:coreProperties>
</file>